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Alex\Documents\Astapov\GITHUB\my_project\my_project\"/>
    </mc:Choice>
  </mc:AlternateContent>
  <xr:revisionPtr revIDLastSave="0" documentId="13_ncr:9_{D81022FA-95C4-4A7F-BDDF-1357F0A23A41}" xr6:coauthVersionLast="47" xr6:coauthVersionMax="47" xr10:uidLastSave="{00000000-0000-0000-0000-000000000000}"/>
  <bookViews>
    <workbookView xWindow="-108" yWindow="-108" windowWidth="23256" windowHeight="12576" xr2:uid="{51A53D93-C479-4BAD-96C0-962D078223D3}"/>
  </bookViews>
  <sheets>
    <sheet name="export" sheetId="1" r:id="rId1"/>
  </sheets>
  <calcPr calcId="0"/>
</workbook>
</file>

<file path=xl/calcChain.xml><?xml version="1.0" encoding="utf-8"?>
<calcChain xmlns="http://schemas.openxmlformats.org/spreadsheetml/2006/main">
  <c r="B2" i="1" l="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W184" i="1"/>
  <c r="B185" i="1"/>
  <c r="W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W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7" i="1"/>
  <c r="B1148" i="1"/>
  <c r="B1149" i="1"/>
  <c r="B1150" i="1"/>
  <c r="B1151" i="1"/>
  <c r="B1152" i="1"/>
  <c r="B1153" i="1"/>
  <c r="B1154" i="1"/>
  <c r="B1155" i="1"/>
  <c r="B1156" i="1"/>
  <c r="B1157" i="1"/>
  <c r="B1158" i="1"/>
  <c r="B1159" i="1"/>
  <c r="B1160" i="1"/>
  <c r="B1161" i="1"/>
  <c r="B1162" i="1"/>
  <c r="B1163" i="1"/>
  <c r="B1164" i="1"/>
  <c r="B1165" i="1"/>
  <c r="B1166" i="1"/>
  <c r="B1167" i="1"/>
  <c r="B1168" i="1"/>
  <c r="B1169" i="1"/>
  <c r="B1170" i="1"/>
  <c r="B1171" i="1"/>
  <c r="B1172" i="1"/>
  <c r="B1173" i="1"/>
  <c r="B1174" i="1"/>
  <c r="B1175" i="1"/>
  <c r="B1176" i="1"/>
  <c r="B1177" i="1"/>
  <c r="B1178" i="1"/>
  <c r="B1179" i="1"/>
  <c r="B1180" i="1"/>
  <c r="B1181" i="1"/>
  <c r="B1182" i="1"/>
  <c r="B1183" i="1"/>
  <c r="B1184" i="1"/>
  <c r="B1185" i="1"/>
  <c r="B1186" i="1"/>
  <c r="B1187" i="1"/>
  <c r="B1188" i="1"/>
  <c r="B1189" i="1"/>
  <c r="B1190" i="1"/>
  <c r="B1191" i="1"/>
  <c r="B1192" i="1"/>
  <c r="B1193" i="1"/>
  <c r="B1194" i="1"/>
  <c r="B1195" i="1"/>
  <c r="B1196" i="1"/>
  <c r="B1197" i="1"/>
  <c r="W1197" i="1"/>
  <c r="B1198" i="1"/>
  <c r="B1199" i="1"/>
  <c r="B1200" i="1"/>
  <c r="B1201" i="1"/>
  <c r="B1202" i="1"/>
  <c r="B1203" i="1"/>
  <c r="B1204" i="1"/>
  <c r="B1205" i="1"/>
  <c r="B1206" i="1"/>
  <c r="B1207" i="1"/>
  <c r="B1208" i="1"/>
  <c r="B1209" i="1"/>
  <c r="B1210" i="1"/>
  <c r="B1211" i="1"/>
  <c r="B1212" i="1"/>
  <c r="B1213" i="1"/>
  <c r="B1214" i="1"/>
  <c r="B1215" i="1"/>
  <c r="B1216" i="1"/>
  <c r="B1217" i="1"/>
  <c r="B1218" i="1"/>
  <c r="B1219" i="1"/>
  <c r="B1220" i="1"/>
  <c r="B1221" i="1"/>
  <c r="B1222" i="1"/>
  <c r="B1223" i="1"/>
  <c r="B1224" i="1"/>
  <c r="B1225" i="1"/>
  <c r="B1226" i="1"/>
  <c r="B1227" i="1"/>
  <c r="B1228" i="1"/>
  <c r="B1229" i="1"/>
  <c r="B1230" i="1"/>
  <c r="B1231" i="1"/>
  <c r="B1232" i="1"/>
  <c r="B1233" i="1"/>
  <c r="B1234" i="1"/>
  <c r="B1235" i="1"/>
  <c r="B1236" i="1"/>
  <c r="B1237" i="1"/>
  <c r="B1238" i="1"/>
  <c r="B1239" i="1"/>
  <c r="B1240" i="1"/>
  <c r="B1241" i="1"/>
  <c r="B1242" i="1"/>
  <c r="B1243" i="1"/>
  <c r="B1244" i="1"/>
  <c r="B1245" i="1"/>
  <c r="B1246" i="1"/>
  <c r="B1247" i="1"/>
  <c r="B1248" i="1"/>
  <c r="B1249" i="1"/>
  <c r="B1250" i="1"/>
  <c r="B1251" i="1"/>
  <c r="B1252" i="1"/>
  <c r="B1253" i="1"/>
  <c r="B1254" i="1"/>
  <c r="B1255" i="1"/>
  <c r="B1256" i="1"/>
  <c r="B1257" i="1"/>
  <c r="B1258" i="1"/>
  <c r="B1259" i="1"/>
  <c r="B1260" i="1"/>
  <c r="B1261" i="1"/>
  <c r="B1262" i="1"/>
  <c r="B1263" i="1"/>
  <c r="B1264" i="1"/>
  <c r="B1265" i="1"/>
  <c r="B1266" i="1"/>
  <c r="B1267" i="1"/>
  <c r="B1268" i="1"/>
  <c r="B1269" i="1"/>
  <c r="B1270" i="1"/>
  <c r="B1271" i="1"/>
  <c r="B1272" i="1"/>
  <c r="B1273" i="1"/>
  <c r="B1274" i="1"/>
  <c r="B1275" i="1"/>
  <c r="B1276" i="1"/>
  <c r="B1277" i="1"/>
  <c r="B1278" i="1"/>
  <c r="B1279" i="1"/>
  <c r="B1280" i="1"/>
  <c r="B1281" i="1"/>
  <c r="B1282" i="1"/>
  <c r="B1283" i="1"/>
  <c r="B1284" i="1"/>
  <c r="B1285" i="1"/>
  <c r="B1286" i="1"/>
  <c r="B1287" i="1"/>
  <c r="B1288" i="1"/>
  <c r="B1289" i="1"/>
  <c r="B1290" i="1"/>
  <c r="B1291" i="1"/>
  <c r="B1292" i="1"/>
  <c r="B1293" i="1"/>
  <c r="B1294" i="1"/>
  <c r="B1295" i="1"/>
  <c r="B1296" i="1"/>
  <c r="B1297" i="1"/>
  <c r="B1298" i="1"/>
  <c r="B1299" i="1"/>
  <c r="B1300" i="1"/>
  <c r="B1301" i="1"/>
  <c r="B1302" i="1"/>
  <c r="B1303" i="1"/>
  <c r="B1304" i="1"/>
  <c r="B1305" i="1"/>
  <c r="B1306" i="1"/>
  <c r="B1307" i="1"/>
  <c r="B1308" i="1"/>
  <c r="B1309" i="1"/>
  <c r="B1310" i="1"/>
  <c r="B1311" i="1"/>
  <c r="B1312" i="1"/>
  <c r="B1313" i="1"/>
  <c r="B1314" i="1"/>
  <c r="B1315" i="1"/>
  <c r="B1316" i="1"/>
  <c r="B1317" i="1"/>
  <c r="B1318" i="1"/>
  <c r="B1319" i="1"/>
  <c r="B1320" i="1"/>
  <c r="B1321" i="1"/>
  <c r="B1322" i="1"/>
  <c r="B1323" i="1"/>
  <c r="B1324" i="1"/>
  <c r="B1325" i="1"/>
  <c r="B1326" i="1"/>
  <c r="B1327" i="1"/>
  <c r="B1328" i="1"/>
  <c r="B1329" i="1"/>
  <c r="B1330" i="1"/>
  <c r="B1331" i="1"/>
  <c r="B1332" i="1"/>
  <c r="B1333" i="1"/>
  <c r="B1334" i="1"/>
  <c r="B1335" i="1"/>
  <c r="B1336" i="1"/>
  <c r="B1337" i="1"/>
  <c r="B1338" i="1"/>
  <c r="B1339" i="1"/>
  <c r="B1340" i="1"/>
  <c r="B1341" i="1"/>
  <c r="B1342" i="1"/>
  <c r="B1343" i="1"/>
  <c r="B1344" i="1"/>
  <c r="B1345" i="1"/>
  <c r="B1346" i="1"/>
  <c r="B1347" i="1"/>
  <c r="B1348" i="1"/>
  <c r="B1349" i="1"/>
  <c r="B1350" i="1"/>
  <c r="B1351" i="1"/>
  <c r="B1352" i="1"/>
  <c r="B1353" i="1"/>
  <c r="B1354" i="1"/>
  <c r="B1355" i="1"/>
  <c r="B1356" i="1"/>
  <c r="B1357" i="1"/>
  <c r="B1358" i="1"/>
  <c r="B1359" i="1"/>
  <c r="B1360" i="1"/>
  <c r="B1361" i="1"/>
  <c r="B1362" i="1"/>
  <c r="B1363" i="1"/>
  <c r="B1364" i="1"/>
  <c r="B1365" i="1"/>
  <c r="B1366" i="1"/>
  <c r="B1367" i="1"/>
  <c r="B1368" i="1"/>
  <c r="B1369" i="1"/>
  <c r="B1370" i="1"/>
  <c r="B1371" i="1"/>
  <c r="B1372" i="1"/>
  <c r="B1373" i="1"/>
  <c r="B1374" i="1"/>
  <c r="B1375" i="1"/>
  <c r="B1376" i="1"/>
  <c r="B1377" i="1"/>
  <c r="B1378" i="1"/>
  <c r="B1379" i="1"/>
  <c r="B1380" i="1"/>
  <c r="B1381" i="1"/>
  <c r="B1382" i="1"/>
  <c r="B1383" i="1"/>
  <c r="B1384" i="1"/>
  <c r="B1385" i="1"/>
  <c r="B1386" i="1"/>
  <c r="B1387" i="1"/>
  <c r="B1388" i="1"/>
  <c r="B1389" i="1"/>
  <c r="B1390" i="1"/>
  <c r="B1391" i="1"/>
  <c r="B1392" i="1"/>
  <c r="B1393" i="1"/>
  <c r="B1394" i="1"/>
  <c r="B1395" i="1"/>
  <c r="B1396" i="1"/>
  <c r="B1397" i="1"/>
  <c r="B1398" i="1"/>
  <c r="B1399" i="1"/>
  <c r="B1400" i="1"/>
  <c r="B1401" i="1"/>
  <c r="B1402" i="1"/>
  <c r="B1403" i="1"/>
  <c r="B1404" i="1"/>
  <c r="B1405" i="1"/>
  <c r="B1406" i="1"/>
  <c r="B1407" i="1"/>
  <c r="B1408" i="1"/>
  <c r="B1409" i="1"/>
  <c r="B1410" i="1"/>
  <c r="B1411" i="1"/>
  <c r="B1412" i="1"/>
  <c r="B1413" i="1"/>
  <c r="B1414" i="1"/>
  <c r="B1415" i="1"/>
  <c r="B1416" i="1"/>
  <c r="B1417" i="1"/>
  <c r="B1418" i="1"/>
  <c r="B1419" i="1"/>
  <c r="B1420" i="1"/>
  <c r="B1421" i="1"/>
  <c r="B1422" i="1"/>
  <c r="B1423" i="1"/>
  <c r="B1424" i="1"/>
  <c r="B1425" i="1"/>
  <c r="B1426" i="1"/>
  <c r="B1427" i="1"/>
  <c r="B1428" i="1"/>
  <c r="B1429" i="1"/>
  <c r="B1430" i="1"/>
  <c r="B1431" i="1"/>
  <c r="B1432" i="1"/>
  <c r="B1433" i="1"/>
  <c r="B1434" i="1"/>
  <c r="B1435" i="1"/>
  <c r="B1436" i="1"/>
  <c r="B1437" i="1"/>
  <c r="B1438" i="1"/>
  <c r="B1439" i="1"/>
  <c r="B1440" i="1"/>
  <c r="B1441" i="1"/>
  <c r="B1442" i="1"/>
  <c r="B1443" i="1"/>
  <c r="B1444" i="1"/>
  <c r="B1445" i="1"/>
  <c r="B1446" i="1"/>
  <c r="B1447" i="1"/>
  <c r="B1448" i="1"/>
  <c r="B1449" i="1"/>
  <c r="B1450" i="1"/>
  <c r="B1451" i="1"/>
  <c r="B1452" i="1"/>
  <c r="B1453" i="1"/>
  <c r="B1454" i="1"/>
  <c r="B1455" i="1"/>
  <c r="B1456" i="1"/>
  <c r="B1457" i="1"/>
  <c r="B1458" i="1"/>
  <c r="B1459" i="1"/>
  <c r="B1460" i="1"/>
  <c r="B1461" i="1"/>
  <c r="B1462" i="1"/>
  <c r="B1463" i="1"/>
  <c r="B1464" i="1"/>
  <c r="B1465" i="1"/>
  <c r="B1466" i="1"/>
  <c r="B1467" i="1"/>
  <c r="B1468" i="1"/>
  <c r="B1469" i="1"/>
  <c r="B1470" i="1"/>
  <c r="B1471" i="1"/>
  <c r="B1472" i="1"/>
  <c r="B1473" i="1"/>
  <c r="B1474" i="1"/>
  <c r="B1475" i="1"/>
  <c r="B1476" i="1"/>
  <c r="B1477" i="1"/>
  <c r="B1478" i="1"/>
  <c r="B1479" i="1"/>
  <c r="B1480" i="1"/>
  <c r="B1481" i="1"/>
  <c r="B1482" i="1"/>
  <c r="B1483" i="1"/>
  <c r="B1484" i="1"/>
  <c r="B1485" i="1"/>
  <c r="B1486" i="1"/>
  <c r="B1487" i="1"/>
  <c r="B1488" i="1"/>
  <c r="B1489" i="1"/>
  <c r="B1490" i="1"/>
  <c r="B1491" i="1"/>
  <c r="B1492" i="1"/>
  <c r="B1493" i="1"/>
  <c r="B1494" i="1"/>
  <c r="B1495" i="1"/>
  <c r="B1496" i="1"/>
  <c r="B1497" i="1"/>
  <c r="B1498" i="1"/>
  <c r="B1499" i="1"/>
  <c r="B1500" i="1"/>
  <c r="B1501" i="1"/>
  <c r="B1502" i="1"/>
  <c r="B1503" i="1"/>
  <c r="B1504" i="1"/>
  <c r="B1505" i="1"/>
  <c r="B1506" i="1"/>
  <c r="B1507" i="1"/>
  <c r="B1508" i="1"/>
  <c r="B1509" i="1"/>
  <c r="B1510" i="1"/>
  <c r="B1511" i="1"/>
  <c r="B1512" i="1"/>
  <c r="B1513" i="1"/>
  <c r="B1514" i="1"/>
  <c r="B1515" i="1"/>
  <c r="B1516" i="1"/>
  <c r="B1517" i="1"/>
  <c r="B1518" i="1"/>
  <c r="B1519" i="1"/>
  <c r="B1520" i="1"/>
  <c r="B1521" i="1"/>
  <c r="B1522" i="1"/>
  <c r="B1523" i="1"/>
  <c r="B1524" i="1"/>
  <c r="B1525" i="1"/>
  <c r="B1526" i="1"/>
  <c r="B1527" i="1"/>
  <c r="B1528" i="1"/>
  <c r="B1529" i="1"/>
  <c r="B1530" i="1"/>
  <c r="B1531" i="1"/>
  <c r="B1532" i="1"/>
  <c r="B1533" i="1"/>
  <c r="B1534" i="1"/>
  <c r="B1535" i="1"/>
  <c r="B1536" i="1"/>
  <c r="B1537" i="1"/>
  <c r="B1538" i="1"/>
  <c r="B1539" i="1"/>
  <c r="B1540" i="1"/>
  <c r="B1541" i="1"/>
  <c r="B1542" i="1"/>
  <c r="B1543" i="1"/>
  <c r="B1544" i="1"/>
  <c r="B1545" i="1"/>
  <c r="B1546" i="1"/>
  <c r="B1547" i="1"/>
  <c r="B1548" i="1"/>
  <c r="B1549" i="1"/>
  <c r="B1550" i="1"/>
  <c r="B1551" i="1"/>
  <c r="B1552" i="1"/>
  <c r="B1553" i="1"/>
  <c r="B1554" i="1"/>
  <c r="B1555" i="1"/>
  <c r="B1556" i="1"/>
  <c r="B1557" i="1"/>
  <c r="B1558" i="1"/>
  <c r="B1559" i="1"/>
  <c r="B1560" i="1"/>
  <c r="B1561" i="1"/>
  <c r="B1562" i="1"/>
  <c r="B1563" i="1"/>
  <c r="B1564" i="1"/>
  <c r="B1565" i="1"/>
  <c r="B1566" i="1"/>
  <c r="B1567" i="1"/>
  <c r="B1568" i="1"/>
  <c r="B1569" i="1"/>
  <c r="B1570" i="1"/>
  <c r="B1571" i="1"/>
  <c r="B1572" i="1"/>
  <c r="B1573" i="1"/>
  <c r="B1574" i="1"/>
  <c r="B1575" i="1"/>
  <c r="B1576" i="1"/>
  <c r="B1577" i="1"/>
  <c r="B1578" i="1"/>
  <c r="B1579" i="1"/>
  <c r="B1580" i="1"/>
  <c r="B1581" i="1"/>
  <c r="B1582" i="1"/>
  <c r="B1583" i="1"/>
  <c r="B1584" i="1"/>
  <c r="B1585" i="1"/>
  <c r="B1586" i="1"/>
  <c r="B1587" i="1"/>
  <c r="B1588" i="1"/>
  <c r="B1589" i="1"/>
  <c r="B1590" i="1"/>
  <c r="B1591" i="1"/>
  <c r="B1592" i="1"/>
  <c r="B1593" i="1"/>
  <c r="B1594" i="1"/>
  <c r="B1595" i="1"/>
  <c r="B1596" i="1"/>
  <c r="B1597" i="1"/>
  <c r="B1598" i="1"/>
  <c r="B1599" i="1"/>
  <c r="B1600" i="1"/>
  <c r="B1601" i="1"/>
  <c r="B1602" i="1"/>
  <c r="B1603" i="1"/>
  <c r="B1604" i="1"/>
  <c r="B1605" i="1"/>
  <c r="B1606" i="1"/>
  <c r="B1607" i="1"/>
  <c r="B1608" i="1"/>
  <c r="B1609" i="1"/>
  <c r="B1610" i="1"/>
  <c r="B1611" i="1"/>
  <c r="B1612" i="1"/>
  <c r="B1613" i="1"/>
  <c r="B1614" i="1"/>
  <c r="B1615" i="1"/>
  <c r="B1616" i="1"/>
  <c r="B1617" i="1"/>
  <c r="B1618" i="1"/>
  <c r="B1619" i="1"/>
  <c r="B1620" i="1"/>
  <c r="B1621" i="1"/>
  <c r="B1622" i="1"/>
  <c r="B1623" i="1"/>
  <c r="B1624" i="1"/>
  <c r="B1625" i="1"/>
  <c r="B1626" i="1"/>
  <c r="B1627" i="1"/>
  <c r="B1628" i="1"/>
  <c r="B1629" i="1"/>
  <c r="B1630" i="1"/>
  <c r="B1631" i="1"/>
  <c r="B1632" i="1"/>
  <c r="B1633" i="1"/>
  <c r="B1634" i="1"/>
  <c r="B1635" i="1"/>
  <c r="B1636" i="1"/>
  <c r="B1637" i="1"/>
  <c r="B1638" i="1"/>
  <c r="B1639" i="1"/>
  <c r="B1640" i="1"/>
  <c r="B1641" i="1"/>
  <c r="B1642" i="1"/>
  <c r="B1643" i="1"/>
  <c r="B1644" i="1"/>
  <c r="B1645" i="1"/>
  <c r="B1646" i="1"/>
  <c r="B1647" i="1"/>
  <c r="B1648" i="1"/>
  <c r="B1649" i="1"/>
  <c r="B1650" i="1"/>
  <c r="B1651" i="1"/>
  <c r="B1652" i="1"/>
  <c r="B1653" i="1"/>
  <c r="B1654" i="1"/>
  <c r="B1655" i="1"/>
  <c r="B1656" i="1"/>
  <c r="B1657" i="1"/>
  <c r="B1658" i="1"/>
  <c r="B1659" i="1"/>
  <c r="B1660" i="1"/>
  <c r="B1661" i="1"/>
  <c r="B1662" i="1"/>
  <c r="B1663" i="1"/>
  <c r="B1664" i="1"/>
  <c r="B1665" i="1"/>
  <c r="B1666" i="1"/>
  <c r="B1667" i="1"/>
  <c r="B1668" i="1"/>
  <c r="B1669" i="1"/>
  <c r="B1670" i="1"/>
  <c r="B1671" i="1"/>
  <c r="B1672" i="1"/>
  <c r="B1673" i="1"/>
  <c r="B1674" i="1"/>
  <c r="B1675" i="1"/>
  <c r="B1676" i="1"/>
  <c r="B1677" i="1"/>
  <c r="B1678" i="1"/>
  <c r="B1679" i="1"/>
  <c r="B1680" i="1"/>
  <c r="B1681" i="1"/>
  <c r="B1682" i="1"/>
  <c r="B1683" i="1"/>
  <c r="B1684" i="1"/>
  <c r="B1685" i="1"/>
  <c r="B1686" i="1"/>
  <c r="B1687" i="1"/>
  <c r="B1688" i="1"/>
  <c r="B1689" i="1"/>
  <c r="B1690" i="1"/>
  <c r="B1691" i="1"/>
  <c r="B1692" i="1"/>
  <c r="B1693" i="1"/>
  <c r="B1694" i="1"/>
  <c r="B1695" i="1"/>
  <c r="B1696" i="1"/>
  <c r="B1697" i="1"/>
  <c r="B1698" i="1"/>
  <c r="B1699" i="1"/>
  <c r="B1700" i="1"/>
  <c r="B1701" i="1"/>
  <c r="B1702" i="1"/>
  <c r="B1703" i="1"/>
  <c r="B1704" i="1"/>
  <c r="B1705" i="1"/>
  <c r="B1706" i="1"/>
  <c r="B1707" i="1"/>
  <c r="B1708" i="1"/>
  <c r="B1709" i="1"/>
  <c r="B1710" i="1"/>
  <c r="B1711" i="1"/>
  <c r="B1712" i="1"/>
  <c r="B1713" i="1"/>
  <c r="B1714" i="1"/>
  <c r="B1715" i="1"/>
  <c r="B1716" i="1"/>
  <c r="B1717" i="1"/>
  <c r="B1718" i="1"/>
  <c r="B1719" i="1"/>
  <c r="B1720" i="1"/>
  <c r="B1721" i="1"/>
  <c r="B1722" i="1"/>
  <c r="B1723" i="1"/>
  <c r="B1724" i="1"/>
  <c r="B1725" i="1"/>
  <c r="B1726" i="1"/>
  <c r="B1727" i="1"/>
  <c r="B1728" i="1"/>
  <c r="B1729" i="1"/>
  <c r="B1730" i="1"/>
  <c r="B1731" i="1"/>
  <c r="B1732" i="1"/>
  <c r="B1733" i="1"/>
  <c r="B1734" i="1"/>
  <c r="B1735" i="1"/>
  <c r="B1736" i="1"/>
  <c r="B1737" i="1"/>
  <c r="B1738" i="1"/>
  <c r="B1739" i="1"/>
  <c r="B1740" i="1"/>
  <c r="B1741" i="1"/>
  <c r="B1742" i="1"/>
  <c r="B1743" i="1"/>
  <c r="B1744" i="1"/>
  <c r="B1745" i="1"/>
  <c r="B1746" i="1"/>
  <c r="B1747" i="1"/>
  <c r="B1748" i="1"/>
  <c r="B1749" i="1"/>
  <c r="B1750" i="1"/>
  <c r="B1751" i="1"/>
  <c r="B1752" i="1"/>
  <c r="B1753" i="1"/>
  <c r="B1754" i="1"/>
  <c r="B1755" i="1"/>
  <c r="B1756" i="1"/>
  <c r="B1757" i="1"/>
  <c r="B1758" i="1"/>
  <c r="B1759" i="1"/>
  <c r="B1760" i="1"/>
  <c r="B1761" i="1"/>
  <c r="B1762" i="1"/>
  <c r="B1763" i="1"/>
  <c r="B1764" i="1"/>
  <c r="B1765" i="1"/>
  <c r="B1766" i="1"/>
  <c r="B1767" i="1"/>
  <c r="B1768" i="1"/>
  <c r="B1769" i="1"/>
  <c r="B1770" i="1"/>
  <c r="B1771" i="1"/>
  <c r="B1772" i="1"/>
  <c r="B1773" i="1"/>
  <c r="B1774" i="1"/>
  <c r="B1775" i="1"/>
  <c r="B1776" i="1"/>
  <c r="B1777" i="1"/>
  <c r="B1778" i="1"/>
  <c r="B1779" i="1"/>
  <c r="B1780" i="1"/>
  <c r="B1781" i="1"/>
  <c r="B1782" i="1"/>
  <c r="B1783" i="1"/>
  <c r="B1784" i="1"/>
  <c r="B1785" i="1"/>
  <c r="B1786" i="1"/>
  <c r="B1787" i="1"/>
  <c r="B1788" i="1"/>
  <c r="B1789" i="1"/>
  <c r="B1790" i="1"/>
  <c r="B1791" i="1"/>
  <c r="B1792" i="1"/>
  <c r="B1793" i="1"/>
  <c r="B1794" i="1"/>
  <c r="B1795" i="1"/>
  <c r="B1796" i="1"/>
  <c r="B1797" i="1"/>
  <c r="B1798" i="1"/>
  <c r="B1799" i="1"/>
  <c r="B1800" i="1"/>
  <c r="B1801" i="1"/>
  <c r="B1802" i="1"/>
  <c r="B1803" i="1"/>
  <c r="B1804" i="1"/>
  <c r="B1805" i="1"/>
  <c r="B1806" i="1"/>
  <c r="B1807" i="1"/>
  <c r="B1808" i="1"/>
  <c r="B1809" i="1"/>
  <c r="B1810" i="1"/>
  <c r="B1811" i="1"/>
  <c r="B1812" i="1"/>
  <c r="B1813" i="1"/>
  <c r="B1814" i="1"/>
  <c r="B1815" i="1"/>
  <c r="B1816" i="1"/>
  <c r="B1817" i="1"/>
  <c r="B1818" i="1"/>
  <c r="B1819" i="1"/>
  <c r="B1820" i="1"/>
  <c r="B1821" i="1"/>
  <c r="B1822" i="1"/>
  <c r="B1823" i="1"/>
  <c r="B1824" i="1"/>
  <c r="B1825" i="1"/>
  <c r="B1826" i="1"/>
  <c r="B1827" i="1"/>
  <c r="B1828" i="1"/>
  <c r="B1829" i="1"/>
  <c r="B1830" i="1"/>
  <c r="B1831" i="1"/>
  <c r="B1832" i="1"/>
  <c r="B1833" i="1"/>
  <c r="B1834" i="1"/>
  <c r="B1835" i="1"/>
  <c r="B1836" i="1"/>
  <c r="B1837" i="1"/>
  <c r="B1838" i="1"/>
  <c r="B1839" i="1"/>
</calcChain>
</file>

<file path=xl/sharedStrings.xml><?xml version="1.0" encoding="utf-8"?>
<sst xmlns="http://schemas.openxmlformats.org/spreadsheetml/2006/main" count="32975" uniqueCount="21507">
  <si>
    <t>Наименование товара</t>
  </si>
  <si>
    <t>Артикул</t>
  </si>
  <si>
    <t>Цвет</t>
  </si>
  <si>
    <t>Материал</t>
  </si>
  <si>
    <t>длина упаковки (см)</t>
  </si>
  <si>
    <t>ширина упаковки (см)</t>
  </si>
  <si>
    <t>высота упаковки (см)</t>
  </si>
  <si>
    <t>длина изделия в собранном виде (см)</t>
  </si>
  <si>
    <t>ширина изделия в собранном виде (см)</t>
  </si>
  <si>
    <t>высота изделия в собранном виде (см)</t>
  </si>
  <si>
    <t>Объем (м3)</t>
  </si>
  <si>
    <t>вес брутто (кг)</t>
  </si>
  <si>
    <t>Вес нетто (кг)</t>
  </si>
  <si>
    <t>количество мест</t>
  </si>
  <si>
    <t>Штрих-код основной единицы товара</t>
  </si>
  <si>
    <t>Страна-производитель</t>
  </si>
  <si>
    <t>Название бренда</t>
  </si>
  <si>
    <t>Лицензия/персонаж/Коллекция</t>
  </si>
  <si>
    <t>Ставка НДС</t>
  </si>
  <si>
    <t>вес ребенка</t>
  </si>
  <si>
    <t>Текстовое описание</t>
  </si>
  <si>
    <t>сертификат основной</t>
  </si>
  <si>
    <t>сертификат дополнительный</t>
  </si>
  <si>
    <t>гарантийный талон</t>
  </si>
  <si>
    <t>Код ТНВэД</t>
  </si>
  <si>
    <t>Ссылка на карточку товара</t>
  </si>
  <si>
    <t>Ссылка на основное фото</t>
  </si>
  <si>
    <t>цена РРЦ с НДС</t>
  </si>
  <si>
    <t>цена РРЦ без НДС</t>
  </si>
  <si>
    <t>Раздел на сайте</t>
  </si>
  <si>
    <t>400 РХ ГП- склад готовой продукции</t>
  </si>
  <si>
    <t>400 ПП ГП- склад готовой продукции</t>
  </si>
  <si>
    <t>Дополнительная картинка №0</t>
  </si>
  <si>
    <t>Дополнительная картинка №1</t>
  </si>
  <si>
    <t>Дополнительная картинка №2</t>
  </si>
  <si>
    <t>Дополнительная картинка №3</t>
  </si>
  <si>
    <t>Дополнительная картинка №4</t>
  </si>
  <si>
    <t>Дополнительная картинка №5</t>
  </si>
  <si>
    <t>Дополнительная картинка №6</t>
  </si>
  <si>
    <t>Дополнительная картинка №7</t>
  </si>
  <si>
    <t>Дополнительная картинка №8</t>
  </si>
  <si>
    <t>Дополнительная картинка №9</t>
  </si>
  <si>
    <t>Дополнительная картинка №10</t>
  </si>
  <si>
    <t>Дополнительная картинка №11</t>
  </si>
  <si>
    <t>Дополнительная картинка №12</t>
  </si>
  <si>
    <t>Дополнительная картинка №13</t>
  </si>
  <si>
    <t>Дополнительная картинка №14</t>
  </si>
  <si>
    <t>Дополнительная картинка №15</t>
  </si>
  <si>
    <t>Дополнительная картинка №16</t>
  </si>
  <si>
    <t>Дополнительная картинка №17</t>
  </si>
  <si>
    <t>Дополнительная картинка №18</t>
  </si>
  <si>
    <t>Дополнительная картинка №19</t>
  </si>
  <si>
    <t>Дополнительная картинка №20</t>
  </si>
  <si>
    <t>Дополнительная картинка №21</t>
  </si>
  <si>
    <t>Дополнительная картинка №22</t>
  </si>
  <si>
    <t>Дополнительная картинка №23</t>
  </si>
  <si>
    <t>Дополнительная картинка №24</t>
  </si>
  <si>
    <t>Дополнительная картинка №25</t>
  </si>
  <si>
    <t>Дополнительная картинка №26</t>
  </si>
  <si>
    <t>Дополнительная картинка №27</t>
  </si>
  <si>
    <t>Дополнительная картинка №28</t>
  </si>
  <si>
    <t>Дополнительная картинка №29</t>
  </si>
  <si>
    <t>Дополнительная картинка №30</t>
  </si>
  <si>
    <t>Дополнительная картинка №31</t>
  </si>
  <si>
    <t>Файл №0</t>
  </si>
  <si>
    <t>Файл №1</t>
  </si>
  <si>
    <t>Файл №2</t>
  </si>
  <si>
    <t>Файл №3</t>
  </si>
  <si>
    <t>Файл №4</t>
  </si>
  <si>
    <t>Файл №5</t>
  </si>
  <si>
    <t>Файл №6</t>
  </si>
  <si>
    <t>Файл №7</t>
  </si>
  <si>
    <t>Файл №8</t>
  </si>
  <si>
    <t>Файл №9</t>
  </si>
  <si>
    <t>Файл №10</t>
  </si>
  <si>
    <t>Файл №11</t>
  </si>
  <si>
    <t>Файл №12</t>
  </si>
  <si>
    <t>Файл №13</t>
  </si>
  <si>
    <t>Файл №14</t>
  </si>
  <si>
    <t>Файл №15</t>
  </si>
  <si>
    <t>Файл №16</t>
  </si>
  <si>
    <t>Файл №17</t>
  </si>
  <si>
    <t>Файл №18</t>
  </si>
  <si>
    <t>Файл №19</t>
  </si>
  <si>
    <t>Поводок детский для ходьбы Фея</t>
  </si>
  <si>
    <t>желтый</t>
  </si>
  <si>
    <t>100% п/э</t>
  </si>
  <si>
    <t>0.1</t>
  </si>
  <si>
    <t>Фея</t>
  </si>
  <si>
    <t>- регулируемый по ширине пояс- регулируемые по высоте плечевые ремни- регулируемая длина поводкаРазмеры (ДхШ) – 93 х 81 см.Вес  - 0,05 кг.</t>
  </si>
  <si>
    <t>отказное письмо № ОТК/2921-Б</t>
  </si>
  <si>
    <t>https://topol-dt.ru/catalog/prygunki/povodok_detskiy_dlya_khodby_feya/</t>
  </si>
  <si>
    <t>https://topol-dt.ru/upload/iblock/46f/287eacf0_f275_11dd_8450_505054503030_67e3f55e_8cb5_11e3_a227_001e6746ae79.jpeg</t>
  </si>
  <si>
    <t>Прыгунки</t>
  </si>
  <si>
    <t>https://topol-dt.ru/upload/iblock/2ae/287eacf0_f275_11dd_8450_505054503030_2ecc36fa_ba4c_11e8_9ac4_549f35008dee.jpeg</t>
  </si>
  <si>
    <t>https://topol-dt.ru/upload/iblock/0db/287eacf0_f275_11dd_8450_505054503030_2ecc36fb_ba4c_11e8_9ac4_549f35008dee.jpeg</t>
  </si>
  <si>
    <t>Качели Фея подвесные</t>
  </si>
  <si>
    <t>массив березы</t>
  </si>
  <si>
    <t>ЕАЭС RU C-RU.АБ47.В.00151/20</t>
  </si>
  <si>
    <t>https://topol-dt.ru/catalog/kacheli/kacheli_feya_podvesnye/</t>
  </si>
  <si>
    <t>https://topol-dt.ru/upload/iblock/3b7/232e3cfc_4109_11de_845f_505054503030_ba9b88d1_d431_11e3_890b_001e6746ae79.jpeg</t>
  </si>
  <si>
    <t>Качели</t>
  </si>
  <si>
    <t>https://topol-dt.ru/upload/iblock/e1c/232e3cfc_4109_11de_845f_505054503030_ba9b88d0_d431_11e3_890b_001e6746ae79.jpeg</t>
  </si>
  <si>
    <t>https://topol-dt.ru/upload/iblock/1ae/232e3cfc_4109_11de_845f_505054503030_ba9b88d2_d431_11e3_890b_001e6746ae79.jpeg</t>
  </si>
  <si>
    <t>https://topol-dt.ru/upload/iblock/3ed/232e3cfc_4109_11de_845f_505054503030_c1d51605_d431_11e3_890b_001e6746ae79.jpeg</t>
  </si>
  <si>
    <t>https://topol-dt.ru/upload/iblock/11b/232e3cfc_4109_11de_845f_505054503030_c1d51606_d431_11e3_890b_001e6746ae79.jpeg</t>
  </si>
  <si>
    <t>https://topol-dt.ru/upload/iblock/b14/232e3cfc_4109_11de_845f_505054503030_c83d2a22_d431_11e3_890b_001e6746ae79.jpeg</t>
  </si>
  <si>
    <t>https://topol-dt.ru/upload/iblock/4c2/232e3cfc_4109_11de_845f_505054503030_46a1d6f7_e0e3_11e3_a14c_001e6746ae79.pdf</t>
  </si>
  <si>
    <t>Комплект для купания Фея 3 в 1</t>
  </si>
  <si>
    <t>белый и красный</t>
  </si>
  <si>
    <t>100% хлопок</t>
  </si>
  <si>
    <t>0.25</t>
  </si>
  <si>
    <t>https://topol-dt.ru/catalog/komplekty_dlya_kupaniya/komplekt_dlya_kupaniya_feya_3_v_1/</t>
  </si>
  <si>
    <t>https://topol-dt.ru/upload/iblock/c5c/1cf21ac8_2aac_11e0_8476_505054503030_a2f0c5fa_d4fa_11e3_a14c_001e6746ae79.jpeg</t>
  </si>
  <si>
    <t>Комплекты для купания</t>
  </si>
  <si>
    <t>Комплект в кроватку Фея &amp;quot;Мишки&amp;quot; 7 предметов, розовый</t>
  </si>
  <si>
    <t>розовый</t>
  </si>
  <si>
    <t>100%  хлопок, вуаль</t>
  </si>
  <si>
    <t>RU C-RU.НА75.В.00122/19</t>
  </si>
  <si>
    <t>RU Д.RU.АБ73.В.00577</t>
  </si>
  <si>
    <t>https://topol-dt.ru/catalog/komplekty_v_krovatku/komplekt_v_krovatku_feya_mishki_7_predmetov_rozovyy/</t>
  </si>
  <si>
    <t>https://topol-dt.ru/upload/iblock/22c/3dbbea64_658a_11e0_847a_505054503030_d997cb5e_8eb9_11e5_96de_549f35008dee.jpeg</t>
  </si>
  <si>
    <t>Комплекты в кроватку</t>
  </si>
  <si>
    <t>https://topol-dt.ru/upload/iblock/100/3dbbea64_658a_11e0_847a_505054503030_8d897d66_d84c_11e3_a14c_001e6746ae79.jpeg</t>
  </si>
  <si>
    <t>https://topol-dt.ru/upload/iblock/3b3/3dbbea64_658a_11e0_847a_505054503030_aa005bde_2159_11e5_a783_549f35008dee.jpeg</t>
  </si>
  <si>
    <t>https://topol-dt.ru/upload/iblock/6fb/3dbbea64_658a_11e0_847a_505054503030_4d4bf2be_e0ab_11e3_a14c_001e6746ae79.pdf</t>
  </si>
  <si>
    <t>Комплект в кроватку Фея &amp;quot;Мишки&amp;quot; 7 предметов, желтый</t>
  </si>
  <si>
    <t>Состав комплекта:- штора балдахина  (150 х 300 см),- борт (35 х 360 см),- подушка и наволочка  (40 х 60 см).- одеяло (110 х 140 см),- пододеяльник ( 145 х 115 см ),- простыня (100 х 160 см) .Материал: 100% хлопок.</t>
  </si>
  <si>
    <t>ЕАЭС №RU Д-RU.АБ47.В.03754/20</t>
  </si>
  <si>
    <t>https://topol-dt.ru/catalog/komplekty_v_krovatku/komplekt_v_krovatku_feya_mishki_7_predmetov_zheltyy/</t>
  </si>
  <si>
    <t>https://topol-dt.ru/upload/iblock/50a/3dbbea67_658a_11e0_847a_505054503030_c40cf3de_8eb9_11e5_96de_549f35008dee.jpeg</t>
  </si>
  <si>
    <t>https://topol-dt.ru/upload/iblock/1fb/3dbbea67_658a_11e0_847a_505054503030_5af43f94_d84c_11e3_a14c_001e6746ae79.jpeg</t>
  </si>
  <si>
    <t>https://topol-dt.ru/upload/iblock/1f9/3dbbea67_658a_11e0_847a_505054503030_85ae9cf0_2159_11e5_a783_549f35008dee.jpeg</t>
  </si>
  <si>
    <t>https://topol-dt.ru/upload/iblock/fce/3dbbea67_658a_11e0_847a_505054503030_36a0b2e5_e0ab_11e3_a14c_001e6746ae79.pdf</t>
  </si>
  <si>
    <t>Комплект в кроватку Фея &amp;quot;Мишки&amp;quot; 7 предметов, зеленый</t>
  </si>
  <si>
    <t>зеленый</t>
  </si>
  <si>
    <t>https://topol-dt.ru/catalog/komplekty_v_krovatku/komplekt_v_krovatku_feya_mishki_7_predmetov_zelenyy/</t>
  </si>
  <si>
    <t>https://topol-dt.ru/upload/iblock/88d/3dbbea6a_658a_11e0_847a_505054503030_ceba4364_8eb9_11e5_96de_549f35008dee.jpeg</t>
  </si>
  <si>
    <t>https://topol-dt.ru/upload/iblock/ee3/3dbbea6a_658a_11e0_847a_505054503030_7470db63_d84c_11e3_a14c_001e6746ae79.jpeg</t>
  </si>
  <si>
    <t>https://topol-dt.ru/upload/iblock/dad/3dbbea6a_658a_11e0_847a_505054503030_7470db64_d84c_11e3_a14c_001e6746ae79.jpeg</t>
  </si>
  <si>
    <t>https://topol-dt.ru/upload/iblock/39d/3dbbea6a_658a_11e0_847a_505054503030_7470db65_d84c_11e3_a14c_001e6746ae79.jpeg</t>
  </si>
  <si>
    <t>https://topol-dt.ru/upload/iblock/8a6/3dbbea6a_658a_11e0_847a_505054503030_9b6268af_2159_11e5_a783_549f35008dee.jpeg</t>
  </si>
  <si>
    <t>https://topol-dt.ru/upload/iblock/338/3dbbea6a_658a_11e0_847a_505054503030_3fec716e_e0ab_11e3_a14c_001e6746ae79.pdf</t>
  </si>
  <si>
    <t>Комплект белья Фея &amp;quot;Мишки&amp;quot;, голубой</t>
  </si>
  <si>
    <t>голубой</t>
  </si>
  <si>
    <t>0.55</t>
  </si>
  <si>
    <t>Состав комплекта:•наволочка (40 х 60 см)•простыня (100 х 160 см)•пододеяльник (110 х 140 см)Размеры (ДхШхВ) – 57 х 41 х 57 см.Материал: 100% хлопок</t>
  </si>
  <si>
    <t>https://topol-dt.ru/catalog/postelnoe_bele/komplekt_belya_feya_mishki_goluboy/</t>
  </si>
  <si>
    <t>https://topol-dt.ru/upload/iblock/5c1/3a4ddcf7_65b0_11e0_847a_505054503030_2b27e452_f283_11e5_a6d0_549f35008dee.jpeg</t>
  </si>
  <si>
    <t>Постельное белье</t>
  </si>
  <si>
    <t>https://topol-dt.ru/upload/iblock/065/3a4ddcf7_65b0_11e0_847a_505054503030_e00eed62_0f3f_11e5_96b5_001e6746ae79.jpeg</t>
  </si>
  <si>
    <t>https://topol-dt.ru/upload/iblock/44a/3a4ddcf7_65b0_11e0_847a_505054503030_63666ccd_7f05_11e5_96de_549f35008dee.jpeg</t>
  </si>
  <si>
    <t>https://topol-dt.ru/upload/iblock/ce7/3a4ddcf7_65b0_11e0_847a_505054503030_60cacb3d_d6d2_11e3_a14c_001e6746ae79.jpeg</t>
  </si>
  <si>
    <t>https://topol-dt.ru/upload/iblock/456/3a4ddcf7_65b0_11e0_847a_505054503030_3256d825_c71c_11e4_b711_001e6746ae79.jpeg</t>
  </si>
  <si>
    <t>https://topol-dt.ru/upload/iblock/d58/3a4ddcf7_65b0_11e0_847a_505054503030_35f5f0c9_e0a5_11e3_a14c_001e6746ae79.pdf</t>
  </si>
  <si>
    <t>Комплект белья Фея &amp;quot;Мишки&amp;quot;, розовый</t>
  </si>
  <si>
    <t>https://topol-dt.ru/catalog/postelnoe_bele/komplekt_belya_feya_mishki_rozovyy/</t>
  </si>
  <si>
    <t>https://topol-dt.ru/upload/iblock/5e0/3a4ddcfa_65b0_11e0_847a_505054503030_6e53b90e_f283_11e5_a6d0_549f35008dee.jpeg</t>
  </si>
  <si>
    <t>https://topol-dt.ru/upload/iblock/96a/3a4ddcfa_65b0_11e0_847a_505054503030_938ae1d4_d6d2_11e3_a14c_001e6746ae79.jpeg</t>
  </si>
  <si>
    <t>https://topol-dt.ru/upload/iblock/6cb/3a4ddcfa_65b0_11e0_847a_505054503030_abd44f06_2157_11e5_a783_549f35008dee.jpeg</t>
  </si>
  <si>
    <t>https://topol-dt.ru/upload/iblock/397/3a4ddcfa_65b0_11e0_847a_505054503030_16a15376_c71c_11e4_b711_001e6746ae79.jpeg</t>
  </si>
  <si>
    <t>https://topol-dt.ru/upload/iblock/f74/3a4ddcfa_65b0_11e0_847a_505054503030_61432b59_e0a5_11e3_a14c_001e6746ae79.pdf</t>
  </si>
  <si>
    <t>Комплект белья Фея &amp;quot;Мишки&amp;quot;, зеленый</t>
  </si>
  <si>
    <t>https://topol-dt.ru/catalog/postelnoe_bele/komplekt_belya_feya_mishki_zelenyy/</t>
  </si>
  <si>
    <t>https://topol-dt.ru/upload/iblock/040/3a4ddd00_65b0_11e0_847a_505054503030_867ee24b_05c4_11e4_9516_001e6746ae79.jpeg</t>
  </si>
  <si>
    <t>https://topol-dt.ru/upload/iblock/9b4/3a4ddd00_65b0_11e0_847a_505054503030_785bc003_05c4_11e4_9516_001e6746ae79.jpeg</t>
  </si>
  <si>
    <t>https://topol-dt.ru/upload/iblock/9d0/3a4ddd00_65b0_11e0_847a_505054503030_7f978289_05c4_11e4_9516_001e6746ae79.jpeg</t>
  </si>
  <si>
    <t>https://topol-dt.ru/upload/iblock/6dc/3a4ddd00_65b0_11e0_847a_505054503030_7f97828a_05c4_11e4_9516_001e6746ae79.jpeg</t>
  </si>
  <si>
    <t>https://topol-dt.ru/upload/iblock/0c8/3a4ddd00_65b0_11e0_847a_505054503030_f92eb387_0f3f_11e5_96b5_001e6746ae79.jpeg</t>
  </si>
  <si>
    <t>https://topol-dt.ru/upload/iblock/c00/3a4ddd00_65b0_11e0_847a_505054503030_6da4e0b9_c71c_11e4_b711_001e6746ae79.jpeg</t>
  </si>
  <si>
    <t>https://topol-dt.ru/upload/iblock/de7/3a4ddd00_65b0_11e0_847a_505054503030_bb8ba971_c71c_11e4_b711_001e6746ae79.jpeg</t>
  </si>
  <si>
    <t>https://topol-dt.ru/upload/iblock/a51/3a4ddd00_65b0_11e0_847a_505054503030_532adea4_e0a5_11e3_a14c_001e6746ae79.pdf</t>
  </si>
  <si>
    <t>Комплект для купания Фея 2 в1</t>
  </si>
  <si>
    <t>0.23</t>
  </si>
  <si>
    <t>https://topol-dt.ru/catalog/komplekty_dlya_kupaniya/komplekt_dlya_kupaniya_feya_2_v1/</t>
  </si>
  <si>
    <t>https://topol-dt.ru/upload/iblock/4a4/127569b3_6654_11e0_847a_505054503030_9188b5fa_d4fa_11e3_a14c_001e6746ae79.jpeg</t>
  </si>
  <si>
    <t>Комплект детской мебели Фея Досуг 101 Веселая ферма</t>
  </si>
  <si>
    <t>разноцветный</t>
  </si>
  <si>
    <t>сталь</t>
  </si>
  <si>
    <t>Досуг</t>
  </si>
  <si>
    <t>Комплект из складной детской мебели Фея Досуг 101.В наборе: стул и стол.Обивка стула имеет водоотталкивающую структуру.Мебель имеет сглаженные углы,мягкое сидение со спинкой, благодаря чему ребенок будет чувствовать себя комфортно во время использования.Развивающий рисунок на столешнице.Имеется подставка для ног.Подходит для детей в возрасте 3-4 лет.Габариты: Размер столика: 600х450 мм; Высота столика: 460 мм;Высота стула: 510 мм; Размер стула: 280х280 мм;Высота от пола до сидения: 260 мм.</t>
  </si>
  <si>
    <t>ЕАЭС RU C-RU.НА75.В.00604/20</t>
  </si>
  <si>
    <t>https://topol-dt.ru/catalog/mebelnye_komplekty_1/komplekt_detskoy_mebeli_feya_dosug_101_veselaya_ferma/</t>
  </si>
  <si>
    <t>https://topol-dt.ru/upload/iblock/4ae/787eb21c_accd_11e2_8862_001517b80b55_8f6c126d_e8aa_11e3_a160_001e6746ae79.jpeg</t>
  </si>
  <si>
    <t>Мебельные комплекты</t>
  </si>
  <si>
    <t>https://topol-dt.ru/upload/iblock/a57/787eb21c_accd_11e2_8862_001517b80b55_d41206c6_29f0_11e9_94db_549f35008dee.jpeg</t>
  </si>
  <si>
    <t>https://topol-dt.ru/upload/iblock/779/787eb21c_accd_11e2_8862_001517b80b55_d41206c7_29f0_11e9_94db_549f35008dee.jpeg</t>
  </si>
  <si>
    <t>https://topol-dt.ru/upload/iblock/adf/787eb21c_accd_11e2_8862_001517b80b55_db5c3d9d_29f0_11e9_94db_549f35008dee.jpeg</t>
  </si>
  <si>
    <t>https://topol-dt.ru/upload/iblock/e3f/787eb21c_accd_11e2_8862_001517b80b55_db5c3d9e_29f0_11e9_94db_549f35008dee.jpeg</t>
  </si>
  <si>
    <t>https://topol-dt.ru/upload/iblock/67d/787eb21c_accd_11e2_8862_001517b80b55_e54a7b42_29f0_11e9_94db_549f35008dee.jpeg</t>
  </si>
  <si>
    <t>https://topol-dt.ru/upload/iblock/8a0/787eb21c_accd_11e2_8862_001517b80b55_e54a7b43_29f0_11e9_94db_549f35008dee.jpeg</t>
  </si>
  <si>
    <t>https://topol-dt.ru/upload/iblock/e59/787eb21c_accd_11e2_8862_001517b80b55_ebe94f05_29f0_11e9_94db_549f35008dee.jpeg</t>
  </si>
  <si>
    <t>https://topol-dt.ru/upload/iblock/e33/787eb21c_accd_11e2_8862_001517b80b55_ebe94f06_29f0_11e9_94db_549f35008dee.jpeg</t>
  </si>
  <si>
    <t>https://topol-dt.ru/upload/iblock/627/787eb21c_accd_11e2_8862_001517b80b55_f4a219c6_29f0_11e9_94db_549f35008dee.jpeg</t>
  </si>
  <si>
    <t>https://topol-dt.ru/upload/iblock/de5/787eb21c_accd_11e2_8862_001517b80b55_c4e44c4a_d5d8_11e3_a14c_001e6746ae79.pdf</t>
  </si>
  <si>
    <t>Мольберт Фея красный</t>
  </si>
  <si>
    <t>красный</t>
  </si>
  <si>
    <t xml:space="preserve">- подходит для игр и обучения ребенка- складной- одна сторона из ЛДВП- вторая сторона из металла- каркас мольберта- стальная труба- в комплекте идут магниты из букв и цифр.Размеры (ДхШхВ) – 407,0 х 56,0 х 105,5 см, </t>
  </si>
  <si>
    <t>https://topol-dt.ru/catalog/molberty_1/molbert_feya_krasnyy/</t>
  </si>
  <si>
    <t>https://topol-dt.ru/upload/iblock/984/b3f8ee74_c1d2_11e2_8862_001517b80b55_030f0848_d50f_11e3_a14c_001e6746ae79.jpeg</t>
  </si>
  <si>
    <t>Мольберты</t>
  </si>
  <si>
    <t>https://topol-dt.ru/upload/iblock/db0/b3f8ee74_c1d2_11e2_8862_001517b80b55_030f0847_d50f_11e3_a14c_001e6746ae79.jpeg</t>
  </si>
  <si>
    <t>https://topol-dt.ru/upload/iblock/dbd/b3f8ee74_c1d2_11e2_8862_001517b80b55_030f0849_d50f_11e3_a14c_001e6746ae79.jpeg</t>
  </si>
  <si>
    <t>https://topol-dt.ru/upload/iblock/069/b3f8ee74_c1d2_11e2_8862_001517b80b55_09582a7e_d50f_11e3_a14c_001e6746ae79.jpeg</t>
  </si>
  <si>
    <t>https://topol-dt.ru/upload/iblock/1b3/b3f8ee74_c1d2_11e2_8862_001517b80b55_09582a80_d50f_11e3_a14c_001e6746ae79.jpeg</t>
  </si>
  <si>
    <t>https://topol-dt.ru/upload/iblock/ad1/b3f8ee74_c1d2_11e2_8862_001517b80b55_0feb177e_d50f_11e3_a14c_001e6746ae79.jpeg</t>
  </si>
  <si>
    <t>https://topol-dt.ru/upload/iblock/7f3/b3f8ee74_c1d2_11e2_8862_001517b80b55_51885240_472a_11ea_9c7a_549f35008dee.pdf</t>
  </si>
  <si>
    <t>Комплект в кроватку 140*70 &amp;quot;Веселая игра&amp;quot; 7пр. голубой</t>
  </si>
  <si>
    <t>Состав комплекта:•борт (45х38х210 см), 2 части•балдахин (400 см)•простыня на резинке на матрас 140 х 70 см•наволочка (40 х 60 см)•пододеяльник (110 х 140 см)•одеяло (110 х 140 см• подушка (40 х 60 см)Материал: 100% хлопок</t>
  </si>
  <si>
    <t>https://topol-dt.ru/catalog/komplekty_v_krovatku/komplekt_v_krovatku_140_70_veselaya_igra_7pr_goluboy/</t>
  </si>
  <si>
    <t>https://topol-dt.ru/upload/iblock/633/b71b48f0_c366_11e2_8862_001517b80b55_8efbd27f_164e_11e4_9516_001e6746ae79.jpeg</t>
  </si>
  <si>
    <t>https://topol-dt.ru/upload/iblock/b1a/b71b48f0_c366_11e2_8862_001517b80b55_a591c109_164e_11e4_9516_001e6746ae79.jpeg</t>
  </si>
  <si>
    <t>https://topol-dt.ru/upload/iblock/550/b71b48f0_c366_11e2_8862_001517b80b55_aeea07a4_164e_11e4_9516_001e6746ae79.jpeg</t>
  </si>
  <si>
    <t>https://topol-dt.ru/upload/iblock/261/b71b48f0_c366_11e2_8862_001517b80b55_84546748_e0a6_11e3_a14c_001e6746ae79.pdf</t>
  </si>
  <si>
    <t>Комплект в кроватку 140*70 &amp;quot;Веселая игра&amp;quot; 7пр.  зеленый</t>
  </si>
  <si>
    <t>https://topol-dt.ru/catalog/komplekty_v_krovatku/komplekt_v_krovatku_140_70_veselaya_igra_7pr_zelenyy/</t>
  </si>
  <si>
    <t>https://topol-dt.ru/upload/iblock/120/00899d02_f9ac_11e2_8969_001517b80b55_a75aa47d_16da_11e4_9516_001e6746ae79.jpeg</t>
  </si>
  <si>
    <t>https://topol-dt.ru/upload/iblock/032/00899d02_f9ac_11e2_8969_001517b80b55_c3ce9743_16da_11e4_9516_001e6746ae79.jpeg</t>
  </si>
  <si>
    <t>https://topol-dt.ru/upload/iblock/3ea/00899d02_f9ac_11e2_8969_001517b80b55_ce4221f8_16da_11e4_9516_001e6746ae79.jpeg</t>
  </si>
  <si>
    <t>https://topol-dt.ru/upload/iblock/732/00899d02_f9ac_11e2_8969_001517b80b55_7cda624f_e0a6_11e3_a14c_001e6746ae79.pdf</t>
  </si>
  <si>
    <t>Переносная люлька-кокон Фея серая</t>
  </si>
  <si>
    <t>Жесткое основание, что особенно важно при переносе новорожденных.- Защитный съемный капюшон.- Две боковые молнии на фартуке для более удобного помещения и доставания ребенка.- Мягкие ручки и отстегивающийся плечевой ремень на карабинах для удобства переноски.Габариты (ДхШхВ)– 67 х 29 х 35 см..</t>
  </si>
  <si>
    <t>ЕАЭС № RU Д-RU.РА01.В.86292/21</t>
  </si>
  <si>
    <t>https://topol-dt.ru/catalog/perenoski/perenosnaya_lyulka_kokon_feya_seraya/</t>
  </si>
  <si>
    <t>https://topol-dt.ru/upload/iblock/5fb/eb11248b_fdc1_11e2_8969_001517b80b55_509c58a1_d511_11e3_a14c_001e6746ae79.jpeg</t>
  </si>
  <si>
    <t>Переноски</t>
  </si>
  <si>
    <t>https://topol-dt.ru/upload/iblock/1cf/eb11248b_fdc1_11e2_8969_001517b80b55_509c58a3_d511_11e3_a14c_001e6746ae79.jpeg</t>
  </si>
  <si>
    <t>https://topol-dt.ru/upload/iblock/cda/eb11248b_fdc1_11e2_8969_001517b80b55_509c58a4_d511_11e3_a14c_001e6746ae79.jpeg</t>
  </si>
  <si>
    <t>https://topol-dt.ru/upload/iblock/6a5/eb11248b_fdc1_11e2_8969_001517b80b55_575c7faa_d511_11e3_a14c_001e6746ae79.jpeg</t>
  </si>
  <si>
    <t>Переносная люлька-кокон Фея серо-голубая</t>
  </si>
  <si>
    <t>RU Д.RU.АВ71.В.24790</t>
  </si>
  <si>
    <t>https://topol-dt.ru/catalog/perenoski/perenosnaya_lyulka_kokon_feya_sero_golubaya/</t>
  </si>
  <si>
    <t>https://topol-dt.ru/upload/iblock/c9e/1a1914c1_fdc2_11e2_8969_001517b80b55_b95420e8_e29b_11e3_a14c_001e6746ae79.jpeg</t>
  </si>
  <si>
    <t>https://topol-dt.ru/upload/iblock/6d2/1a1914c1_fdc2_11e2_8969_001517b80b55_0dcdd681_e29c_11e3_a14c_001e6746ae79.jpeg</t>
  </si>
  <si>
    <t>https://topol-dt.ru/upload/iblock/5e3/1a1914c1_fdc2_11e2_8969_001517b80b55_0dcdd682_e29c_11e3_a14c_001e6746ae79.jpeg</t>
  </si>
  <si>
    <t>Доска пеленальная Фея 16 медовая</t>
  </si>
  <si>
    <t>мед</t>
  </si>
  <si>
    <t>Отказное письмо исх.№137/п</t>
  </si>
  <si>
    <t>https://topol-dt.ru/catalog/pelenalnye_doski_1/doska_pelenalnaya_feya_16_medovaya/</t>
  </si>
  <si>
    <t>https://topol-dt.ru/upload/iblock/4db/949665a7_bfb2_11e3_9363_001e6746ae79_1763f4bc_e672_11e3_a14c_001e6746ae79.jpeg</t>
  </si>
  <si>
    <t>Пеленальные доски</t>
  </si>
  <si>
    <t>https://topol-dt.ru/upload/iblock/9cb/949665a7_bfb2_11e3_9363_001e6746ae79_937116e8_0b46_11e4_9516_001e6746ae79.pdf</t>
  </si>
  <si>
    <t>https://topol-dt.ru/upload/iblock/55a/949665a7_bfb2_11e3_9363_001e6746ae79_aaae674d_67b7_11e7_8095_549f35008dee.pdf</t>
  </si>
  <si>
    <t>Конверт на выписку Fairy &amp;quot;Жирафик&amp;quot;, зеленый</t>
  </si>
  <si>
    <t>0.4</t>
  </si>
  <si>
    <t>Fairy</t>
  </si>
  <si>
    <t>RU Д.RU.АБ73.В.00579</t>
  </si>
  <si>
    <t>RU.32.БО.23.016.Е.000400.09.11</t>
  </si>
  <si>
    <t>https://topol-dt.ru/catalog/konverty_na_vypisku/konvert_na_vypisku_fairy_zhirafik_zelenyy/</t>
  </si>
  <si>
    <t>https://topol-dt.ru/upload/iblock/681/9f7e9803_89aa_11e3_a227_001e6746ae79_24d1767b_f05b_11e3_a160_001e6746ae79.jpeg</t>
  </si>
  <si>
    <t>Конверты на выписку</t>
  </si>
  <si>
    <t>https://topol-dt.ru/upload/iblock/f5c/9f7e9803_89aa_11e3_a227_001e6746ae79_32d4b037_f05b_11e3_a160_001e6746ae79.jpeg</t>
  </si>
  <si>
    <t>https://topol-dt.ru/upload/iblock/bc8/9f7e9803_89aa_11e3_a227_001e6746ae79_390d28d6_f05b_11e3_a160_001e6746ae79.jpeg</t>
  </si>
  <si>
    <t>Комплект в детскую коляску Fairy &amp;quot;Жирафик&amp;quot;, зеленый</t>
  </si>
  <si>
    <t>0.3</t>
  </si>
  <si>
    <t>https://topol-dt.ru/catalog/komplekty_v_kolyasku/komplekt_v_detskuyu_kolyasku_fairy_zhirafik_zelenyy/</t>
  </si>
  <si>
    <t>https://topol-dt.ru/upload/iblock/e73/bb291294_89aa_11e3_a227_001e6746ae79_980c2b1f_171b_11e4_9516_001e6746ae79.jpeg</t>
  </si>
  <si>
    <t>Комплекты в коляску</t>
  </si>
  <si>
    <t>https://topol-dt.ru/upload/iblock/92d/bb291294_89aa_11e3_a227_001e6746ae79_9e0b82b0_171b_11e4_9516_001e6746ae79.jpeg</t>
  </si>
  <si>
    <t>https://topol-dt.ru/upload/iblock/cc1/bb291294_89aa_11e3_a227_001e6746ae79_9e0b82b2_171b_11e4_9516_001e6746ae79.jpeg</t>
  </si>
  <si>
    <t>https://topol-dt.ru/upload/iblock/602/bb291294_89aa_11e3_a227_001e6746ae79_a504cabf_171b_11e4_9516_001e6746ae79.jpeg</t>
  </si>
  <si>
    <t>https://topol-dt.ru/upload/iblock/ef1/bb291294_89aa_11e3_a227_001e6746ae79_ab635959_171b_11e4_9516_001e6746ae79.jpeg</t>
  </si>
  <si>
    <t>https://topol-dt.ru/upload/iblock/9dd/bb291294_89aa_11e3_a227_001e6746ae79_ab63595c_171b_11e4_9516_001e6746ae79.jpeg</t>
  </si>
  <si>
    <t>Конверт на выписку Fairy &amp;quot;Белые кудряшки&amp;quot;, зеленый</t>
  </si>
  <si>
    <t xml:space="preserve">Подойдет и для выписки из роддома, и для прогулок.Размеры (ДхШхВ)  – 69,0х 40 х 4 см, </t>
  </si>
  <si>
    <t>https://topol-dt.ru/catalog/konverty_na_vypisku/konvert_na_vypisku_fairy_belye_kudryashki_zelenyy/</t>
  </si>
  <si>
    <t>https://topol-dt.ru/upload/iblock/a2c/5c72322a_89ab_11e3_a227_001e6746ae79_87ede202_f05b_11e3_a160_001e6746ae79.jpeg</t>
  </si>
  <si>
    <t>https://topol-dt.ru/upload/iblock/bb0/5c72322a_89ab_11e3_a227_001e6746ae79_87ede204_f05b_11e3_a160_001e6746ae79.jpeg</t>
  </si>
  <si>
    <t>https://topol-dt.ru/upload/iblock/b2c/5c72322a_89ab_11e3_a227_001e6746ae79_8edda48e_f05b_11e3_a160_001e6746ae79.jpeg</t>
  </si>
  <si>
    <t>Комплект в детскую коляску Fairy &amp;quot;Белые кудряшки&amp;quot;, зеленый</t>
  </si>
  <si>
    <t>•матрасик 75 х 40 х 2 см•подушка 40 х 30 х 2 см</t>
  </si>
  <si>
    <t>https://topol-dt.ru/catalog/komplekty_v_kolyasku/komplekt_v_detskuyu_kolyasku_fairy_belye_kudryashki_zelenyy/</t>
  </si>
  <si>
    <t>https://topol-dt.ru/upload/iblock/76c/811f0213_89ab_11e3_a227_001e6746ae79_7ab217e7_e749_11e3_a160_001e6746ae79.jpeg</t>
  </si>
  <si>
    <t>https://topol-dt.ru/upload/iblock/2c0/811f0213_89ab_11e3_a227_001e6746ae79_814c28e9_e749_11e3_a160_001e6746ae79.jpeg</t>
  </si>
  <si>
    <t>https://topol-dt.ru/upload/iblock/03f/811f0213_89ab_11e3_a227_001e6746ae79_8c260ec9_e749_11e3_a160_001e6746ae79.jpeg</t>
  </si>
  <si>
    <t>Комплект детской мебели Фея Досуг №302</t>
  </si>
  <si>
    <t>https://topol-dt.ru/catalog/mebelnye_komplekty_1/komplekt_detskoy_mebeli_feya_dosug_302/</t>
  </si>
  <si>
    <t>https://topol-dt.ru/upload/iblock/e5d/f1e3eed8_27ac_11e1_9cae_00145ec90ea0_bf7860e4_a453_11e3_a227_001e6746ae79.jpeg</t>
  </si>
  <si>
    <t>Кровать детская Фея 620 темный мед</t>
  </si>
  <si>
    <t>темный мед</t>
  </si>
  <si>
    <t>дерево</t>
  </si>
  <si>
    <t>0.945024</t>
  </si>
  <si>
    <t>27.45</t>
  </si>
  <si>
    <t>Россия</t>
  </si>
  <si>
    <t>Кровать выполнена только из высококачественных экологически чистых материалов. - Автостенка - механизм опускания одной рукой- накладки ПВХ- ортопедическое основание- выдвижной ящик- колеса</t>
  </si>
  <si>
    <t>RU C-RU.АД71.В.00349/19</t>
  </si>
  <si>
    <t>https://topol-dt.ru/catalog/krovatki/krovat_detskaya_feya_620_temnyy_med/</t>
  </si>
  <si>
    <t>https://topol-dt.ru/upload/iblock/a1a/b47e9906_32a0_11e1_9cae_00145ec90ea0_2ddc0fbc_26a5_11e4_9fb3_001e6746ae79.jpeg</t>
  </si>
  <si>
    <t>Кроватки</t>
  </si>
  <si>
    <t>https://topol-dt.ru/upload/iblock/6b1/b47e9906_32a0_11e1_9cae_00145ec90ea0_62ab487f_2cf8_11e4_9ed1_001e6746ae79.jpeg</t>
  </si>
  <si>
    <t>https://topol-dt.ru/upload/iblock/685/b47e9906_32a0_11e1_9cae_00145ec90ea0_6abfd44c_2cf8_11e4_9ed1_001e6746ae79.jpeg</t>
  </si>
  <si>
    <t>https://topol-dt.ru/upload/iblock/aa3/b47e9906_32a0_11e1_9cae_00145ec90ea0_37450050_26a5_11e4_9fb3_001e6746ae79.jpeg</t>
  </si>
  <si>
    <t>https://topol-dt.ru/upload/iblock/92e/b47e9906_32a0_11e1_9cae_00145ec90ea0_ebc5b12a_0b1f_11e4_9516_001e6746ae79.pdf</t>
  </si>
  <si>
    <t>Тренажер - прыгунки Фея 4 в 1</t>
  </si>
  <si>
    <t>0.92</t>
  </si>
  <si>
    <t>Отказное письмо исх. №27.12/01</t>
  </si>
  <si>
    <t>https://topol-dt.ru/catalog/prygunki/trenazher_prygunki_feya_4_v_1/</t>
  </si>
  <si>
    <t>https://topol-dt.ru/upload/iblock/399/6cdd3048_42dd_11df_8470_505054503030_b9e11117_d512_11e3_a14c_001e6746ae79.jpeg</t>
  </si>
  <si>
    <t>https://topol-dt.ru/upload/iblock/38e/6cdd3048_42dd_11df_8470_505054503030_9a1db470_d512_11e3_a14c_001e6746ae79.jpeg</t>
  </si>
  <si>
    <t>https://topol-dt.ru/upload/iblock/c73/6cdd3048_42dd_11df_8470_505054503030_a5c1ef46_d512_11e3_a14c_001e6746ae79.jpeg</t>
  </si>
  <si>
    <t>https://topol-dt.ru/upload/iblock/ba6/6cdd3048_42dd_11df_8470_505054503030_a5c1ef47_d512_11e3_a14c_001e6746ae79.jpeg</t>
  </si>
  <si>
    <t>https://topol-dt.ru/upload/iblock/9da/6cdd3048_42dd_11df_8470_505054503030_b005de74_d512_11e3_a14c_001e6746ae79.jpeg</t>
  </si>
  <si>
    <t>https://topol-dt.ru/upload/iblock/df0/6cdd3048_42dd_11df_8470_505054503030_17770bfb_4375_11eb_aa68_549f35008dee.pdf</t>
  </si>
  <si>
    <t>Стойка для балдахина Фея длинная</t>
  </si>
  <si>
    <t>белый</t>
  </si>
  <si>
    <t>металл</t>
  </si>
  <si>
    <t>0.95</t>
  </si>
  <si>
    <t>- надежное крепление в двух точках,- стойка  порошковая окраска металлических поверхностей.Размеры (ДхШхВ) – 45 х 16 ,5 х 158,0 см</t>
  </si>
  <si>
    <t>Исх. 4748</t>
  </si>
  <si>
    <t>https://topol-dt.ru/catalog/baldakhiny/stoyka_dlya_baldakhina_feya_dlinnaya/</t>
  </si>
  <si>
    <t>https://topol-dt.ru/upload/iblock/6ff/6dbc08eb_4b72_11df_8470_505054503030_51b9b3f0_cf07_11e5_96de_549f35008dee.jpeg</t>
  </si>
  <si>
    <t>Балдахины</t>
  </si>
  <si>
    <t>https://topol-dt.ru/upload/iblock/97f/6dbc08eb_4b72_11df_8470_505054503030_f48d8900_7b23_11ea_a0f3_549f35008dee.jpeg</t>
  </si>
  <si>
    <t>https://topol-dt.ru/upload/iblock/5f2/6dbc08eb_4b72_11df_8470_505054503030_f48d8901_7b23_11ea_a0f3_549f35008dee.jpeg</t>
  </si>
  <si>
    <t>https://topol-dt.ru/upload/iblock/5d2/6dbc08eb_4b72_11df_8470_505054503030_fcca8c33_7b23_11ea_a0f3_549f35008dee.jpeg</t>
  </si>
  <si>
    <t>https://topol-dt.ru/upload/iblock/b41/6dbc08eb_4b72_11df_8470_505054503030_54d9ec32_2f0d_11e6_a6d0_549f35008dee.jpeg</t>
  </si>
  <si>
    <t>https://topol-dt.ru/upload/iblock/912/6dbc08eb_4b72_11df_8470_505054503030_8f62628f_2f0d_11e6_a6d0_549f35008dee.jpeg</t>
  </si>
  <si>
    <t>https://topol-dt.ru/upload/iblock/f5c/6dbc08eb_4b72_11df_8470_505054503030_72cd9fad_60f9_11ed_bf2f_549f35008dee.jpeg</t>
  </si>
  <si>
    <t>https://topol-dt.ru/upload/iblock/aba/6dbc08eb_4b72_11df_8470_505054503030_4c3b9068_d5d6_11e3_a14c_001e6746ae79.pdf</t>
  </si>
  <si>
    <t>Подушка для младенца Selby</t>
  </si>
  <si>
    <t>0.65</t>
  </si>
  <si>
    <t>Selby</t>
  </si>
  <si>
    <t>https://topol-dt.ru/catalog/podushki/podushka_dlya_mladentsa_selby/</t>
  </si>
  <si>
    <t>https://topol-dt.ru/upload/iblock/39d/6cb93322_575b_11df_8470_505054503030_5730cdf2_8cb5_11e3_a227_001e6746ae79.jpeg</t>
  </si>
  <si>
    <t>Подушки</t>
  </si>
  <si>
    <t>https://topol-dt.ru/upload/iblock/ac9/6cb93322_575b_11df_8470_505054503030_f30bbbf2_781d_11e7_8095_549f35008dee.jpeg</t>
  </si>
  <si>
    <t>https://topol-dt.ru/upload/iblock/1c1/6cb93322_575b_11df_8470_505054503030_fa6b5f2b_781d_11e7_8095_549f35008dee.jpeg</t>
  </si>
  <si>
    <t>https://topol-dt.ru/upload/iblock/1a0/6cb93322_575b_11df_8470_505054503030_d4efefad_5867_11ea_9c7a_549f35008dee.jpeg</t>
  </si>
  <si>
    <t>https://topol-dt.ru/upload/iblock/b61/6cb93322_575b_11df_8470_505054503030_dc6e84c9_5867_11ea_9c7a_549f35008dee.jpeg</t>
  </si>
  <si>
    <t>https://topol-dt.ru/upload/iblock/906/6cb93322_575b_11df_8470_505054503030_dc6e84cb_5867_11ea_9c7a_549f35008dee.jpeg</t>
  </si>
  <si>
    <t>https://topol-dt.ru/upload/iblock/489/6cb93322_575b_11df_8470_505054503030_e3cbc6a2_5867_11ea_9c7a_549f35008dee.jpeg</t>
  </si>
  <si>
    <t>https://topol-dt.ru/upload/iblock/a48/6cb93322_575b_11df_8470_505054503030_dc33911b_e0b3_11e3_a14c_001e6746ae79.pdf</t>
  </si>
  <si>
    <t>Подушка универсальная Selby</t>
  </si>
  <si>
    <t>0.6</t>
  </si>
  <si>
    <t>Подходит для беременных мам и малышей.Наполнитель: полистирол в виде шариков.Чехол; на молнии: 100% хлопок.Габариты:(ДхШхВ): 44 х 57 х 9 см.</t>
  </si>
  <si>
    <t>ЕАЭС № RU Д-RU.РА01.В.78380/21</t>
  </si>
  <si>
    <t>https://topol-dt.ru/catalog/podushki/podushka_universalnaya_selby/</t>
  </si>
  <si>
    <t>https://topol-dt.ru/upload/iblock/127/6cb93326_575b_11df_8470_505054503030_53c8e0ed_d509_11e3_a14c_001e6746ae79.jpeg</t>
  </si>
  <si>
    <t>https://topol-dt.ru/upload/iblock/57a/6cb93326_575b_11df_8470_505054503030_ffe8a350_f441_11e6_8216_549f35008dee.jpeg</t>
  </si>
  <si>
    <t>https://topol-dt.ru/upload/iblock/115/6cb93326_575b_11df_8470_505054503030_0dc98cf8_5868_11ea_9c7a_549f35008dee.jpeg</t>
  </si>
  <si>
    <t>https://topol-dt.ru/upload/iblock/230/6cb93326_575b_11df_8470_505054503030_2d0b89dd_3ce2_11ea_b3e1_549f35008dee.jpeg</t>
  </si>
  <si>
    <t>https://topol-dt.ru/upload/iblock/bd5/6cb93326_575b_11df_8470_505054503030_2d0b89de_3ce2_11ea_b3e1_549f35008dee.jpeg</t>
  </si>
  <si>
    <t>https://topol-dt.ru/upload/iblock/dda/6cb93326_575b_11df_8470_505054503030_33c94f84_3ce2_11ea_b3e1_549f35008dee.jpeg</t>
  </si>
  <si>
    <t>https://topol-dt.ru/upload/iblock/278/6cb93326_575b_11df_8470_505054503030_f887918b_e0b3_11e3_a14c_001e6746ae79.pdf</t>
  </si>
  <si>
    <t>Лестница подвесная детская Фея</t>
  </si>
  <si>
    <t>натуральный</t>
  </si>
  <si>
    <t>Отказное письмо №1234</t>
  </si>
  <si>
    <t>https://topol-dt.ru/catalog/kacheli/lestnitsa_podvesnaya_detskaya_feya/</t>
  </si>
  <si>
    <t>https://topol-dt.ru/upload/iblock/fab/a205c928_582d_11df_8470_505054503030_e0845313_d431_11e3_890b_001e6746ae79.jpeg</t>
  </si>
  <si>
    <t>https://topol-dt.ru/upload/iblock/756/a205c928_582d_11df_8470_505054503030_7222f066_0b18_11e4_9516_001e6746ae79.pdf</t>
  </si>
  <si>
    <t>Мольберт Фея</t>
  </si>
  <si>
    <t>синий</t>
  </si>
  <si>
    <t>https://topol-dt.ru/catalog/molberty_1/molbert_feya/</t>
  </si>
  <si>
    <t>https://topol-dt.ru/upload/iblock/5e0/ec57bf14_8824_11df_8470_505054503030_e319aeb7_d50e_11e3_a14c_001e6746ae79.jpeg</t>
  </si>
  <si>
    <t>https://topol-dt.ru/upload/iblock/033/ec57bf14_8824_11df_8470_505054503030_170f2db6_ac9b_11e6_819b_549f35008dee.jpeg</t>
  </si>
  <si>
    <t>https://topol-dt.ru/upload/iblock/3b3/ec57bf14_8824_11df_8470_505054503030_e319aeb8_d50e_11e3_a14c_001e6746ae79.jpeg</t>
  </si>
  <si>
    <t>https://topol-dt.ru/upload/iblock/b39/ec57bf14_8824_11df_8470_505054503030_e319aeb9_d50e_11e3_a14c_001e6746ae79.jpeg</t>
  </si>
  <si>
    <t>https://topol-dt.ru/upload/iblock/54a/ec57bf14_8824_11df_8470_505054503030_ea0e3404_d50e_11e3_a14c_001e6746ae79.jpeg</t>
  </si>
  <si>
    <t>https://topol-dt.ru/upload/iblock/e82/ec57bf14_8824_11df_8470_505054503030_ea0e3405_d50e_11e3_a14c_001e6746ae79.jpeg</t>
  </si>
  <si>
    <t>https://topol-dt.ru/upload/iblock/8ed/ec57bf14_8824_11df_8470_505054503030_ea0e3407_d50e_11e3_a14c_001e6746ae79.jpeg</t>
  </si>
  <si>
    <t>https://topol-dt.ru/upload/iblock/954/ec57bf14_8824_11df_8470_505054503030_f0a84506_d50e_11e3_a14c_001e6746ae79.jpeg</t>
  </si>
  <si>
    <t>https://topol-dt.ru/upload/iblock/7fd/ec57bf14_8824_11df_8470_505054503030_44e7c58c_472a_11ea_9c7a_549f35008dee.pdf</t>
  </si>
  <si>
    <t>Матрасик для купания Selby круг</t>
  </si>
  <si>
    <t>нетканое полотно</t>
  </si>
  <si>
    <t>0.64</t>
  </si>
  <si>
    <t>ОТК №1014</t>
  </si>
  <si>
    <t>https://topol-dt.ru/catalog/matrasiki_dlya_kupaniya/matrasik_dlya_kupaniya_selby_krug_1/</t>
  </si>
  <si>
    <t>https://topol-dt.ru/upload/iblock/927/a1bbf5a8_90a6_11df_8470_505054503030_a56a71fd_d4fb_11e3_a14c_001e6746ae79.jpeg</t>
  </si>
  <si>
    <t>Матрасики для купания</t>
  </si>
  <si>
    <t>https://topol-dt.ru/upload/iblock/eb0/a1bbf5a8_90a6_11df_8470_505054503030_bd5af48c_781c_11e7_8095_549f35008dee.jpeg</t>
  </si>
  <si>
    <t>Матрасик для купания Selby</t>
  </si>
  <si>
    <t>0.33</t>
  </si>
  <si>
    <t>Детский матрасик для купания с удобным подголовником позволит без лишних усилий купать ребенка.Габариты (ДхШхВ) – 29 х 57 х 8 см.Вес  - 0,13 кг.</t>
  </si>
  <si>
    <t>https://topol-dt.ru/catalog/matrasiki_dlya_kupaniya/matrasik_dlya_kupaniya_selby_1/</t>
  </si>
  <si>
    <t>https://topol-dt.ru/upload/iblock/172/a1bbf5ab_90a6_11df_8470_505054503030_63ad312a_d4fb_11e3_a14c_001e6746ae79.jpeg</t>
  </si>
  <si>
    <t>https://topol-dt.ru/upload/iblock/d4e/a1bbf5ab_90a6_11df_8470_505054503030_9aac27cf_781c_11e7_8095_549f35008dee.jpeg</t>
  </si>
  <si>
    <t>https://topol-dt.ru/upload/iblock/f6a/a1bbf5ab_90a6_11df_8470_505054503030_3adccdb5_7978_11ea_a0f3_549f35008dee.jpeg</t>
  </si>
  <si>
    <t>https://topol-dt.ru/upload/iblock/196/a1bbf5ab_90a6_11df_8470_505054503030_41fc2bc7_7978_11ea_a0f3_549f35008dee.jpeg</t>
  </si>
  <si>
    <t>https://topol-dt.ru/upload/iblock/b95/a1bbf5ab_90a6_11df_8470_505054503030_4a8a1dc2_7978_11ea_a0f3_549f35008dee.jpeg</t>
  </si>
  <si>
    <t>https://topol-dt.ru/upload/iblock/66e/a1bbf5ab_90a6_11df_8470_505054503030_51f8093d_7978_11ea_a0f3_549f35008dee.jpeg</t>
  </si>
  <si>
    <t>Кровать детская Фея 600 темный мед</t>
  </si>
  <si>
    <t>0.909696</t>
  </si>
  <si>
    <t>28.15</t>
  </si>
  <si>
    <t>https://topol-dt.ru/catalog/krovatki/krovat_detskaya_feya_600_temnyy_med/</t>
  </si>
  <si>
    <t>https://topol-dt.ru/upload/iblock/928/7bf5703e_c6fa_11df_8473_505054503030_c9a2cecf_5d3f_11e5_8e30_549f35008dee.jpeg</t>
  </si>
  <si>
    <t>https://topol-dt.ru/upload/iblock/973/7bf5703e_c6fa_11df_8473_505054503030_3db0046d_d429_11e3_890b_001e6746ae79.jpeg</t>
  </si>
  <si>
    <t>https://topol-dt.ru/upload/iblock/100/7bf5703e_c6fa_11df_8473_505054503030_f9c7eef9_0b1d_11e4_9516_001e6746ae79.pdf</t>
  </si>
  <si>
    <t>Ходунки Selby BS-511 (1)</t>
  </si>
  <si>
    <t>розовый и светло-розовый</t>
  </si>
  <si>
    <t>ТС RU С- CN.АГ03.А.14589</t>
  </si>
  <si>
    <t>https://topol-dt.ru/catalog/khodunki/khodunki_selby_bs_511_1/</t>
  </si>
  <si>
    <t>https://topol-dt.ru/upload/iblock/a6c/b2a1d089_8cce_11e3_a227_001e6746ae79_5cf4adbf_194c_11e4_9516_001e6746ae79.jpeg</t>
  </si>
  <si>
    <t>Ходунки</t>
  </si>
  <si>
    <t>https://topol-dt.ru/upload/iblock/9a1/b2a1d089_8cce_11e3_a227_001e6746ae79_65d12d24_194c_11e4_9516_001e6746ae79.jpeg</t>
  </si>
  <si>
    <t>https://topol-dt.ru/upload/iblock/d12/b2a1d089_8cce_11e3_a227_001e6746ae79_65d12d25_194c_11e4_9516_001e6746ae79.jpeg</t>
  </si>
  <si>
    <t>https://topol-dt.ru/upload/iblock/098/b2a1d089_8cce_11e3_a227_001e6746ae79_72611036_194c_11e4_9516_001e6746ae79.jpeg</t>
  </si>
  <si>
    <t>https://topol-dt.ru/upload/iblock/174/b2a1d089_8cce_11e3_a227_001e6746ae79_40513f77_24a9_11e5_a783_549f35008dee.pdf</t>
  </si>
  <si>
    <t>Ходунки Selby BS-511 (2)</t>
  </si>
  <si>
    <t>салатный</t>
  </si>
  <si>
    <t>https://topol-dt.ru/catalog/khodunki/khodunki_selby_bs_511_2/</t>
  </si>
  <si>
    <t>https://topol-dt.ru/upload/iblock/6da/c44a25b2_8cce_11e3_a227_001e6746ae79_54ec9cf1_d4e5_11e3_a14c_001e6746ae79.jpeg</t>
  </si>
  <si>
    <t>https://topol-dt.ru/upload/iblock/1c1/c44a25b2_8cce_11e3_a227_001e6746ae79_54ec9d82_d4e5_11e3_a14c_001e6746ae79.jpeg</t>
  </si>
  <si>
    <t>https://topol-dt.ru/upload/iblock/33c/c44a25b2_8cce_11e3_a227_001e6746ae79_54ec9d83_d4e5_11e3_a14c_001e6746ae79.jpeg</t>
  </si>
  <si>
    <t>https://topol-dt.ru/upload/iblock/37d/c44a25b2_8cce_11e3_a227_001e6746ae79_5f3c72fd_d4e5_11e3_a14c_001e6746ae79.jpeg</t>
  </si>
  <si>
    <t>https://topol-dt.ru/upload/iblock/6bf/c44a25b2_8cce_11e3_a227_001e6746ae79_488be149_24a9_11e5_a783_549f35008dee.pdf</t>
  </si>
  <si>
    <t>Переносная люлька-кокон Фея красная</t>
  </si>
  <si>
    <t>https://topol-dt.ru/catalog/perenoski/perenosnaya_lyulka_kokon_feya_krasnaya/</t>
  </si>
  <si>
    <t>https://topol-dt.ru/upload/iblock/e1f/8014d2b4_02ee_11e2_a273_001517b80b55_263a4ea6_97d1_11e3_a227_001e6746ae79.jpeg</t>
  </si>
  <si>
    <t>https://topol-dt.ru/upload/iblock/a54/8014d2b4_02ee_11e2_a273_001517b80b55_70ea660f_8cb8_11e3_a227_001e6746ae79.jpeg</t>
  </si>
  <si>
    <t>Набор слюнявчиков Fairy 2 шт.</t>
  </si>
  <si>
    <t>12 месяцев</t>
  </si>
  <si>
    <t>https://topol-dt.ru/catalog/slyunyavchiki/nabor_slyunyavchikov_fairy_2_sht/</t>
  </si>
  <si>
    <t>https://topol-dt.ru/upload/iblock/471/47115b12_b152_11e1_a3d7_00145ec90ea0_76c4b5f8_9003_11e3_a227_001e6746ae79.jpeg</t>
  </si>
  <si>
    <t>Слюнявчики</t>
  </si>
  <si>
    <t>https://topol-dt.ru/upload/iblock/2d8/47115b12_b152_11e1_a3d7_00145ec90ea0_f26d2198_0671_11e8_b493_549f35008dee.jpeg</t>
  </si>
  <si>
    <t>https://topol-dt.ru/upload/iblock/8e9/47115b12_b152_11e1_a3d7_00145ec90ea0_fa7a8946_0671_11e8_b493_549f35008dee.jpeg</t>
  </si>
  <si>
    <t>https://topol-dt.ru/upload/iblock/f5a/47115b12_b152_11e1_a3d7_00145ec90ea0_0c0b10ac_0672_11e8_b493_549f35008dee.jpeg</t>
  </si>
  <si>
    <t>https://topol-dt.ru/upload/iblock/678/47115b12_b152_11e1_a3d7_00145ec90ea0_1729fe74_0672_11e8_b493_549f35008dee.jpeg</t>
  </si>
  <si>
    <t>Конверт на выписку Fairy &amp;quot;Волшебная полянка&amp;quot;</t>
  </si>
  <si>
    <t>бежевый</t>
  </si>
  <si>
    <t xml:space="preserve">Размеры (ДхШхВ)  – 69,0х 40 х 4 см, </t>
  </si>
  <si>
    <t>https://topol-dt.ru/catalog/konverty_na_vypisku/konvert_na_vypisku_fairy_volshebnaya_polyanka/</t>
  </si>
  <si>
    <t>https://topol-dt.ru/upload/iblock/ade/fa661a92_16c8_11e3_a550_001517b80b55_964c4988_d4f2_11e3_a14c_001e6746ae79.jpeg</t>
  </si>
  <si>
    <t>https://topol-dt.ru/upload/iblock/d1c/fa661a92_16c8_11e3_a550_001517b80b55_20183571_e74a_11e3_a160_001e6746ae79.jpeg</t>
  </si>
  <si>
    <t>https://topol-dt.ru/upload/iblock/bfc/fa661a92_16c8_11e3_a550_001517b80b55_27222720_e74a_11e3_a160_001e6746ae79.jpeg</t>
  </si>
  <si>
    <t>https://topol-dt.ru/upload/iblock/b8a/fa661a92_16c8_11e3_a550_001517b80b55_27222721_e74a_11e3_a160_001e6746ae79.jpeg</t>
  </si>
  <si>
    <t>https://topol-dt.ru/upload/iblock/859/fa661a92_16c8_11e3_a550_001517b80b55_2f912739_e74a_11e3_a160_001e6746ae79.jpeg</t>
  </si>
  <si>
    <t>Комплект в детскую коляску Fairy &amp;quot;Волшебная полянка&amp;quot;</t>
  </si>
  <si>
    <t>бежевый-белый</t>
  </si>
  <si>
    <t>https://topol-dt.ru/catalog/komplekty_v_kolyasku/komplekt_v_detskuyu_kolyasku_fairy_volshebnaya_polyanka/</t>
  </si>
  <si>
    <t>https://topol-dt.ru/upload/iblock/294/f2ad6ea4_16d2_11e3_a550_001517b80b55_6d31be52_97cd_11e3_a227_001e6746ae79.jpeg</t>
  </si>
  <si>
    <t xml:space="preserve">Комплект в кроватку 140*70 Fairy &amp;quot;Я и моя мама&amp;quot; 7 предметов </t>
  </si>
  <si>
    <t>В комплект входят 7 предметов:Простыня на резинке для матраца (140х70 см)Одеяло (110х140 см)Пододеяльник (110х140 см)Подушка (40х60 см)Наволочка (40х60 см)Борт со съемными чехлами (38/48х420 см)Балдахин (400 смМатериал: хлопок 100%.Стирка при 40 градусах.Подходит на кроватку 140х70 см.</t>
  </si>
  <si>
    <t>https://topol-dt.ru/catalog/komplekty_v_krovatku/komplekt_v_krovatku_140_70_fairy_ya_i_moya_mama_7_predmetov_/</t>
  </si>
  <si>
    <t>https://topol-dt.ru/upload/iblock/fb1/da32656b_16d3_11e3_a550_001517b80b55_d59d110a_7f06_11e5_96de_549f35008dee.jpeg</t>
  </si>
  <si>
    <t>https://topol-dt.ru/upload/iblock/784/da32656b_16d3_11e3_a550_001517b80b55_dbd589a1_7f06_11e5_96de_549f35008dee.jpeg</t>
  </si>
  <si>
    <t>https://topol-dt.ru/upload/iblock/9ce/da32656b_16d3_11e3_a550_001517b80b55_5fecd635_d4f4_11e3_a14c_001e6746ae79.jpeg</t>
  </si>
  <si>
    <t>Конверт на выписку Fairy &amp;quot;Я и моя мама&amp;quot;</t>
  </si>
  <si>
    <t>https://topol-dt.ru/catalog/konverty_na_vypisku/konvert_na_vypisku_fairy_ya_i_moya_mama/</t>
  </si>
  <si>
    <t>https://topol-dt.ru/upload/iblock/380/387721fc_16d5_11e3_a550_001517b80b55_bf3d145e_d4f2_11e3_a14c_001e6746ae79.jpeg</t>
  </si>
  <si>
    <t>https://topol-dt.ru/upload/iblock/c6b/387721fc_16d5_11e3_a550_001517b80b55_1a73d61f_f05c_11e3_a160_001e6746ae79.jpeg</t>
  </si>
  <si>
    <t>https://topol-dt.ru/upload/iblock/499/387721fc_16d5_11e3_a550_001517b80b55_1a73d620_f05c_11e3_a160_001e6746ae79.jpeg</t>
  </si>
  <si>
    <t>Комплект в детскую коляску Fairy &amp;quot;Я и моя мама&amp;quot;</t>
  </si>
  <si>
    <t>https://topol-dt.ru/catalog/komplekty_v_kolyasku/komplekt_v_detskuyu_kolyasku_fairy_ya_i_moya_mama/</t>
  </si>
  <si>
    <t>https://topol-dt.ru/upload/iblock/90a/aac9d8c5_16d5_11e3_a550_001517b80b55_64e3b980_f05e_11e3_a160_001e6746ae79.jpeg</t>
  </si>
  <si>
    <t>https://topol-dt.ru/upload/iblock/829/aac9d8c5_16d5_11e3_a550_001517b80b55_6ebc8ac2_f05e_11e3_a160_001e6746ae79.jpeg</t>
  </si>
  <si>
    <t>https://topol-dt.ru/upload/iblock/085/aac9d8c5_16d5_11e3_a550_001517b80b55_6ebc8ac3_f05e_11e3_a160_001e6746ae79.jpeg</t>
  </si>
  <si>
    <t>https://topol-dt.ru/upload/iblock/e42/aac9d8c5_16d5_11e3_a550_001517b80b55_7577ef0c_f05e_11e3_a160_001e6746ae79.jpeg</t>
  </si>
  <si>
    <t>Комплект в кроватку 140*70 Fairy  &amp;quot;Белые кудряшки&amp;quot; 7 предметов</t>
  </si>
  <si>
    <t>голубой и белый</t>
  </si>
  <si>
    <t>Состав комплекта:- простыня на резинке на матрац (120х60 см)- пододеяльник (110х140 см)- наволочка (40х60 см)- борт со съемным чехлом- балдахин (165х300 см)- одеяло (110х140 см)- подушка (40х60 см)Комплект подходит для стандартных кроватей с размером ложа 120х60 см.</t>
  </si>
  <si>
    <t>https://topol-dt.ru/catalog/komplekty_v_krovatku/komplekt_v_krovatku_140_70_fairy_belye_kudryashki_7_predmetov/</t>
  </si>
  <si>
    <t>https://topol-dt.ru/upload/iblock/e28/8332b371_16d6_11e3_a550_001517b80b55_0ec74d3e_d4f4_11e3_a14c_001e6746ae79.jpeg</t>
  </si>
  <si>
    <t>https://topol-dt.ru/upload/iblock/cbc/8332b371_16d6_11e3_a550_001517b80b55_3cff5c96_45d1_11e7_8095_549f35008dee.jpeg</t>
  </si>
  <si>
    <t>https://topol-dt.ru/upload/iblock/49c/8332b371_16d6_11e3_a550_001517b80b55_fbcf0aec_45d1_11e7_8095_549f35008dee.jpeg</t>
  </si>
  <si>
    <t>https://topol-dt.ru/upload/iblock/3a9/8332b371_16d6_11e3_a550_001517b80b55_e102f049_0cc5_11e4_9516_001e6746ae79.jpeg</t>
  </si>
  <si>
    <t>https://topol-dt.ru/upload/iblock/2d2/8332b371_16d6_11e3_a550_001517b80b55_aa52c261_e0a6_11e3_a14c_001e6746ae79.pdf</t>
  </si>
  <si>
    <t>Конверт на выписку Fairy &amp;quot;Белые кудряшки&amp;quot;</t>
  </si>
  <si>
    <t xml:space="preserve">Возможность использовать в коляске или ,как конверт на прогулку/выписку.Наполнитель-синтепон.Размеры (ДхШхВ)  – 69,0х 40 х 4 см, </t>
  </si>
  <si>
    <t>https://topol-dt.ru/catalog/konverty_na_vypisku/konvert_na_vypisku_fairy_belye_kudryashki/</t>
  </si>
  <si>
    <t>https://topol-dt.ru/upload/iblock/f84/57eced2b_16d7_11e3_a550_001517b80b55_02d87ea5_45d1_11e7_8095_549f35008dee.jpeg</t>
  </si>
  <si>
    <t>https://topol-dt.ru/upload/iblock/8b4/57eced2b_16d7_11e3_a550_001517b80b55_0b68d200_45d1_11e7_8095_549f35008dee.jpeg</t>
  </si>
  <si>
    <t>https://topol-dt.ru/upload/iblock/cc2/57eced2b_16d7_11e3_a550_001517b80b55_6ca434bc_d4f2_11e3_a14c_001e6746ae79.jpeg</t>
  </si>
  <si>
    <t>https://topol-dt.ru/upload/iblock/5b2/57eced2b_16d7_11e3_a550_001517b80b55_ec596b9c_e749_11e3_a160_001e6746ae79.jpeg</t>
  </si>
  <si>
    <t>https://topol-dt.ru/upload/iblock/06f/57eced2b_16d7_11e3_a550_001517b80b55_f27c77d1_e749_11e3_a160_001e6746ae79.jpeg</t>
  </si>
  <si>
    <t>https://topol-dt.ru/upload/iblock/ce3/57eced2b_16d7_11e3_a550_001517b80b55_f27c77d2_e749_11e3_a160_001e6746ae79.jpeg</t>
  </si>
  <si>
    <t>https://topol-dt.ru/upload/iblock/898/57eced2b_16d7_11e3_a550_001517b80b55_f93f0038_e749_11e3_a160_001e6746ae79.jpeg</t>
  </si>
  <si>
    <t>https://topol-dt.ru/upload/iblock/220/57eced2b_16d7_11e3_a550_001517b80b55_f93f0039_e749_11e3_a160_001e6746ae79.jpeg</t>
  </si>
  <si>
    <t>Комплект в детскую коляску Fairy &amp;quot;Белые кудряшки&amp;quot;</t>
  </si>
  <si>
    <t>Состав комплекта:•матрасик 75 х 40 х 2 см•подушка 40 х 30 х 2 см</t>
  </si>
  <si>
    <t>https://topol-dt.ru/catalog/komplekty_v_kolyasku/komplekt_v_detskuyu_kolyasku_fairy_belye_kudryashki/</t>
  </si>
  <si>
    <t>https://topol-dt.ru/upload/iblock/0a0/b0be4564_16d7_11e3_a550_001517b80b55_b67719c1_97cd_11e3_a227_001e6746ae79.jpeg</t>
  </si>
  <si>
    <t>Комплект в кроватку 140*70 Fairy  &amp;quot;Жирафик&amp;quot; 7 предметов</t>
  </si>
  <si>
    <t>В комплект входят 7 предметов:•штора балдахина 300 см•борт 37х360 см•подушка 40х60 см•наволочка 40х60 см•простыня на резинке на матрац 120х60 см•пододеяльник 110х140 см•одеяло 110х140 смМатериал: хлопок 100%.Подходит для стандартных кроваток 120х60 см.</t>
  </si>
  <si>
    <t>https://topol-dt.ru/catalog/komplekty_v_krovatku/komplekt_v_krovatku_140_70_fairy_zhirafik_7_predmetov/</t>
  </si>
  <si>
    <t>https://topol-dt.ru/upload/iblock/f02/a2c77082_16d8_11e3_a550_001517b80b55_456801a8_d4f4_11e3_a14c_001e6746ae79.jpeg</t>
  </si>
  <si>
    <t>https://topol-dt.ru/upload/iblock/547/a2c77082_16d8_11e3_a550_001517b80b55_b8c061b7_7f06_11e5_96de_549f35008dee.jpeg</t>
  </si>
  <si>
    <t>https://topol-dt.ru/upload/iblock/267/a2c77082_16d8_11e3_a550_001517b80b55_b8c061b8_7f06_11e5_96de_549f35008dee.jpeg</t>
  </si>
  <si>
    <t>https://topol-dt.ru/upload/iblock/5cd/a2c77082_16d8_11e3_a550_001517b80b55_33f837cb_e0a7_11e3_a14c_001e6746ae79.pdf</t>
  </si>
  <si>
    <t>Комплект постельного белья 140*70 Fairy &amp;quot;Жирафик&amp;quot;</t>
  </si>
  <si>
    <t>0.9</t>
  </si>
  <si>
    <t>Состав комплекта:- наволочка (40 х 60 см)- простыня (110 х 180 см)- пододеяльник (110 х 140 см).Материал: 100% хлопок.</t>
  </si>
  <si>
    <t>https://topol-dt.ru/catalog/postelnoe_bele/komplekt_postelnogo_belya_140_70_fairy_zhirafik/</t>
  </si>
  <si>
    <t>https://topol-dt.ru/upload/iblock/261/06f0d788_16d9_11e3_a550_001517b80b55_16d33ac9_05c0_11e4_9516_001e6746ae79.jpeg</t>
  </si>
  <si>
    <t>https://topol-dt.ru/upload/iblock/013/06f0d788_16d9_11e3_a550_001517b80b55_1e265748_05c0_11e4_9516_001e6746ae79.jpeg</t>
  </si>
  <si>
    <t>https://topol-dt.ru/upload/iblock/bf2/06f0d788_16d9_11e3_a550_001517b80b55_89c36884_1154_11e4_9516_001e6746ae79.jpeg</t>
  </si>
  <si>
    <t>https://topol-dt.ru/upload/iblock/819/06f0d788_16d9_11e3_a550_001517b80b55_92e9b28d_1154_11e4_9516_001e6746ae79.jpeg</t>
  </si>
  <si>
    <t>https://topol-dt.ru/upload/iblock/a76/06f0d788_16d9_11e3_a550_001517b80b55_9e6a38c0_1154_11e4_9516_001e6746ae79.jpeg</t>
  </si>
  <si>
    <t>https://topol-dt.ru/upload/iblock/110/06f0d788_16d9_11e3_a550_001517b80b55_e5a310eb_e0ab_11e3_a14c_001e6746ae79.pdf</t>
  </si>
  <si>
    <t>Конверт на выписку Fairy &amp;quot;Жирафик&amp;quot;</t>
  </si>
  <si>
    <t>Размеры (ДхШхВ)  – 69,0х 40 х 4 см.</t>
  </si>
  <si>
    <t>https://topol-dt.ru/catalog/konverty_na_vypisku/konvert_na_vypisku_fairy_zhirafik/</t>
  </si>
  <si>
    <t>https://topol-dt.ru/upload/iblock/ba5/aae13d07_16d9_11e3_a550_001517b80b55_ad8676f4_d4f2_11e3_a14c_001e6746ae79.jpeg</t>
  </si>
  <si>
    <t>Комплект в детскую коляску Fairy &amp;quot;Жирафик&amp;quot;</t>
  </si>
  <si>
    <t>https://topol-dt.ru/catalog/komplekty_v_kolyasku/komplekt_v_detskuyu_kolyasku_fairy_zhirafik/</t>
  </si>
  <si>
    <t>https://topol-dt.ru/upload/iblock/9e5/2c122c26_16da_11e3_a550_001517b80b55_dd4206ba_97cd_11e3_a227_001e6746ae79.jpeg</t>
  </si>
  <si>
    <t>Подушка для младенца Selby Воротник</t>
  </si>
  <si>
    <t>Универсальная детская подушка подходит для сна, прогулок и путешествия. - разработана с учетом анатомических особенностей малыша - поддерживаеет голову- защищает головку малыша от тряски во время путешествия- материал 100% хлопокГабариты:Размеры (ДхШхВ) – 30 х 28 х 8,5 смВес  - 0,13 кг</t>
  </si>
  <si>
    <t>https://topol-dt.ru/catalog/podushki/podushka_dlya_mladentsa_selby_vorotnik/</t>
  </si>
  <si>
    <t>https://topol-dt.ru/upload/iblock/c39/c860a644_c6f6_11e0_aa2e_00145ec90ea0_2ae65e4c_d509_11e3_a14c_001e6746ae79.jpeg</t>
  </si>
  <si>
    <t>https://topol-dt.ru/upload/iblock/270/c860a644_c6f6_11e0_aa2e_00145ec90ea0_9be065a9_ba4c_11e8_9ac4_549f35008dee.jpeg</t>
  </si>
  <si>
    <t>https://topol-dt.ru/upload/iblock/ca0/c860a644_c6f6_11e0_aa2e_00145ec90ea0_a6a27dc5_ba4c_11e8_9ac4_549f35008dee.jpeg</t>
  </si>
  <si>
    <t>https://topol-dt.ru/upload/iblock/2b7/c860a644_c6f6_11e0_aa2e_00145ec90ea0_a6a27dc6_ba4c_11e8_9ac4_549f35008dee.jpeg</t>
  </si>
  <si>
    <t>https://topol-dt.ru/upload/iblock/5f0/c860a644_c6f6_11e0_aa2e_00145ec90ea0_af70b4e9_ba4c_11e8_9ac4_549f35008dee.jpeg</t>
  </si>
  <si>
    <t>https://topol-dt.ru/upload/iblock/f78/c860a644_c6f6_11e0_aa2e_00145ec90ea0_bac8c3b7_ba4c_11e8_9ac4_549f35008dee.jpeg</t>
  </si>
  <si>
    <t>https://topol-dt.ru/upload/iblock/af1/c860a644_c6f6_11e0_aa2e_00145ec90ea0_bac8c3b8_ba4c_11e8_9ac4_549f35008dee.jpeg</t>
  </si>
  <si>
    <t>https://topol-dt.ru/upload/iblock/504/c860a644_c6f6_11e0_aa2e_00145ec90ea0_c1bd4904_ba4c_11e8_9ac4_549f35008dee.jpeg</t>
  </si>
  <si>
    <t>https://topol-dt.ru/upload/iblock/531/c860a644_c6f6_11e0_aa2e_00145ec90ea0_f7623be2_54ab_11ea_9c7a_549f35008dee.jpeg</t>
  </si>
  <si>
    <t>https://topol-dt.ru/upload/iblock/b78/c860a644_c6f6_11e0_aa2e_00145ec90ea0_fe0f57e6_54ab_11ea_9c7a_549f35008dee.jpeg</t>
  </si>
  <si>
    <t xml:space="preserve">Комплект в кроватку &amp;quot;Веселая игра&amp;quot; 7предметов, голубой </t>
  </si>
  <si>
    <t>В комплект входят 7 предметов:•штора балдахина (165х300 см)•борт (45х38х180 см)•подушка (40х60 см)•наволочка (40х60 см)•простыня на резинке на матрац (120х60 см)• пододеяльник (110х140 см)•одеяло (110х140 см)Материал: хлопок 100%.Подходит для стандартных кроваток 120х60 см.Габариты:Размеры (ДхШхВ) – 65 х 50 х 10 см.Вес  - 2,5 кг</t>
  </si>
  <si>
    <t>https://topol-dt.ru/catalog/komplekty_v_krovatku/komplekt_v_krovatku_veselaya_igra_7predmetov_goluboy_/</t>
  </si>
  <si>
    <t>https://topol-dt.ru/upload/iblock/40c/8ab46b30_dfc7_11e2_aeb0_001517b80b55_c03171b8_d6d2_11e3_a14c_001e6746ae79.jpeg</t>
  </si>
  <si>
    <t>https://topol-dt.ru/upload/iblock/65b/8ab46b30_dfc7_11e2_aeb0_001517b80b55_c03171b9_d6d2_11e3_a14c_001e6746ae79.jpeg</t>
  </si>
  <si>
    <t>https://topol-dt.ru/upload/iblock/860/8ab46b30_dfc7_11e2_aeb0_001517b80b55_ab1e0b01_e0a5_11e3_a14c_001e6746ae79.pdf</t>
  </si>
  <si>
    <t>Комплект в кроватку &amp;quot;Веселая игра&amp;quot; 7предметов, розовый</t>
  </si>
  <si>
    <t>https://topol-dt.ru/catalog/komplekty_v_krovatku/komplekt_v_krovatku_veselaya_igra_7predmetov_rozovyy/</t>
  </si>
  <si>
    <t>https://topol-dt.ru/upload/iblock/90e/de95c8b8_dfc7_11e2_aeb0_001517b80b55_175098ef_97cd_11e3_a227_001e6746ae79.jpeg</t>
  </si>
  <si>
    <t>https://topol-dt.ru/upload/iblock/36a/de95c8b8_dfc7_11e2_aeb0_001517b80b55_d7848d2b_7f05_11e5_96de_549f35008dee.jpeg</t>
  </si>
  <si>
    <t>https://topol-dt.ru/upload/iblock/7be/de95c8b8_dfc7_11e2_aeb0_001517b80b55_cbb4a718_e0a5_11e3_a14c_001e6746ae79.pdf</t>
  </si>
  <si>
    <t>Комплект в кроватку &amp;quot;Веселая игра&amp;quot; 7предметов, серый</t>
  </si>
  <si>
    <t>серый и светло-серый</t>
  </si>
  <si>
    <t>https://topol-dt.ru/catalog/komplekty_v_krovatku/komplekt_v_krovatku_veselaya_igra_7predmetov_seryy/</t>
  </si>
  <si>
    <t>https://topol-dt.ru/upload/iblock/312/332e7035_dfc8_11e2_aeb0_001517b80b55_cc8399f0_d6dc_11e3_a14c_001e6746ae79.jpeg</t>
  </si>
  <si>
    <t>https://topol-dt.ru/upload/iblock/efc/332e7035_dfc8_11e2_aeb0_001517b80b55_bb31eda9_7f05_11e5_96de_549f35008dee.jpeg</t>
  </si>
  <si>
    <t>https://topol-dt.ru/upload/iblock/09b/332e7035_dfc8_11e2_aeb0_001517b80b55_d1add2d5_e0a5_11e3_a14c_001e6746ae79.pdf</t>
  </si>
  <si>
    <t xml:space="preserve">Комплект белья Fairy &amp;quot;На лугу&amp;quot; </t>
  </si>
  <si>
    <t>белый-зеленый</t>
  </si>
  <si>
    <t>Состав комплекта:•наволочка (40 х 60 см),•простыня на резинке на матрац  (120 х 60 см),•пододеяльник (110 х 140 см).</t>
  </si>
  <si>
    <t>https://topol-dt.ru/catalog/postelnoe_bele/komplekt_belya_fairy_na_lugu_/</t>
  </si>
  <si>
    <t>https://topol-dt.ru/upload/iblock/23a/cfc51496_fe53_11e1_aebd_00145ec90ea0_259f0f40_0cd8_11e4_9516_001e6746ae79.jpeg</t>
  </si>
  <si>
    <t>https://topol-dt.ru/upload/iblock/6d7/cfc51496_fe53_11e1_aebd_00145ec90ea0_2bf1b6fb_0cd8_11e4_9516_001e6746ae79.jpeg</t>
  </si>
  <si>
    <t>https://topol-dt.ru/upload/iblock/3d5/cfc51496_fe53_11e1_aebd_00145ec90ea0_2bf1b6fd_0cd8_11e4_9516_001e6746ae79.jpeg</t>
  </si>
  <si>
    <t>https://topol-dt.ru/upload/iblock/f0b/cfc51496_fe53_11e1_aebd_00145ec90ea0_3210006f_0cd8_11e4_9516_001e6746ae79.jpeg</t>
  </si>
  <si>
    <t>https://topol-dt.ru/upload/iblock/b33/cfc51496_fe53_11e1_aebd_00145ec90ea0_e9fa5bd0_d6d1_11e3_a14c_001e6746ae79.jpeg</t>
  </si>
  <si>
    <t>https://topol-dt.ru/upload/iblock/4aa/cfc51496_fe53_11e1_aebd_00145ec90ea0_b9586bf2_e0a3_11e3_a14c_001e6746ae79.pdf</t>
  </si>
  <si>
    <t>Комплект в кроватку Fairy &amp;quot;Сладкий сон&amp;quot; 7пр.</t>
  </si>
  <si>
    <t>Состав комплекта:•штора балдахина (179х300 см)•борт (185х54 см)•подушка (40х60 см)•наволочка (40х60 см)•простыня на резинке на матрац (120х60 см)• пододеяльник (110х140 см)• одеяло в комплекте (110х140 см)Размеры (ДхШхВ) – 65 х 50 х 10 см.</t>
  </si>
  <si>
    <t>https://topol-dt.ru/catalog/komplekty_v_krovatku/komplekt_v_krovatku_fairy_sladkiy_son_7pr/</t>
  </si>
  <si>
    <t>https://topol-dt.ru/upload/iblock/84a/cfc51498_fe53_11e1_aebd_00145ec90ea0_aac64b3d_d849_11e3_a14c_001e6746ae79.jpeg</t>
  </si>
  <si>
    <t>https://topol-dt.ru/upload/iblock/a5e/cfc51498_fe53_11e1_aebd_00145ec90ea0_aac64b3e_d849_11e3_a14c_001e6746ae79.jpeg</t>
  </si>
  <si>
    <t>https://topol-dt.ru/upload/iblock/78b/cfc51498_fe53_11e1_aebd_00145ec90ea0_97551bcf_e0a9_11e3_a14c_001e6746ae79.pdf</t>
  </si>
  <si>
    <t xml:space="preserve">Комплект белья Fairy &amp;quot;Сладкий сон&amp;quot; </t>
  </si>
  <si>
    <t>Состав комплекта:•наволочка (40 х 60 см)•простыня на резинке на матрац  (120 х 60 см)•пододеяльник (110 х 140 см).Размеры (ДхШхВ) – 57 х 41 х 57 см.Материал: 100% хлопок.</t>
  </si>
  <si>
    <t>https://topol-dt.ru/catalog/postelnoe_bele/komplekt_belya_fairy_sladkiy_son_/</t>
  </si>
  <si>
    <t>https://topol-dt.ru/upload/iblock/607/cfc5149e_fe53_11e1_aebd_00145ec90ea0_0901abc2_d6d2_11e3_a14c_001e6746ae79.jpeg</t>
  </si>
  <si>
    <t>https://topol-dt.ru/upload/iblock/a78/cfc5149e_fe53_11e1_aebd_00145ec90ea0_fb160b69_05c3_11e4_9516_001e6746ae79.jpeg</t>
  </si>
  <si>
    <t>https://topol-dt.ru/upload/iblock/183/cfc5149e_fe53_11e1_aebd_00145ec90ea0_fb160b6a_05c3_11e4_9516_001e6746ae79.jpeg</t>
  </si>
  <si>
    <t>https://topol-dt.ru/upload/iblock/c95/cfc5149e_fe53_11e1_aebd_00145ec90ea0_081f5526_05c4_11e4_9516_001e6746ae79.jpeg</t>
  </si>
  <si>
    <t>https://topol-dt.ru/upload/iblock/aeb/cfc5149e_fe53_11e1_aebd_00145ec90ea0_081f5528_05c4_11e4_9516_001e6746ae79.jpeg</t>
  </si>
  <si>
    <t>https://topol-dt.ru/upload/iblock/ed3/cfc5149e_fe53_11e1_aebd_00145ec90ea0_700a3794_e0a4_11e3_a14c_001e6746ae79.pdf</t>
  </si>
  <si>
    <t>Комплект в кроватку Fairy &amp;quot;На лугу&amp;quot; 7 пр</t>
  </si>
  <si>
    <t>Состав комплекта:•штора балдахина (179х300 см),• борт (185х54 см),•подушка (40х60 см),•наволочка (40х60 см),•простыня на матрац на резинке (120х60 см),•пододеяльник (110 х 140см),•одеяло (110х1140см).Размеры (ДхШхВ) – 65 х 50 х 10 см.Вес  - 2,5 кг.</t>
  </si>
  <si>
    <t>https://topol-dt.ru/catalog/komplekty_v_krovatku/komplekt_v_krovatku_fairy_na_lugu_7_pr/</t>
  </si>
  <si>
    <t>https://topol-dt.ru/upload/iblock/b97/9f67bd0b_bb2d_11dd_b26e_001644cbf04f_5d600cd4_d849_11e3_a14c_001e6746ae79.jpeg</t>
  </si>
  <si>
    <t>https://topol-dt.ru/upload/iblock/d5e/9f67bd0b_bb2d_11dd_b26e_001644cbf04f_5d600cd5_d849_11e3_a14c_001e6746ae79.jpeg</t>
  </si>
  <si>
    <t>https://topol-dt.ru/upload/iblock/5d5/9f67bd0b_bb2d_11dd_b26e_001644cbf04f_4038a389_e0a9_11e3_a14c_001e6746ae79.pdf</t>
  </si>
  <si>
    <t>Подставка для купания Фея сетка</t>
  </si>
  <si>
    <t>100% хлопок, сетка</t>
  </si>
  <si>
    <t>Подставка для купания Фея делает купание легким и приятным.Выполнена в нежном цвете и украшена забавным исунком.Габариты:Размеры (ДхШхВ) – 44 х 26 х 15 см.</t>
  </si>
  <si>
    <t>Исх. №4475</t>
  </si>
  <si>
    <t>https://topol-dt.ru/catalog/podstavki/podstavka_dlya_kupaniya_feya_setka/</t>
  </si>
  <si>
    <t>https://topol-dt.ru/upload/iblock/954/e5dab7d3_bb2f_11dd_b26e_001644cbf04f_77ff489f_d51a_11e3_a14c_001e6746ae79.jpeg</t>
  </si>
  <si>
    <t>Подставки</t>
  </si>
  <si>
    <t>https://topol-dt.ru/upload/iblock/b30/e5dab7d3_bb2f_11dd_b26e_001644cbf04f_0dab66f2_0200_11ea_b3e1_549f35008dee.pdf</t>
  </si>
  <si>
    <t>Подставка для купания Фея бязь</t>
  </si>
  <si>
    <t>https://topol-dt.ru/catalog/podstavki/podstavka_dlya_kupaniya_feya_byaz/</t>
  </si>
  <si>
    <t>https://topol-dt.ru/upload/iblock/cee/e5dab7d5_bb2f_11dd_b26e_001644cbf04f_8ba2a2e2_d51a_11e3_a14c_001e6746ae79.jpeg</t>
  </si>
  <si>
    <t>https://topol-dt.ru/upload/iblock/160/e5dab7d5_bb2f_11dd_b26e_001644cbf04f_1516f10c_0200_11ea_b3e1_549f35008dee.pdf</t>
  </si>
  <si>
    <t>Подставка для купания Фея гамак</t>
  </si>
  <si>
    <t>Подставка для купания \Фея\" - сделает процесс купания более комфортным для родителей.Благодаря подставке можно купать ребенка, не прибегая к помощи других членов семьи.Правила ухода:хорошо просушить после использования.Размер (ДхШхВ) – 94х56 см."</t>
  </si>
  <si>
    <t>https://topol-dt.ru/catalog/podstavki/podstavka_dlya_kupaniya_feya_gamak/</t>
  </si>
  <si>
    <t>https://topol-dt.ru/upload/iblock/36b/e5dab7d7_bb2f_11dd_b26e_001644cbf04f_5f8fa850_d51a_11e3_a14c_001e6746ae79.jpeg</t>
  </si>
  <si>
    <t>https://topol-dt.ru/upload/iblock/732/e5dab7d7_bb2f_11dd_b26e_001644cbf04f_0f523d54_1e1c_11e9_94db_549f35008dee.jpeg</t>
  </si>
  <si>
    <t>https://topol-dt.ru/upload/iblock/102/e5dab7d7_bb2f_11dd_b26e_001644cbf04f_b21323ac_2abf_11ee_ae18_549f35008dee.png</t>
  </si>
  <si>
    <t>https://topol-dt.ru/upload/iblock/6af/e5dab7d7_bb2f_11dd_b26e_001644cbf04f_b21323ad_2abf_11ee_ae18_549f35008dee.png</t>
  </si>
  <si>
    <t>https://topol-dt.ru/upload/iblock/b4a/e5dab7d7_bb2f_11dd_b26e_001644cbf04f_28a4deed_0200_11ea_b3e1_549f35008dee.pdf</t>
  </si>
  <si>
    <t>Подставка под ванну Фея</t>
  </si>
  <si>
    <t>Подставка для купания \Фея\" - сделает процесс купания более комфортным для родителей.Благодаря подставке можно купать ребенка  в любом удобном для вас месте.Складная металлическая подставка подходит под стандартную детскую ванночку.Габариты:Размеры (ДхШхВ) –63х 50 х 86 см.Вес  - 1,94 кг."</t>
  </si>
  <si>
    <t>https://topol-dt.ru/catalog/podstavki/podstavka_pod_vannu_feya/</t>
  </si>
  <si>
    <t>https://topol-dt.ru/upload/iblock/3fa/e5dab7df_bb2f_11dd_b26e_001644cbf04f_a43ae891_8fbd_11e3_a227_001e6746ae79.jpeg</t>
  </si>
  <si>
    <t>https://topol-dt.ru/upload/iblock/c6d/e5dab7df_bb2f_11dd_b26e_001644cbf04f_07b93693_8cb8_11e3_a227_001e6746ae79.jpeg</t>
  </si>
  <si>
    <t>https://topol-dt.ru/upload/iblock/c7c/e5dab7df_bb2f_11dd_b26e_001644cbf04f_75a726df_d5d4_11e3_a14c_001e6746ae79.pdf</t>
  </si>
  <si>
    <t>Доска пеленальная Фея Параллель Виниллайт</t>
  </si>
  <si>
    <t>микрофибра</t>
  </si>
  <si>
    <t>- мягкие бортики от скатывания,- мягкое основание,- материал:пленка ПВХ,пенополиуретан.Габариты (ДхШхВ)78х48х8 см.</t>
  </si>
  <si>
    <t>6 месяцев</t>
  </si>
  <si>
    <t>https://topol-dt.ru/catalog/pelenalnye_doski/doska_pelenalnaya_feya_parallel_vinillayt/</t>
  </si>
  <si>
    <t>https://topol-dt.ru/upload/iblock/b65/e5dab7e5_bb2f_11dd_b26e_001644cbf04f_b16f08b9_d507_11e3_a14c_001e6746ae79.jpeg</t>
  </si>
  <si>
    <t>Доска пеленальная Фея Параллель Классика</t>
  </si>
  <si>
    <t>Покрытие - поливинилхлоридная клеенка, не содержит вредных веществ.Материал: наполнитель поролон.Мягкие бортики от скатывания.Легкий уход: достаточно протереть влажной тряпкой без абразивных веществ.Дно из ДВП для фиксирования на кроватке.Габариты (ДхШхВ): – 79,5 х 49 х 8,6 см.</t>
  </si>
  <si>
    <t>https://topol-dt.ru/catalog/pelenalnye_doski/doska_pelenalnaya_feya_parallel_klassika/</t>
  </si>
  <si>
    <t>https://topol-dt.ru/upload/iblock/aa8/e5dab7e7_bb2f_11dd_b26e_001644cbf04f_da6234f4_d507_11e3_a14c_001e6746ae79.jpeg</t>
  </si>
  <si>
    <t>https://topol-dt.ru/upload/iblock/d51/e5dab7e7_bb2f_11dd_b26e_001644cbf04f_bb2321c7_a217_11e9_8710_549f35008dee.jpeg</t>
  </si>
  <si>
    <t>https://topol-dt.ru/upload/iblock/57c/e5dab7e7_bb2f_11dd_b26e_001644cbf04f_bb2321c8_a217_11e9_8710_549f35008dee.jpeg</t>
  </si>
  <si>
    <t>https://topol-dt.ru/upload/iblock/568/e5dab7e7_bb2f_11dd_b26e_001644cbf04f_c14fb37d_a217_11e9_8710_549f35008dee.jpeg</t>
  </si>
  <si>
    <t>https://topol-dt.ru/upload/iblock/380/e5dab7e7_bb2f_11dd_b26e_001644cbf04f_dc3618a4_4356_11e6_9469_549f35008dee.jpeg</t>
  </si>
  <si>
    <t>Доска пеленальная Фея Подкова</t>
  </si>
  <si>
    <t>Доска пеленальная Фея Подкова можно использовать на детской кроватке, а также на других устойчивых поверхностях.Покрытие - поливинилхлоридная клеенка, не содержит вредных веществ.Материал: наполнитель поролон.Мягкие бортики от скатывания.Легкий уход: достаточно протереть влажной тряпкой без абразивных веществ.Дно из ДВП для фиксирования на кроватке.Габариты (ДхШхВ): – 800х560х80 мм.</t>
  </si>
  <si>
    <t>https://topol-dt.ru/catalog/pelenalnye_doski/doska_pelenalnaya_feya_podkova/</t>
  </si>
  <si>
    <t>https://topol-dt.ru/upload/iblock/13f/e5dab7ed_bb2f_11dd_b26e_001644cbf04f_5b71d0cb_d508_11e3_a14c_001e6746ae79.jpeg</t>
  </si>
  <si>
    <t>Комплект для купания Фея</t>
  </si>
  <si>
    <t>В комплекте: - полотенце с капюшоном-уголком- рукавичкаМатериал: хлопок 100% Габариты (в упаковке):  (ДхШхВ) – 57 х 40 х 23 см.</t>
  </si>
  <si>
    <t>ЕАЭС №RU Д-RU.АБ47.В.03737/20</t>
  </si>
  <si>
    <t>https://topol-dt.ru/catalog/komplekty_dlya_kupaniya/komplekt_dlya_kupaniya_feya/</t>
  </si>
  <si>
    <t>https://topol-dt.ru/upload/iblock/326/5be3cce4_da4b_11e2_b28e_001517b80b55_534a0496_97cd_11e3_a227_001e6746ae79.jpeg</t>
  </si>
  <si>
    <t>https://topol-dt.ru/upload/iblock/219/5be3cce4_da4b_11e2_b28e_001517b80b55_6ee8aa8c_ec07_11e5_a6d0_549f35008dee.jpeg</t>
  </si>
  <si>
    <t>https://topol-dt.ru/upload/iblock/acf/5be3cce4_da4b_11e2_b28e_001517b80b55_74f64a5e_ec07_11e5_a6d0_549f35008dee.jpeg</t>
  </si>
  <si>
    <t>https://topol-dt.ru/upload/iblock/bcc/5be3cce4_da4b_11e2_b28e_001517b80b55_fef4b9c7_d7a4_11e4_b711_001e6746ae79.jpeg</t>
  </si>
  <si>
    <t>https://topol-dt.ru/upload/iblock/833/5be3cce4_da4b_11e2_b28e_001517b80b55_21bdb5a7_d7a5_11e4_b711_001e6746ae79.jpeg</t>
  </si>
  <si>
    <t xml:space="preserve">Комплект в кроватку &amp;quot;Наши друзья&amp;quot; 7 предметов, розовый </t>
  </si>
  <si>
    <t>Состав комплекта:•штора балдахина (150х300 см),•борт (35х360 см),•подушка (40х60 см),•наволочка (40х60 см),•простыня на резинке на матрац (120х60 см),• пододеяльник (110х140 см),•одеяло (110х140 см).Материал 100% хлопок.</t>
  </si>
  <si>
    <t>https://topol-dt.ru/catalog/komplekty_v_krovatku/komplekt_v_krovatku_nashi_druzya_7_predmetov_rozovyy_/</t>
  </si>
  <si>
    <t>https://topol-dt.ru/upload/iblock/246/a21fce53_dd69_11e2_b28e_001517b80b55_30b241b0_d6de_11e3_a14c_001e6746ae79.jpeg</t>
  </si>
  <si>
    <t>https://topol-dt.ru/upload/iblock/148/a21fce53_dd69_11e2_b28e_001517b80b55_57c04e8d_7f06_11e5_96de_549f35008dee.jpeg</t>
  </si>
  <si>
    <t>https://topol-dt.ru/upload/iblock/9fc/a21fce53_dd69_11e2_b28e_001517b80b55_57c04e8e_7f06_11e5_96de_549f35008dee.jpeg</t>
  </si>
  <si>
    <t>https://topol-dt.ru/upload/iblock/3b5/a21fce53_dd69_11e2_b28e_001517b80b55_30b241b1_d6de_11e3_a14c_001e6746ae79.jpeg</t>
  </si>
  <si>
    <t>https://topol-dt.ru/upload/iblock/bc0/a21fce53_dd69_11e2_b28e_001517b80b55_36ded366_d6de_11e3_a14c_001e6746ae79.jpeg</t>
  </si>
  <si>
    <t>https://topol-dt.ru/upload/iblock/1ad/a21fce53_dd69_11e2_b28e_001517b80b55_5793c127_e0a6_11e3_a14c_001e6746ae79.pdf</t>
  </si>
  <si>
    <t>Набор слюнявчиков Fairy 4 шт.</t>
  </si>
  <si>
    <t>0.12</t>
  </si>
  <si>
    <t>https://topol-dt.ru/catalog/slyunyavchiki/nabor_slyunyavchikov_fairy_4_sht/</t>
  </si>
  <si>
    <t>https://topol-dt.ru/upload/iblock/0c7/7e33d553_9be7_11e1_b4ea_00145ec90ea0_7d899fbf_9003_11e3_a227_001e6746ae79.jpeg</t>
  </si>
  <si>
    <t>https://topol-dt.ru/upload/iblock/f3d/7e33d553_9be7_11e1_b4ea_00145ec90ea0_27f9b662_0672_11e8_b493_549f35008dee.jpeg</t>
  </si>
  <si>
    <t>https://topol-dt.ru/upload/iblock/388/7e33d553_9be7_11e1_b4ea_00145ec90ea0_27f9b663_0672_11e8_b493_549f35008dee.jpeg</t>
  </si>
  <si>
    <t>https://topol-dt.ru/upload/iblock/fda/7e33d553_9be7_11e1_b4ea_00145ec90ea0_2ed40c8c_0672_11e8_b493_549f35008dee.jpeg</t>
  </si>
  <si>
    <t>https://topol-dt.ru/upload/iblock/cda/7e33d553_9be7_11e1_b4ea_00145ec90ea0_2ed40c8d_0672_11e8_b493_549f35008dee.jpeg</t>
  </si>
  <si>
    <t>https://topol-dt.ru/upload/iblock/21f/7e33d553_9be7_11e1_b4ea_00145ec90ea0_374a30c6_0672_11e8_b493_549f35008dee.jpeg</t>
  </si>
  <si>
    <t>Комплект детской мебели Фея Досуг 101 Алфавит и цифры</t>
  </si>
  <si>
    <t>Комплект из складной детской мебели Фея Досуг 101 для детей в возрасте 3-4 лет.В наборе: стул и стол.Обивка стула имеет водоотталкивающую структуру.Мебель имеет сглаженные углы,мягкое сидение со спинкой, благодаря чему ребенок будет чувствовать себя комфортно во время использования.Развивающий рисунок на столешнице.Имеется подставка для ног.Габариты:Размер столика: 600х450 мм; Высота столика: 460 мм;Размер стула: 280х280 мм;Высота стула: 510 мм; Высота от пола до сидения: 260 мм.</t>
  </si>
  <si>
    <t>https://topol-dt.ru/catalog/mebelnye_komplekty_1/komplekt_detskoy_mebeli_feya_dosug_101_alfavit_i_tsifry/</t>
  </si>
  <si>
    <t>https://topol-dt.ru/upload/iblock/3fa/18b879db_2c83_11e2_b7e9_001517b80b55_214982cf_e8ac_11e3_a160_001e6746ae79.jpeg</t>
  </si>
  <si>
    <t>https://topol-dt.ru/upload/iblock/3c7/18b879db_2c83_11e2_b7e9_001517b80b55_f83b2b74_a52b_11e4_88af_001e6746ae79.jpeg</t>
  </si>
  <si>
    <t>https://topol-dt.ru/upload/iblock/0a8/18b879db_2c83_11e2_b7e9_001517b80b55_881f1f08_29f0_11e9_94db_549f35008dee.jpeg</t>
  </si>
  <si>
    <t>https://topol-dt.ru/upload/iblock/348/18b879db_2c83_11e2_b7e9_001517b80b55_881f1f0a_29f0_11e9_94db_549f35008dee.jpeg</t>
  </si>
  <si>
    <t>https://topol-dt.ru/upload/iblock/b64/18b879db_2c83_11e2_b7e9_001517b80b55_90c4dec7_29f0_11e9_94db_549f35008dee.jpeg</t>
  </si>
  <si>
    <t>https://topol-dt.ru/upload/iblock/8b9/18b879db_2c83_11e2_b7e9_001517b80b55_983eb124_29f0_11e9_94db_549f35008dee.jpeg</t>
  </si>
  <si>
    <t>https://topol-dt.ru/upload/iblock/5f8/18b879db_2c83_11e2_b7e9_001517b80b55_983eb125_29f0_11e9_94db_549f35008dee.jpeg</t>
  </si>
  <si>
    <t>https://topol-dt.ru/upload/iblock/517/18b879db_2c83_11e2_b7e9_001517b80b55_a09aa63a_29f0_11e9_94db_549f35008dee.jpeg</t>
  </si>
  <si>
    <t>https://topol-dt.ru/upload/iblock/607/18b879db_2c83_11e2_b7e9_001517b80b55_a09aa63b_29f0_11e9_94db_549f35008dee.jpeg</t>
  </si>
  <si>
    <t>https://topol-dt.ru/upload/iblock/9d2/18b879db_2c83_11e2_b7e9_001517b80b55_8c0872f2_3228_11e6_a6d0_549f35008dee.jpeg</t>
  </si>
  <si>
    <t>https://topol-dt.ru/upload/iblock/f89/18b879db_2c83_11e2_b7e9_001517b80b55_cc24fd90_d5d8_11e3_a14c_001e6746ae79.pdf</t>
  </si>
  <si>
    <t>Комплект детской мебели Фея Досуг 201 Алфавит розовый</t>
  </si>
  <si>
    <t>Комплект из складной детской мебели Фея Досуг 201.В наборе: стул и стол.Предназначен для детей 4-5 лет.Обивка стула имеет водоотталкивающую структуру.Мебель имеет сглаженные углы,мягкое сидение со спинкой, благодаря чему ребенок будет чувствовать себя комфортно во время использования.Развивающий рисунок на столешнице.Имеется подставка для ног.Габариты:Размер столика: 600х450 мм;Высота столика: 520 мм; Высота стула: 550 мм; Размер стула: 280х280 мм;Высота от пола до сидения: 300 мм.</t>
  </si>
  <si>
    <t>https://topol-dt.ru/catalog/mebelnye_komplekty_1/komplekt_detskoy_mebeli_feya_dosug_201_alfavit_rozovyy/</t>
  </si>
  <si>
    <t>https://topol-dt.ru/upload/iblock/1a8/18b879df_2c83_11e2_b7e9_001517b80b55_74a7b8bf_8cb4_11e3_a227_001e6746ae79.jpeg</t>
  </si>
  <si>
    <t>https://topol-dt.ru/upload/iblock/67e/18b879df_2c83_11e2_b7e9_001517b80b55_aaa12f99_29f1_11e9_94db_549f35008dee.jpeg</t>
  </si>
  <si>
    <t>https://topol-dt.ru/upload/iblock/ee7/18b879df_2c83_11e2_b7e9_001517b80b55_aaa12f9a_29f1_11e9_94db_549f35008dee.jpeg</t>
  </si>
  <si>
    <t>https://topol-dt.ru/upload/iblock/983/18b879df_2c83_11e2_b7e9_001517b80b55_b26bf0bf_29f1_11e9_94db_549f35008dee.jpeg</t>
  </si>
  <si>
    <t>https://topol-dt.ru/upload/iblock/223/18b879df_2c83_11e2_b7e9_001517b80b55_b26bf0c0_29f1_11e9_94db_549f35008dee.jpeg</t>
  </si>
  <si>
    <t>https://topol-dt.ru/upload/iblock/e3d/18b879df_2c83_11e2_b7e9_001517b80b55_b97f67f1_29f1_11e9_94db_549f35008dee.jpeg</t>
  </si>
  <si>
    <t>https://topol-dt.ru/upload/iblock/cd7/18b879df_2c83_11e2_b7e9_001517b80b55_b97f67f2_29f1_11e9_94db_549f35008dee.jpeg</t>
  </si>
  <si>
    <t>https://topol-dt.ru/upload/iblock/6a0/18b879df_2c83_11e2_b7e9_001517b80b55_c23f56d1_29f1_11e9_94db_549f35008dee.jpeg</t>
  </si>
  <si>
    <t>https://topol-dt.ru/upload/iblock/4cc/18b879df_2c83_11e2_b7e9_001517b80b55_c23f56d2_29f1_11e9_94db_549f35008dee.jpeg</t>
  </si>
  <si>
    <t>https://topol-dt.ru/upload/iblock/2a9/18b879df_2c83_11e2_b7e9_001517b80b55_ca837e25_29f1_11e9_94db_549f35008dee.jpeg</t>
  </si>
  <si>
    <t>https://topol-dt.ru/upload/iblock/963/18b879df_2c83_11e2_b7e9_001517b80b55_1225e3ab_d50e_11e3_a14c_001e6746ae79.jpeg</t>
  </si>
  <si>
    <t>https://topol-dt.ru/upload/iblock/77a/18b879df_2c83_11e2_b7e9_001517b80b55_6f9de05a_d5d8_11e3_a14c_001e6746ae79.pdf</t>
  </si>
  <si>
    <t>Комплект детской мебели Фея Досуг 201 Алфавит оранжевый</t>
  </si>
  <si>
    <t>оранжевый</t>
  </si>
  <si>
    <t>- подходит для игр и обучения ребенка в возрасте 4-5 лет,- материал столешницы: ЛДСП,- веселая и познавательная наклейка,- складывается,- металлические ножки.Габариты:Размер столика: 600х450 мм; Высота столика: 520 мм; Размер стула: 280х280 мм;Высота стула: 550 мм;Высота от пола до сидения: 300 мм.</t>
  </si>
  <si>
    <t>https://topol-dt.ru/catalog/mebelnye_komplekty_1/komplekt_detskoy_mebeli_feya_dosug_201_alfavit_oranzhevyy/</t>
  </si>
  <si>
    <t>https://topol-dt.ru/upload/iblock/08e/18b879e1_2c83_11e2_b7e9_001517b80b55_80094d0e_8cb4_11e3_a227_001e6746ae79.jpeg</t>
  </si>
  <si>
    <t>https://topol-dt.ru/upload/iblock/759/18b879e1_2c83_11e2_b7e9_001517b80b55_352f05a1_e8ab_11e3_a160_001e6746ae79.jpeg</t>
  </si>
  <si>
    <t>https://topol-dt.ru/upload/iblock/787/18b879e1_2c83_11e2_b7e9_001517b80b55_77edee7f_d5d8_11e3_a14c_001e6746ae79.pdf</t>
  </si>
  <si>
    <t>Комплект детской мебели Фея Досуг 201 Алфавит зеленый</t>
  </si>
  <si>
    <t>Комплект из складной детской мебели Фея Досуг 201 для детей от 4 до 5 лет.В наборе: стул и стол.Обивка стула имеет водоотталкивающую структуру.Мебель имеет сглаженные углы,мягкое сидение со спинкой, благодаря чему ребенок будет чувствовать себя комфортно во время использования.Развивающий рисунок на столешнице.Имеется подставка для ног.Габариты: Размер столика: 600х450 мм;Высота столика: 520 мм;Размер стула: 280х280 мм;Высота стула: 550 мм; Высота от пола до сидения: 300 мм.</t>
  </si>
  <si>
    <t>https://topol-dt.ru/catalog/mebelnye_komplekty_1/komplekt_detskoy_mebeli_feya_dosug_201_alfavit_zelenyy/</t>
  </si>
  <si>
    <t>https://topol-dt.ru/upload/iblock/5cd/18b879e3_2c83_11e2_b7e9_001517b80b55_02e87448_d50e_11e3_a14c_001e6746ae79.jpeg</t>
  </si>
  <si>
    <t>https://topol-dt.ru/upload/iblock/780/18b879e3_2c83_11e2_b7e9_001517b80b55_889c01cb_8cb4_11e3_a227_001e6746ae79.jpeg</t>
  </si>
  <si>
    <t>https://topol-dt.ru/upload/iblock/90c/18b879e3_2c83_11e2_b7e9_001517b80b55_7efa418e_d5d8_11e3_a14c_001e6746ae79.pdf</t>
  </si>
  <si>
    <t>Комплект детской мебели Фея Досуг 201 Алфавит сиреневый</t>
  </si>
  <si>
    <t>сиреневый</t>
  </si>
  <si>
    <t>- подходит для игр и обучения ребенка от 4-х до 5-ти лет,- материал столешницы: ЛДСП,- веселая и познавательная наклейка,- складывается,- металлические ножки.Габариты:Размер столика: 600х450 мм; Высота столика: 520 мм; Размер стула: 280х280 мм;Высота стула: 550 мм; Высота от пола до сидения: 300 мм.</t>
  </si>
  <si>
    <t>ТС RU C-RU.АУ04.В.06548</t>
  </si>
  <si>
    <t>https://topol-dt.ru/catalog/mebelnye_komplekty_1/komplekt_detskoy_mebeli_feya_dosug_201_alfavit_sirenevyy/</t>
  </si>
  <si>
    <t>https://topol-dt.ru/upload/iblock/ee8/18b879e5_2c83_11e2_b7e9_001517b80b55_901372c7_8cb4_11e3_a227_001e6746ae79.jpeg</t>
  </si>
  <si>
    <t>https://topol-dt.ru/upload/iblock/f4c/18b879e5_2c83_11e2_b7e9_001517b80b55_f90878cb_2f84_11e9_94db_549f35008dee.jpeg</t>
  </si>
  <si>
    <t>https://topol-dt.ru/upload/iblock/4d1/18b879e5_2c83_11e2_b7e9_001517b80b55_f90878cc_2f84_11e9_94db_549f35008dee.jpeg</t>
  </si>
  <si>
    <t>https://topol-dt.ru/upload/iblock/1c0/18b879e5_2c83_11e2_b7e9_001517b80b55_025bfcfe_2f85_11e9_94db_549f35008dee.jpeg</t>
  </si>
  <si>
    <t>https://topol-dt.ru/upload/iblock/bd9/18b879e5_2c83_11e2_b7e9_001517b80b55_025bfcff_2f85_11e9_94db_549f35008dee.jpeg</t>
  </si>
  <si>
    <t>https://topol-dt.ru/upload/iblock/8de/18b879e5_2c83_11e2_b7e9_001517b80b55_093b15e9_2f85_11e9_94db_549f35008dee.jpeg</t>
  </si>
  <si>
    <t>https://topol-dt.ru/upload/iblock/441/18b879e5_2c83_11e2_b7e9_001517b80b55_093b15ea_2f85_11e9_94db_549f35008dee.jpeg</t>
  </si>
  <si>
    <t>https://topol-dt.ru/upload/iblock/adc/18b879e5_2c83_11e2_b7e9_001517b80b55_104c2bb9_2f85_11e9_94db_549f35008dee.jpeg</t>
  </si>
  <si>
    <t>https://topol-dt.ru/upload/iblock/002/18b879e5_2c83_11e2_b7e9_001517b80b55_68a1a36d_e8ab_11e3_a160_001e6746ae79.jpeg</t>
  </si>
  <si>
    <t>https://topol-dt.ru/upload/iblock/54a/18b879e5_2c83_11e2_b7e9_001517b80b55_6691c571_d5d8_11e3_a14c_001e6746ae79.pdf</t>
  </si>
  <si>
    <t>Комплект детской мебели Фея Досуг 202 ПДД</t>
  </si>
  <si>
    <t>- подходит для игр и обучения ребенка  в возрасте 4-5 лет,- материал столешницы: ЛДСП,- веселая и познавательная наклейка,- складывается,- металлические ножки.Габариты: Размер столика: 600х450 мм; Высота столика: 520 мм; Размер стула: 280х280 мм;Высота стула: 550 мм; Высота от пола до сидения: 300 мм.</t>
  </si>
  <si>
    <t>https://topol-dt.ru/catalog/mebelnye_komplekty_1/komplekt_detskoy_mebeli_feya_dosug_202_pdd/</t>
  </si>
  <si>
    <t>https://topol-dt.ru/upload/iblock/ae7/18b879e7_2c83_11e2_b7e9_001517b80b55_9801e890_8cb4_11e3_a227_001e6746ae79.jpeg</t>
  </si>
  <si>
    <t>https://topol-dt.ru/upload/iblock/da2/18b879e7_2c83_11e2_b7e9_001517b80b55_2ea5bd51_d50e_11e3_a14c_001e6746ae79.jpeg</t>
  </si>
  <si>
    <t>https://topol-dt.ru/upload/iblock/1e9/18b879e7_2c83_11e2_b7e9_001517b80b55_4dc1b2e2_3ce2_11ea_b3e1_549f35008dee.jpeg</t>
  </si>
  <si>
    <t>https://topol-dt.ru/upload/iblock/738/18b879e7_2c83_11e2_b7e9_001517b80b55_5587b146_3ce2_11ea_b3e1_549f35008dee.jpeg</t>
  </si>
  <si>
    <t>https://topol-dt.ru/upload/iblock/4e0/18b879e7_2c83_11e2_b7e9_001517b80b55_5d54d3cc_3ce2_11ea_b3e1_549f35008dee.jpeg</t>
  </si>
  <si>
    <t>https://topol-dt.ru/upload/iblock/66d/18b879e7_2c83_11e2_b7e9_001517b80b55_5d54d3cd_3ce2_11ea_b3e1_549f35008dee.jpeg</t>
  </si>
  <si>
    <t>https://topol-dt.ru/upload/iblock/e33/18b879e7_2c83_11e2_b7e9_001517b80b55_67a4a9dc_3ce2_11ea_b3e1_549f35008dee.jpeg</t>
  </si>
  <si>
    <t>https://topol-dt.ru/upload/iblock/6e4/18b879e7_2c83_11e2_b7e9_001517b80b55_71d0cb48_3ce2_11ea_b3e1_549f35008dee.jpeg</t>
  </si>
  <si>
    <t>https://topol-dt.ru/upload/iblock/cb7/18b879e7_2c83_11e2_b7e9_001517b80b55_356195f6_d5d8_11e3_a14c_001e6746ae79.pdf</t>
  </si>
  <si>
    <t>Комплект детской мебели Фея Досуг 301 ПДД</t>
  </si>
  <si>
    <t>Комплект из складной детской мебели Фея Досуг 301 для детей в возрасте 5-6 лет.В наборе: стул и стол.Обивка стула имеет водоотталкивающую структуру.Мебель имеет сглаженные углы,мягкое сидение со спинкой, благодаря чему ребенок будет чувствовать себя комфортно во время использования.Развивающий рисунок на столешнице.Имеется подставка для ног.Габариты:Размер столика: 600х450 мм; Высота столика: 580 мм; Высота стула: 590 мм; Размер стула: 280х280 мм;Высота от пола до сидения: 340 мм.</t>
  </si>
  <si>
    <t>https://topol-dt.ru/catalog/mebelnye_komplekty_1/komplekt_detskoy_mebeli_feya_dosug_301_pdd/</t>
  </si>
  <si>
    <t>https://topol-dt.ru/upload/iblock/a01/18b879e9_2c83_11e2_b7e9_001517b80b55_cce9fc58_e8ab_11e3_a160_001e6746ae79.jpeg</t>
  </si>
  <si>
    <t>https://topol-dt.ru/upload/iblock/7cf/18b879e9_2c83_11e2_b7e9_001517b80b55_2b1f8db0_2f85_11e9_94db_549f35008dee.jpeg</t>
  </si>
  <si>
    <t>https://topol-dt.ru/upload/iblock/5d3/18b879e9_2c83_11e2_b7e9_001517b80b55_36160413_2f85_11e9_94db_549f35008dee.jpeg</t>
  </si>
  <si>
    <t>https://topol-dt.ru/upload/iblock/5c8/18b879e9_2c83_11e2_b7e9_001517b80b55_3cb4d7d6_2f85_11e9_94db_549f35008dee.jpeg</t>
  </si>
  <si>
    <t>https://topol-dt.ru/upload/iblock/2e4/18b879e9_2c83_11e2_b7e9_001517b80b55_42c73a69_2f85_11e9_94db_549f35008dee.jpeg</t>
  </si>
  <si>
    <t>https://topol-dt.ru/upload/iblock/31e/18b879e9_2c83_11e2_b7e9_001517b80b55_48ea469d_2f85_11e9_94db_549f35008dee.jpeg</t>
  </si>
  <si>
    <t>https://topol-dt.ru/upload/iblock/ca8/18b879e9_2c83_11e2_b7e9_001517b80b55_48ea469e_2f85_11e9_94db_549f35008dee.jpeg</t>
  </si>
  <si>
    <t>https://topol-dt.ru/upload/iblock/949/18b879e9_2c83_11e2_b7e9_001517b80b55_5023d3d2_2f85_11e9_94db_549f35008dee.jpeg</t>
  </si>
  <si>
    <t>https://topol-dt.ru/upload/iblock/432/18b879e9_2c83_11e2_b7e9_001517b80b55_5023d3d3_2f85_11e9_94db_549f35008dee.jpeg</t>
  </si>
  <si>
    <t>https://topol-dt.ru/upload/iblock/ecd/18b879e9_2c83_11e2_b7e9_001517b80b55_0a3580dd_d5d8_11e3_a14c_001e6746ae79.pdf</t>
  </si>
  <si>
    <t>Комплект детской мебели Фея Досуг 301 Мир вокруг</t>
  </si>
  <si>
    <t>Комплект из складной детской мебели Фея Досуг 301.В наборе: стул и стол.Обивка стула имеет водоотталкивающую структуру.Мебель имеет сглаженные углы,мягкое сидение со спинкой, благодаря чему ребенок будет чувствовать себя комфортно во время использования.Развивающий рисунок на столешнице.Имеется подставка для ног.Подходит детям в возрасте 5-6 лет.Габариты:Размер столика: 600х450 мм; Высота столика: 580 мм;Размер стула: 280х280 мм;Высота стула: 590 мм; Высота от пола до сидения: 340 мм.</t>
  </si>
  <si>
    <t>https://topol-dt.ru/catalog/mebelnye_komplekty_1/komplekt_detskoy_mebeli_feya_dosug_301_mir_vokrug/</t>
  </si>
  <si>
    <t>https://topol-dt.ru/upload/iblock/389/18b879eb_2c83_11e2_b7e9_001517b80b55_a0082c1d_8cb4_11e3_a227_001e6746ae79.jpeg</t>
  </si>
  <si>
    <t>https://topol-dt.ru/upload/iblock/c8c/18b879eb_2c83_11e2_b7e9_001517b80b55_2231e6b1_2f84_11e9_94db_549f35008dee.jpeg</t>
  </si>
  <si>
    <t>https://topol-dt.ru/upload/iblock/52c/18b879eb_2c83_11e2_b7e9_001517b80b55_2231e6b2_2f84_11e9_94db_549f35008dee.jpeg</t>
  </si>
  <si>
    <t>https://topol-dt.ru/upload/iblock/fa0/18b879eb_2c83_11e2_b7e9_001517b80b55_2af69853_2f84_11e9_94db_549f35008dee.jpeg</t>
  </si>
  <si>
    <t>https://topol-dt.ru/upload/iblock/c7c/18b879eb_2c83_11e2_b7e9_001517b80b55_3428c942_2f84_11e9_94db_549f35008dee.jpeg</t>
  </si>
  <si>
    <t>https://topol-dt.ru/upload/iblock/64f/18b879eb_2c83_11e2_b7e9_001517b80b55_3a9cc440_2f84_11e9_94db_549f35008dee.jpeg</t>
  </si>
  <si>
    <t>https://topol-dt.ru/upload/iblock/6d0/18b879eb_2c83_11e2_b7e9_001517b80b55_41e23856_2f84_11e9_94db_549f35008dee.jpeg</t>
  </si>
  <si>
    <t>https://topol-dt.ru/upload/iblock/256/18b879eb_2c83_11e2_b7e9_001517b80b55_41e23857_2f84_11e9_94db_549f35008dee.jpeg</t>
  </si>
  <si>
    <t>https://topol-dt.ru/upload/iblock/ae9/18b879eb_2c83_11e2_b7e9_001517b80b55_7ed87b8f_d50e_11e3_a14c_001e6746ae79.jpeg</t>
  </si>
  <si>
    <t>https://topol-dt.ru/upload/iblock/28f/18b879eb_2c83_11e2_b7e9_001517b80b55_85833634_d50e_11e3_a14c_001e6746ae79.jpeg</t>
  </si>
  <si>
    <t>https://topol-dt.ru/upload/iblock/9db/18b879eb_2c83_11e2_b7e9_001517b80b55_1386a3b0_d5d8_11e3_a14c_001e6746ae79.pdf</t>
  </si>
  <si>
    <t>Комплект детской мебели Фея Досуг 302 Рыцари</t>
  </si>
  <si>
    <t>- подходит для игр и обучения ребенка от 5-ти до 6-ти лет,- материал столешницы: ЛДСП,- веселая и познавательная наклейка- складывается- металлические ножки.Габариты: Размер столика: 600х450 мм; Высота столика: 580 мм;Размер стула: 280х280 мм;Высота стула: 590 мм; Высота от пола до сидения: 340 мм.</t>
  </si>
  <si>
    <t>https://topol-dt.ru/catalog/mebelnye_komplekty_1/komplekt_detskoy_mebeli_feya_dosug_302_rytsari/</t>
  </si>
  <si>
    <t>https://topol-dt.ru/upload/iblock/572/18b879ed_2c83_11e2_b7e9_001517b80b55_98d8030e_d50e_11e3_a14c_001e6746ae79.jpeg</t>
  </si>
  <si>
    <t>https://topol-dt.ru/upload/iblock/a69/18b879ed_2c83_11e2_b7e9_001517b80b55_e874a844_e8ab_11e3_a160_001e6746ae79.jpeg</t>
  </si>
  <si>
    <t>https://topol-dt.ru/upload/iblock/323/18b879ed_2c83_11e2_b7e9_001517b80b55_e2671e02_d5d7_11e3_a14c_001e6746ae79.pdf</t>
  </si>
  <si>
    <t>Тренажер - прыгунки Фея 2 в 1</t>
  </si>
  <si>
    <t>0.84</t>
  </si>
  <si>
    <t>https://topol-dt.ru/catalog/prygunki/trenazher_prygunki_feya_2_v_1/</t>
  </si>
  <si>
    <t>https://topol-dt.ru/upload/iblock/e92/d73b8bc6_bb2f_11dd_b26e_001644cbf04f_4f67e1ad_d513_11e3_a14c_001e6746ae79.jpeg</t>
  </si>
  <si>
    <t>https://topol-dt.ru/upload/iblock/7fe/d73b8bc6_bb2f_11dd_b26e_001644cbf04f_5cd2e34e_7640_11e9_b477_549f35008dee.jpeg</t>
  </si>
  <si>
    <t>https://topol-dt.ru/upload/iblock/936/d73b8bc6_bb2f_11dd_b26e_001644cbf04f_66455963_7640_11e9_b477_549f35008dee.jpeg</t>
  </si>
  <si>
    <t>https://topol-dt.ru/upload/iblock/b54/d73b8bc6_bb2f_11dd_b26e_001644cbf04f_66455964_7640_11e9_b477_549f35008dee.jpeg</t>
  </si>
  <si>
    <t>https://topol-dt.ru/upload/iblock/aec/d73b8bc6_bb2f_11dd_b26e_001644cbf04f_6e14dd49_7640_11e9_b477_549f35008dee.jpeg</t>
  </si>
  <si>
    <t>https://topol-dt.ru/upload/iblock/0a9/d73b8bc6_bb2f_11dd_b26e_001644cbf04f_6e14dd4a_7640_11e9_b477_549f35008dee.jpeg</t>
  </si>
  <si>
    <t>https://topol-dt.ru/upload/iblock/20d/d73b8bc6_bb2f_11dd_b26e_001644cbf04f_74925dc9_7640_11e9_b477_549f35008dee.jpeg</t>
  </si>
  <si>
    <t>https://topol-dt.ru/upload/iblock/8ef/d73b8bc6_bb2f_11dd_b26e_001644cbf04f_74925dca_7640_11e9_b477_549f35008dee.jpeg</t>
  </si>
  <si>
    <t>https://topol-dt.ru/upload/iblock/2c9/d73b8bc6_bb2f_11dd_b26e_001644cbf04f_6a124cfd_4375_11eb_aa68_549f35008dee.pdf</t>
  </si>
  <si>
    <t>Слинг с кольцами Selby Go бордо</t>
  </si>
  <si>
    <t>бордо</t>
  </si>
  <si>
    <t>- металлические кольца для регулировки объема слинга, - широкий  хвост с вместительными карманами,  - материал: хлопок 60%, полиэстер 40%Габариты и весРазмеры (ДхШ) – 180,0 х 66, смВес  - 0,40</t>
  </si>
  <si>
    <t>https://topol-dt.ru/catalog/slingi/sling_s_koltsami_selby_go_bordo/</t>
  </si>
  <si>
    <t>https://topol-dt.ru/upload/iblock/784/9d40d2fb_3a07_11e2_b7e9_001517b80b55_b431c0d8_d515_11e3_a14c_001e6746ae79.jpeg</t>
  </si>
  <si>
    <t>Слинги</t>
  </si>
  <si>
    <t>Слинг Selby My baby бордо</t>
  </si>
  <si>
    <t>https://topol-dt.ru/catalog/slingi/sling_selby_my_baby_bordo/</t>
  </si>
  <si>
    <t>https://topol-dt.ru/upload/iblock/543/9d40d301_3a07_11e2_b7e9_001517b80b55_6faf25f4_d515_11e3_a14c_001e6746ae79.jpeg</t>
  </si>
  <si>
    <t>Слинг Selby My baby синий</t>
  </si>
  <si>
    <t>Детский слинг с эргономичной плечевой лямкой выполнен из натурального  материала: хлопок 100%.Размеры (ДхШ) – 193,0 х 70, смВес  - 0,20кг</t>
  </si>
  <si>
    <t>https://topol-dt.ru/catalog/slingi/sling_selby_my_baby_siniy/</t>
  </si>
  <si>
    <t>https://topol-dt.ru/upload/iblock/a38/9d40d303_3a07_11e2_b7e9_001517b80b55_7e45f508_d515_11e3_a14c_001e6746ae79.jpeg</t>
  </si>
  <si>
    <t>Рюкзак кенгуру Selby Классик красный</t>
  </si>
  <si>
    <t>0.35</t>
  </si>
  <si>
    <t>Рюкзак Selby идеально подходит для прогулок, путешествий, похода в больницу.Жесткая спинка надежно зафиксирует малыша благодаря специальным ремням, обеспечивая минисальную нагрузку на спину.Имеется удобный кармашек для мелочей.Возраст: от 6 месяцев.Вес ребенка: до 12 кг. Габариты и вес:Размеры (ДхШхВ) – 33 х 25 х 30 см.Вес &amp;nbsp;- 0,15 кг.</t>
  </si>
  <si>
    <t>https://topol-dt.ru/catalog/ryukzaki_kenguru/ryukzak_kenguru_selby_klassik_krasnyy/</t>
  </si>
  <si>
    <t>https://topol-dt.ru/upload/iblock/ec9/9d40d30f_3a07_11e2_b7e9_001517b80b55_dd180a3c_d513_11e3_a14c_001e6746ae79.jpeg</t>
  </si>
  <si>
    <t>Рюкзаки-кенгуру</t>
  </si>
  <si>
    <t>https://topol-dt.ru/upload/iblock/eb8/9d40d30f_3a07_11e2_b7e9_001517b80b55_2a705485_79e5_11e8_903c_549f35008dee.jpeg</t>
  </si>
  <si>
    <t>https://topol-dt.ru/upload/iblock/d91/9d40d30f_3a07_11e2_b7e9_001517b80b55_309a84db_79e5_11e8_903c_549f35008dee.jpeg</t>
  </si>
  <si>
    <t>https://topol-dt.ru/upload/iblock/1d0/9d40d30f_3a07_11e2_b7e9_001517b80b55_309a84dc_79e5_11e8_903c_549f35008dee.jpeg</t>
  </si>
  <si>
    <t>https://topol-dt.ru/upload/iblock/f4b/9d40d30f_3a07_11e2_b7e9_001517b80b55_36e60874_79e5_11e8_903c_549f35008dee.jpeg</t>
  </si>
  <si>
    <t>https://topol-dt.ru/upload/iblock/a8f/9d40d30f_3a07_11e2_b7e9_001517b80b55_36e60875_79e5_11e8_903c_549f35008dee.jpeg</t>
  </si>
  <si>
    <t>https://topol-dt.ru/upload/iblock/86a/9d40d30f_3a07_11e2_b7e9_001517b80b55_211cd056_79e5_11e8_903c_549f35008dee.jpg</t>
  </si>
  <si>
    <t>https://topol-dt.ru/upload/iblock/c8a/9d40d30f_3a07_11e2_b7e9_001517b80b55_211cd057_79e5_11e8_903c_549f35008dee.jpg</t>
  </si>
  <si>
    <t>https://topol-dt.ru/upload/iblock/8be/9d40d30f_3a07_11e2_b7e9_001517b80b55_211cd058_79e5_11e8_903c_549f35008dee.jpg</t>
  </si>
  <si>
    <t>https://topol-dt.ru/upload/iblock/33f/9d40d30f_3a07_11e2_b7e9_001517b80b55_211cd054_79e5_11e8_903c_549f35008dee.jpg</t>
  </si>
  <si>
    <t>https://topol-dt.ru/upload/iblock/728/9d40d30f_3a07_11e2_b7e9_001517b80b55_211cd059_79e5_11e8_903c_549f35008dee.jpg</t>
  </si>
  <si>
    <t>https://topol-dt.ru/upload/iblock/092/9d40d30f_3a07_11e2_b7e9_001517b80b55_211cd055_79e5_11e8_903c_549f35008dee.jpg</t>
  </si>
  <si>
    <t>Рюкзак кенгуру Selby Классик синий</t>
  </si>
  <si>
    <t>синий и голубой</t>
  </si>
  <si>
    <t>-специальные фиксаторы-ремешки;-регулируемые ремни по длине;Подходит на рост от 150 до 195 см и обхват талии от 63 до 110 см.Возраст ребенка: +6 мес.Максимальный вес ребенка: до 12 кг.Габариты рюкзака (ДхШхВ): 33 х 25 х 30 см.</t>
  </si>
  <si>
    <t>https://topol-dt.ru/catalog/ryukzaki_kenguru/ryukzak_kenguru_selby_klassik_siniy/</t>
  </si>
  <si>
    <t>https://topol-dt.ru/upload/iblock/23c/9d40d311_3a07_11e2_b7e9_001517b80b55_fd1bac0c_d513_11e3_a14c_001e6746ae79.jpeg</t>
  </si>
  <si>
    <t>https://topol-dt.ru/upload/iblock/234/9d40d311_3a07_11e2_b7e9_001517b80b55_fc220fb8_79e4_11e8_903c_549f35008dee.jpeg</t>
  </si>
  <si>
    <t>https://topol-dt.ru/upload/iblock/9dc/9d40d311_3a07_11e2_b7e9_001517b80b55_070c9f33_79e5_11e8_903c_549f35008dee.jpeg</t>
  </si>
  <si>
    <t>https://topol-dt.ru/upload/iblock/96c/9d40d311_3a07_11e2_b7e9_001517b80b55_0e3a4586_79e5_11e8_903c_549f35008dee.jpeg</t>
  </si>
  <si>
    <t>https://topol-dt.ru/upload/iblock/e3a/9d40d311_3a07_11e2_b7e9_001517b80b55_0e3a4587_79e5_11e8_903c_549f35008dee.jpeg</t>
  </si>
  <si>
    <t>https://topol-dt.ru/upload/iblock/c2c/9d40d311_3a07_11e2_b7e9_001517b80b55_15d56b26_79e5_11e8_903c_549f35008dee.jpeg</t>
  </si>
  <si>
    <t>https://topol-dt.ru/upload/iblock/56a/9d40d311_3a07_11e2_b7e9_001517b80b55_fc220fb2_79e4_11e8_903c_549f35008dee.jpg</t>
  </si>
  <si>
    <t>https://topol-dt.ru/upload/iblock/76b/9d40d311_3a07_11e2_b7e9_001517b80b55_fc220fb3_79e4_11e8_903c_549f35008dee.jpg</t>
  </si>
  <si>
    <t>https://topol-dt.ru/upload/iblock/10f/9d40d311_3a07_11e2_b7e9_001517b80b55_fc220fb4_79e4_11e8_903c_549f35008dee.jpg</t>
  </si>
  <si>
    <t>https://topol-dt.ru/upload/iblock/0bd/9d40d311_3a07_11e2_b7e9_001517b80b55_fc220fb5_79e4_11e8_903c_549f35008dee.jpg</t>
  </si>
  <si>
    <t>https://topol-dt.ru/upload/iblock/240/9d40d311_3a07_11e2_b7e9_001517b80b55_fc220fb6_79e4_11e8_903c_549f35008dee.jpg</t>
  </si>
  <si>
    <t>https://topol-dt.ru/upload/iblock/0c6/9d40d311_3a07_11e2_b7e9_001517b80b55_fc220fb7_79e4_11e8_903c_549f35008dee.jpg</t>
  </si>
  <si>
    <t>Рюкзак кенгуру Фея Хлопок бордо</t>
  </si>
  <si>
    <t>Рюкзак с жесткой спинкой надежно зафиксирует малыша благодаря специальным ремням.Габариты и весРазмеры (ДхШхВ) – 44,0 х 38, х 40 смВес  - 0,35 кг</t>
  </si>
  <si>
    <t>https://topol-dt.ru/catalog/ryukzaki_kenguru/ryukzak_kenguru_feya_khlopok_bordo/</t>
  </si>
  <si>
    <t>https://topol-dt.ru/upload/iblock/273/9d40d31f_3a07_11e2_b7e9_001517b80b55_0d4c65c5_d515_11e3_a14c_001e6746ae79.jpeg</t>
  </si>
  <si>
    <t>https://topol-dt.ru/upload/iblock/021/9d40d31f_3a07_11e2_b7e9_001517b80b55_07b5de6d_819f_11e7_8095_549f35008dee.jpeg</t>
  </si>
  <si>
    <t>https://topol-dt.ru/upload/iblock/241/9d40d31f_3a07_11e2_b7e9_001517b80b55_07b5de6e_819f_11e7_8095_549f35008dee.jpeg</t>
  </si>
  <si>
    <t>https://topol-dt.ru/upload/iblock/a88/9d40d31f_3a07_11e2_b7e9_001517b80b55_11852a2e_819f_11e7_8095_549f35008dee.jpeg</t>
  </si>
  <si>
    <t>https://topol-dt.ru/upload/iblock/26d/9d40d31f_3a07_11e2_b7e9_001517b80b55_11852a2f_819f_11e7_8095_549f35008dee.jpeg</t>
  </si>
  <si>
    <t>https://topol-dt.ru/upload/iblock/8f4/9d40d31f_3a07_11e2_b7e9_001517b80b55_1a1ca1ab_819f_11e7_8095_549f35008dee.jpeg</t>
  </si>
  <si>
    <t>https://topol-dt.ru/upload/iblock/44b/9d40d31f_3a07_11e2_b7e9_001517b80b55_f0390a7a_819e_11e7_8095_549f35008dee.jpg</t>
  </si>
  <si>
    <t>https://topol-dt.ru/upload/iblock/1ec/9d40d31f_3a07_11e2_b7e9_001517b80b55_f9a6bdcf_819e_11e7_8095_549f35008dee.jpg</t>
  </si>
  <si>
    <t>https://topol-dt.ru/upload/iblock/f8d/9d40d31f_3a07_11e2_b7e9_001517b80b55_e675a59a_819e_11e7_8095_549f35008dee.jpg</t>
  </si>
  <si>
    <t>https://topol-dt.ru/upload/iblock/b03/9d40d31f_3a07_11e2_b7e9_001517b80b55_e675a599_819e_11e7_8095_549f35008dee.jpg</t>
  </si>
  <si>
    <t>https://topol-dt.ru/upload/iblock/af5/9d40d31f_3a07_11e2_b7e9_001517b80b55_f0390a79_819e_11e7_8095_549f35008dee.jpg</t>
  </si>
  <si>
    <t>Рюкзак кенгуру Фея Хлопок синий</t>
  </si>
  <si>
    <t>https://topol-dt.ru/catalog/ryukzaki_kenguru/ryukzak_kenguru_feya_khlopok_siniy/</t>
  </si>
  <si>
    <t>https://topol-dt.ru/upload/iblock/34f/9d40d321_3a07_11e2_b7e9_001517b80b55_1c5efc5d_d515_11e3_a14c_001e6746ae79.jpeg</t>
  </si>
  <si>
    <t>https://topol-dt.ru/upload/iblock/43b/9d40d321_3a07_11e2_b7e9_001517b80b55_28fd3b62_819f_11e7_8095_549f35008dee.jpeg</t>
  </si>
  <si>
    <t>https://topol-dt.ru/upload/iblock/30e/9d40d321_3a07_11e2_b7e9_001517b80b55_28fd3b63_819f_11e7_8095_549f35008dee.jpeg</t>
  </si>
  <si>
    <t>https://topol-dt.ru/upload/iblock/e7c/9d40d321_3a07_11e2_b7e9_001517b80b55_30477239_819f_11e7_8095_549f35008dee.jpeg</t>
  </si>
  <si>
    <t>https://topol-dt.ru/upload/iblock/fde/9d40d321_3a07_11e2_b7e9_001517b80b55_3047723a_819f_11e7_8095_549f35008dee.jpeg</t>
  </si>
  <si>
    <t>https://topol-dt.ru/upload/iblock/7fc/9d40d321_3a07_11e2_b7e9_001517b80b55_3961d565_819f_11e7_8095_549f35008dee.jpeg</t>
  </si>
  <si>
    <t>https://topol-dt.ru/upload/iblock/909/9d40d321_3a07_11e2_b7e9_001517b80b55_40990139_819f_11e7_8095_549f35008dee.jpg</t>
  </si>
  <si>
    <t>https://topol-dt.ru/upload/iblock/07c/9d40d321_3a07_11e2_b7e9_001517b80b55_4099013a_819f_11e7_8095_549f35008dee.jpg</t>
  </si>
  <si>
    <t>https://topol-dt.ru/upload/iblock/ec1/9d40d321_3a07_11e2_b7e9_001517b80b55_49cd9389_819f_11e7_8095_549f35008dee.jpg</t>
  </si>
  <si>
    <t>https://topol-dt.ru/upload/iblock/04f/9d40d321_3a07_11e2_b7e9_001517b80b55_49cd938a_819f_11e7_8095_549f35008dee.jpg</t>
  </si>
  <si>
    <t>https://topol-dt.ru/upload/iblock/6e5/9d40d321_3a07_11e2_b7e9_001517b80b55_52330e20_819f_11e7_8095_549f35008dee.jpg</t>
  </si>
  <si>
    <t>Набор слюнявчиков Fairy 7 шт.</t>
  </si>
  <si>
    <t>0.26</t>
  </si>
  <si>
    <t>https://topol-dt.ru/catalog/slyunyavchiki/nabor_slyunyavchikov_fairy_7_sht/</t>
  </si>
  <si>
    <t>https://topol-dt.ru/upload/iblock/cf8/21889e84_7e3f_11e1_b8fe_00145ec90ea0_7d899fc0_9003_11e3_a227_001e6746ae79.jpeg</t>
  </si>
  <si>
    <t>https://topol-dt.ru/upload/iblock/59f/21889e84_7e3f_11e1_b8fe_00145ec90ea0_4c3608ee_0672_11e8_b493_549f35008dee.jpeg</t>
  </si>
  <si>
    <t>https://topol-dt.ru/upload/iblock/e9d/21889e84_7e3f_11e1_b8fe_00145ec90ea0_4c3608f0_0672_11e8_b493_549f35008dee.jpeg</t>
  </si>
  <si>
    <t>https://topol-dt.ru/upload/iblock/7fe/21889e84_7e3f_11e1_b8fe_00145ec90ea0_4c3608f2_0672_11e8_b493_549f35008dee.jpeg</t>
  </si>
  <si>
    <t>https://topol-dt.ru/upload/iblock/cac/21889e84_7e3f_11e1_b8fe_00145ec90ea0_5448335c_0672_11e8_b493_549f35008dee.jpeg</t>
  </si>
  <si>
    <t>https://topol-dt.ru/upload/iblock/3b8/21889e84_7e3f_11e1_b8fe_00145ec90ea0_5448335e_0672_11e8_b493_549f35008dee.jpeg</t>
  </si>
  <si>
    <t>https://topol-dt.ru/upload/iblock/888/21889e84_7e3f_11e1_b8fe_00145ec90ea0_5b5baa8c_0672_11e8_b493_549f35008dee.jpeg</t>
  </si>
  <si>
    <t>https://topol-dt.ru/upload/iblock/9df/21889e84_7e3f_11e1_b8fe_00145ec90ea0_5b5baa8e_0672_11e8_b493_549f35008dee.jpeg</t>
  </si>
  <si>
    <t>https://topol-dt.ru/upload/iblock/c0e/21889e84_7e3f_11e1_b8fe_00145ec90ea0_649760fd_0672_11e8_b493_549f35008dee.jpeg</t>
  </si>
  <si>
    <t>Комплект в кроватку Fairy 4 пр. полулен</t>
  </si>
  <si>
    <t>полулен</t>
  </si>
  <si>
    <t>Состав комплекта:• наволочка( 40х60 )• борт (185х54 см)• пододеяльник (110 х 140 см)• одеяло (110 х 140 см)Размеры (ДхШхВ) – 65 х 50 х 10 см.</t>
  </si>
  <si>
    <t>ТС RU С- RU.АЛ14.В.06783</t>
  </si>
  <si>
    <t>https://topol-dt.ru/catalog/komplekty_v_krovatku/komplekt_v_krovatku_fairy_4_pr_polulen/</t>
  </si>
  <si>
    <t>https://topol-dt.ru/upload/iblock/b62/95d89431_f0d5_11e0_bb7e_00145ec90ea0_dae97f28_d849_11e3_a14c_001e6746ae79.jpeg</t>
  </si>
  <si>
    <t>https://topol-dt.ru/upload/iblock/f6b/95d89431_f0d5_11e0_bb7e_00145ec90ea0_e35ea375_e0a9_11e3_a14c_001e6746ae79.pdf</t>
  </si>
  <si>
    <t>Комплект в кроватку Fаiry 3 пр. полулен</t>
  </si>
  <si>
    <t>Состав комплекта:• наволочка( 40х60 )• борт (185х54 см)• одеяло (110 х 140 см)Размеры (ДхШхВ) – 65 х 50 х 10 см.</t>
  </si>
  <si>
    <t>RU Д.RU.АЛ14.В.62047</t>
  </si>
  <si>
    <t>https://topol-dt.ru/catalog/komplekty_v_krovatku/komplekt_v_krovatku_fairy_3_pr_polulen/</t>
  </si>
  <si>
    <t>https://topol-dt.ru/upload/iblock/80b/4a4da99f_f16f_11e0_bb7e_00145ec90ea0_3c0fa856_d84a_11e3_a14c_001e6746ae79.jpeg</t>
  </si>
  <si>
    <t>https://topol-dt.ru/upload/iblock/3ea/4a4da99f_f16f_11e0_bb7e_00145ec90ea0_3c0fa857_d84a_11e3_a14c_001e6746ae79.jpeg</t>
  </si>
  <si>
    <t>https://topol-dt.ru/upload/iblock/a6f/4a4da99f_f16f_11e0_bb7e_00145ec90ea0_05ec830b_e0aa_11e3_a14c_001e6746ae79.pdf</t>
  </si>
  <si>
    <t>Кровать детская Фея 304 палисандр</t>
  </si>
  <si>
    <t>палисандр</t>
  </si>
  <si>
    <t>0.88536</t>
  </si>
  <si>
    <t>Кроватка детская Фея 304 выполнена в классическом стиле.-2 положения спального ложа-качалка-колеса-накладки ПВХ-натуральные высококачественные материалы-стандартный размер ложа 120х60 см.-материал - массив березыРазмеры (ДхШхВ) – 124,8 х 67,5 х 105 см.</t>
  </si>
  <si>
    <t>ТС RU С- RU.АБ93.В.03770</t>
  </si>
  <si>
    <t>https://topol-dt.ru/catalog/krovatki/krovat_detskaya_feya_304_palisandr/</t>
  </si>
  <si>
    <t>https://topol-dt.ru/upload/iblock/c22/01e80672_5959_11e1_944c_00145ec90ea0_f4590355_d426_11e3_890b_001e6746ae79.jpeg</t>
  </si>
  <si>
    <t>https://topol-dt.ru/upload/iblock/7cf/01e80672_5959_11e1_944c_00145ec90ea0_f459035d_d426_11e3_890b_001e6746ae79.jpeg</t>
  </si>
  <si>
    <t>https://topol-dt.ru/upload/iblock/58d/01e80672_5959_11e1_944c_00145ec90ea0_faee519d_d426_11e3_890b_001e6746ae79.jpeg</t>
  </si>
  <si>
    <t>https://topol-dt.ru/upload/iblock/0cf/01e80672_5959_11e1_944c_00145ec90ea0_00e8e66e_d427_11e3_890b_001e6746ae79.jpeg</t>
  </si>
  <si>
    <t>https://topol-dt.ru/upload/iblock/be6/01e80672_5959_11e1_944c_00145ec90ea0_221d046c_0b1c_11e4_9516_001e6746ae79.pdf</t>
  </si>
  <si>
    <t>Кровать детская Фея 304 орех</t>
  </si>
  <si>
    <t>орех</t>
  </si>
  <si>
    <t>ЕАЭС RU C-RU.ВЕ02.В.04093/21</t>
  </si>
  <si>
    <t>https://topol-dt.ru/catalog/krovatki/krovat_detskaya_feya_304_orekh/</t>
  </si>
  <si>
    <t>https://topol-dt.ru/upload/iblock/6cb/47c59ef2_63f3_11e0_847a_505054503030_c26f2895_d426_11e3_890b_001e6746ae79.jpeg</t>
  </si>
  <si>
    <t>https://topol-dt.ru/upload/iblock/82a/47c59ef2_63f3_11e0_847a_505054503030_c9152076_d426_11e3_890b_001e6746ae79.jpeg</t>
  </si>
  <si>
    <t>https://topol-dt.ru/upload/iblock/598/47c59ef2_63f3_11e0_847a_505054503030_c9152077_d426_11e3_890b_001e6746ae79.jpeg</t>
  </si>
  <si>
    <t>https://topol-dt.ru/upload/iblock/03b/47c59ef2_63f3_11e0_847a_505054503030_d330983f_d426_11e3_890b_001e6746ae79.jpeg</t>
  </si>
  <si>
    <t>https://topol-dt.ru/upload/iblock/0dd/47c59ef2_63f3_11e0_847a_505054503030_983b0c8a_5a2d_11eb_942e_549f35008dee.jpeg</t>
  </si>
  <si>
    <t>https://topol-dt.ru/upload/iblock/e3c/47c59ef2_63f3_11e0_847a_505054503030_a26bb02d_5a2d_11eb_942e_549f35008dee.jpeg</t>
  </si>
  <si>
    <t>https://topol-dt.ru/upload/iblock/38e/47c59ef2_63f3_11e0_847a_505054503030_a26bb02f_5a2d_11eb_942e_549f35008dee.jpeg</t>
  </si>
  <si>
    <t>https://topol-dt.ru/upload/iblock/2eb/47c59ef2_63f3_11e0_847a_505054503030_a95a14e6_5a2d_11eb_942e_549f35008dee.jpeg</t>
  </si>
  <si>
    <t>https://topol-dt.ru/upload/iblock/56b/47c59ef2_63f3_11e0_847a_505054503030_a95a14e7_5a2d_11eb_942e_549f35008dee.jpeg</t>
  </si>
  <si>
    <t>https://topol-dt.ru/upload/iblock/527/47c59ef2_63f3_11e0_847a_505054503030_101c9c5b_0b1c_11e4_9516_001e6746ae79.pdf</t>
  </si>
  <si>
    <t>Кровать детская Фея 304</t>
  </si>
  <si>
    <t>https://topol-dt.ru/catalog/krovatki/krovat_detskaya_feya_304/</t>
  </si>
  <si>
    <t>https://topol-dt.ru/upload/iblock/cd3/6c930ab5_a4db_11de_8466_505054503030_7f350b95_d426_11e3_890b_001e6746ae79.jpeg</t>
  </si>
  <si>
    <t>https://topol-dt.ru/upload/iblock/fd7/6c930ab5_a4db_11de_8466_505054503030_39d4dccf_0b1b_11e4_9516_001e6746ae79.pdf</t>
  </si>
  <si>
    <t>Кровать детская Фея 204</t>
  </si>
  <si>
    <t>0.938196</t>
  </si>
  <si>
    <t>16.15</t>
  </si>
  <si>
    <t>Кроватка детская Фея 204 отлично впишется в любую детскую комнату благодаря классическому дизайну.-опускание передней планки-ортопедическое основание-2 положения ложа -колёса-массив березы-механизм качания-размер ложа 120х60Размеры (ДхШхВ) – 125,6 х 73 х 102 см.</t>
  </si>
  <si>
    <t>https://topol-dt.ru/catalog/krovatki/krovat_detskaya_feya_204/</t>
  </si>
  <si>
    <t>https://topol-dt.ru/upload/iblock/055/2a8174a1_a1e3_11de_8466_505054503030_1f95ef49_e42c_11e4_a261_001e6746ae79.jpeg</t>
  </si>
  <si>
    <t>https://topol-dt.ru/upload/iblock/b41/2a8174a1_a1e3_11de_8466_505054503030_29216b57_d425_11e3_890b_001e6746ae79.jpeg</t>
  </si>
  <si>
    <t>https://topol-dt.ru/upload/iblock/156/2a8174a1_a1e3_11de_8466_505054503030_5a3ab02b_4023_11e5_9b84_549f35008dee.jpeg</t>
  </si>
  <si>
    <t>https://topol-dt.ru/upload/iblock/56b/2a8174a1_a1e3_11de_8466_505054503030_09818f67_0b1a_11e4_9516_001e6746ae79.pdf</t>
  </si>
  <si>
    <t>Рюкзак кенгуру Selby Freedom шоколад</t>
  </si>
  <si>
    <t>шоколад</t>
  </si>
  <si>
    <t>-специальные фиксаторы-ремешки;-регулируемые ремни по длине;-3 положения для малыша: лицом к маме, на спине, сбоку.-большой карман для мелочей.Подходит на рост от 150 до 195 см и обхват талии от 63 до 110 см.Возраст ребенка: +6 мес.Максимальный вес ребенка: до 18 кг.Габариты рюкзака (ДхШхВ):– 67 х 67 х 30 см.</t>
  </si>
  <si>
    <t>https://topol-dt.ru/catalog/ryukzaki_kenguru/ryukzak_kenguru_selby_freedom_shokolad/</t>
  </si>
  <si>
    <t>https://topol-dt.ru/upload/iblock/661/9d40d30b_3a07_11e2_b7e9_001517b80b55_79284233_d514_11e3_a14c_001e6746ae79.jpeg</t>
  </si>
  <si>
    <t>https://topol-dt.ru/upload/iblock/da3/9d40d30b_3a07_11e2_b7e9_001517b80b55_bdbd54c1_79e8_11e8_903c_549f35008dee.jpeg</t>
  </si>
  <si>
    <t>https://topol-dt.ru/upload/iblock/868/9d40d30b_3a07_11e2_b7e9_001517b80b55_bdbd54c2_79e8_11e8_903c_549f35008dee.jpeg</t>
  </si>
  <si>
    <t>https://topol-dt.ru/upload/iblock/000/9d40d30b_3a07_11e2_b7e9_001517b80b55_c6aa7dc8_79e8_11e8_903c_549f35008dee.jpeg</t>
  </si>
  <si>
    <t>https://topol-dt.ru/upload/iblock/dc4/9d40d30b_3a07_11e2_b7e9_001517b80b55_c6aa7dc9_79e8_11e8_903c_549f35008dee.jpeg</t>
  </si>
  <si>
    <t>https://topol-dt.ru/upload/iblock/4ad/9d40d30b_3a07_11e2_b7e9_001517b80b55_ce8aab50_79e8_11e8_903c_549f35008dee.jpeg</t>
  </si>
  <si>
    <t>https://topol-dt.ru/upload/iblock/688/9d40d30b_3a07_11e2_b7e9_001517b80b55_ce8aab51_79e8_11e8_903c_549f35008dee.jpeg</t>
  </si>
  <si>
    <t>https://topol-dt.ru/upload/iblock/40b/9d40d30b_3a07_11e2_b7e9_001517b80b55_d52be073_79e8_11e8_903c_549f35008dee.jpeg</t>
  </si>
  <si>
    <t>https://topol-dt.ru/upload/iblock/c41/9d40d30b_3a07_11e2_b7e9_001517b80b55_d52be074_79e8_11e8_903c_549f35008dee.jpeg</t>
  </si>
  <si>
    <t>https://topol-dt.ru/upload/iblock/b07/9d40d30b_3a07_11e2_b7e9_001517b80b55_d1780c41_62f4_11e7_8095_549f35008dee.jpg</t>
  </si>
  <si>
    <t>https://topol-dt.ru/upload/iblock/3ca/9d40d30b_3a07_11e2_b7e9_001517b80b55_d1780c42_62f4_11e7_8095_549f35008dee.jpg</t>
  </si>
  <si>
    <t>https://topol-dt.ru/upload/iblock/7f3/9d40d30b_3a07_11e2_b7e9_001517b80b55_d8eaba7c_62f4_11e7_8095_549f35008dee.jpg</t>
  </si>
  <si>
    <t>https://topol-dt.ru/upload/iblock/b4b/9d40d30b_3a07_11e2_b7e9_001517b80b55_d8eaba7d_62f4_11e7_8095_549f35008dee.jpg</t>
  </si>
  <si>
    <t>https://topol-dt.ru/upload/iblock/066/9d40d30b_3a07_11e2_b7e9_001517b80b55_e274fe56_62f4_11e7_8095_549f35008dee.jpg</t>
  </si>
  <si>
    <t>https://topol-dt.ru/upload/iblock/039/9d40d30b_3a07_11e2_b7e9_001517b80b55_4836d745_eced_11e5_a6d0_549f35008dee.pdf</t>
  </si>
  <si>
    <t>Рюкзак кенгуру Selby Freedom шоколад/бежевый</t>
  </si>
  <si>
    <t>шоколад и бежевый</t>
  </si>
  <si>
    <t>https://topol-dt.ru/catalog/ryukzaki_kenguru/ryukzak_kenguru_selby_freedom_shokolad_bezhevyy/</t>
  </si>
  <si>
    <t>https://topol-dt.ru/upload/iblock/570/9d40d30d_3a07_11e2_b7e9_001517b80b55_9d5b0f3f_d514_11e3_a14c_001e6746ae79.jpeg</t>
  </si>
  <si>
    <t>https://topol-dt.ru/upload/iblock/3de/9d40d30d_3a07_11e2_b7e9_001517b80b55_8b5a13d4_79e8_11e8_903c_549f35008dee.jpeg</t>
  </si>
  <si>
    <t>https://topol-dt.ru/upload/iblock/33e/9d40d30d_3a07_11e2_b7e9_001517b80b55_97fd01e8_79e8_11e8_903c_549f35008dee.jpeg</t>
  </si>
  <si>
    <t>https://topol-dt.ru/upload/iblock/570/9d40d30d_3a07_11e2_b7e9_001517b80b55_97fd01e9_79e8_11e8_903c_549f35008dee.jpeg</t>
  </si>
  <si>
    <t>https://topol-dt.ru/upload/iblock/d9f/9d40d30d_3a07_11e2_b7e9_001517b80b55_a0816e63_79e8_11e8_903c_549f35008dee.jpeg</t>
  </si>
  <si>
    <t>https://topol-dt.ru/upload/iblock/ca7/9d40d30d_3a07_11e2_b7e9_001517b80b55_a0816e65_79e8_11e8_903c_549f35008dee.jpeg</t>
  </si>
  <si>
    <t>https://topol-dt.ru/upload/iblock/072/9d40d30d_3a07_11e2_b7e9_001517b80b55_a9a09450_79e8_11e8_903c_549f35008dee.jpeg</t>
  </si>
  <si>
    <t>https://topol-dt.ru/upload/iblock/8e8/9d40d30d_3a07_11e2_b7e9_001517b80b55_a9a09451_79e8_11e8_903c_549f35008dee.jpeg</t>
  </si>
  <si>
    <t>https://topol-dt.ru/upload/iblock/6af/9d40d30d_3a07_11e2_b7e9_001517b80b55_b12d71af_79e8_11e8_903c_549f35008dee.jpeg</t>
  </si>
  <si>
    <t>https://topol-dt.ru/upload/iblock/384/9d40d30d_3a07_11e2_b7e9_001517b80b55_60029395_6d02_11ea_a0f3_549f35008dee.jpeg</t>
  </si>
  <si>
    <t>https://topol-dt.ru/upload/iblock/143/9d40d30d_3a07_11e2_b7e9_001517b80b55_60029396_6d02_11ea_a0f3_549f35008dee.jpeg</t>
  </si>
  <si>
    <t>https://topol-dt.ru/upload/iblock/fec/9d40d30d_3a07_11e2_b7e9_001517b80b55_6bdfef72_6d02_11ea_a0f3_549f35008dee.jpeg</t>
  </si>
  <si>
    <t>https://topol-dt.ru/upload/iblock/c39/9d40d30d_3a07_11e2_b7e9_001517b80b55_9dfe4a54_62f4_11e7_8095_549f35008dee.jpg</t>
  </si>
  <si>
    <t>https://topol-dt.ru/upload/iblock/69b/9d40d30d_3a07_11e2_b7e9_001517b80b55_9dfe4a55_62f4_11e7_8095_549f35008dee.jpg</t>
  </si>
  <si>
    <t>https://topol-dt.ru/upload/iblock/f44/9d40d30d_3a07_11e2_b7e9_001517b80b55_a8d5ced4_62f4_11e7_8095_549f35008dee.jpg</t>
  </si>
  <si>
    <t>https://topol-dt.ru/upload/iblock/f77/9d40d30d_3a07_11e2_b7e9_001517b80b55_a8d5ced5_62f4_11e7_8095_549f35008dee.jpg</t>
  </si>
  <si>
    <t>https://topol-dt.ru/upload/iblock/1e0/9d40d30d_3a07_11e2_b7e9_001517b80b55_b37693ad_62f4_11e7_8095_549f35008dee.jpg</t>
  </si>
  <si>
    <t>https://topol-dt.ru/upload/iblock/955/9d40d30d_3a07_11e2_b7e9_001517b80b55_54782cef_eced_11e5_a6d0_549f35008dee.pdf</t>
  </si>
  <si>
    <t>Рюкзак кенгуру Selby Freedom шоколад/бордо</t>
  </si>
  <si>
    <t>шоколад и бордо</t>
  </si>
  <si>
    <t>0.5</t>
  </si>
  <si>
    <t>https://topol-dt.ru/catalog/ryukzaki_kenguru/ryukzak_kenguru_selby_freedom_shokolad_bordo/</t>
  </si>
  <si>
    <t>https://topol-dt.ru/upload/iblock/2b2/9d40d307_3a07_11e2_b7e9_001517b80b55_ad86883a_d514_11e3_a14c_001e6746ae79.jpeg</t>
  </si>
  <si>
    <t>https://topol-dt.ru/upload/iblock/07f/9d40d307_3a07_11e2_b7e9_001517b80b55_0d9a5fd2_79e9_11e8_903c_549f35008dee.jpeg</t>
  </si>
  <si>
    <t>https://topol-dt.ru/upload/iblock/553/9d40d307_3a07_11e2_b7e9_001517b80b55_0d9a5fd3_79e9_11e8_903c_549f35008dee.jpeg</t>
  </si>
  <si>
    <t>https://topol-dt.ru/upload/iblock/799/9d40d307_3a07_11e2_b7e9_001517b80b55_13debf4b_79e9_11e8_903c_549f35008dee.jpeg</t>
  </si>
  <si>
    <t>https://topol-dt.ru/upload/iblock/136/9d40d307_3a07_11e2_b7e9_001517b80b55_13debf4c_79e9_11e8_903c_549f35008dee.jpeg</t>
  </si>
  <si>
    <t>https://topol-dt.ru/upload/iblock/eb1/9d40d307_3a07_11e2_b7e9_001517b80b55_1a127522_79e9_11e8_903c_549f35008dee.jpeg</t>
  </si>
  <si>
    <t>https://topol-dt.ru/upload/iblock/bd1/9d40d307_3a07_11e2_b7e9_001517b80b55_1a127523_79e9_11e8_903c_549f35008dee.jpeg</t>
  </si>
  <si>
    <t>https://topol-dt.ru/upload/iblock/d67/9d40d307_3a07_11e2_b7e9_001517b80b55_210bbd2f_79e9_11e8_903c_549f35008dee.jpeg</t>
  </si>
  <si>
    <t>https://topol-dt.ru/upload/iblock/82d/9d40d307_3a07_11e2_b7e9_001517b80b55_210bbd31_79e9_11e8_903c_549f35008dee.jpeg</t>
  </si>
  <si>
    <t>https://topol-dt.ru/upload/iblock/d68/9d40d307_3a07_11e2_b7e9_001517b80b55_542edf15_62f4_11e7_8095_549f35008dee.jpg</t>
  </si>
  <si>
    <t>https://topol-dt.ru/upload/iblock/f34/9d40d307_3a07_11e2_b7e9_001517b80b55_5d3fbcc1_62f4_11e7_8095_549f35008dee.jpg</t>
  </si>
  <si>
    <t>https://topol-dt.ru/upload/iblock/136/9d40d307_3a07_11e2_b7e9_001517b80b55_66cc61fa_62f4_11e7_8095_549f35008dee.jpg</t>
  </si>
  <si>
    <t>https://topol-dt.ru/upload/iblock/3be/9d40d307_3a07_11e2_b7e9_001517b80b55_6f6afd99_62f4_11e7_8095_549f35008dee.jpg</t>
  </si>
  <si>
    <t>https://topol-dt.ru/upload/iblock/5f3/9d40d307_3a07_11e2_b7e9_001517b80b55_77a800ca_62f4_11e7_8095_549f35008dee.jpg</t>
  </si>
  <si>
    <t>https://topol-dt.ru/upload/iblock/753/9d40d307_3a07_11e2_b7e9_001517b80b55_275836dc_eced_11e5_a6d0_549f35008dee.pdf</t>
  </si>
  <si>
    <t>Рюкзак кенгуру Selby Freedom синий</t>
  </si>
  <si>
    <t>https://topol-dt.ru/catalog/ryukzaki_kenguru/ryukzak_kenguru_selby_freedom_siniy/</t>
  </si>
  <si>
    <t>https://topol-dt.ru/upload/iblock/1c3/9d40d309_3a07_11e2_b7e9_001517b80b55_6d6c3999_d514_11e3_a14c_001e6746ae79.jpeg</t>
  </si>
  <si>
    <t>https://topol-dt.ru/upload/iblock/753/9d40d309_3a07_11e2_b7e9_001517b80b55_e61104c5_79e8_11e8_903c_549f35008dee.jpeg</t>
  </si>
  <si>
    <t>https://topol-dt.ru/upload/iblock/1ae/9d40d309_3a07_11e2_b7e9_001517b80b55_e61104c6_79e8_11e8_903c_549f35008dee.jpeg</t>
  </si>
  <si>
    <t>https://topol-dt.ru/upload/iblock/b74/9d40d309_3a07_11e2_b7e9_001517b80b55_eca8b467_79e8_11e8_903c_549f35008dee.jpeg</t>
  </si>
  <si>
    <t>https://topol-dt.ru/upload/iblock/e94/9d40d309_3a07_11e2_b7e9_001517b80b55_eca8b469_79e8_11e8_903c_549f35008dee.jpeg</t>
  </si>
  <si>
    <t>https://topol-dt.ru/upload/iblock/560/9d40d309_3a07_11e2_b7e9_001517b80b55_f3ade356_79e8_11e8_903c_549f35008dee.jpeg</t>
  </si>
  <si>
    <t>https://topol-dt.ru/upload/iblock/b39/9d40d309_3a07_11e2_b7e9_001517b80b55_f9c2a749_79e8_11e8_903c_549f35008dee.jpeg</t>
  </si>
  <si>
    <t>https://topol-dt.ru/upload/iblock/85e/9d40d309_3a07_11e2_b7e9_001517b80b55_f9c2a74a_79e8_11e8_903c_549f35008dee.jpeg</t>
  </si>
  <si>
    <t>https://topol-dt.ru/upload/iblock/72c/9d40d309_3a07_11e2_b7e9_001517b80b55_00a8e455_79e9_11e8_903c_549f35008dee.png</t>
  </si>
  <si>
    <t>https://topol-dt.ru/upload/iblock/a05/9d40d309_3a07_11e2_b7e9_001517b80b55_c8246631_6d02_11ea_a0f3_549f35008dee.jpeg</t>
  </si>
  <si>
    <t>https://topol-dt.ru/upload/iblock/535/9d40d309_3a07_11e2_b7e9_001517b80b55_c8246632_6d02_11ea_a0f3_549f35008dee.png</t>
  </si>
  <si>
    <t>https://topol-dt.ru/upload/iblock/e29/9d40d309_3a07_11e2_b7e9_001517b80b55_01704589_6d03_11ea_a0f3_549f35008dee.jpeg</t>
  </si>
  <si>
    <t>https://topol-dt.ru/upload/iblock/e10/9d40d309_3a07_11e2_b7e9_001517b80b55_f7c26eea_62f4_11e7_8095_549f35008dee.jpg</t>
  </si>
  <si>
    <t>https://topol-dt.ru/upload/iblock/977/9d40d309_3a07_11e2_b7e9_001517b80b55_0001d37c_62f5_11e7_8095_549f35008dee.jpg</t>
  </si>
  <si>
    <t>https://topol-dt.ru/upload/iblock/a55/9d40d309_3a07_11e2_b7e9_001517b80b55_0c138da0_62f5_11e7_8095_549f35008dee.jpg</t>
  </si>
  <si>
    <t>https://topol-dt.ru/upload/iblock/081/9d40d309_3a07_11e2_b7e9_001517b80b55_3ab427d7_eced_11e5_a6d0_549f35008dee.pdf</t>
  </si>
  <si>
    <t>https://topol-dt.ru/upload/iblock/b90/9d40d309_3a07_11e2_b7e9_001517b80b55_0001d37d_62f5_11e7_8095_549f35008dee.jpg</t>
  </si>
  <si>
    <t>https://topol-dt.ru/upload/iblock/ab5/9d40d309_3a07_11e2_b7e9_001517b80b55_f7c26ee9_62f4_11e7_8095_549f35008dee.jpg</t>
  </si>
  <si>
    <t>Рюкзак кенгуру Selby Люкс серый</t>
  </si>
  <si>
    <t>Рюкзак с жесткой спинкой и надежными фиксаторами предназначен для прогулок с малышом.Все ремни регулируются.Возраст: от 6 месяцев.Максимальный вес: 12 кг.</t>
  </si>
  <si>
    <t>https://topol-dt.ru/catalog/ryukzaki_kenguru/ryukzak_kenguru_selby_lyuks_seryy/</t>
  </si>
  <si>
    <t>https://topol-dt.ru/upload/iblock/af3/9d40d31d_3a07_11e2_b7e9_001517b80b55_e83e9a1d_d514_11e3_a14c_001e6746ae79.jpeg</t>
  </si>
  <si>
    <t>https://topol-dt.ru/upload/iblock/b93/9d40d31d_3a07_11e2_b7e9_001517b80b55_6b0225ed_79e6_11e8_903c_549f35008dee.jpeg</t>
  </si>
  <si>
    <t>https://topol-dt.ru/upload/iblock/f84/9d40d31d_3a07_11e2_b7e9_001517b80b55_747bc023_79e6_11e8_903c_549f35008dee.jpeg</t>
  </si>
  <si>
    <t>https://topol-dt.ru/upload/iblock/b7a/9d40d31d_3a07_11e2_b7e9_001517b80b55_7b5f9bce_79e6_11e8_903c_549f35008dee.jpeg</t>
  </si>
  <si>
    <t>https://topol-dt.ru/upload/iblock/dad/9d40d31d_3a07_11e2_b7e9_001517b80b55_446cf572_7b24_11ea_a0f3_549f35008dee.jpeg</t>
  </si>
  <si>
    <t>https://topol-dt.ru/upload/iblock/472/9d40d31d_3a07_11e2_b7e9_001517b80b55_446cf573_7b24_11ea_a0f3_549f35008dee.jpeg</t>
  </si>
  <si>
    <t>https://topol-dt.ru/upload/iblock/911/9d40d31d_3a07_11e2_b7e9_001517b80b55_4e0f070e_7b24_11ea_a0f3_549f35008dee.jpeg</t>
  </si>
  <si>
    <t>https://topol-dt.ru/upload/iblock/d3e/9d40d31d_3a07_11e2_b7e9_001517b80b55_4e0f070f_7b24_11ea_a0f3_549f35008dee.jpeg</t>
  </si>
  <si>
    <t>https://topol-dt.ru/upload/iblock/811/9d40d31d_3a07_11e2_b7e9_001517b80b55_58020773_7b24_11ea_a0f3_549f35008dee.jpeg</t>
  </si>
  <si>
    <t>https://topol-dt.ru/upload/iblock/3d4/9d40d31d_3a07_11e2_b7e9_001517b80b55_58020774_7b24_11ea_a0f3_549f35008dee.jpeg</t>
  </si>
  <si>
    <t>https://topol-dt.ru/upload/iblock/1ec/9d40d31d_3a07_11e2_b7e9_001517b80b55_6290c473_79e6_11e8_903c_549f35008dee.jpg</t>
  </si>
  <si>
    <t>https://topol-dt.ru/upload/iblock/9cf/9d40d31d_3a07_11e2_b7e9_001517b80b55_6290c474_79e6_11e8_903c_549f35008dee.jpg</t>
  </si>
  <si>
    <t>https://topol-dt.ru/upload/iblock/5e1/9d40d31d_3a07_11e2_b7e9_001517b80b55_6290c475_79e6_11e8_903c_549f35008dee.jpg</t>
  </si>
  <si>
    <t>https://topol-dt.ru/upload/iblock/e0b/9d40d31d_3a07_11e2_b7e9_001517b80b55_6290c476_79e6_11e8_903c_549f35008dee.jpg</t>
  </si>
  <si>
    <t>https://topol-dt.ru/upload/iblock/967/9d40d31d_3a07_11e2_b7e9_001517b80b55_6290c477_79e6_11e8_903c_549f35008dee.jpg</t>
  </si>
  <si>
    <t>https://topol-dt.ru/upload/iblock/59b/9d40d31d_3a07_11e2_b7e9_001517b80b55_6290c478_79e6_11e8_903c_549f35008dee.jpg</t>
  </si>
  <si>
    <t>Рюкзак кенгуру Selby Люкс желтый</t>
  </si>
  <si>
    <t>Рюкзак с жесткой спинкой и надежными фиксаторами предназначен для прогулок с малышом.Все ремни регулируются.Возраст: от 6 месяцев.Максимальный вес: 12 кг.Размеры (ДхШхВ) – 30 х 50 х 35 см.</t>
  </si>
  <si>
    <t>https://topol-dt.ru/catalog/ryukzaki_kenguru/ryukzak_kenguru_selby_lyuks_zheltyy/</t>
  </si>
  <si>
    <t>https://topol-dt.ru/upload/iblock/2af/9d40d31b_3a07_11e2_b7e9_001517b80b55_cafdf0ff_d514_11e3_a14c_001e6746ae79.jpeg</t>
  </si>
  <si>
    <t>https://topol-dt.ru/upload/iblock/8d3/9d40d31b_3a07_11e2_b7e9_001517b80b55_3d320a0b_79e6_11e8_903c_549f35008dee.jpeg</t>
  </si>
  <si>
    <t>https://topol-dt.ru/upload/iblock/1a8/9d40d31b_3a07_11e2_b7e9_001517b80b55_45254290_79e6_11e8_903c_549f35008dee.jpeg</t>
  </si>
  <si>
    <t>https://topol-dt.ru/upload/iblock/191/9d40d31b_3a07_11e2_b7e9_001517b80b55_45254291_79e6_11e8_903c_549f35008dee.jpeg</t>
  </si>
  <si>
    <t>https://topol-dt.ru/upload/iblock/fd8/9d40d31b_3a07_11e2_b7e9_001517b80b55_4bac4890_79e6_11e8_903c_549f35008dee.jpeg</t>
  </si>
  <si>
    <t>https://topol-dt.ru/upload/iblock/0ba/9d40d31b_3a07_11e2_b7e9_001517b80b55_4bac4891_79e6_11e8_903c_549f35008dee.jpeg</t>
  </si>
  <si>
    <t>https://topol-dt.ru/upload/iblock/00f/9d40d31b_3a07_11e2_b7e9_001517b80b55_51e4c127_79e6_11e8_903c_549f35008dee.jpeg</t>
  </si>
  <si>
    <t>https://topol-dt.ru/upload/iblock/e92/9d40d31b_3a07_11e2_b7e9_001517b80b55_51e4c128_79e6_11e8_903c_549f35008dee.jpeg</t>
  </si>
  <si>
    <t>https://topol-dt.ru/upload/iblock/9ef/9d40d31b_3a07_11e2_b7e9_001517b80b55_59681905_79e6_11e8_903c_549f35008dee.jpeg</t>
  </si>
  <si>
    <t>https://topol-dt.ru/upload/iblock/f3a/9d40d31b_3a07_11e2_b7e9_001517b80b55_3d320a05_79e6_11e8_903c_549f35008dee.jpg</t>
  </si>
  <si>
    <t>https://topol-dt.ru/upload/iblock/b06/9d40d31b_3a07_11e2_b7e9_001517b80b55_3d320a06_79e6_11e8_903c_549f35008dee.jpg</t>
  </si>
  <si>
    <t>https://topol-dt.ru/upload/iblock/4ff/9d40d31b_3a07_11e2_b7e9_001517b80b55_3d320a07_79e6_11e8_903c_549f35008dee.jpg</t>
  </si>
  <si>
    <t>https://topol-dt.ru/upload/iblock/539/9d40d31b_3a07_11e2_b7e9_001517b80b55_3d320a08_79e6_11e8_903c_549f35008dee.jpg</t>
  </si>
  <si>
    <t>https://topol-dt.ru/upload/iblock/116/9d40d31b_3a07_11e2_b7e9_001517b80b55_3d320a09_79e6_11e8_903c_549f35008dee.jpg</t>
  </si>
  <si>
    <t>https://topol-dt.ru/upload/iblock/cc2/9d40d31b_3a07_11e2_b7e9_001517b80b55_3d320a0a_79e6_11e8_903c_549f35008dee.jpg</t>
  </si>
  <si>
    <t>Слинг Selby Freedom бордо</t>
  </si>
  <si>
    <t>Слинг выполнен из натуральных материалов: хлопок 100%.Надежные фиксаторы и мягкие бортики обеспечат комфорт во время прогулки с малышом.Размеры (ДхШ) – 196,0 х 60, смВес  - 0,40кг</t>
  </si>
  <si>
    <t>https://topol-dt.ru/catalog/slingi/sling_selby_freedom_bordo/</t>
  </si>
  <si>
    <t>https://topol-dt.ru/upload/iblock/3df/9d40d2f5_3a07_11e2_b7e9_001517b80b55_3fefebd5_d515_11e3_a14c_001e6746ae79.jpeg</t>
  </si>
  <si>
    <t>Слинг Selby Freedom шоколад</t>
  </si>
  <si>
    <t>Габариты и весРазмеры (ДхШ) – 196,0 х 60, смВес  - 0,40кгСлинг выполнен из натуральных материалов: хлопок 100%.Надежные фиксаторы и мягкие бортики обеспечат комфорт во время прогулки с малышом.</t>
  </si>
  <si>
    <t>https://topol-dt.ru/catalog/slingi/sling_selby_freedom_shokolad/</t>
  </si>
  <si>
    <t>https://topol-dt.ru/upload/iblock/678/9d40d2f9_3a07_11e2_b7e9_001517b80b55_539ccb98_d515_11e3_a14c_001e6746ae79.jpeg</t>
  </si>
  <si>
    <t>Рюкзак кенгуру Selby Люкс синий</t>
  </si>
  <si>
    <t>https://topol-dt.ru/catalog/ryukzaki_kenguru/ryukzak_kenguru_selby_lyuks_siniy/</t>
  </si>
  <si>
    <t>https://topol-dt.ru/upload/iblock/dd0/9d40d319_3a07_11e2_b7e9_001517b80b55_eed8ab25_d514_11e3_a14c_001e6746ae79.jpeg</t>
  </si>
  <si>
    <t>https://topol-dt.ru/upload/iblock/373/9d40d319_3a07_11e2_b7e9_001517b80b55_17fe2863_79e6_11e8_903c_549f35008dee.jpeg</t>
  </si>
  <si>
    <t>https://topol-dt.ru/upload/iblock/138/9d40d319_3a07_11e2_b7e9_001517b80b55_203d8cf0_79e6_11e8_903c_549f35008dee.jpeg</t>
  </si>
  <si>
    <t>https://topol-dt.ru/upload/iblock/311/9d40d319_3a07_11e2_b7e9_001517b80b55_203d8cf1_79e6_11e8_903c_549f35008dee.jpeg</t>
  </si>
  <si>
    <t>https://topol-dt.ru/upload/iblock/3cb/9d40d319_3a07_11e2_b7e9_001517b80b55_2648cb62_79e6_11e8_903c_549f35008dee.jpeg</t>
  </si>
  <si>
    <t>https://topol-dt.ru/upload/iblock/d65/9d40d319_3a07_11e2_b7e9_001517b80b55_2648cb64_79e6_11e8_903c_549f35008dee.jpeg</t>
  </si>
  <si>
    <t>https://topol-dt.ru/upload/iblock/a0f/9d40d319_3a07_11e2_b7e9_001517b80b55_2d10168a_79e6_11e8_903c_549f35008dee.jpeg</t>
  </si>
  <si>
    <t>https://topol-dt.ru/upload/iblock/371/9d40d319_3a07_11e2_b7e9_001517b80b55_2d10168b_79e6_11e8_903c_549f35008dee.jpeg</t>
  </si>
  <si>
    <t>https://topol-dt.ru/upload/iblock/eea/9d40d319_3a07_11e2_b7e9_001517b80b55_33f8b4f6_79e6_11e8_903c_549f35008dee.jpeg</t>
  </si>
  <si>
    <t>https://topol-dt.ru/upload/iblock/9f1/9d40d319_3a07_11e2_b7e9_001517b80b55_7a26c461_7b24_11ea_a0f3_549f35008dee.jpeg</t>
  </si>
  <si>
    <t>https://topol-dt.ru/upload/iblock/f6b/9d40d319_3a07_11e2_b7e9_001517b80b55_7a26c462_7b24_11ea_a0f3_549f35008dee.jpeg</t>
  </si>
  <si>
    <t>https://topol-dt.ru/upload/iblock/9e8/9d40d319_3a07_11e2_b7e9_001517b80b55_85bf1857_7b24_11ea_a0f3_549f35008dee.jpeg</t>
  </si>
  <si>
    <t>https://topol-dt.ru/upload/iblock/71d/9d40d319_3a07_11e2_b7e9_001517b80b55_85bf1859_7b24_11ea_a0f3_549f35008dee.jpeg</t>
  </si>
  <si>
    <t>https://topol-dt.ru/upload/iblock/fe2/9d40d319_3a07_11e2_b7e9_001517b80b55_8be6e74d_7b24_11ea_a0f3_549f35008dee.jpeg</t>
  </si>
  <si>
    <t>https://topol-dt.ru/upload/iblock/828/9d40d319_3a07_11e2_b7e9_001517b80b55_17fe285d_79e6_11e8_903c_549f35008dee.jpg</t>
  </si>
  <si>
    <t>https://topol-dt.ru/upload/iblock/4e8/9d40d319_3a07_11e2_b7e9_001517b80b55_17fe285e_79e6_11e8_903c_549f35008dee.jpg</t>
  </si>
  <si>
    <t>https://topol-dt.ru/upload/iblock/ae4/9d40d319_3a07_11e2_b7e9_001517b80b55_17fe285f_79e6_11e8_903c_549f35008dee.jpg</t>
  </si>
  <si>
    <t>https://topol-dt.ru/upload/iblock/bfc/9d40d319_3a07_11e2_b7e9_001517b80b55_17fe2860_79e6_11e8_903c_549f35008dee.jpg</t>
  </si>
  <si>
    <t>https://topol-dt.ru/upload/iblock/222/9d40d319_3a07_11e2_b7e9_001517b80b55_17fe2861_79e6_11e8_903c_549f35008dee.jpg</t>
  </si>
  <si>
    <t>https://topol-dt.ru/upload/iblock/692/9d40d319_3a07_11e2_b7e9_001517b80b55_17fe2862_79e6_11e8_903c_549f35008dee.jpg</t>
  </si>
  <si>
    <t>Рюкзак кенгуру Selby Люкс красный</t>
  </si>
  <si>
    <t>https://topol-dt.ru/catalog/ryukzaki_kenguru/ryukzak_kenguru_selby_lyuks_krasnyy/</t>
  </si>
  <si>
    <t>https://topol-dt.ru/upload/iblock/a60/9d40d317_3a07_11e2_b7e9_001517b80b55_d609d3c4_d514_11e3_a14c_001e6746ae79.jpeg</t>
  </si>
  <si>
    <t>https://topol-dt.ru/upload/iblock/629/9d40d317_3a07_11e2_b7e9_001517b80b55_f24c1dc6_79e5_11e8_903c_549f35008dee.jpeg</t>
  </si>
  <si>
    <t>https://topol-dt.ru/upload/iblock/f69/9d40d317_3a07_11e2_b7e9_001517b80b55_f24c1dc7_79e5_11e8_903c_549f35008dee.jpeg</t>
  </si>
  <si>
    <t>https://topol-dt.ru/upload/iblock/fd8/9d40d317_3a07_11e2_b7e9_001517b80b55_faf1dd85_79e5_11e8_903c_549f35008dee.jpeg</t>
  </si>
  <si>
    <t>https://topol-dt.ru/upload/iblock/cb7/9d40d317_3a07_11e2_b7e9_001517b80b55_faf1dd86_79e5_11e8_903c_549f35008dee.jpeg</t>
  </si>
  <si>
    <t>https://topol-dt.ru/upload/iblock/fa2/9d40d317_3a07_11e2_b7e9_001517b80b55_02c8858c_79e6_11e8_903c_549f35008dee.jpeg</t>
  </si>
  <si>
    <t>https://topol-dt.ru/upload/iblock/afb/9d40d317_3a07_11e2_b7e9_001517b80b55_02c8858d_79e6_11e8_903c_549f35008dee.jpeg</t>
  </si>
  <si>
    <t>https://topol-dt.ru/upload/iblock/1ae/9d40d317_3a07_11e2_b7e9_001517b80b55_09eca65f_79e6_11e8_903c_549f35008dee.jpeg</t>
  </si>
  <si>
    <t>https://topol-dt.ru/upload/iblock/f11/9d40d317_3a07_11e2_b7e9_001517b80b55_09eca660_79e6_11e8_903c_549f35008dee.jpeg</t>
  </si>
  <si>
    <t>https://topol-dt.ru/upload/iblock/b81/9d40d317_3a07_11e2_b7e9_001517b80b55_b1779e9f_7b24_11ea_a0f3_549f35008dee.jpeg</t>
  </si>
  <si>
    <t>https://topol-dt.ru/upload/iblock/6fc/9d40d317_3a07_11e2_b7e9_001517b80b55_b1779ea0_7b24_11ea_a0f3_549f35008dee.jpeg</t>
  </si>
  <si>
    <t>https://topol-dt.ru/upload/iblock/083/9d40d317_3a07_11e2_b7e9_001517b80b55_b7f05c5e_7b24_11ea_a0f3_549f35008dee.jpeg</t>
  </si>
  <si>
    <t>https://topol-dt.ru/upload/iblock/c86/9d40d317_3a07_11e2_b7e9_001517b80b55_b7f05c5f_7b24_11ea_a0f3_549f35008dee.jpeg</t>
  </si>
  <si>
    <t>https://topol-dt.ru/upload/iblock/d39/9d40d317_3a07_11e2_b7e9_001517b80b55_c2ca423e_7b24_11ea_a0f3_549f35008dee.jpeg</t>
  </si>
  <si>
    <t>https://topol-dt.ru/upload/iblock/aaa/9d40d317_3a07_11e2_b7e9_001517b80b55_c2ca423f_7b24_11ea_a0f3_549f35008dee.jpeg</t>
  </si>
  <si>
    <t>https://topol-dt.ru/upload/iblock/573/9d40d317_3a07_11e2_b7e9_001517b80b55_d609d3c9_d514_11e3_a14c_001e6746ae79.jpeg</t>
  </si>
  <si>
    <t>https://topol-dt.ru/upload/iblock/884/9d40d317_3a07_11e2_b7e9_001517b80b55_e145a632_79e5_11e8_903c_549f35008dee.jpg</t>
  </si>
  <si>
    <t>https://topol-dt.ru/upload/iblock/d01/9d40d317_3a07_11e2_b7e9_001517b80b55_e145a633_79e5_11e8_903c_549f35008dee.jpg</t>
  </si>
  <si>
    <t>https://topol-dt.ru/upload/iblock/da7/9d40d317_3a07_11e2_b7e9_001517b80b55_e145a635_79e5_11e8_903c_549f35008dee.jpg</t>
  </si>
  <si>
    <t>https://topol-dt.ru/upload/iblock/192/9d40d317_3a07_11e2_b7e9_001517b80b55_e145a636_79e5_11e8_903c_549f35008dee.jpg</t>
  </si>
  <si>
    <t>https://topol-dt.ru/upload/iblock/188/9d40d317_3a07_11e2_b7e9_001517b80b55_e145a637_79e5_11e8_903c_549f35008dee.jpg</t>
  </si>
  <si>
    <t>https://topol-dt.ru/upload/iblock/447/9d40d317_3a07_11e2_b7e9_001517b80b55_e145a634_79e5_11e8_903c_549f35008dee.jpg</t>
  </si>
  <si>
    <t>Кровать детская Фея 1100 белый</t>
  </si>
  <si>
    <t>ЛДСП</t>
  </si>
  <si>
    <t>1.122</t>
  </si>
  <si>
    <t>79.1</t>
  </si>
  <si>
    <t>Кровать - трансформер Фея 1100 с комодом имеет 3 положения высоты ортопедического ложа. Днище реечное.В основании кровати 2 вместительных ящика.Комод кроватки имеет пеленальную поверхность с закругленными бортиками по бокам.Установка комода возможна как с правой, так и с левой стороны. В комод входят 3 ящика.На боковых стенках кровати силиконовые накладки.Механизм опускания боковой планки- кнопка.Трансформер имеет маятниковый механизм поперечного качания.Стандартный размер детского ложа – 60 х 120 см.Трансформируется в подростковую кровать, где размер ложа 60 х 170 см., и независимую приставную тумбу.Кровать можно использовать с 0 до 10 лет.Изготовлено из материала: ЛДСП+ массив березы (реечное ложе).Размер кровати (ВхДхШ) – 108,5 х 173,2 х 63,6 см.Размер детского ложа – 60 х 120 см.Размер подросткового ложа – 60 х 170 смРазмер тумбы (BхШхГ) – 63 х 41,6 х 63,8 см.</t>
  </si>
  <si>
    <t>ЕАЭС KG417/055.RU.02.02302</t>
  </si>
  <si>
    <t>https://topol-dt.ru/catalog/krovati_transformery_iz_ldsp_i_mdf/krovat_detskaya_feya_1100_belyy/</t>
  </si>
  <si>
    <t>https://topol-dt.ru/upload/iblock/70e/572268c7_0046_11e4_9516_001e6746ae79_acb2b426_0cb6_11e4_9516_001e6746ae79.jpeg</t>
  </si>
  <si>
    <t>Кровати-трансформеры из ЛДСП и МДФ</t>
  </si>
  <si>
    <t>https://topol-dt.ru/upload/iblock/5ec/572268c7_0046_11e4_9516_001e6746ae79_6ad8431a_aba9_11e4_88af_001e6746ae79.jpeg</t>
  </si>
  <si>
    <t>https://topol-dt.ru/upload/iblock/32b/572268c7_0046_11e4_9516_001e6746ae79_acb2b42a_0cb6_11e4_9516_001e6746ae79.jpeg</t>
  </si>
  <si>
    <t>https://topol-dt.ru/upload/iblock/ead/572268c7_0046_11e4_9516_001e6746ae79_b53e44c2_0cb6_11e4_9516_001e6746ae79.jpeg</t>
  </si>
  <si>
    <t>https://topol-dt.ru/upload/iblock/152/572268c7_0046_11e4_9516_001e6746ae79_141cb6bb_e4d9_11e4_a261_001e6746ae79.jpeg</t>
  </si>
  <si>
    <t>https://topol-dt.ru/upload/iblock/843/572268c7_0046_11e4_9516_001e6746ae79_111031f7_339e_11e6_a6d0_549f35008dee.jpeg</t>
  </si>
  <si>
    <t>https://topol-dt.ru/upload/iblock/577/572268c7_0046_11e4_9516_001e6746ae79_fdc95ed6_c4f3_11ee_af38_525400ebc2a0.jpeg</t>
  </si>
  <si>
    <t>https://topol-dt.ru/upload/iblock/479/572268c7_0046_11e4_9516_001e6746ae79_fdc95ed7_c4f3_11ee_af38_525400ebc2a0.jpeg</t>
  </si>
  <si>
    <t>https://topol-dt.ru/upload/iblock/f82/572268c7_0046_11e4_9516_001e6746ae79_36ad6a54_1b79_11f0_ba9b_5254001dfc81.jpeg</t>
  </si>
  <si>
    <t>https://topol-dt.ru/upload/iblock/cec/572268c7_0046_11e4_9516_001e6746ae79_3cdee4b3_1b79_11f0_ba9b_5254001dfc81.jpeg</t>
  </si>
  <si>
    <t>https://topol-dt.ru/upload/iblock/34a/572268c7_0046_11e4_9516_001e6746ae79_3cdee4d8_1b79_11f0_ba9b_5254001dfc81.jpeg</t>
  </si>
  <si>
    <t>https://topol-dt.ru/upload/iblock/f83/572268c7_0046_11e4_9516_001e6746ae79_4515be8b_1b79_11f0_ba9b_5254001dfc81.jpeg</t>
  </si>
  <si>
    <t>https://topol-dt.ru/upload/iblock/018/572268c7_0046_11e4_9516_001e6746ae79_4c7867d7_1b79_11f0_ba9b_5254001dfc81.jpeg</t>
  </si>
  <si>
    <t>https://topol-dt.ru/upload/iblock/213/572268c7_0046_11e4_9516_001e6746ae79_4c7867fc_1b79_11f0_ba9b_5254001dfc81.jpeg</t>
  </si>
  <si>
    <t>https://topol-dt.ru/upload/iblock/fd2/572268c7_0046_11e4_9516_001e6746ae79_539aafaa_1b79_11f0_ba9b_5254001dfc81.jpeg</t>
  </si>
  <si>
    <t>https://topol-dt.ru/upload/iblock/ced/572268c7_0046_11e4_9516_001e6746ae79_539aafbd_1b79_11f0_ba9b_5254001dfc81.jpeg</t>
  </si>
  <si>
    <t>https://topol-dt.ru/upload/iblock/bb1/572268c7_0046_11e4_9516_001e6746ae79_5ba43d64_1b79_11f0_ba9b_5254001dfc81.jpeg</t>
  </si>
  <si>
    <t>https://topol-dt.ru/upload/iblock/bd9/572268c7_0046_11e4_9516_001e6746ae79_5ba43d89_1b79_11f0_ba9b_5254001dfc81.jpeg</t>
  </si>
  <si>
    <t>https://topol-dt.ru/upload/iblock/fdd/572268c7_0046_11e4_9516_001e6746ae79_6200a56a_1b79_11f0_ba9b_5254001dfc81.jpeg</t>
  </si>
  <si>
    <t>https://topol-dt.ru/upload/iblock/b04/572268c7_0046_11e4_9516_001e6746ae79_6874e119_1b79_11f0_ba9b_5254001dfc81.jpeg</t>
  </si>
  <si>
    <t>https://topol-dt.ru/upload/iblock/6ba/572268c7_0046_11e4_9516_001e6746ae79_6874e12c_1b79_11f0_ba9b_5254001dfc81.jpeg</t>
  </si>
  <si>
    <t>https://topol-dt.ru/upload/iblock/a77/572268c7_0046_11e4_9516_001e6746ae79_6f56cacd_1b79_11f0_ba9b_5254001dfc81.jpeg</t>
  </si>
  <si>
    <t>https://topol-dt.ru/upload/iblock/2f8/572268c7_0046_11e4_9516_001e6746ae79_7572d067_1b79_11f0_ba9b_5254001dfc81.jpeg</t>
  </si>
  <si>
    <t>https://topol-dt.ru/upload/iblock/c75/572268c7_0046_11e4_9516_001e6746ae79_e0dec2db_6cb3_11ed_bf2f_549f35008dee.jpeg</t>
  </si>
  <si>
    <t>https://topol-dt.ru/upload/iblock/3d3/572268c7_0046_11e4_9516_001e6746ae79_e0dec2dc_6cb3_11ed_bf2f_549f35008dee.jpeg</t>
  </si>
  <si>
    <t>https://topol-dt.ru/upload/iblock/f94/572268c7_0046_11e4_9516_001e6746ae79_e866dd79_6cb3_11ed_bf2f_549f35008dee.jpeg</t>
  </si>
  <si>
    <t>https://topol-dt.ru/upload/iblock/9e4/572268c7_0046_11e4_9516_001e6746ae79_e866dd7b_6cb3_11ed_bf2f_549f35008dee.jpeg</t>
  </si>
  <si>
    <t>https://topol-dt.ru/upload/iblock/f3b/572268c7_0046_11e4_9516_001e6746ae79_f9a8d776_6cb3_11ed_bf2f_549f35008dee.jpeg</t>
  </si>
  <si>
    <t>https://topol-dt.ru/upload/iblock/c1d/572268c7_0046_11e4_9516_001e6746ae79_f9a8d778_6cb3_11ed_bf2f_549f35008dee.jpeg</t>
  </si>
  <si>
    <t>https://topol-dt.ru/upload/iblock/996/572268c7_0046_11e4_9516_001e6746ae79_06024903_6cb4_11ed_bf2f_549f35008dee.jpeg</t>
  </si>
  <si>
    <t>https://topol-dt.ru/upload/iblock/717/572268c7_0046_11e4_9516_001e6746ae79_06024904_6cb4_11ed_bf2f_549f35008dee.jpeg</t>
  </si>
  <si>
    <t>https://topol-dt.ru/upload/iblock/186/572268c7_0046_11e4_9516_001e6746ae79_133d8f28_6cb4_11ed_bf2f_549f35008dee.jpeg</t>
  </si>
  <si>
    <t>https://topol-dt.ru/upload/iblock/93e/572268c7_0046_11e4_9516_001e6746ae79_1b335024_6cb4_11ed_bf2f_549f35008dee.jpeg</t>
  </si>
  <si>
    <t>https://topol-dt.ru/upload/iblock/27e/572268c7_0046_11e4_9516_001e6746ae79_a6a3128f_1e08_11e4_9516_001e6746ae79.pdf</t>
  </si>
  <si>
    <t>https://topol-dt.ru/upload/iblock/cd6/572268c7_0046_11e4_9516_001e6746ae79_eab8f671_321f_11ef_ba90_5254001dfc81.pdf</t>
  </si>
  <si>
    <t>Кровать детская Фея 1100 слоновая кость</t>
  </si>
  <si>
    <t>слоновая кость</t>
  </si>
  <si>
    <t>78.35</t>
  </si>
  <si>
    <t>https://topol-dt.ru/catalog/krovati_transformery_iz_ldsp_i_mdf/krovat_detskaya_feya_1100_slonovaya_kost/</t>
  </si>
  <si>
    <t>https://topol-dt.ru/upload/iblock/6c6/8124f1dd_0046_11e4_9516_001e6746ae79_fbfca1fe_2457_11e4_9fb3_001e6746ae79.jpeg</t>
  </si>
  <si>
    <t>https://topol-dt.ru/upload/iblock/95c/8124f1dd_0046_11e4_9516_001e6746ae79_2c7fd88d_aba9_11e4_88af_001e6746ae79.jpeg</t>
  </si>
  <si>
    <t>https://topol-dt.ru/upload/iblock/fdd/8124f1dd_0046_11e4_9516_001e6746ae79_f59950a1_2457_11e4_9fb3_001e6746ae79.jpeg</t>
  </si>
  <si>
    <t>https://topol-dt.ru/upload/iblock/093/8124f1dd_0046_11e4_9516_001e6746ae79_fbfca1fd_2457_11e4_9fb3_001e6746ae79.jpeg</t>
  </si>
  <si>
    <t>https://topol-dt.ru/upload/iblock/4d6/8124f1dd_0046_11e4_9516_001e6746ae79_e2ed0549_e4d9_11e4_a261_001e6746ae79.jpeg</t>
  </si>
  <si>
    <t>https://topol-dt.ru/upload/iblock/97b/8124f1dd_0046_11e4_9516_001e6746ae79_06921d84_014f_11ef_ba8e_5254001dfc81.jpeg</t>
  </si>
  <si>
    <t>https://topol-dt.ru/upload/iblock/2c6/8124f1dd_0046_11e4_9516_001e6746ae79_06921d85_014f_11ef_ba8e_5254001dfc81.jpeg</t>
  </si>
  <si>
    <t>https://topol-dt.ru/upload/iblock/681/8124f1dd_0046_11e4_9516_001e6746ae79_10978093_014f_11ef_ba8e_5254001dfc81.jpeg</t>
  </si>
  <si>
    <t>https://topol-dt.ru/upload/iblock/0fd/8124f1dd_0046_11e4_9516_001e6746ae79_10978094_014f_11ef_ba8e_5254001dfc81.jpeg</t>
  </si>
  <si>
    <t>https://topol-dt.ru/upload/iblock/2a7/8124f1dd_0046_11e4_9516_001e6746ae79_1a3195be_014f_11ef_ba8e_5254001dfc81.jpeg</t>
  </si>
  <si>
    <t>https://topol-dt.ru/upload/iblock/bd8/8124f1dd_0046_11e4_9516_001e6746ae79_1a3195bf_014f_11ef_ba8e_5254001dfc81.jpeg</t>
  </si>
  <si>
    <t>https://topol-dt.ru/upload/iblock/52c/8124f1dd_0046_11e4_9516_001e6746ae79_210eb730_014f_11ef_ba8e_5254001dfc81.jpeg</t>
  </si>
  <si>
    <t>https://topol-dt.ru/upload/iblock/b8b/8124f1dd_0046_11e4_9516_001e6746ae79_2a497525_014f_11ef_ba8e_5254001dfc81.jpeg</t>
  </si>
  <si>
    <t>https://topol-dt.ru/upload/iblock/e41/8124f1dd_0046_11e4_9516_001e6746ae79_2a497526_014f_11ef_ba8e_5254001dfc81.jpeg</t>
  </si>
  <si>
    <t>https://topol-dt.ru/upload/iblock/530/8124f1dd_0046_11e4_9516_001e6746ae79_3115e8cf_014f_11ef_ba8e_5254001dfc81.jpeg</t>
  </si>
  <si>
    <t>https://topol-dt.ru/upload/iblock/be0/8124f1dd_0046_11e4_9516_001e6746ae79_3115e8d0_014f_11ef_ba8e_5254001dfc81.jpeg</t>
  </si>
  <si>
    <t>https://topol-dt.ru/upload/iblock/152/8124f1dd_0046_11e4_9516_001e6746ae79_3b9018c4_014f_11ef_ba8e_5254001dfc81.jpeg</t>
  </si>
  <si>
    <t>https://topol-dt.ru/upload/iblock/2c9/8124f1dd_0046_11e4_9516_001e6746ae79_cfe84e4e_7554_11ed_bf2f_549f35008dee.jpeg</t>
  </si>
  <si>
    <t>https://topol-dt.ru/upload/iblock/924/8124f1dd_0046_11e4_9516_001e6746ae79_cfe84e50_7554_11ed_bf2f_549f35008dee.jpeg</t>
  </si>
  <si>
    <t>https://topol-dt.ru/upload/iblock/cb2/8124f1dd_0046_11e4_9516_001e6746ae79_1ecb5674_755a_11ed_bf2f_549f35008dee.jpeg</t>
  </si>
  <si>
    <t>https://topol-dt.ru/upload/iblock/2b7/8124f1dd_0046_11e4_9516_001e6746ae79_1ecb5675_755a_11ed_bf2f_549f35008dee.jpeg</t>
  </si>
  <si>
    <t>https://topol-dt.ru/upload/iblock/9c4/8124f1dd_0046_11e4_9516_001e6746ae79_e271a571_1e08_11e4_9516_001e6746ae79.pdf</t>
  </si>
  <si>
    <t>https://topol-dt.ru/upload/iblock/c4f/8124f1dd_0046_11e4_9516_001e6746ae79_a5ef3842_321f_11ef_ba90_5254001dfc81.pdf</t>
  </si>
  <si>
    <t>Комод Фея 1580 слоновая кость</t>
  </si>
  <si>
    <t>40.5</t>
  </si>
  <si>
    <t>Комод имеет откидную пеленальную поверхность, которая снимается. Фасад и корпус выполнен из ЛДСП производства Kronospan (Австрия). Состоит из 4 ящиков с эргономичными ручками. Ящики на роликовых направляющих. Габариты: Размеры (ВхШхГ) – 91,7 х 80,4 х 47,0смРазмер пеленального столика (Г х Ш)- 74 х 77см.</t>
  </si>
  <si>
    <t>ЕАЭС RU C-RU.НЕ16.В.02396/22</t>
  </si>
  <si>
    <t>https://topol-dt.ru/catalog/komody_i_stoliki/komod_feya_1580_slonovaya_kost/</t>
  </si>
  <si>
    <t>https://topol-dt.ru/upload/iblock/4a8/4fee98b6_0d83_11e4_9516_001e6746ae79_5c2a1e9d_2841_11e4_9fb3_001e6746ae79.jpeg</t>
  </si>
  <si>
    <t>Комоды и столики</t>
  </si>
  <si>
    <t>https://topol-dt.ru/upload/iblock/aa7/4fee98b6_0d83_11e4_9516_001e6746ae79_51f477b0_2841_11e4_9fb3_001e6746ae79.jpeg</t>
  </si>
  <si>
    <t>https://topol-dt.ru/upload/iblock/c57/4fee98b6_0d83_11e4_9516_001e6746ae79_acc704cb_ad24_11ed_bf2f_549f35008dee.jpeg</t>
  </si>
  <si>
    <t>https://topol-dt.ru/upload/iblock/213/4fee98b6_0d83_11e4_9516_001e6746ae79_acc704cc_ad24_11ed_bf2f_549f35008dee.jpeg</t>
  </si>
  <si>
    <t>https://topol-dt.ru/upload/iblock/c6d/4fee98b6_0d83_11e4_9516_001e6746ae79_1259685d_381d_11e4_9ed1_001e6746ae79.pdf</t>
  </si>
  <si>
    <t>Кровать детская Фея 1100 венге-бежевый</t>
  </si>
  <si>
    <t>венге-бежевый</t>
  </si>
  <si>
    <t>ЕАЭС RU C-RU.ВЕ02.В.04406/21</t>
  </si>
  <si>
    <t>https://topol-dt.ru/catalog/krovati_transformery_iz_ldsp_i_mdf/krovat_detskaya_feya_1100_venge_bezhevyy/</t>
  </si>
  <si>
    <t>https://topol-dt.ru/upload/iblock/956/af804e3b_e01c_11e3_a14c_001e6746ae79_a13e14d5_0cb6_11e4_9516_001e6746ae79.jpeg</t>
  </si>
  <si>
    <t>https://topol-dt.ru/upload/iblock/fe4/af804e3b_e01c_11e3_a14c_001e6746ae79_9970f252_0cb6_11e4_9516_001e6746ae79.jpeg</t>
  </si>
  <si>
    <t>https://topol-dt.ru/upload/iblock/bf8/af804e3b_e01c_11e3_a14c_001e6746ae79_c8e0403b_cb46_11e5_96de_549f35008dee.jpeg</t>
  </si>
  <si>
    <t>https://topol-dt.ru/upload/iblock/bc9/af804e3b_e01c_11e3_a14c_001e6746ae79_7408aa46_e4d9_11e4_a261_001e6746ae79.jpeg</t>
  </si>
  <si>
    <t>https://topol-dt.ru/upload/iblock/43f/af804e3b_e01c_11e3_a14c_001e6746ae79_a4051a21_014f_11ef_ba8e_5254001dfc81.jpeg</t>
  </si>
  <si>
    <t>https://topol-dt.ru/upload/iblock/1ba/af804e3b_e01c_11e3_a14c_001e6746ae79_a4051a22_014f_11ef_ba8e_5254001dfc81.jpeg</t>
  </si>
  <si>
    <t>https://topol-dt.ru/upload/iblock/e05/af804e3b_e01c_11e3_a14c_001e6746ae79_adfc2a89_014f_11ef_ba8e_5254001dfc81.jpeg</t>
  </si>
  <si>
    <t>https://topol-dt.ru/upload/iblock/a2d/af804e3b_e01c_11e3_a14c_001e6746ae79_adfc2a8a_014f_11ef_ba8e_5254001dfc81.jpeg</t>
  </si>
  <si>
    <t>https://topol-dt.ru/upload/iblock/4d6/af804e3b_e01c_11e3_a14c_001e6746ae79_b4e53f78_014f_11ef_ba8e_5254001dfc81.jpeg</t>
  </si>
  <si>
    <t>https://topol-dt.ru/upload/iblock/053/af804e3b_e01c_11e3_a14c_001e6746ae79_bb9c3fa0_014f_11ef_ba8e_5254001dfc81.jpeg</t>
  </si>
  <si>
    <t>https://topol-dt.ru/upload/iblock/0f1/af804e3b_e01c_11e3_a14c_001e6746ae79_bb9c3fa1_014f_11ef_ba8e_5254001dfc81.jpeg</t>
  </si>
  <si>
    <t>https://topol-dt.ru/upload/iblock/48c/af804e3b_e01c_11e3_a14c_001e6746ae79_bb9c3fa2_014f_11ef_ba8e_5254001dfc81.jpeg</t>
  </si>
  <si>
    <t>https://topol-dt.ru/upload/iblock/1e5/af804e3b_e01c_11e3_a14c_001e6746ae79_c5d87057_014f_11ef_ba8e_5254001dfc81.jpeg</t>
  </si>
  <si>
    <t>https://topol-dt.ru/upload/iblock/40b/af804e3b_e01c_11e3_a14c_001e6746ae79_c5d87058_014f_11ef_ba8e_5254001dfc81.jpeg</t>
  </si>
  <si>
    <t>https://topol-dt.ru/upload/iblock/26e/af804e3b_e01c_11e3_a14c_001e6746ae79_97f0acac_7554_11ed_bf2f_549f35008dee.jpeg</t>
  </si>
  <si>
    <t>https://topol-dt.ru/upload/iblock/89b/af804e3b_e01c_11e3_a14c_001e6746ae79_97f0acad_7554_11ed_bf2f_549f35008dee.jpeg</t>
  </si>
  <si>
    <t>https://topol-dt.ru/upload/iblock/69b/af804e3b_e01c_11e3_a14c_001e6746ae79_d5030f56_7559_11ed_bf2f_549f35008dee.jpeg</t>
  </si>
  <si>
    <t>https://topol-dt.ru/upload/iblock/f57/af804e3b_e01c_11e3_a14c_001e6746ae79_d5030f57_7559_11ed_bf2f_549f35008dee.jpeg</t>
  </si>
  <si>
    <t>https://topol-dt.ru/upload/iblock/c3a/af804e3b_e01c_11e3_a14c_001e6746ae79_bb1ca8ab_1e08_11e4_9516_001e6746ae79.pdf</t>
  </si>
  <si>
    <t>https://topol-dt.ru/upload/iblock/bef/af804e3b_e01c_11e3_a14c_001e6746ae79_cc318fda_321f_11ef_ba90_5254001dfc81.pdf</t>
  </si>
  <si>
    <t>Комод Фея 1580 белый</t>
  </si>
  <si>
    <t>40.7</t>
  </si>
  <si>
    <t>https://topol-dt.ru/catalog/komody_i_stoliki/komod_feya_1580_belyy/</t>
  </si>
  <si>
    <t>https://topol-dt.ru/upload/iblock/43d/264acb24_e171_11e3_a14c_001e6746ae79_e99b7a2a_027b_11e4_9516_001e6746ae79.jpeg</t>
  </si>
  <si>
    <t>https://topol-dt.ru/upload/iblock/d9a/264acb24_e171_11e3_a14c_001e6746ae79_e99b7a28_027b_11e4_9516_001e6746ae79.jpeg</t>
  </si>
  <si>
    <t>https://topol-dt.ru/upload/iblock/609/264acb24_e171_11e3_a14c_001e6746ae79_ce386202_ea7e_11e4_a261_001e6746ae79.jpeg</t>
  </si>
  <si>
    <t>https://topol-dt.ru/upload/iblock/07f/264acb24_e171_11e3_a14c_001e6746ae79_615adfd9_ea7f_11e4_a261_001e6746ae79.jpeg</t>
  </si>
  <si>
    <t>https://topol-dt.ru/upload/iblock/1de/264acb24_e171_11e3_a14c_001e6746ae79_16ef2c86_8576_11ef_ba92_5254001dfc81.jpeg</t>
  </si>
  <si>
    <t>https://topol-dt.ru/upload/iblock/ade/264acb24_e171_11e3_a14c_001e6746ae79_1da3c75d_8576_11ef_ba92_5254001dfc81.jpeg</t>
  </si>
  <si>
    <t>https://topol-dt.ru/upload/iblock/bf1/264acb24_e171_11e3_a14c_001e6746ae79_2442ebcc_8576_11ef_ba92_5254001dfc81.jpeg</t>
  </si>
  <si>
    <t>https://topol-dt.ru/upload/iblock/fae/264acb24_e171_11e3_a14c_001e6746ae79_2b7f6e1f_8576_11ef_ba92_5254001dfc81.jpeg</t>
  </si>
  <si>
    <t>https://topol-dt.ru/upload/iblock/09d/264acb24_e171_11e3_a14c_001e6746ae79_a6ca3f20_1b7a_11f0_ba9b_5254001dfc81.jpeg</t>
  </si>
  <si>
    <t>https://topol-dt.ru/upload/iblock/e9e/264acb24_e171_11e3_a14c_001e6746ae79_a6ca3f21_1b7a_11f0_ba9b_5254001dfc81.jpeg</t>
  </si>
  <si>
    <t>https://topol-dt.ru/upload/iblock/9e0/264acb24_e171_11e3_a14c_001e6746ae79_ae5ef9a4_1b7a_11f0_ba9b_5254001dfc81.jpeg</t>
  </si>
  <si>
    <t>https://topol-dt.ru/upload/iblock/d38/264acb24_e171_11e3_a14c_001e6746ae79_ae5ef9c9_1b7a_11f0_ba9b_5254001dfc81.jpeg</t>
  </si>
  <si>
    <t>https://topol-dt.ru/upload/iblock/fa6/264acb24_e171_11e3_a14c_001e6746ae79_b564a3f6_1b7a_11f0_ba9b_5254001dfc81.jpeg</t>
  </si>
  <si>
    <t>https://topol-dt.ru/upload/iblock/dd0/264acb24_e171_11e3_a14c_001e6746ae79_b564a41b_1b7a_11f0_ba9b_5254001dfc81.jpeg</t>
  </si>
  <si>
    <t>https://topol-dt.ru/upload/iblock/df5/264acb24_e171_11e3_a14c_001e6746ae79_bb830d9c_1b7a_11f0_ba9b_5254001dfc81.jpeg</t>
  </si>
  <si>
    <t>https://topol-dt.ru/upload/iblock/ef3/264acb24_e171_11e3_a14c_001e6746ae79_bb830d9d_1b7a_11f0_ba9b_5254001dfc81.jpeg</t>
  </si>
  <si>
    <t>https://topol-dt.ru/upload/iblock/03e/264acb24_e171_11e3_a14c_001e6746ae79_c1873d11_1b7a_11f0_ba9b_5254001dfc81.jpeg</t>
  </si>
  <si>
    <t>https://topol-dt.ru/upload/iblock/c91/264acb24_e171_11e3_a14c_001e6746ae79_ca4d234c_1b7a_11f0_ba9b_5254001dfc81.jpeg</t>
  </si>
  <si>
    <t>https://topol-dt.ru/upload/iblock/310/264acb24_e171_11e3_a14c_001e6746ae79_53184c98_ad24_11ed_bf2f_549f35008dee.jpeg</t>
  </si>
  <si>
    <t>https://topol-dt.ru/upload/iblock/f7e/264acb24_e171_11e3_a14c_001e6746ae79_804cda6d_381c_11e4_9ed1_001e6746ae79.pdf</t>
  </si>
  <si>
    <t>Комод Фея 1580 клён</t>
  </si>
  <si>
    <t>клен</t>
  </si>
  <si>
    <t>ЕАЭС RU C-RU.АЕ58.В.00423/21</t>
  </si>
  <si>
    <t>https://topol-dt.ru/catalog/komody_i_stoliki/komod_feya_1580_klyen/</t>
  </si>
  <si>
    <t>https://topol-dt.ru/upload/iblock/7e4/52f9e4d3_e171_11e3_a14c_001e6746ae79_1b3b22f9_21d8_11e4_9fb3_001e6746ae79.jpeg</t>
  </si>
  <si>
    <t>https://topol-dt.ru/upload/iblock/ced/52f9e4d3_e171_11e3_a14c_001e6746ae79_1b3b22f8_21d8_11e4_9fb3_001e6746ae79.jpeg</t>
  </si>
  <si>
    <t>https://topol-dt.ru/upload/iblock/200/52f9e4d3_e171_11e3_a14c_001e6746ae79_84972407_ea80_11e4_a261_001e6746ae79.jpeg</t>
  </si>
  <si>
    <t>https://topol-dt.ru/upload/iblock/787/52f9e4d3_e171_11e3_a14c_001e6746ae79_91234cb0_ea80_11e4_a261_001e6746ae79.jpeg</t>
  </si>
  <si>
    <t>https://topol-dt.ru/upload/iblock/88f/52f9e4d3_e171_11e3_a14c_001e6746ae79_bfcae2db_ad24_11ed_bf2f_549f35008dee.jpeg</t>
  </si>
  <si>
    <t>https://topol-dt.ru/upload/iblock/ad3/52f9e4d3_e171_11e3_a14c_001e6746ae79_bfcae2dc_ad24_11ed_bf2f_549f35008dee.jpeg</t>
  </si>
  <si>
    <t>https://topol-dt.ru/upload/iblock/199/52f9e4d3_e171_11e3_a14c_001e6746ae79_f4fe9559_381c_11e4_9ed1_001e6746ae79.pdf</t>
  </si>
  <si>
    <t>Комод Фея 1580 венге</t>
  </si>
  <si>
    <t>венге</t>
  </si>
  <si>
    <t>https://topol-dt.ru/catalog/komody_i_stoliki/komod_feya_1580_venge/</t>
  </si>
  <si>
    <t>https://topol-dt.ru/upload/iblock/c30/780f8a35_e171_11e3_a14c_001e6746ae79_e2fe47c4_194d_11e4_9516_001e6746ae79.jpeg</t>
  </si>
  <si>
    <t>https://topol-dt.ru/upload/iblock/aca/780f8a35_e171_11e3_a14c_001e6746ae79_ea52041c_194d_11e4_9516_001e6746ae79.jpeg</t>
  </si>
  <si>
    <t>https://topol-dt.ru/upload/iblock/c2b/780f8a35_e171_11e3_a14c_001e6746ae79_16189c59_ea80_11e4_a261_001e6746ae79.jpeg</t>
  </si>
  <si>
    <t>https://topol-dt.ru/upload/iblock/25d/780f8a35_e171_11e3_a14c_001e6746ae79_318609fa_ea80_11e4_a261_001e6746ae79.jpeg</t>
  </si>
  <si>
    <t>https://topol-dt.ru/upload/iblock/50c/780f8a35_e171_11e3_a14c_001e6746ae79_cc128808_381c_11e4_9ed1_001e6746ae79.pdf</t>
  </si>
  <si>
    <t>Кровать детская Фея 101 белый</t>
  </si>
  <si>
    <t>0.79625</t>
  </si>
  <si>
    <t>Кроватка детская Фея 101 выполнена в классическом стиле.-3 положения спального ложа(300;400;500 мм. от пола)-натуральные высококачественные материалы-соответствует европейским стандартам-стандартный размер ложа 120х60 см.-материал - массив березыРазмеры (ДхШхВ) – 125 х 65,6 х 98 см.</t>
  </si>
  <si>
    <t>ЕАЭС RU C-RU.АЖ56.В.04003/24</t>
  </si>
  <si>
    <t>https://topol-dt.ru/catalog/krovatki/krovat_detskaya_feya_101_belyy/</t>
  </si>
  <si>
    <t>https://topol-dt.ru/upload/iblock/943/c5fc9a47_867f_11e4_83f9_001e6746ae79_72a34f24_a563_11e4_88af_001e6746ae79.jpeg</t>
  </si>
  <si>
    <t>https://topol-dt.ru/upload/iblock/9f5/c5fc9a47_867f_11e4_83f9_001e6746ae79_09e046a3_d8b1_11ea_a0f3_549f35008dee.jpeg</t>
  </si>
  <si>
    <t>https://topol-dt.ru/upload/iblock/ad5/c5fc9a47_867f_11e4_83f9_001e6746ae79_888a6e66_3ce2_11ea_b3e1_549f35008dee.jpeg</t>
  </si>
  <si>
    <t>https://topol-dt.ru/upload/iblock/f06/c5fc9a47_867f_11e4_83f9_001e6746ae79_9170734c_3ce2_11ea_b3e1_549f35008dee.jpeg</t>
  </si>
  <si>
    <t>https://topol-dt.ru/upload/iblock/9e2/c5fc9a47_867f_11e4_83f9_001e6746ae79_9170734d_3ce2_11ea_b3e1_549f35008dee.jpeg</t>
  </si>
  <si>
    <t>https://topol-dt.ru/upload/iblock/f88/c5fc9a47_867f_11e4_83f9_001e6746ae79_980ce5ae_3ce2_11ea_b3e1_549f35008dee.jpeg</t>
  </si>
  <si>
    <t>https://topol-dt.ru/upload/iblock/372/c5fc9a47_867f_11e4_83f9_001e6746ae79_980ce5af_3ce2_11ea_b3e1_549f35008dee.jpeg</t>
  </si>
  <si>
    <t>https://topol-dt.ru/upload/iblock/053/c5fc9a47_867f_11e4_83f9_001e6746ae79_a04c4a41_3ce2_11ea_b3e1_549f35008dee.jpeg</t>
  </si>
  <si>
    <t>https://topol-dt.ru/upload/iblock/7dd/c5fc9a47_867f_11e4_83f9_001e6746ae79_a04c4a42_3ce2_11ea_b3e1_549f35008dee.jpeg</t>
  </si>
  <si>
    <t>https://topol-dt.ru/upload/iblock/1b9/c5fc9a47_867f_11e4_83f9_001e6746ae79_b20ece8d_3ce2_11ea_b3e1_549f35008dee.jpeg</t>
  </si>
  <si>
    <t>https://topol-dt.ru/upload/iblock/f55/c5fc9a47_867f_11e4_83f9_001e6746ae79_74ddc543_c018_11ea_a0f3_549f35008dee.pdf</t>
  </si>
  <si>
    <t>Комод Фея 1580 венге-бежевый</t>
  </si>
  <si>
    <t>https://topol-dt.ru/catalog/komody_i_stoliki/komod_feya_1580_venge_bezhevyy/</t>
  </si>
  <si>
    <t>https://topol-dt.ru/upload/iblock/a77/38edf197_2db5_11e4_9ed1_001e6746ae79_8edb27ca_3330_11e4_9ed1_001e6746ae79.jpeg</t>
  </si>
  <si>
    <t>https://topol-dt.ru/upload/iblock/245/38edf197_2db5_11e4_9ed1_001e6746ae79_8edb27c9_3330_11e4_9ed1_001e6746ae79.jpeg</t>
  </si>
  <si>
    <t>https://topol-dt.ru/upload/iblock/d33/38edf197_2db5_11e4_9ed1_001e6746ae79_42c8795b_ea80_11e4_a261_001e6746ae79.jpeg</t>
  </si>
  <si>
    <t>https://topol-dt.ru/upload/iblock/b3f/38edf197_2db5_11e4_9ed1_001e6746ae79_514e7d9b_ea80_11e4_a261_001e6746ae79.jpeg</t>
  </si>
  <si>
    <t>https://topol-dt.ru/upload/iblock/40d/38edf197_2db5_11e4_9ed1_001e6746ae79_7cd10b08_ad24_11ed_bf2f_549f35008dee.jpeg</t>
  </si>
  <si>
    <t>https://topol-dt.ru/upload/iblock/94d/38edf197_2db5_11e4_9ed1_001e6746ae79_d6b35024_381c_11e4_9ed1_001e6746ae79.pdf</t>
  </si>
  <si>
    <t>Комод Фея 1560 белый</t>
  </si>
  <si>
    <t>33.4</t>
  </si>
  <si>
    <t>Комод  1560 имеет откидную пеленальную поверхность, которая легко снимается. Имеет 4 ящика с эргономичными ручками. Ящики с роликовыми направляющими. Фасад и корпус выполнен из ЛДСП производства Kronospan (Австрия). Габариты:Размер комода (ВхШхГ) –91,7 х60,4 х 47,0см. Размер пеленальной поверхности(Г х Ш)- 74 х 59см..</t>
  </si>
  <si>
    <t>https://topol-dt.ru/catalog/komody_i_stoliki/komod_feya_1560_belyy/</t>
  </si>
  <si>
    <t>https://topol-dt.ru/upload/iblock/54e/70a9b032_e170_11e3_a14c_001e6746ae79_c0109b0a_657c_11e4_ad2a_001e6746ae79.jpeg</t>
  </si>
  <si>
    <t>https://topol-dt.ru/upload/iblock/11c/70a9b032_e170_11e3_a14c_001e6746ae79_3c3dfd95_ea5d_11e4_a261_001e6746ae79.jpeg</t>
  </si>
  <si>
    <t>https://topol-dt.ru/upload/iblock/b0c/70a9b032_e170_11e3_a14c_001e6746ae79_840b795b_ea5d_11e4_a261_001e6746ae79.jpeg</t>
  </si>
  <si>
    <t>https://topol-dt.ru/upload/iblock/0b3/70a9b032_e170_11e3_a14c_001e6746ae79_d9b60fbb_400b_11ee_ae18_549f35008dee.jpeg</t>
  </si>
  <si>
    <t>https://topol-dt.ru/upload/iblock/1f4/70a9b032_e170_11e3_a14c_001e6746ae79_d9b60fbc_400b_11ee_ae18_549f35008dee.jpeg</t>
  </si>
  <si>
    <t>https://topol-dt.ru/upload/iblock/3b1/70a9b032_e170_11e3_a14c_001e6746ae79_e07d5ae3_400b_11ee_ae18_549f35008dee.jpeg</t>
  </si>
  <si>
    <t>https://topol-dt.ru/upload/iblock/8f8/70a9b032_e170_11e3_a14c_001e6746ae79_e07d5ae4_400b_11ee_ae18_549f35008dee.jpeg</t>
  </si>
  <si>
    <t>https://topol-dt.ru/upload/iblock/33b/70a9b032_e170_11e3_a14c_001e6746ae79_e7554fad_400b_11ee_ae18_549f35008dee.jpeg</t>
  </si>
  <si>
    <t>https://topol-dt.ru/upload/iblock/cdf/70a9b032_e170_11e3_a14c_001e6746ae79_e7554fae_400b_11ee_ae18_549f35008dee.jpeg</t>
  </si>
  <si>
    <t>https://topol-dt.ru/upload/iblock/7a9/70a9b032_e170_11e3_a14c_001e6746ae79_529cb19a_166c_11ef_ba8e_5254001dfc81.jpeg</t>
  </si>
  <si>
    <t>https://topol-dt.ru/upload/iblock/6ad/70a9b032_e170_11e3_a14c_001e6746ae79_5b7a6e82_166c_11ef_ba8e_5254001dfc81.jpeg</t>
  </si>
  <si>
    <t>https://topol-dt.ru/upload/iblock/8fb/70a9b032_e170_11e3_a14c_001e6746ae79_b74f1dcb_856d_11ef_ba92_5254001dfc81.jpeg</t>
  </si>
  <si>
    <t>https://topol-dt.ru/upload/iblock/c8e/70a9b032_e170_11e3_a14c_001e6746ae79_b0df91d2_1c39_11f0_ba9b_5254001dfc81.jpeg</t>
  </si>
  <si>
    <t>https://topol-dt.ru/upload/iblock/588/70a9b032_e170_11e3_a14c_001e6746ae79_bcb0fa71_1c39_11f0_ba9b_5254001dfc81.jpeg</t>
  </si>
  <si>
    <t>https://topol-dt.ru/upload/iblock/e5d/70a9b032_e170_11e3_a14c_001e6746ae79_c209a4ea_1c39_11f0_ba9b_5254001dfc81.jpeg</t>
  </si>
  <si>
    <t>https://topol-dt.ru/upload/iblock/fbb/70a9b032_e170_11e3_a14c_001e6746ae79_cee149ac_1c39_11f0_ba9b_5254001dfc81.jpeg</t>
  </si>
  <si>
    <t>https://topol-dt.ru/upload/iblock/d1d/70a9b032_e170_11e3_a14c_001e6746ae79_da10d50a_1c39_11f0_ba9b_5254001dfc81.jpeg</t>
  </si>
  <si>
    <t>https://topol-dt.ru/upload/iblock/551/70a9b032_e170_11e3_a14c_001e6746ae79_e01503e4_1c39_11f0_ba9b_5254001dfc81.jpeg</t>
  </si>
  <si>
    <t>https://topol-dt.ru/upload/iblock/8ff/70a9b032_e170_11e3_a14c_001e6746ae79_e62c421d_1c39_11f0_ba9b_5254001dfc81.jpeg</t>
  </si>
  <si>
    <t>https://topol-dt.ru/upload/iblock/9c8/70a9b032_e170_11e3_a14c_001e6746ae79_ec247670_1c39_11f0_ba9b_5254001dfc81.jpeg</t>
  </si>
  <si>
    <t>https://topol-dt.ru/upload/iblock/b9d/70a9b032_e170_11e3_a14c_001e6746ae79_f21cc3c7_1c39_11f0_ba9b_5254001dfc81.jpeg</t>
  </si>
  <si>
    <t>https://topol-dt.ru/upload/iblock/b5a/70a9b032_e170_11e3_a14c_001e6746ae79_f81502b7_1c39_11f0_ba9b_5254001dfc81.jpeg</t>
  </si>
  <si>
    <t>https://topol-dt.ru/upload/iblock/b2e/70a9b032_e170_11e3_a14c_001e6746ae79_f81502b8_1c39_11f0_ba9b_5254001dfc81.jpeg</t>
  </si>
  <si>
    <t>https://topol-dt.ru/upload/iblock/737/70a9b032_e170_11e3_a14c_001e6746ae79_1c9d578c_381d_11e4_9ed1_001e6746ae79.pdf</t>
  </si>
  <si>
    <t>Подушка эргономическая  8577</t>
  </si>
  <si>
    <t>100% хлопок (бязь)</t>
  </si>
  <si>
    <t>Материал чехла - 100% хлопок, бязь.Наполнитель - холлофайбер.Размер 24х24х8 см.</t>
  </si>
  <si>
    <t>https://topol-dt.ru/catalog/podushki/podushka_ergonomicheskaya_8577/</t>
  </si>
  <si>
    <t>https://topol-dt.ru/upload/iblock/5ca/58f3ca88_1ee4_11e0_8476_505054503030_e5eda504_52e3_11ea_9c7a_549f35008dee.jpeg</t>
  </si>
  <si>
    <t>https://topol-dt.ru/upload/iblock/44e/58f3ca88_1ee4_11e0_8476_505054503030_8bf5d53e_a5ec_11e4_88af_001e6746ae79.jpeg</t>
  </si>
  <si>
    <t>https://topol-dt.ru/upload/iblock/83c/58f3ca88_1ee4_11e0_8476_505054503030_9c81c543_ba4b_11e8_9ac4_549f35008dee.jpeg</t>
  </si>
  <si>
    <t>https://topol-dt.ru/upload/iblock/df4/58f3ca88_1ee4_11e0_8476_505054503030_ab8f991f_ba4b_11e8_9ac4_549f35008dee.jpeg</t>
  </si>
  <si>
    <t>https://topol-dt.ru/upload/iblock/f94/58f3ca88_1ee4_11e0_8476_505054503030_ab8f9920_ba4b_11e8_9ac4_549f35008dee.jpeg</t>
  </si>
  <si>
    <t>Комод Фея 1560 венге-бежевый</t>
  </si>
  <si>
    <t>Комод  1560 имеет откидную пеленальную поверхность, которая легко снимается. Имеет 4 ящика с эргономичными ручками. Ящики с роликовыми направляющими. Фасад и корпус выполнен из ЛДСП производства Kronospan (Австрия). Габариты:Размер комода (ВхШхГ) –91,7 х60,4 х 47,0см. Размер пеленальной поверхности(Г х Ш)- 74 х 59см.</t>
  </si>
  <si>
    <t>https://topol-dt.ru/catalog/komody_i_stoliki/komod_feya_1560_venge_bezhevyy/</t>
  </si>
  <si>
    <t>https://topol-dt.ru/upload/iblock/bc4/81dfda46_31a1_11e4_9ed1_001e6746ae79_54e021ae_657d_11e4_ad2a_001e6746ae79.jpeg</t>
  </si>
  <si>
    <t>https://topol-dt.ru/upload/iblock/3a1/81dfda46_31a1_11e4_9ed1_001e6746ae79_c790116b_ea5e_11e4_a261_001e6746ae79.jpeg</t>
  </si>
  <si>
    <t>https://topol-dt.ru/upload/iblock/e26/81dfda46_31a1_11e4_9ed1_001e6746ae79_e19c633f_ea5e_11e4_a261_001e6746ae79.jpeg</t>
  </si>
  <si>
    <t>https://topol-dt.ru/upload/iblock/8d1/81dfda46_31a1_11e4_9ed1_001e6746ae79_64bac57f_1417_11ef_ba8e_5254001dfc81.jpeg</t>
  </si>
  <si>
    <t>https://topol-dt.ru/upload/iblock/739/81dfda46_31a1_11e4_9ed1_001e6746ae79_64bac580_1417_11ef_ba8e_5254001dfc81.jpeg</t>
  </si>
  <si>
    <t>https://topol-dt.ru/upload/iblock/da2/81dfda46_31a1_11e4_9ed1_001e6746ae79_6b2ef4ef_1417_11ef_ba8e_5254001dfc81.jpeg</t>
  </si>
  <si>
    <t>https://topol-dt.ru/upload/iblock/334/81dfda46_31a1_11e4_9ed1_001e6746ae79_6b2ef4f0_1417_11ef_ba8e_5254001dfc81.jpeg</t>
  </si>
  <si>
    <t>https://topol-dt.ru/upload/iblock/c60/81dfda46_31a1_11e4_9ed1_001e6746ae79_72ff3f2c_1417_11ef_ba8e_5254001dfc81.jpeg</t>
  </si>
  <si>
    <t>https://topol-dt.ru/upload/iblock/abf/81dfda46_31a1_11e4_9ed1_001e6746ae79_72ff3f2d_1417_11ef_ba8e_5254001dfc81.jpeg</t>
  </si>
  <si>
    <t>https://topol-dt.ru/upload/iblock/c23/81dfda46_31a1_11e4_9ed1_001e6746ae79_7b4b82ab_1417_11ef_ba8e_5254001dfc81.jpeg</t>
  </si>
  <si>
    <t>https://topol-dt.ru/upload/iblock/b23/81dfda46_31a1_11e4_9ed1_001e6746ae79_7b4b82ac_1417_11ef_ba8e_5254001dfc81.jpeg</t>
  </si>
  <si>
    <t>https://topol-dt.ru/upload/iblock/249/81dfda46_31a1_11e4_9ed1_001e6746ae79_7b4b82ae_1417_11ef_ba8e_5254001dfc81.jpeg</t>
  </si>
  <si>
    <t>https://topol-dt.ru/upload/iblock/2a8/81dfda46_31a1_11e4_9ed1_001e6746ae79_83d0ff70_1417_11ef_ba8e_5254001dfc81.jpeg</t>
  </si>
  <si>
    <t>https://topol-dt.ru/upload/iblock/32b/81dfda46_31a1_11e4_9ed1_001e6746ae79_83d0ff71_1417_11ef_ba8e_5254001dfc81.jpeg</t>
  </si>
  <si>
    <t>https://topol-dt.ru/upload/iblock/6cb/81dfda46_31a1_11e4_9ed1_001e6746ae79_89cb98a8_1417_11ef_ba8e_5254001dfc81.jpeg</t>
  </si>
  <si>
    <t>https://topol-dt.ru/upload/iblock/809/81dfda46_31a1_11e4_9ed1_001e6746ae79_3e0f8d89_381d_11e4_9ed1_001e6746ae79.pdf</t>
  </si>
  <si>
    <t>Комод Фея 1580 венге-клён</t>
  </si>
  <si>
    <t>венге-клен</t>
  </si>
  <si>
    <t>https://topol-dt.ru/catalog/komody_i_stoliki/komod_feya_1580_venge_klyen/</t>
  </si>
  <si>
    <t>https://topol-dt.ru/upload/iblock/57a/4546f5ed_22de_11e4_9fb3_001e6746ae79_648297a1_2c45_11e4_9ed1_001e6746ae79.jpeg</t>
  </si>
  <si>
    <t>https://topol-dt.ru/upload/iblock/fc8/4546f5ed_22de_11e4_9fb3_001e6746ae79_259d3deb_2c44_11e4_9ed1_001e6746ae79.jpeg</t>
  </si>
  <si>
    <t>https://topol-dt.ru/upload/iblock/2da/4546f5ed_22de_11e4_9fb3_001e6746ae79_5e8eddb7_ea80_11e4_a261_001e6746ae79.jpeg</t>
  </si>
  <si>
    <t>https://topol-dt.ru/upload/iblock/99d/4546f5ed_22de_11e4_9fb3_001e6746ae79_72a86c8f_ea80_11e4_a261_001e6746ae79.jpeg</t>
  </si>
  <si>
    <t>https://topol-dt.ru/upload/iblock/8b6/4546f5ed_22de_11e4_9fb3_001e6746ae79_9bc54ff6_ad24_11ed_bf2f_549f35008dee.jpeg</t>
  </si>
  <si>
    <t>https://topol-dt.ru/upload/iblock/bb8/4546f5ed_22de_11e4_9fb3_001e6746ae79_9bc54ff7_ad24_11ed_bf2f_549f35008dee.jpeg</t>
  </si>
  <si>
    <t>https://topol-dt.ru/upload/iblock/f4a/4546f5ed_22de_11e4_9fb3_001e6746ae79_e9be4f10_381c_11e4_9ed1_001e6746ae79.pdf</t>
  </si>
  <si>
    <t>Комплект в кроватку ФЕЯ &amp;quot;Очарование&amp;quot; 7 предметов</t>
  </si>
  <si>
    <t>Комплект изготовлен из хлопка высочайшего качества.Экологически чистый наполнитель.Материал: 100% хлопок.Состав комплекта:-простыня на резинке на матрац (120х60 см)-пододеяльник (110х140 см)-наволочка (40х60 см)-подушка (40х60 см)-одеяло (110х140 см)-бампер (35х360см)-балдахин (300 см)Расцветка: мелкий цветочек.</t>
  </si>
  <si>
    <t>https://topol-dt.ru/catalog/komplekty_v_krovatku/komplekt_v_krovatku_feya_ocharovanie_7_predmetov/</t>
  </si>
  <si>
    <t>https://topol-dt.ru/upload/iblock/e62/51a49993_8778_11e4_83f9_001e6746ae79_a41a6663_c33d_11e4_aef3_001e6746ae79.jpeg</t>
  </si>
  <si>
    <t>https://topol-dt.ru/upload/iblock/7bf/51a49993_8778_11e4_83f9_001e6746ae79_ce986013_7f07_11e5_96de_549f35008dee.jpeg</t>
  </si>
  <si>
    <t>https://topol-dt.ru/upload/iblock/54a/51a49993_8778_11e4_83f9_001e6746ae79_ce986014_7f07_11e5_96de_549f35008dee.jpeg</t>
  </si>
  <si>
    <t>Комплект в кроватку ФЕЯ &amp;quot;Конфетти&amp;quot; 7 предметов</t>
  </si>
  <si>
    <t>Состав комплекта:-простыня на резинке на матрац (120х60 см)-пододеяльник (110х140 см)-наволочка (40х60 см)-подушка (40х60 см)-одеяло (110х140 см)-бампер (35х360см)-балдахин (300 см)Материал: 100% хлопок.</t>
  </si>
  <si>
    <t>https://topol-dt.ru/catalog/komplekty_v_krovatku/komplekt_v_krovatku_feya_konfetti_7_predmetov/</t>
  </si>
  <si>
    <t>https://topol-dt.ru/upload/iblock/81b/5e830a0e_8778_11e4_83f9_001e6746ae79_c2da4d0d_c33d_11e4_aef3_001e6746ae79.jpeg</t>
  </si>
  <si>
    <t>https://topol-dt.ru/upload/iblock/f52/5e830a0e_8778_11e4_83f9_001e6746ae79_68c01ffa_7f07_11e5_96de_549f35008dee.jpeg</t>
  </si>
  <si>
    <t>https://topol-dt.ru/upload/iblock/e95/5e830a0e_8778_11e4_83f9_001e6746ae79_68c01ffb_7f07_11e5_96de_549f35008dee.jpeg</t>
  </si>
  <si>
    <t>Комод Фея 1560 слоновая кость</t>
  </si>
  <si>
    <t>https://topol-dt.ru/catalog/komody_i_stoliki/komod_feya_1560_slonovaya_kost/</t>
  </si>
  <si>
    <t>https://topol-dt.ru/upload/iblock/16c/5895db24_b02b_11e4_88af_001e6746ae79_a55e7290_d8f7_11e4_b711_001e6746ae79.jpeg</t>
  </si>
  <si>
    <t>https://topol-dt.ru/upload/iblock/a63/5895db24_b02b_11e4_88af_001e6746ae79_c067a34a_ea60_11e4_a261_001e6746ae79.jpeg</t>
  </si>
  <si>
    <t>https://topol-dt.ru/upload/iblock/d42/5895db24_b02b_11e4_88af_001e6746ae79_8f3680b6_166c_11ef_ba8e_5254001dfc81.jpeg</t>
  </si>
  <si>
    <t>https://topol-dt.ru/upload/iblock/e85/5895db24_b02b_11e4_88af_001e6746ae79_8f3680b7_166c_11ef_ba8e_5254001dfc81.jpeg</t>
  </si>
  <si>
    <t>https://topol-dt.ru/upload/iblock/d83/5895db24_b02b_11e4_88af_001e6746ae79_62c613ba_73fa_11e5_96de_549f35008dee.pdf</t>
  </si>
  <si>
    <t>Кровать детская Фея 328 белый</t>
  </si>
  <si>
    <t>0.87854</t>
  </si>
  <si>
    <t>Кроватка детская Фея 328 отлично впишется в любую детскую комнату благодаря классическому дизайну и спокойной цветовой гамме. -опускающаяся боковина-в комплекте накладки ПВХ на бортики-ящик в основании для игрушек или постельного белья-реечное ортопедическое основание-натуральные материал: массив березы-регулировка ложа по высоте в 2 положения-маятник универсальный (с возможностью поперечного и продольного качания)Габариты:Размеры (ВхШхД) – 1095 х 684 х 1248 мм.Размер ложа – 120 х 60 см.</t>
  </si>
  <si>
    <t>https://topol-dt.ru/catalog/krovatki/krovat_detskaya_feya_328_belyy/</t>
  </si>
  <si>
    <t>https://topol-dt.ru/upload/iblock/72f/d351f644_df76_11e4_b711_001e6746ae79_4e79e676_e1a7_11e4_b711_001e6746ae79.jpeg</t>
  </si>
  <si>
    <t>https://topol-dt.ru/upload/iblock/dd3/d351f644_df76_11e4_b711_001e6746ae79_6f652e6f_7a73_11eb_942e_549f35008dee.jpeg</t>
  </si>
  <si>
    <t>https://topol-dt.ru/upload/iblock/2be/d351f644_df76_11e4_b711_001e6746ae79_6f652e70_7a73_11eb_942e_549f35008dee.jpeg</t>
  </si>
  <si>
    <t>https://topol-dt.ru/upload/iblock/5c8/d351f644_df76_11e4_b711_001e6746ae79_766a5d5e_7a73_11eb_942e_549f35008dee.jpeg</t>
  </si>
  <si>
    <t>https://topol-dt.ru/upload/iblock/22e/d351f644_df76_11e4_b711_001e6746ae79_766a5d60_7a73_11eb_942e_549f35008dee.jpeg</t>
  </si>
  <si>
    <t>https://topol-dt.ru/upload/iblock/6eb/d351f644_df76_11e4_b711_001e6746ae79_7cc42939_7a73_11eb_942e_549f35008dee.jpeg</t>
  </si>
  <si>
    <t>https://topol-dt.ru/upload/iblock/ad5/d351f644_df76_11e4_b711_001e6746ae79_7cc4293a_7a73_11eb_942e_549f35008dee.jpeg</t>
  </si>
  <si>
    <t>https://topol-dt.ru/upload/iblock/679/d351f644_df76_11e4_b711_001e6746ae79_84099d50_7a73_11eb_942e_549f35008dee.jpeg</t>
  </si>
  <si>
    <t>https://topol-dt.ru/upload/iblock/510/d351f644_df76_11e4_b711_001e6746ae79_8b7eacec_7a73_11eb_942e_549f35008dee.jpeg</t>
  </si>
  <si>
    <t>https://topol-dt.ru/upload/iblock/efd/d351f644_df76_11e4_b711_001e6746ae79_93ad67dc_7a73_11eb_942e_549f35008dee.jpeg</t>
  </si>
  <si>
    <t>https://topol-dt.ru/upload/iblock/5bd/d351f644_df76_11e4_b711_001e6746ae79_93ad67de_7a73_11eb_942e_549f35008dee.jpeg</t>
  </si>
  <si>
    <t>https://topol-dt.ru/upload/iblock/ff7/d351f644_df76_11e4_b711_001e6746ae79_ff30860f_16ce_11f0_ba9b_5254001dfc81.jpeg</t>
  </si>
  <si>
    <t>https://topol-dt.ru/upload/iblock/7e5/d351f644_df76_11e4_b711_001e6746ae79_ff308610_16ce_11f0_ba9b_5254001dfc81.jpeg</t>
  </si>
  <si>
    <t>https://topol-dt.ru/upload/iblock/9df/d351f644_df76_11e4_b711_001e6746ae79_06231a5e_16cf_11f0_ba9b_5254001dfc81.jpeg</t>
  </si>
  <si>
    <t>https://topol-dt.ru/upload/iblock/e28/d351f644_df76_11e4_b711_001e6746ae79_06231a71_16cf_11f0_ba9b_5254001dfc81.jpeg</t>
  </si>
  <si>
    <t>https://topol-dt.ru/upload/iblock/076/d351f644_df76_11e4_b711_001e6746ae79_0c903199_16cf_11f0_ba9b_5254001dfc81.jpeg</t>
  </si>
  <si>
    <t>https://topol-dt.ru/upload/iblock/ded/d351f644_df76_11e4_b711_001e6746ae79_0c90319a_16cf_11f0_ba9b_5254001dfc81.jpeg</t>
  </si>
  <si>
    <t>https://topol-dt.ru/upload/iblock/347/d351f644_df76_11e4_b711_001e6746ae79_138c4e8b_16cf_11f0_ba9b_5254001dfc81.jpeg</t>
  </si>
  <si>
    <t>https://topol-dt.ru/upload/iblock/5b4/d351f644_df76_11e4_b711_001e6746ae79_138c4e8c_16cf_11f0_ba9b_5254001dfc81.jpeg</t>
  </si>
  <si>
    <t>https://topol-dt.ru/upload/iblock/a68/d351f644_df76_11e4_b711_001e6746ae79_1a39c897_16cf_11f0_ba9b_5254001dfc81.jpeg</t>
  </si>
  <si>
    <t>https://topol-dt.ru/upload/iblock/017/d351f644_df76_11e4_b711_001e6746ae79_1a39c898_16cf_11f0_ba9b_5254001dfc81.jpeg</t>
  </si>
  <si>
    <t>https://topol-dt.ru/upload/iblock/2cd/d351f644_df76_11e4_b711_001e6746ae79_227ee838_16cf_11f0_ba9b_5254001dfc81.jpeg</t>
  </si>
  <si>
    <t>https://topol-dt.ru/upload/iblock/7a1/d351f644_df76_11e4_b711_001e6746ae79_227ee839_16cf_11f0_ba9b_5254001dfc81.jpeg</t>
  </si>
  <si>
    <t>https://topol-dt.ru/upload/iblock/0d9/d351f644_df76_11e4_b711_001e6746ae79_b688515b_8d28_11e5_96de_549f35008dee.pdf</t>
  </si>
  <si>
    <t>https://topol-dt.ru/upload/iblock/146/d351f644_df76_11e4_b711_001e6746ae79_291db943_6e74_11ee_abbd_549f35008dee.pdf</t>
  </si>
  <si>
    <t>Кровать детская Фея 323 белый</t>
  </si>
  <si>
    <t>1.027712</t>
  </si>
  <si>
    <t>Кроватка детская Фея 323 выполнена в классическом стиле.-2 положения спального ложа-опускающая стенка-накладки ПВХ-ортопедическое основание-натуральные высококачественные материалы-стандартный размер ложа 120х60 см.-полозья, колеса в комплекте-материал - массив березыРазмеры (ДхШхВ) – 124,8 х 74,4 х 112 см.</t>
  </si>
  <si>
    <t>https://topol-dt.ru/catalog/krovatki/krovat_detskaya_feya_323_belyy/</t>
  </si>
  <si>
    <t>https://topol-dt.ru/upload/iblock/366/b4b4aba4_d8f9_11e4_b711_001e6746ae79_4aeee6b8_e8d2_11e4_a261_001e6746ae79.jpeg</t>
  </si>
  <si>
    <t>https://topol-dt.ru/upload/iblock/fad/b4b4aba4_d8f9_11e4_b711_001e6746ae79_d9bb3a32_175d_11eb_876e_549f35008dee.jpeg</t>
  </si>
  <si>
    <t>https://topol-dt.ru/upload/iblock/76e/b4b4aba4_d8f9_11e4_b711_001e6746ae79_d9bb3a33_175d_11eb_876e_549f35008dee.jpeg</t>
  </si>
  <si>
    <t>https://topol-dt.ru/upload/iblock/d0f/b4b4aba4_d8f9_11e4_b711_001e6746ae79_e2becb1c_175d_11eb_876e_549f35008dee.jpeg</t>
  </si>
  <si>
    <t>https://topol-dt.ru/upload/iblock/761/b4b4aba4_d8f9_11e4_b711_001e6746ae79_e2becb1d_175d_11eb_876e_549f35008dee.jpeg</t>
  </si>
  <si>
    <t>https://topol-dt.ru/upload/iblock/f97/b4b4aba4_d8f9_11e4_b711_001e6746ae79_e8e0b519_175d_11eb_876e_549f35008dee.jpeg</t>
  </si>
  <si>
    <t>https://topol-dt.ru/upload/iblock/92f/b4b4aba4_d8f9_11e4_b711_001e6746ae79_9644c575_4023_11e5_9b84_549f35008dee.jpeg</t>
  </si>
  <si>
    <t>https://topol-dt.ru/upload/iblock/b79/b4b4aba4_d8f9_11e4_b711_001e6746ae79_4aeee6b9_e8d2_11e4_a261_001e6746ae79.jpeg</t>
  </si>
  <si>
    <t>https://topol-dt.ru/upload/iblock/53a/b4b4aba4_d8f9_11e4_b711_001e6746ae79_5705639d_e8d2_11e4_a261_001e6746ae79.jpeg</t>
  </si>
  <si>
    <t>https://topol-dt.ru/upload/iblock/2b1/b4b4aba4_d8f9_11e4_b711_001e6746ae79_74167135_e8d2_11e4_a261_001e6746ae79.jpeg</t>
  </si>
  <si>
    <t>https://topol-dt.ru/upload/iblock/21f/b4b4aba4_d8f9_11e4_b711_001e6746ae79_ff8d7862_0ee5_11eb_80c5_549f35008dee.pdf</t>
  </si>
  <si>
    <t>Комод Фея 1560 венге-клён</t>
  </si>
  <si>
    <t>https://topol-dt.ru/catalog/komody_i_stoliki/komod_feya_1560_venge_klyen/</t>
  </si>
  <si>
    <t>https://topol-dt.ru/upload/iblock/ebd/52750ef9_22a7_11e4_9fb3_001e6746ae79_ea360209_26d0_11e4_9fb3_001e6746ae79.jpeg</t>
  </si>
  <si>
    <t>https://topol-dt.ru/upload/iblock/f4e/52750ef9_22a7_11e4_9fb3_001e6746ae79_f41858cd_26d0_11e4_9fb3_001e6746ae79.jpeg</t>
  </si>
  <si>
    <t>https://topol-dt.ru/upload/iblock/7c4/52750ef9_22a7_11e4_9fb3_001e6746ae79_f0611f1b_ea5e_11e4_a261_001e6746ae79.jpeg</t>
  </si>
  <si>
    <t>https://topol-dt.ru/upload/iblock/18d/52750ef9_22a7_11e4_9fb3_001e6746ae79_4c99a64a_ea5f_11e4_a261_001e6746ae79.jpeg</t>
  </si>
  <si>
    <t>https://topol-dt.ru/upload/iblock/68b/52750ef9_22a7_11e4_9fb3_001e6746ae79_7e6713fc_166c_11ef_ba8e_5254001dfc81.jpeg</t>
  </si>
  <si>
    <t>https://topol-dt.ru/upload/iblock/27a/52750ef9_22a7_11e4_9fb3_001e6746ae79_7e6713fd_166c_11ef_ba8e_5254001dfc81.jpeg</t>
  </si>
  <si>
    <t>https://topol-dt.ru/upload/iblock/83b/52750ef9_22a7_11e4_9fb3_001e6746ae79_4e59f825_381d_11e4_9ed1_001e6746ae79.pdf</t>
  </si>
  <si>
    <t>Пододеяльник 110х140 Фея &amp;quot;Мишки&amp;quot;, зеленый</t>
  </si>
  <si>
    <t>Белье выполнено из 100% хлопкаГабариты:Размеры (ДхШ) – 110х 140 см.</t>
  </si>
  <si>
    <t>https://topol-dt.ru/catalog/postelnoe_bele/pododeyalnik_110kh140_feya_mishki_zelenyy/</t>
  </si>
  <si>
    <t>https://topol-dt.ru/upload/iblock/f41/44275898_1254_11e4_9516_001e6746ae79_9f4d9716_18a7_11e5_96b5_001e6746ae79.jpeg</t>
  </si>
  <si>
    <t>https://topol-dt.ru/upload/iblock/85d/44275898_1254_11e4_9516_001e6746ae79_f841bd26_a525_11e4_88af_001e6746ae79.jpeg</t>
  </si>
  <si>
    <t>Кровать детская Фея 328 медовый</t>
  </si>
  <si>
    <t>Кроватка детская Фея 328 отлично впишется в любую детскую комнату благодаря классическому дизайну и спокойной цветовой гамме. -опускающаяся боковина-в комплекте накладки ПВХ на бортики-ящик в основании для игрушек или постельного белья-реечное ортопедическое основание-натуральные материал: массив березы-регулировка ложа по высоте в 2 положения-маятник универсальный (с возможностью поперечного и продольного качания)Габариты:Размеры (ВхШхД) – 1095 х 684 х 1248 см.Размер ложа – 120 х 60 см.</t>
  </si>
  <si>
    <t>https://topol-dt.ru/catalog/krovatki/krovat_detskaya_feya_328_medovyy/</t>
  </si>
  <si>
    <t>https://topol-dt.ru/upload/iblock/f0d/96ca3604_df77_11e4_b711_001e6746ae79_c40d427b_fd1f_11e4_b91b_001e6746ae79.jpeg</t>
  </si>
  <si>
    <t>https://topol-dt.ru/upload/iblock/3e2/96ca3604_df77_11e4_b711_001e6746ae79_f7d33071_fd1f_11e4_b91b_001e6746ae79.jpeg</t>
  </si>
  <si>
    <t>https://topol-dt.ru/upload/iblock/6ee/96ca3604_df77_11e4_b711_001e6746ae79_a7b823a2_8d28_11e5_96de_549f35008dee.pdf</t>
  </si>
  <si>
    <t>Кровать детская Фея 323 белый-мята</t>
  </si>
  <si>
    <t>https://topol-dt.ru/catalog/krovatki/krovat_detskaya_feya_323_belyy_myata/</t>
  </si>
  <si>
    <t>https://topol-dt.ru/upload/iblock/156/1502da5b_feac_11e4_b91b_001e6746ae79_92968c43_09fb_11e5_847f_001e6746ae79.jpeg</t>
  </si>
  <si>
    <t>https://topol-dt.ru/upload/iblock/da2/1502da5b_feac_11e4_b91b_001e6746ae79_f69b8c9a_0ee5_11eb_80c5_549f35008dee.pdf</t>
  </si>
  <si>
    <t>Кровать детская Фея 304 медовый</t>
  </si>
  <si>
    <t>https://topol-dt.ru/catalog/krovatki/krovat_detskaya_feya_304_medovyy/</t>
  </si>
  <si>
    <t>https://topol-dt.ru/upload/iblock/9ae/6db82d77_bc98_11de_8468_505054503030_a0ac0410_d426_11e3_890b_001e6746ae79.jpeg</t>
  </si>
  <si>
    <t>https://topol-dt.ru/upload/iblock/60b/6db82d77_bc98_11de_8468_505054503030_24c40408_5a2d_11eb_942e_549f35008dee.jpeg</t>
  </si>
  <si>
    <t>https://topol-dt.ru/upload/iblock/c87/6db82d77_bc98_11de_8468_505054503030_2bdafffb_5a2d_11eb_942e_549f35008dee.jpeg</t>
  </si>
  <si>
    <t>https://topol-dt.ru/upload/iblock/06f/6db82d77_bc98_11de_8468_505054503030_2bdafffc_5a2d_11eb_942e_549f35008dee.jpeg</t>
  </si>
  <si>
    <t>https://topol-dt.ru/upload/iblock/66a/6db82d77_bc98_11de_8468_505054503030_3341f1db_5a2d_11eb_942e_549f35008dee.jpeg</t>
  </si>
  <si>
    <t>https://topol-dt.ru/upload/iblock/9ad/6db82d77_bc98_11de_8468_505054503030_3341f1dc_5a2d_11eb_942e_549f35008dee.jpeg</t>
  </si>
  <si>
    <t>https://topol-dt.ru/upload/iblock/588/6db82d77_bc98_11de_8468_505054503030_3ad0b7a0_5a2d_11eb_942e_549f35008dee.jpeg</t>
  </si>
  <si>
    <t>https://topol-dt.ru/upload/iblock/91b/6db82d77_bc98_11de_8468_505054503030_f49b2691_e7ed_11e3_a160_001e6746ae79.jpeg</t>
  </si>
  <si>
    <t>https://topol-dt.ru/upload/iblock/61e/6db82d77_bc98_11de_8468_505054503030_4a79bbf9_0b1b_11e4_9516_001e6746ae79.pdf</t>
  </si>
  <si>
    <t>Комплект в кроватку Фея  &amp;quot;Улыбка&amp;quot;, 7 предметов</t>
  </si>
  <si>
    <t>https://topol-dt.ru/catalog/komplekty_v_krovatku/komplekt_v_krovatku_feya_7_pr_ulybka/</t>
  </si>
  <si>
    <t>https://topol-dt.ru/upload/iblock/b0a/a9f7e547_cefd_11e4_b711_001e6746ae79_da713a0e_1f18_11e5_a783_549f35008dee.jpeg</t>
  </si>
  <si>
    <t>https://topol-dt.ru/upload/iblock/6c0/a9f7e547_cefd_11e4_b711_001e6746ae79_e34191b5_7f07_11e5_96de_549f35008dee.jpeg</t>
  </si>
  <si>
    <t>https://topol-dt.ru/upload/iblock/a4e/a9f7e547_cefd_11e4_b711_001e6746ae79_e34191b6_7f07_11e5_96de_549f35008dee.jpeg</t>
  </si>
  <si>
    <t>https://topol-dt.ru/upload/iblock/8de/a9f7e547_cefd_11e4_b711_001e6746ae79_f0af159c_1f18_11e5_a783_549f35008dee.jpeg</t>
  </si>
  <si>
    <t>Кровать детская Фея 328 белый-ваниль</t>
  </si>
  <si>
    <t>белый-ванильный</t>
  </si>
  <si>
    <t>https://topol-dt.ru/catalog/krovatki/krovat_detskaya_feya_328_belyy_vanil/</t>
  </si>
  <si>
    <t>https://topol-dt.ru/upload/iblock/edb/3bfb15ee_feb1_11e4_b91b_001e6746ae79_c28159b0_0f4c_11e5_96b5_001e6746ae79.jpeg</t>
  </si>
  <si>
    <t>https://topol-dt.ru/upload/iblock/b5d/3bfb15ee_feb1_11e4_b91b_001e6746ae79_cbc1d2e0_0f4c_11e5_96b5_001e6746ae79.jpeg</t>
  </si>
  <si>
    <t>https://topol-dt.ru/upload/iblock/dbc/3bfb15ee_feb1_11e4_b91b_001e6746ae79_fc4caf0d_8d28_11e5_96de_549f35008dee.pdf</t>
  </si>
  <si>
    <t xml:space="preserve">Кровать детская Фея 328 белый-розовый </t>
  </si>
  <si>
    <t>белый-розовый</t>
  </si>
  <si>
    <t>https://topol-dt.ru/catalog/krovatki/krovat_detskaya_feya_328_belyy_rozovyy_/</t>
  </si>
  <si>
    <t>https://topol-dt.ru/upload/iblock/77a/9c7a8234_df76_11e4_b711_001e6746ae79_c7a85a6e_fd1e_11e4_b91b_001e6746ae79.jpeg</t>
  </si>
  <si>
    <t>https://topol-dt.ru/upload/iblock/12e/9c7a8234_df76_11e4_b711_001e6746ae79_d2377dd7_89ee_11e5_96de_549f35008dee.jpeg</t>
  </si>
  <si>
    <t>https://topol-dt.ru/upload/iblock/a92/9c7a8234_df76_11e4_b711_001e6746ae79_ba65f027_fd1e_11e4_b91b_001e6746ae79.jpeg</t>
  </si>
  <si>
    <t>https://topol-dt.ru/upload/iblock/3dd/9c7a8234_df76_11e4_b711_001e6746ae79_e4804700_fd1e_11e4_b91b_001e6746ae79.jpeg</t>
  </si>
  <si>
    <t>Кровать детская Фея 323 бежевый</t>
  </si>
  <si>
    <t>https://topol-dt.ru/catalog/krovatki/krovat_detskaya_feya_323_bezhevyy/</t>
  </si>
  <si>
    <t>https://topol-dt.ru/upload/iblock/907/d204f7db_fa32_11e4_b91b_001e6746ae79_490af3e1_0e67_11e5_96b5_001e6746ae79.jpeg</t>
  </si>
  <si>
    <t>https://topol-dt.ru/upload/iblock/751/d204f7db_fa32_11e4_b91b_001e6746ae79_c86d464f_7a73_11eb_942e_549f35008dee.jpeg</t>
  </si>
  <si>
    <t>https://topol-dt.ru/upload/iblock/893/d204f7db_fa32_11e4_b91b_001e6746ae79_c86d4650_7a73_11eb_942e_549f35008dee.jpeg</t>
  </si>
  <si>
    <t>https://topol-dt.ru/upload/iblock/da4/d204f7db_fa32_11e4_b91b_001e6746ae79_cec24f69_7a73_11eb_942e_549f35008dee.jpeg</t>
  </si>
  <si>
    <t>https://topol-dt.ru/upload/iblock/41f/d204f7db_fa32_11e4_b91b_001e6746ae79_cec24f6a_7a73_11eb_942e_549f35008dee.jpeg</t>
  </si>
  <si>
    <t>https://topol-dt.ru/upload/iblock/307/d204f7db_fa32_11e4_b91b_001e6746ae79_d5c9dfb9_7a73_11eb_942e_549f35008dee.jpeg</t>
  </si>
  <si>
    <t>https://topol-dt.ru/upload/iblock/dd7/d204f7db_fa32_11e4_b91b_001e6746ae79_d5c9dfba_7a73_11eb_942e_549f35008dee.jpeg</t>
  </si>
  <si>
    <t>https://topol-dt.ru/upload/iblock/3c5/d204f7db_fa32_11e4_b91b_001e6746ae79_dbc9374a_7a73_11eb_942e_549f35008dee.jpeg</t>
  </si>
  <si>
    <t>https://topol-dt.ru/upload/iblock/8e0/d204f7db_fa32_11e4_b91b_001e6746ae79_a671663b_0dcf_11e5_96b5_001e6746ae79.jpeg</t>
  </si>
  <si>
    <t>https://topol-dt.ru/upload/iblock/246/d204f7db_fa32_11e4_b91b_001e6746ae79_0b0217b3_0ee6_11eb_80c5_549f35008dee.pdf</t>
  </si>
  <si>
    <t>Борт комбинированный 405</t>
  </si>
  <si>
    <t>0.42</t>
  </si>
  <si>
    <t>https://topol-dt.ru/catalog/bortiki_dlya_krovatok/bort_kombinirovannyy_405/</t>
  </si>
  <si>
    <t>https://topol-dt.ru/upload/iblock/e30/5f8861ed_e3c3_11e2_aeb0_001517b80b55_242384eb_c71b_11e4_b711_001e6746ae79.jpeg</t>
  </si>
  <si>
    <t>Бортики для кроваток</t>
  </si>
  <si>
    <t>https://topol-dt.ru/upload/iblock/47e/5f8861ed_e3c3_11e2_aeb0_001517b80b55_ad6fc186_a5f2_11e4_88af_001e6746ae79.jpeg</t>
  </si>
  <si>
    <t>https://topol-dt.ru/upload/iblock/cf3/5f8861ed_e3c3_11e2_aeb0_001517b80b55_04b83b2d_c71b_11e4_b711_001e6746ae79.jpeg</t>
  </si>
  <si>
    <t>Комод Фея 1780 белый</t>
  </si>
  <si>
    <t>45.6</t>
  </si>
  <si>
    <t>Комод  1780 имеет откидную пеленальную поверхность с бортиками по бокам. Пеленальная доска снимается. Комод состоит из 5 ящиков с эргономичными ручками. Ящики с роликовыми направляющими. Отвечает всем европейским требованиям EN 316 нормам EN 622.Габариты:(ВхШхГ) – 91,7 х 80,4 х 47,4 х см.</t>
  </si>
  <si>
    <t>https://topol-dt.ru/catalog/komody_i_stoliki/komod_feya_1780_belyy/</t>
  </si>
  <si>
    <t>https://topol-dt.ru/upload/iblock/33e/5fe53701_0047_11e4_9516_001e6746ae79_c5d4c9ef_18bd_11e5_96b5_001e6746ae79.jpeg</t>
  </si>
  <si>
    <t>https://topol-dt.ru/upload/iblock/83e/5fe53701_0047_11e4_9516_001e6746ae79_8b0bbeba_7ffc_11ef_ba92_5254001dfc81.jpeg</t>
  </si>
  <si>
    <t>https://topol-dt.ru/upload/iblock/605/5fe53701_0047_11e4_9516_001e6746ae79_8b0bbebb_7ffc_11ef_ba92_5254001dfc81.jpeg</t>
  </si>
  <si>
    <t>https://topol-dt.ru/upload/iblock/d88/5fe53701_0047_11e4_9516_001e6746ae79_9486d576_7ffc_11ef_ba92_5254001dfc81.jpeg</t>
  </si>
  <si>
    <t>https://topol-dt.ru/upload/iblock/166/5fe53701_0047_11e4_9516_001e6746ae79_9486d577_7ffc_11ef_ba92_5254001dfc81.jpeg</t>
  </si>
  <si>
    <t>https://topol-dt.ru/upload/iblock/ce7/5fe53701_0047_11e4_9516_001e6746ae79_9adc1474_7ffc_11ef_ba92_5254001dfc81.jpeg</t>
  </si>
  <si>
    <t>https://topol-dt.ru/upload/iblock/e29/5fe53701_0047_11e4_9516_001e6746ae79_9adc1475_7ffc_11ef_ba92_5254001dfc81.jpeg</t>
  </si>
  <si>
    <t>https://topol-dt.ru/upload/iblock/3d6/5fe53701_0047_11e4_9516_001e6746ae79_a25dbc02_7ffc_11ef_ba92_5254001dfc81.jpeg</t>
  </si>
  <si>
    <t>https://topol-dt.ru/upload/iblock/2aa/5fe53701_0047_11e4_9516_001e6746ae79_a8ff4afc_7ffc_11ef_ba92_5254001dfc81.jpeg</t>
  </si>
  <si>
    <t>https://topol-dt.ru/upload/iblock/769/5fe53701_0047_11e4_9516_001e6746ae79_a8ff4afd_7ffc_11ef_ba92_5254001dfc81.jpeg</t>
  </si>
  <si>
    <t>https://topol-dt.ru/upload/iblock/bde/5fe53701_0047_11e4_9516_001e6746ae79_afd2e593_7ffc_11ef_ba92_5254001dfc81.jpeg</t>
  </si>
  <si>
    <t>https://topol-dt.ru/upload/iblock/6f7/5fe53701_0047_11e4_9516_001e6746ae79_afd2e594_7ffc_11ef_ba92_5254001dfc81.jpeg</t>
  </si>
  <si>
    <t>https://topol-dt.ru/upload/iblock/6b2/5fe53701_0047_11e4_9516_001e6746ae79_b6c31e12_7ffc_11ef_ba92_5254001dfc81.jpeg</t>
  </si>
  <si>
    <t>https://topol-dt.ru/upload/iblock/bde/5fe53701_0047_11e4_9516_001e6746ae79_b6c31e13_7ffc_11ef_ba92_5254001dfc81.jpeg</t>
  </si>
  <si>
    <t>https://topol-dt.ru/upload/iblock/6bb/5fe53701_0047_11e4_9516_001e6746ae79_6335e3a0_1c39_11f0_ba9b_5254001dfc81.jpeg</t>
  </si>
  <si>
    <t>https://topol-dt.ru/upload/iblock/e56/5fe53701_0047_11e4_9516_001e6746ae79_692e2359_1c39_11f0_ba9b_5254001dfc81.jpeg</t>
  </si>
  <si>
    <t>https://topol-dt.ru/upload/iblock/fb4/5fe53701_0047_11e4_9516_001e6746ae79_6f26656c_1c39_11f0_ba9b_5254001dfc81.jpeg</t>
  </si>
  <si>
    <t>https://topol-dt.ru/upload/iblock/cc8/5fe53701_0047_11e4_9516_001e6746ae79_751e9b8c_1c39_11f0_ba9b_5254001dfc81.jpeg</t>
  </si>
  <si>
    <t>https://topol-dt.ru/upload/iblock/641/5fe53701_0047_11e4_9516_001e6746ae79_751ea1ed_1c39_11f0_ba9b_5254001dfc81.jpeg</t>
  </si>
  <si>
    <t>https://topol-dt.ru/upload/iblock/276/5fe53701_0047_11e4_9516_001e6746ae79_7b16e157_1c39_11f0_ba9b_5254001dfc81.jpeg</t>
  </si>
  <si>
    <t>https://topol-dt.ru/upload/iblock/e6d/5fe53701_0047_11e4_9516_001e6746ae79_84138ec1_1c39_11f0_ba9b_5254001dfc81.jpeg</t>
  </si>
  <si>
    <t>https://topol-dt.ru/upload/iblock/8a0/5fe53701_0047_11e4_9516_001e6746ae79_870c34fa_1c39_11f0_ba9b_5254001dfc81.jpeg</t>
  </si>
  <si>
    <t>https://topol-dt.ru/upload/iblock/2b2/5fe53701_0047_11e4_9516_001e6746ae79_870c3600_1c39_11f0_ba9b_5254001dfc81.jpeg</t>
  </si>
  <si>
    <t>https://topol-dt.ru/upload/iblock/ed7/5fe53701_0047_11e4_9516_001e6746ae79_8d04729d_1c39_11f0_ba9b_5254001dfc81.jpeg</t>
  </si>
  <si>
    <t>https://topol-dt.ru/upload/iblock/861/5fe53701_0047_11e4_9516_001e6746ae79_92fcb5bf_1c39_11f0_ba9b_5254001dfc81.jpeg</t>
  </si>
  <si>
    <t>https://topol-dt.ru/upload/iblock/124/5fe53701_0047_11e4_9516_001e6746ae79_92fcb5c0_1c39_11f0_ba9b_5254001dfc81.jpeg</t>
  </si>
  <si>
    <t>https://topol-dt.ru/upload/iblock/205/5fe53701_0047_11e4_9516_001e6746ae79_0937afa6_7405_11e5_96de_549f35008dee.pdf</t>
  </si>
  <si>
    <t>Комод Фея 1780 венге-бежевый</t>
  </si>
  <si>
    <t>https://topol-dt.ru/catalog/komody_i_stoliki/komod_feya_1780_venge_bezhevyy/</t>
  </si>
  <si>
    <t>https://topol-dt.ru/upload/iblock/027/a5b2b12d_0047_11e4_9516_001e6746ae79_e85d80a8_18bd_11e5_96b5_001e6746ae79.jpeg</t>
  </si>
  <si>
    <t>https://topol-dt.ru/upload/iblock/4ea/a5b2b12d_0047_11e4_9516_001e6746ae79_24d09ab7_7405_11e5_96de_549f35008dee.pdf</t>
  </si>
  <si>
    <t>Комод Фея 1780 слоновая кость</t>
  </si>
  <si>
    <t>https://topol-dt.ru/catalog/komody_i_stoliki/komod_feya_1780_slonovaya_kost/</t>
  </si>
  <si>
    <t>https://topol-dt.ru/upload/iblock/ce9/eb81e086_1b2e_11e5_96b5_001e6746ae79_4b804a19_2574_11e5_a783_549f35008dee.jpeg</t>
  </si>
  <si>
    <t>https://topol-dt.ru/upload/iblock/e41/eb81e086_1b2e_11e5_96b5_001e6746ae79_0ce9fbc4_2574_11e5_a783_549f35008dee.pdf</t>
  </si>
  <si>
    <t>Кровать детская Фея 328</t>
  </si>
  <si>
    <t>https://topol-dt.ru/catalog/krovatki/krovat_detskaya_feya_328/</t>
  </si>
  <si>
    <t>https://topol-dt.ru/upload/iblock/c12/6f44531b_ed92_11e4_b91b_001e6746ae79_de763aea_3b4c_11e5_9b84_549f35008dee.jpeg</t>
  </si>
  <si>
    <t>https://topol-dt.ru/upload/iblock/791/6f44531b_ed92_11e4_b91b_001e6746ae79_b0898040_8d28_11e5_96de_549f35008dee.pdf</t>
  </si>
  <si>
    <t>Комплект белья Фея &amp;quot;Наши друзья&amp;quot;, голубой</t>
  </si>
  <si>
    <t>0.7</t>
  </si>
  <si>
    <t>Состав : - наволочка (40х60 см), - простыня на резинке на матрац (120х60 см), - пододеяльник (110х140 см).Материал: хлопок 100%</t>
  </si>
  <si>
    <t>https://topol-dt.ru/catalog/postelnoe_bele/komplekt_belya_feya_nashi_druzya_goluboy/</t>
  </si>
  <si>
    <t>https://topol-dt.ru/upload/iblock/780/af458b76_edda_11e2_ab16_001d7d09cb51_7105acbe_7f05_11e5_96de_549f35008dee.jpeg</t>
  </si>
  <si>
    <t>https://topol-dt.ru/upload/iblock/630/af458b76_edda_11e2_ab16_001d7d09cb51_4ca6fb22_3b63_11e5_9b84_549f35008dee.jpeg</t>
  </si>
  <si>
    <t>Комплект белья Фея &amp;quot;Наши друзья&amp;quot;, розовый</t>
  </si>
  <si>
    <t>https://topol-dt.ru/catalog/postelnoe_bele/komplekt_belya_feya_nashi_druzya_rozovyy/</t>
  </si>
  <si>
    <t>https://topol-dt.ru/upload/iblock/b81/af458b7a_edda_11e2_ab16_001d7d09cb51_843b87b4_7f05_11e5_96de_549f35008dee.jpeg</t>
  </si>
  <si>
    <t>https://topol-dt.ru/upload/iblock/81c/af458b7a_edda_11e2_ab16_001d7d09cb51_b20a97ce_3b63_11e5_9b84_549f35008dee.jpeg</t>
  </si>
  <si>
    <t>Комплект белья Фея &amp;quot;Наши друзья&amp;quot;, зеленый</t>
  </si>
  <si>
    <t>https://topol-dt.ru/catalog/postelnoe_bele/komplekt_belya_feya_nashi_druzya_zelenyy/</t>
  </si>
  <si>
    <t>https://topol-dt.ru/upload/iblock/75f/af458b82_edda_11e2_ab16_001d7d09cb51_79f79887_7f05_11e5_96de_549f35008dee.jpeg</t>
  </si>
  <si>
    <t>https://topol-dt.ru/upload/iblock/c69/af458b82_edda_11e2_ab16_001d7d09cb51_38f837f6_3b64_11e5_9b84_549f35008dee.jpeg</t>
  </si>
  <si>
    <t>Комплект в кроватку Фея &amp;quot;Мишки&amp;quot; 10 предметов, зеленый</t>
  </si>
  <si>
    <t>Состав комплекта:- штора балдахина (150 х 300 см),- борт (35 х 360 см), - подушка (40 х 60 см), - наволочка (2 шт) (40 х 60 см). - одеяло (110 х 140 см), - пододеяльник (2 шт) (110 х 140 см), - простыня (2 шт) (100 х 160 см)Материал: 100% хлопок</t>
  </si>
  <si>
    <t>https://topol-dt.ru/catalog/komplekty_v_krovatku/komplekt_v_krovatku_feya_mishki_10_predmetov_zelenyy/</t>
  </si>
  <si>
    <t>https://topol-dt.ru/upload/iblock/ae0/f29f6c70_34c4_11e4_9ed1_001e6746ae79_80430e05_8eb9_11e5_96de_549f35008dee.jpeg</t>
  </si>
  <si>
    <t>https://topol-dt.ru/upload/iblock/283/f29f6c70_34c4_11e4_9ed1_001e6746ae79_d9e785b7_a607_11e4_88af_001e6746ae79.jpeg</t>
  </si>
  <si>
    <t>https://topol-dt.ru/upload/iblock/7dd/f29f6c70_34c4_11e4_9ed1_001e6746ae79_e7e5fcb3_a607_11e4_88af_001e6746ae79.jpeg</t>
  </si>
  <si>
    <t>https://topol-dt.ru/upload/iblock/bf2/f29f6c70_34c4_11e4_9ed1_001e6746ae79_0cda172e_a609_11e4_88af_001e6746ae79.jpeg</t>
  </si>
  <si>
    <t>Комплект в кроватку Фея &amp;quot;Наши друзья&amp;quot; 6 предметов, розовый</t>
  </si>
  <si>
    <t>Состав комплекта:- борт (360х35 см) - подушка (40х60 см)- одеяло (110х140 см)- наволочка (40х60 см)- простыня (100х160см)- пододеяльник (110х140 см)Материал: хлопок 100%.Подходит для стандартных кроваток 120х60 см.</t>
  </si>
  <si>
    <t>https://topol-dt.ru/catalog/komplekty_v_krovatku/komplekt_v_krovatku_feya_nashi_druzya_6_predmetov_rozovyy/</t>
  </si>
  <si>
    <t>https://topol-dt.ru/upload/iblock/79e/2aa77ec6_22ab_11e4_9fb3_001e6746ae79_3a2bcdcf_a2f4_11e4_88af_001e6746ae79.jpeg</t>
  </si>
  <si>
    <t>https://topol-dt.ru/upload/iblock/b65/2aa77ec6_22ab_11e4_9fb3_001e6746ae79_ca749442_a2f5_11e4_88af_001e6746ae79.jpeg</t>
  </si>
  <si>
    <t>Комплект в кроватку Фея &amp;quot;Наши друзья&amp;quot; 6 предметов, зеленый</t>
  </si>
  <si>
    <t>https://topol-dt.ru/catalog/komplekty_v_krovatku/komplekt_v_krovatku_feya_nashi_druzya_6_predmetov_zelenyy/</t>
  </si>
  <si>
    <t>https://topol-dt.ru/upload/iblock/fc5/392b3910_22ab_11e4_9fb3_001e6746ae79_a79e4c0f_a2f7_11e4_88af_001e6746ae79.jpeg</t>
  </si>
  <si>
    <t>https://topol-dt.ru/upload/iblock/e09/392b3910_22ab_11e4_9fb3_001e6746ae79_3d64e3d5_a2f7_11e4_88af_001e6746ae79.jpeg</t>
  </si>
  <si>
    <t>Кровать детская Фея 204 белый</t>
  </si>
  <si>
    <t>0.9198</t>
  </si>
  <si>
    <t>Кроватка детская Фея 204 отлично впишется в любую детскую комнату благодаря классическому дизайну.-опускание передней планки-ортопедическое основание-2 положения ложа -колёса-массив березы-механизм качания-размер ложа 120х60Размеры (ДхШхВ) – 125,6х 73 х 101 см.</t>
  </si>
  <si>
    <t>https://topol-dt.ru/catalog/krovatki/krovat_detskaya_feya_204_belyy/</t>
  </si>
  <si>
    <t>https://topol-dt.ru/upload/iblock/ff9/e0ce13bf_867f_11e4_83f9_001e6746ae79_4f0dcb97_41a9_11ee_919e_549f35008dee.jpeg</t>
  </si>
  <si>
    <t>https://topol-dt.ru/upload/iblock/419/e0ce13bf_867f_11e4_83f9_001e6746ae79_4f0dcb96_41a9_11ee_919e_549f35008dee.jpeg</t>
  </si>
  <si>
    <t>https://topol-dt.ru/upload/iblock/dca/e0ce13bf_867f_11e4_83f9_001e6746ae79_573c8687_41a9_11ee_919e_549f35008dee.jpeg</t>
  </si>
  <si>
    <t>https://topol-dt.ru/upload/iblock/9bf/e0ce13bf_867f_11e4_83f9_001e6746ae79_573c8688_41a9_11ee_919e_549f35008dee.jpeg</t>
  </si>
  <si>
    <t>https://topol-dt.ru/upload/iblock/ffd/e0ce13bf_867f_11e4_83f9_001e6746ae79_5d514a7a_41a9_11ee_919e_549f35008dee.jpeg</t>
  </si>
  <si>
    <t>https://topol-dt.ru/upload/iblock/b86/e0ce13bf_867f_11e4_83f9_001e6746ae79_5d514a7b_41a9_11ee_919e_549f35008dee.jpeg</t>
  </si>
  <si>
    <t>https://topol-dt.ru/upload/iblock/3b3/e0ce13bf_867f_11e4_83f9_001e6746ae79_65bde932_41a9_11ee_919e_549f35008dee.jpeg</t>
  </si>
  <si>
    <t>https://topol-dt.ru/upload/iblock/a4e/e0ce13bf_867f_11e4_83f9_001e6746ae79_7a7ee896_41a9_11ee_919e_549f35008dee.jpeg</t>
  </si>
  <si>
    <t>https://topol-dt.ru/upload/iblock/efc/e0ce13bf_867f_11e4_83f9_001e6746ae79_debe97bc_4a51_11e5_a926_549f35008dee.jpeg</t>
  </si>
  <si>
    <t>https://topol-dt.ru/upload/iblock/90b/e0ce13bf_867f_11e4_83f9_001e6746ae79_71a8e93a_c4f3_11ee_af38_525400ebc2a0.jpeg</t>
  </si>
  <si>
    <t>https://topol-dt.ru/upload/iblock/765/e0ce13bf_867f_11e4_83f9_001e6746ae79_71a8e93b_c4f3_11ee_af38_525400ebc2a0.jpeg</t>
  </si>
  <si>
    <t>https://topol-dt.ru/upload/iblock/ae4/e0ce13bf_867f_11e4_83f9_001e6746ae79_90537f90_16cf_11f0_ba9b_5254001dfc81.jpeg</t>
  </si>
  <si>
    <t>https://topol-dt.ru/upload/iblock/65c/e0ce13bf_867f_11e4_83f9_001e6746ae79_986698c6_16cf_11f0_ba9b_5254001dfc81.jpeg</t>
  </si>
  <si>
    <t>https://topol-dt.ru/upload/iblock/498/e0ce13bf_867f_11e4_83f9_001e6746ae79_986698d9_16cf_11f0_ba9b_5254001dfc81.jpeg</t>
  </si>
  <si>
    <t>https://topol-dt.ru/upload/iblock/a73/e0ce13bf_867f_11e4_83f9_001e6746ae79_9f225c14_16cf_11f0_ba9b_5254001dfc81.jpeg</t>
  </si>
  <si>
    <t>https://topol-dt.ru/upload/iblock/201/e0ce13bf_867f_11e4_83f9_001e6746ae79_a62f2bfe_16cf_11f0_ba9b_5254001dfc81.jpeg</t>
  </si>
  <si>
    <t>https://topol-dt.ru/upload/iblock/ce7/e0ce13bf_867f_11e4_83f9_001e6746ae79_ac8933d4_16cf_11f0_ba9b_5254001dfc81.jpeg</t>
  </si>
  <si>
    <t>https://topol-dt.ru/upload/iblock/687/e0ce13bf_867f_11e4_83f9_001e6746ae79_ac8933d5_16cf_11f0_ba9b_5254001dfc81.jpeg</t>
  </si>
  <si>
    <t>https://topol-dt.ru/upload/iblock/74e/e0ce13bf_867f_11e4_83f9_001e6746ae79_b5517ba2_16cf_11f0_ba9b_5254001dfc81.jpeg</t>
  </si>
  <si>
    <t>https://topol-dt.ru/upload/iblock/737/e0ce13bf_867f_11e4_83f9_001e6746ae79_b5517ba3_16cf_11f0_ba9b_5254001dfc81.jpeg</t>
  </si>
  <si>
    <t>https://topol-dt.ru/upload/iblock/381/e0ce13bf_867f_11e4_83f9_001e6746ae79_be33fd66_16cf_11f0_ba9b_5254001dfc81.jpeg</t>
  </si>
  <si>
    <t>https://topol-dt.ru/upload/iblock/465/e0ce13bf_867f_11e4_83f9_001e6746ae79_be33fd9d_16cf_11f0_ba9b_5254001dfc81.jpeg</t>
  </si>
  <si>
    <t>https://topol-dt.ru/upload/iblock/1e1/e0ce13bf_867f_11e4_83f9_001e6746ae79_1e2e181e_6508_11ea_a0f3_549f35008dee.pdf</t>
  </si>
  <si>
    <t>Комплект в детскую коляску Фея &amp;quot;Мишки&amp;quot;</t>
  </si>
  <si>
    <t>Состав комплекта: •матрасик 75 х 40 х 2 см. •подушка 40 х 30 х 2 см.</t>
  </si>
  <si>
    <t>https://topol-dt.ru/catalog/komplekty_v_kolyasku/komplekt_v_detskuyu_kolyasku_feya_mishki/</t>
  </si>
  <si>
    <t>https://topol-dt.ru/upload/iblock/d7d/18dc671b_c446_11e2_8862_001517b80b55_9f649190_6684_11e5_8e30_549f35008dee.jpeg</t>
  </si>
  <si>
    <t>https://topol-dt.ru/upload/iblock/61e/18dc671b_c446_11e2_8862_001517b80b55_a88f9e5e_6684_11e5_8e30_549f35008dee.jpeg</t>
  </si>
  <si>
    <t>https://topol-dt.ru/upload/iblock/2cf/18dc671b_c446_11e2_8862_001517b80b55_f01db375_b6d3_11ea_a0f3_549f35008dee.jpeg</t>
  </si>
  <si>
    <t>https://topol-dt.ru/upload/iblock/4be/18dc671b_c446_11e2_8862_001517b80b55_f01db376_b6d3_11ea_a0f3_549f35008dee.jpeg</t>
  </si>
  <si>
    <t>Комплект в кроватку Fairy &amp;quot;Жирафик&amp;quot; 7 предметов, розовый</t>
  </si>
  <si>
    <t>•штора балдахина (179х300 см)•борт (38х180 см) 2 части•подушка (40х60 см)•наволочка (40х60 см)•простыня (100х160 см)•пододеяльник и одеяло в комплекте (105х145 см)</t>
  </si>
  <si>
    <t>https://topol-dt.ru/catalog/komplekty_v_krovatku/komplekt_v_krovatku_fairy_zhirafik_7_predmetov_rozovyy/</t>
  </si>
  <si>
    <t>https://topol-dt.ru/upload/iblock/1d2/2d246363_8bfc_11e4_ad81_001e6746ae79_bb1acade_6c21_11e5_86f3_549f35008dee.jpeg</t>
  </si>
  <si>
    <t>Стеллаж с ящиками ФЕЯ бук</t>
  </si>
  <si>
    <t>бук</t>
  </si>
  <si>
    <t>Стеллаж Фея идеально подходит для хранения всех необходимых вещей: книг, игрушек.- соответствует европейским стандартам качества и безопасности- приучает ребенка к порядку и творчеству- современный дизайн- безопасные и экологически чистые материалы- полочки для хранения- закрытые ящикиГабариты (ВхШхГ): 1900 х 450 х 500 мм.</t>
  </si>
  <si>
    <t>RU Д.RU.АУ04.В.12329</t>
  </si>
  <si>
    <t>https://topol-dt.ru/catalog/shkafy/stellazh_s_yashchikami_feya_buk/</t>
  </si>
  <si>
    <t>https://topol-dt.ru/upload/iblock/4d2/64d44b94_fef3_11e4_b91b_001e6746ae79_5fb983ae_02ac_11e5_847f_001e6746ae79.jpeg</t>
  </si>
  <si>
    <t>Шкафы</t>
  </si>
  <si>
    <t>https://topol-dt.ru/upload/iblock/e96/64d44b94_fef3_11e4_b91b_001e6746ae79_ea029061_7c84_11e5_96de_549f35008dee.pdf</t>
  </si>
  <si>
    <t>Шкаф-пенал Polini kids classic дуб-белый глянец</t>
  </si>
  <si>
    <t>дуб-белый глянец</t>
  </si>
  <si>
    <t>46.3</t>
  </si>
  <si>
    <t>Polini</t>
  </si>
  <si>
    <t xml:space="preserve">Classic </t>
  </si>
  <si>
    <t>В комплекте 4 полки и штанга для одежды. Система плавного закрытия. Мебели изготовлена из ЛДСП премиальной серии Contempo и Mirror Gloss (Австрия), использована кромка Rehau (Германия) и фурнитура высочайшего качества. Габаритные размеры (Шх Гх В), мм.:450 x 516 x 1900.</t>
  </si>
  <si>
    <t>https://topol-dt.ru/catalog/shkafy/shkaf_penal_polini_classic_dub_belyy_glyanets/</t>
  </si>
  <si>
    <t>https://topol-dt.ru/upload/iblock/dca/91984b74_8134_11e4_83f9_001e6746ae79_159f5900_5c51_11e5_8e30_549f35008dee.jpeg</t>
  </si>
  <si>
    <t>https://topol-dt.ru/upload/iblock/528/91984b74_8134_11e4_83f9_001e6746ae79_44b0ceab_5c51_11e5_8e30_549f35008dee.jpeg</t>
  </si>
  <si>
    <t xml:space="preserve">Конверт зимний меховой  Selby &amp;quot;Я и моя мама&amp;quot; </t>
  </si>
  <si>
    <t>Хлопок 50%, п/э 50%</t>
  </si>
  <si>
    <t>0.75</t>
  </si>
  <si>
    <t xml:space="preserve">-зимний-непромокаемый-молния по боковой и нижней части-стильный дизайнМожно использовать в 2-х конфигурациях: -как конверт -как одеялоВозраст: с рождения до 1 годаМатериал:- мех- 50% хлопок, 50% п/э- ткань непромокающая - ткань курточная Dewspo.Габариты конверта, см:(ДхШ) 95х 45Габариты одеяла, см:ДхШ) 95х63 </t>
  </si>
  <si>
    <t>RU C-RU,АЛ14.В.06713</t>
  </si>
  <si>
    <t>https://topol-dt.ru/catalog/konverty_na_vypisku/konvert_zimniy_mekhovoy_selby_ya_i_moya_mama_/</t>
  </si>
  <si>
    <t>https://topol-dt.ru/upload/iblock/62b/6e8e5459_44a8_11e4_8356_001e6746ae79_a095b013_98c8_11e5_96de_549f35008dee.jpeg</t>
  </si>
  <si>
    <t>https://topol-dt.ru/upload/iblock/087/6e8e5459_44a8_11e4_8356_001e6746ae79_d6e7d714_98c8_11e5_96de_549f35008dee.jpeg</t>
  </si>
  <si>
    <t>https://topol-dt.ru/upload/iblock/abe/6e8e5459_44a8_11e4_8356_001e6746ae79_dd0d44a8_98c8_11e5_96de_549f35008dee.jpeg</t>
  </si>
  <si>
    <t>https://topol-dt.ru/upload/iblock/7c5/6e8e5459_44a8_11e4_8356_001e6746ae79_dd0d44a9_98c8_11e5_96de_549f35008dee.jpeg</t>
  </si>
  <si>
    <t>https://topol-dt.ru/upload/iblock/89d/6e8e5459_44a8_11e4_8356_001e6746ae79_e755f697_98c8_11e5_96de_549f35008dee.jpeg</t>
  </si>
  <si>
    <t>https://topol-dt.ru/upload/iblock/a45/6e8e5459_44a8_11e4_8356_001e6746ae79_eeba5c91_98c8_11e5_96de_549f35008dee.jpeg</t>
  </si>
  <si>
    <t xml:space="preserve">Конверт зимний меховой  Selby &amp;quot;Жирафик&amp;quot; </t>
  </si>
  <si>
    <t>https://topol-dt.ru/catalog/konverty_na_vypisku/konvert_zimniy_mekhovoy_selby_zhirafik_/</t>
  </si>
  <si>
    <t>https://topol-dt.ru/upload/iblock/dc2/708504b8_453a_11e4_8356_001e6746ae79_4283ec56_98c9_11e5_96de_549f35008dee.jpeg</t>
  </si>
  <si>
    <t>https://topol-dt.ru/upload/iblock/b39/708504b8_453a_11e4_8356_001e6746ae79_4283ec57_98c9_11e5_96de_549f35008dee.jpeg</t>
  </si>
  <si>
    <t>https://topol-dt.ru/upload/iblock/351/708504b8_453a_11e4_8356_001e6746ae79_49b6556a_98c9_11e5_96de_549f35008dee.jpeg</t>
  </si>
  <si>
    <t>https://topol-dt.ru/upload/iblock/e82/708504b8_453a_11e4_8356_001e6746ae79_510c7322_98c9_11e5_96de_549f35008dee.jpeg</t>
  </si>
  <si>
    <t>Кровать детская Фея 203 белый</t>
  </si>
  <si>
    <t>0.839916</t>
  </si>
  <si>
    <t>Кроватка детская Фея 203 отлично впишется в любую детскую комнату благодаря классическому дизайну.-опускание передней планки-ортопедическое основание-2 положения ложа -колёса-массив березы-размер ложа 120х60Размеры(ДхШхВ) – 126 х 66 х 101см.</t>
  </si>
  <si>
    <t>https://topol-dt.ru/catalog/krovatki/krovat_detskaya_feya_203_belyy/</t>
  </si>
  <si>
    <t>https://topol-dt.ru/upload/iblock/b9d/d35564be_867f_11e4_83f9_001e6746ae79_42af9336_9d81_11e5_96de_549f35008dee.jpeg</t>
  </si>
  <si>
    <t>https://topol-dt.ru/upload/iblock/23e/d35564be_867f_11e4_83f9_001e6746ae79_faaf6dfb_b73d_11ec_9890_549f35008dee.jpeg</t>
  </si>
  <si>
    <t>https://topol-dt.ru/upload/iblock/356/d35564be_867f_11e4_83f9_001e6746ae79_faaf6dfc_b73d_11ec_9890_549f35008dee.jpeg</t>
  </si>
  <si>
    <t>https://topol-dt.ru/upload/iblock/56a/d35564be_867f_11e4_83f9_001e6746ae79_085370ad_b73e_11ec_9890_549f35008dee.jpeg</t>
  </si>
  <si>
    <t>https://topol-dt.ru/upload/iblock/637/d35564be_867f_11e4_83f9_001e6746ae79_085370ae_b73e_11ec_9890_549f35008dee.jpeg</t>
  </si>
  <si>
    <t>https://topol-dt.ru/upload/iblock/2cc/d35564be_867f_11e4_83f9_001e6746ae79_23ec64db_b73e_11ec_9890_549f35008dee.jpeg</t>
  </si>
  <si>
    <t>https://topol-dt.ru/upload/iblock/d15/d35564be_867f_11e4_83f9_001e6746ae79_2bc7cfa2_b73e_11ec_9890_549f35008dee.jpeg</t>
  </si>
  <si>
    <t>https://topol-dt.ru/upload/iblock/0ce/d35564be_867f_11e4_83f9_001e6746ae79_95a6ad79_b977_11ec_9890_549f35008dee.jpeg</t>
  </si>
  <si>
    <t>https://topol-dt.ru/upload/iblock/af1/d35564be_867f_11e4_83f9_001e6746ae79_6574c96e_b73d_11ec_9890_549f35008dee.pdf</t>
  </si>
  <si>
    <t>https://topol-dt.ru/catalog/matrasiki_dlya_kupaniya/matrasik_dlya_kupaniya_selby/</t>
  </si>
  <si>
    <t>https://topol-dt.ru/upload/iblock/413/63a82225_efa9_11e2_8969_001517b80b55_236bdb11_a57b_11e5_96de_549f35008dee.jpeg</t>
  </si>
  <si>
    <t>https://topol-dt.ru/catalog/matrasiki_dlya_kupaniya/matrasik_dlya_kupaniya_selby_krug/</t>
  </si>
  <si>
    <t>https://topol-dt.ru/upload/iblock/d96/529e0b4f_f02a_11e2_8969_001517b80b55_14332e71_a57b_11e5_96de_549f35008dee.jpeg</t>
  </si>
  <si>
    <t>Подставка под ванну Фея Люкс</t>
  </si>
  <si>
    <t>- складывается- для стандартных детских ванночек- материал: металл- надежно закрепляется в разложенном состоянии.Габариты:(ДхШхВ) 94,5 х45,5х 89,5 см.</t>
  </si>
  <si>
    <t>https://topol-dt.ru/catalog/podstavki/podstavka_pod_vannu_feya_lyuks/</t>
  </si>
  <si>
    <t>https://topol-dt.ru/upload/iblock/d46/6efdcb45_c533_11e3_890b_001e6746ae79_85747f4c_1e0a_11e4_9516_001e6746ae79.jpeg</t>
  </si>
  <si>
    <t>https://topol-dt.ru/upload/iblock/2ec/6efdcb45_c533_11e3_890b_001e6746ae79_c7e282b2_1aa5_11f0_ba9b_5254001dfc81.jpeg</t>
  </si>
  <si>
    <t>https://topol-dt.ru/upload/iblock/9f9/6efdcb45_c533_11e3_890b_001e6746ae79_c7e282b3_1aa5_11f0_ba9b_5254001dfc81.jpeg</t>
  </si>
  <si>
    <t>https://topol-dt.ru/upload/iblock/458/6efdcb45_c533_11e3_890b_001e6746ae79_ce8ff663_1aa5_11f0_ba9b_5254001dfc81.jpeg</t>
  </si>
  <si>
    <t>https://topol-dt.ru/upload/iblock/100/6efdcb45_c533_11e3_890b_001e6746ae79_ce8ff664_1aa5_11f0_ba9b_5254001dfc81.jpeg</t>
  </si>
  <si>
    <t>https://topol-dt.ru/upload/iblock/c4d/6efdcb45_c533_11e3_890b_001e6746ae79_d57906b3_1aa5_11f0_ba9b_5254001dfc81.jpeg</t>
  </si>
  <si>
    <t>https://topol-dt.ru/upload/iblock/b4b/6efdcb45_c533_11e3_890b_001e6746ae79_d57906b4_1aa5_11f0_ba9b_5254001dfc81.jpeg</t>
  </si>
  <si>
    <t>https://topol-dt.ru/upload/iblock/003/6efdcb45_c533_11e3_890b_001e6746ae79_dc6216cf_1aa5_11f0_ba9b_5254001dfc81.jpeg</t>
  </si>
  <si>
    <t>https://topol-dt.ru/upload/iblock/0b1/6efdcb45_c533_11e3_890b_001e6746ae79_dc6216d0_1aa5_11f0_ba9b_5254001dfc81.jpeg</t>
  </si>
  <si>
    <t>https://topol-dt.ru/upload/iblock/8ee/6efdcb45_c533_11e3_890b_001e6746ae79_e3cbe50e_1aa5_11f0_ba9b_5254001dfc81.jpeg</t>
  </si>
  <si>
    <t>https://topol-dt.ru/upload/iblock/431/6efdcb45_c533_11e3_890b_001e6746ae79_a7e597ca_383e_11ea_b3e1_549f35008dee.pdf</t>
  </si>
  <si>
    <t>Комод Фея 1560 венге</t>
  </si>
  <si>
    <t>RU C-RU.АД71.В.00660/19</t>
  </si>
  <si>
    <t>https://topol-dt.ru/catalog/komody_i_stoliki/komod_feya_1560_venge/</t>
  </si>
  <si>
    <t>https://topol-dt.ru/upload/iblock/595/c431347d_e170_11e3_a14c_001e6746ae79_441eb1fd_657d_11e4_ad2a_001e6746ae79.jpeg</t>
  </si>
  <si>
    <t>https://topol-dt.ru/upload/iblock/130/c431347d_e170_11e3_a14c_001e6746ae79_7665239a_ea5e_11e4_a261_001e6746ae79.jpeg</t>
  </si>
  <si>
    <t>https://topol-dt.ru/upload/iblock/84d/c431347d_e170_11e3_a14c_001e6746ae79_36851147_381d_11e4_9ed1_001e6746ae79.pdf</t>
  </si>
  <si>
    <t>Комплект в детскую коляску Фея &amp;quot;Наши друзья&amp;quot;</t>
  </si>
  <si>
    <t>Выполнен из натуральных тканей- хлопок 100%.Он отлично подойдет для прогулок с малышом в прохладные дни.Состав комплекта:•матрасик 75 х 40 х 2 см.•подушка 40 х 30 х 2 см.</t>
  </si>
  <si>
    <t>https://topol-dt.ru/catalog/komplekty_v_kolyasku/komplekt_v_detskuyu_kolyasku_feya_nashi_druzya/</t>
  </si>
  <si>
    <t>https://topol-dt.ru/upload/iblock/083/d2d492e5_12fa_11e4_9516_001e6746ae79_786813fb_b2d3_11e5_96de_549f35008dee.jpeg</t>
  </si>
  <si>
    <t>https://topol-dt.ru/upload/iblock/5fa/d2d492e5_12fa_11e4_9516_001e6746ae79_786813fc_b2d3_11e5_96de_549f35008dee.jpeg</t>
  </si>
  <si>
    <t>https://topol-dt.ru/upload/iblock/530/d2d492e5_12fa_11e4_9516_001e6746ae79_65d7b45d_5868_11ea_9c7a_549f35008dee.jpeg</t>
  </si>
  <si>
    <t>https://topol-dt.ru/upload/iblock/85a/d2d492e5_12fa_11e4_9516_001e6746ae79_6e12562c_5868_11ea_9c7a_549f35008dee.jpeg</t>
  </si>
  <si>
    <t>https://topol-dt.ru/upload/iblock/035/d2d492e5_12fa_11e4_9516_001e6746ae79_6e12562d_5868_11ea_9c7a_549f35008dee.jpeg</t>
  </si>
  <si>
    <t>Комплект детской мебели Фея Растем вместе орех</t>
  </si>
  <si>
    <t>-подходит для кормления, так и для обучения ребенка от 3-х до 7-ми лет,-три положения высоты,-регулируемый угол наклона,-способствует хорошей осанке,-мебель изготовлена из экологически чистых материалов.Габариты:Размер столика: 680х550 мм; Высота столика: 460/520/580 мм; Размер стула: 320х330 мм;Высота стула: 640 мм; Высота от пола до сидения: 260/295/340 мм.</t>
  </si>
  <si>
    <t>ТС RU С- RU.АУ04.В.01402</t>
  </si>
  <si>
    <t>https://topol-dt.ru/catalog/mebelnye_komplekty/komplekt_detskoy_mebeli_feya_rastem_vmeste_orekh/</t>
  </si>
  <si>
    <t>https://topol-dt.ru/upload/iblock/ee2/de8fe661_bb2f_11dd_b26e_001644cbf04f_3309de59_285e_11e4_9fb3_001e6746ae79.jpeg</t>
  </si>
  <si>
    <t>https://topol-dt.ru/upload/iblock/8de/de8fe661_bb2f_11dd_b26e_001644cbf04f_63c826c1_67b0_11ec_8a98_549f35008dee.jpeg</t>
  </si>
  <si>
    <t>https://topol-dt.ru/upload/iblock/b56/de8fe661_bb2f_11dd_b26e_001644cbf04f_6bb1d9ca_67b0_11ec_8a98_549f35008dee.jpeg</t>
  </si>
  <si>
    <t>https://topol-dt.ru/upload/iblock/839/de8fe661_bb2f_11dd_b26e_001644cbf04f_6bb1d9cb_67b0_11ec_8a98_549f35008dee.jpeg</t>
  </si>
  <si>
    <t>https://topol-dt.ru/upload/iblock/e77/de8fe661_bb2f_11dd_b26e_001644cbf04f_740b6d81_67b0_11ec_8a98_549f35008dee.jpeg</t>
  </si>
  <si>
    <t>https://topol-dt.ru/upload/iblock/1d9/de8fe661_bb2f_11dd_b26e_001644cbf04f_7f3d664a_67b0_11ec_8a98_549f35008dee.jpeg</t>
  </si>
  <si>
    <t>https://topol-dt.ru/upload/iblock/1b6/de8fe661_bb2f_11dd_b26e_001644cbf04f_7f3d664c_67b0_11ec_8a98_549f35008dee.jpeg</t>
  </si>
  <si>
    <t>https://topol-dt.ru/upload/iblock/ec2/de8fe661_bb2f_11dd_b26e_001644cbf04f_890f136b_67b0_11ec_8a98_549f35008dee.jpeg</t>
  </si>
  <si>
    <t>https://topol-dt.ru/upload/iblock/950/de8fe661_bb2f_11dd_b26e_001644cbf04f_890f136c_67b0_11ec_8a98_549f35008dee.jpeg</t>
  </si>
  <si>
    <t>https://topol-dt.ru/upload/iblock/a15/de8fe661_bb2f_11dd_b26e_001644cbf04f_ff96692e_26cb_11e4_9fb3_001e6746ae79.jpeg</t>
  </si>
  <si>
    <t>https://topol-dt.ru/upload/iblock/069/de8fe661_bb2f_11dd_b26e_001644cbf04f_a4e07427_26cd_11e4_9fb3_001e6746ae79.jpeg</t>
  </si>
  <si>
    <t>https://topol-dt.ru/upload/iblock/3af/de8fe661_bb2f_11dd_b26e_001644cbf04f_ba2de4bb_26cd_11e4_9fb3_001e6746ae79.jpeg</t>
  </si>
  <si>
    <t>https://topol-dt.ru/upload/iblock/7f1/de8fe661_bb2f_11dd_b26e_001644cbf04f_a4bac3e0_fd09_11e7_b493_549f35008dee.jpeg</t>
  </si>
  <si>
    <t>https://topol-dt.ru/upload/iblock/a93/de8fe661_bb2f_11dd_b26e_001644cbf04f_ac865b9a_0b44_11e4_9516_001e6746ae79.pdf</t>
  </si>
  <si>
    <t>Комплект в кроватку Фея &amp;quot;Мишки&amp;quot; 6 предметов, зеленый</t>
  </si>
  <si>
    <t>Комплект в кроватку для новорожденного.Выполнен в стильной цветовой гамме.Состав комплекта:- борт (360х35 см) - подушка (40х60 см)- одеяло (110х140 см)- наволочка (40х60 см)- простыня (100х160см)- пододеяльник (110х140 см)Материал: хлопок 100%.Подходит для стандартных кроваток 120х60 см.</t>
  </si>
  <si>
    <t>https://topol-dt.ru/catalog/komplekty_v_krovatku/komplekt_v_krovatku_feya_mishki_6_predmetov_zelenyy/</t>
  </si>
  <si>
    <t>https://topol-dt.ru/upload/iblock/ef6/a29098a1_eebe_11e2_ab16_001d7d09cb51_ce7040f5_f023_11e5_a6d0_549f35008dee.jpeg</t>
  </si>
  <si>
    <t>https://topol-dt.ru/upload/iblock/40f/a29098a1_eebe_11e2_ab16_001d7d09cb51_070bfa79_f024_11e5_a6d0_549f35008dee.jpeg</t>
  </si>
  <si>
    <t>https://topol-dt.ru/upload/iblock/243/a29098a1_eebe_11e2_ab16_001d7d09cb51_33c5955f_f024_11e5_a6d0_549f35008dee.jpeg</t>
  </si>
  <si>
    <t>https://topol-dt.ru/upload/iblock/2c7/a29098a1_eebe_11e2_ab16_001d7d09cb51_f4950b91_f024_11e5_a6d0_549f35008dee.jpeg</t>
  </si>
  <si>
    <t>https://topol-dt.ru/upload/iblock/02b/a29098a1_eebe_11e2_ab16_001d7d09cb51_f4950b92_f024_11e5_a6d0_549f35008dee.jpeg</t>
  </si>
  <si>
    <t>Комплект в кроватку Фея &amp;quot;Веселая игра&amp;quot; 6 предметов, зеленый</t>
  </si>
  <si>
    <t>https://topol-dt.ru/catalog/komplekty_v_krovatku/komplekt_v_krovatku_feya_veselaya_igra_6_predmetov_zelenyy/</t>
  </si>
  <si>
    <t>https://topol-dt.ru/upload/iblock/bdc/b303a847_875b_11e3_b1e3_001d7d09cb51_6a58976d_f4c7_11e5_a6d0_549f35008dee.jpeg</t>
  </si>
  <si>
    <t>https://topol-dt.ru/upload/iblock/cfb/b303a847_875b_11e3_b1e3_001d7d09cb51_79477965_f4c7_11e5_a6d0_549f35008dee.jpeg</t>
  </si>
  <si>
    <t>Комплект в кроватку Фея &amp;quot;Веселая игра&amp;quot; 6 предметов, серый</t>
  </si>
  <si>
    <t xml:space="preserve">серый </t>
  </si>
  <si>
    <t>https://topol-dt.ru/catalog/komplekty_v_krovatku/komplekt_v_krovatku_feya_veselaya_igra_6_predmetov_seryy/</t>
  </si>
  <si>
    <t>https://topol-dt.ru/upload/iblock/eca/5ef9c00e_8326_11e3_b1e3_001d7d09cb51_f32a0833_574f_11e8_903c_549f35008dee.jpeg</t>
  </si>
  <si>
    <t>https://topol-dt.ru/upload/iblock/8b1/5ef9c00e_8326_11e3_b1e3_001d7d09cb51_eb7bd792_574f_11e8_903c_549f35008dee.jpeg</t>
  </si>
  <si>
    <t>https://topol-dt.ru/upload/iblock/63a/5ef9c00e_8326_11e3_b1e3_001d7d09cb51_0557aa6b_5750_11e8_903c_549f35008dee.jpeg</t>
  </si>
  <si>
    <t>https://topol-dt.ru/upload/iblock/bb4/5ef9c00e_8326_11e3_b1e3_001d7d09cb51_b5245489_f4c7_11e5_a6d0_549f35008dee.jpeg</t>
  </si>
  <si>
    <t>https://topol-dt.ru/upload/iblock/3dd/5ef9c00e_8326_11e3_b1e3_001d7d09cb51_bcecb44f_f4c7_11e5_a6d0_549f35008dee.jpeg</t>
  </si>
  <si>
    <t>Комплект белья ФЕЯ &amp;quot;Улыбка&amp;quot;</t>
  </si>
  <si>
    <t>Состав:- простыня на резинке на матрац (120х60 см)- пододеяльник (110х140 см)- наволочка (40х60 см)</t>
  </si>
  <si>
    <t>https://topol-dt.ru/catalog/postelnoe_bele/komplekt_belya_feya_ulybka/</t>
  </si>
  <si>
    <t>https://topol-dt.ru/upload/iblock/45e/48bf9496_b863_11e5_96de_549f35008dee_b2d77427_fd4e_11e5_a6d0_549f35008dee.jpeg</t>
  </si>
  <si>
    <t>https://topol-dt.ru/upload/iblock/ab7/48bf9496_b863_11e5_96de_549f35008dee_6843c2af_5f7d_11ea_a0f3_549f35008dee.jpeg</t>
  </si>
  <si>
    <t>https://topol-dt.ru/upload/iblock/e09/48bf9496_b863_11e5_96de_549f35008dee_6843c2b0_5f7d_11ea_a0f3_549f35008dee.jpeg</t>
  </si>
  <si>
    <t>https://topol-dt.ru/upload/iblock/30b/48bf9496_b863_11e5_96de_549f35008dee_c0803999_fd4e_11e5_a6d0_549f35008dee.jpeg</t>
  </si>
  <si>
    <t>Конверт демисезонный &amp;quot;Зайчик&amp;quot;, зеленый</t>
  </si>
  <si>
    <t>Возраст: с рождения до 3 лет.Материал:Наполнитель-синтепон.Наружная ткань с водоотталкивающей пропиткой.Габариты конверта, см: (ДхШ) 90х 45</t>
  </si>
  <si>
    <t>https://topol-dt.ru/catalog/konverty_na_vypisku/konvert_demisezonnyy_zaychik_zelenyy/</t>
  </si>
  <si>
    <t>https://topol-dt.ru/upload/iblock/4e7/d1c02eaa_c001_11e5_96de_549f35008dee_8cd759df_0c76_11e6_a6d0_549f35008dee.jpeg</t>
  </si>
  <si>
    <t>https://topol-dt.ru/upload/iblock/e9f/d1c02eaa_c001_11e5_96de_549f35008dee_94dd9d6b_0c76_11e6_a6d0_549f35008dee.jpeg</t>
  </si>
  <si>
    <t>https://topol-dt.ru/upload/iblock/b77/d1c02eaa_c001_11e5_96de_549f35008dee_94dd9d6c_0c76_11e6_a6d0_549f35008dee.jpeg</t>
  </si>
  <si>
    <t>https://topol-dt.ru/upload/iblock/4b3/d1c02eaa_c001_11e5_96de_549f35008dee_9bb59235_0c76_11e6_a6d0_549f35008dee.jpeg</t>
  </si>
  <si>
    <t>https://topol-dt.ru/upload/iblock/bef/d1c02eaa_c001_11e5_96de_549f35008dee_9bb59236_0c76_11e6_a6d0_549f35008dee.jpeg</t>
  </si>
  <si>
    <t>https://topol-dt.ru/upload/iblock/0ac/d1c02eaa_c001_11e5_96de_549f35008dee_a6056845_0c76_11e6_a6d0_549f35008dee.jpeg</t>
  </si>
  <si>
    <t>https://topol-dt.ru/upload/iblock/90a/d1c02eaa_c001_11e5_96de_549f35008dee_b2dcb49f_0c76_11e6_a6d0_549f35008dee.jpeg</t>
  </si>
  <si>
    <t>Конверт демисезонный &amp;quot;Плюшевые мишки&amp;quot;, коричневый</t>
  </si>
  <si>
    <t>коричневый</t>
  </si>
  <si>
    <t>https://topol-dt.ru/catalog/konverty_na_vypisku/konvert_demisezonnyy_plyushevye_mishki_korichnevyy/</t>
  </si>
  <si>
    <t>https://topol-dt.ru/upload/iblock/29a/e6f10eba_c001_11e5_96de_549f35008dee_4f50e661_0c77_11e6_a6d0_549f35008dee.jpeg</t>
  </si>
  <si>
    <t>https://topol-dt.ru/upload/iblock/7bb/e6f10eba_c001_11e5_96de_549f35008dee_4f50e663_0c77_11e6_a6d0_549f35008dee.jpeg</t>
  </si>
  <si>
    <t>https://topol-dt.ru/upload/iblock/692/e6f10eba_c001_11e5_96de_549f35008dee_5573f296_0c77_11e6_a6d0_549f35008dee.jpeg</t>
  </si>
  <si>
    <t>https://topol-dt.ru/upload/iblock/b49/e6f10eba_c001_11e5_96de_549f35008dee_5573f297_0c77_11e6_a6d0_549f35008dee.jpeg</t>
  </si>
  <si>
    <t>https://topol-dt.ru/upload/iblock/e1e/e6f10eba_c001_11e5_96de_549f35008dee_5c498600_0c77_11e6_a6d0_549f35008dee.jpeg</t>
  </si>
  <si>
    <t>https://topol-dt.ru/upload/iblock/97b/e6f10eba_c001_11e5_96de_549f35008dee_5c498601_0c77_11e6_a6d0_549f35008dee.jpeg</t>
  </si>
  <si>
    <t>Кроватка детская Фея 1100 вяз-белый</t>
  </si>
  <si>
    <t>вяз-белый</t>
  </si>
  <si>
    <t>https://topol-dt.ru/catalog/krovati_transformery_iz_ldsp_i_mdf/krovatka_detskaya_feya_1100_vyaz_belyy/</t>
  </si>
  <si>
    <t>https://topol-dt.ru/upload/iblock/af0/549eba6b_1dba_11e6_a6d0_549f35008dee_cf3c2857_2320_11e6_a6d0_549f35008dee.jpeg</t>
  </si>
  <si>
    <t>https://topol-dt.ru/upload/iblock/34a/549eba6b_1dba_11e6_a6d0_549f35008dee_ea5cac73_3384_11e6_a6d0_549f35008dee.jpeg</t>
  </si>
  <si>
    <t>https://topol-dt.ru/upload/iblock/717/549eba6b_1dba_11e6_a6d0_549f35008dee_fa2db124_3384_11e6_a6d0_549f35008dee.jpeg</t>
  </si>
  <si>
    <t>https://topol-dt.ru/upload/iblock/e05/549eba6b_1dba_11e6_a6d0_549f35008dee_b9927deb_7554_11ed_bf2f_549f35008dee.jpeg</t>
  </si>
  <si>
    <t>https://topol-dt.ru/upload/iblock/62f/549eba6b_1dba_11e6_a6d0_549f35008dee_b9927dec_7554_11ed_bf2f_549f35008dee.jpeg</t>
  </si>
  <si>
    <t>https://topol-dt.ru/upload/iblock/404/549eba6b_1dba_11e6_a6d0_549f35008dee_5878ce38_755a_11ed_bf2f_549f35008dee.jpeg</t>
  </si>
  <si>
    <t>https://topol-dt.ru/upload/iblock/b17/549eba6b_1dba_11e6_a6d0_549f35008dee_5878ce39_755a_11ed_bf2f_549f35008dee.jpeg</t>
  </si>
  <si>
    <t>https://topol-dt.ru/upload/iblock/556/549eba6b_1dba_11e6_a6d0_549f35008dee_ff9d4008_2320_11e6_a6d0_549f35008dee.pdf</t>
  </si>
  <si>
    <t>https://topol-dt.ru/upload/iblock/667/549eba6b_1dba_11e6_a6d0_549f35008dee_bf8bcde0_321f_11ef_ba90_5254001dfc81.pdf</t>
  </si>
  <si>
    <t>Конверт утепленный &amp;quot;Зайчик&amp;quot;, розовый</t>
  </si>
  <si>
    <t>Материал: наполнитель - синтепон. наружная ткань с водоотталкивающей пропиткой.Габариты конверта, см: (ДхШ) 95х 46</t>
  </si>
  <si>
    <t>https://topol-dt.ru/catalog/konverty_na_vypisku/konvert_uteplennyy_zaychik_rozovyy/</t>
  </si>
  <si>
    <t>https://topol-dt.ru/upload/iblock/6a7/0897a2ba_c002_11e5_96de_549f35008dee_d78bc730_0c77_11e6_a6d0_549f35008dee.jpeg</t>
  </si>
  <si>
    <t>https://topol-dt.ru/upload/iblock/c29/0897a2ba_c002_11e5_96de_549f35008dee_d78bc731_0c77_11e6_a6d0_549f35008dee.jpeg</t>
  </si>
  <si>
    <t>https://topol-dt.ru/upload/iblock/fbc/0897a2ba_c002_11e5_96de_549f35008dee_df7318d9_0c77_11e6_a6d0_549f35008dee.jpeg</t>
  </si>
  <si>
    <t>https://topol-dt.ru/upload/iblock/962/0897a2ba_c002_11e5_96de_549f35008dee_df7318da_0c77_11e6_a6d0_549f35008dee.jpeg</t>
  </si>
  <si>
    <t>https://topol-dt.ru/upload/iblock/007/0897a2ba_c002_11e5_96de_549f35008dee_e870eb82_0c77_11e6_a6d0_549f35008dee.jpeg</t>
  </si>
  <si>
    <t>Конверт утепленный &amp;quot;Плюшевые мишки&amp;quot;, голубой</t>
  </si>
  <si>
    <t>https://topol-dt.ru/catalog/konverty_na_vypisku/konvert_uteplennyy_plyushevye_mishki_goluboy/</t>
  </si>
  <si>
    <t>https://topol-dt.ru/upload/iblock/47b/244d276a_c002_11e5_96de_549f35008dee_c8324543_0c78_11e6_a6d0_549f35008dee.jpeg</t>
  </si>
  <si>
    <t>https://topol-dt.ru/upload/iblock/cff/244d276a_c002_11e5_96de_549f35008dee_c8324544_0c78_11e6_a6d0_549f35008dee.jpeg</t>
  </si>
  <si>
    <t>https://topol-dt.ru/upload/iblock/265/244d276a_c002_11e5_96de_549f35008dee_d3c113b8_0c78_11e6_a6d0_549f35008dee.jpeg</t>
  </si>
  <si>
    <t>https://topol-dt.ru/upload/iblock/998/244d276a_c002_11e5_96de_549f35008dee_d3c113b9_0c78_11e6_a6d0_549f35008dee.jpeg</t>
  </si>
  <si>
    <t>https://topol-dt.ru/upload/iblock/b74/244d276a_c002_11e5_96de_549f35008dee_dcc86be2_0c78_11e6_a6d0_549f35008dee.jpeg</t>
  </si>
  <si>
    <t>https://topol-dt.ru/upload/iblock/9ff/244d276a_c002_11e5_96de_549f35008dee_dcc86be3_0c78_11e6_a6d0_549f35008dee.jpeg</t>
  </si>
  <si>
    <t>Комплект детской мебели Фея Досуг 101 Динозаврики</t>
  </si>
  <si>
    <t>Комплект из складной детской мебели Фея Досуг 101 для детей в возрасте 3-4 лет.В наборе: стул и стол.Обивка стула имеет водоотталкивающую структуру.Мебель имеет сглаженные углы,мягкое сидение со спинкой, благодаря чему ребенок будет чувствовать себя комфортно во время использования.Развивающий рисунок на столешнице.Имеется подставка для ног.Габариты: Размер столика: 600х450 мм;Высота столика: 460 мм; Размер стула: 280х280 мм;Высота стула: 510 мм; Высота от пола до сидения: 260 мм.</t>
  </si>
  <si>
    <t>https://topol-dt.ru/catalog/mebelnye_komplekty/komplekt_detskoy_mebeli_feya_dosug_101_dinozavriki/</t>
  </si>
  <si>
    <t>https://topol-dt.ru/upload/iblock/e3b/3cfd2685_fa1c_11e5_a6d0_549f35008dee_a9b384e0_2dfa_11e6_a6d0_549f35008dee.jpeg</t>
  </si>
  <si>
    <t>https://topol-dt.ru/upload/iblock/9a0/3cfd2685_fa1c_11e5_a6d0_549f35008dee_c4369550_784f_11e7_8095_549f35008dee.jpeg</t>
  </si>
  <si>
    <t>https://topol-dt.ru/upload/iblock/3a5/3cfd2685_fa1c_11e5_a6d0_549f35008dee_c4369551_784f_11e7_8095_549f35008dee.jpeg</t>
  </si>
  <si>
    <t>https://topol-dt.ru/upload/iblock/373/3cfd2685_fa1c_11e5_a6d0_549f35008dee_ceac8164_784f_11e7_8095_549f35008dee.jpeg</t>
  </si>
  <si>
    <t>https://topol-dt.ru/upload/iblock/696/3cfd2685_fa1c_11e5_a6d0_549f35008dee_a5d0a4c3_29f2_11e9_94db_549f35008dee.jpeg</t>
  </si>
  <si>
    <t>https://topol-dt.ru/upload/iblock/ad0/3cfd2685_fa1c_11e5_a6d0_549f35008dee_a5d0a4c4_29f2_11e9_94db_549f35008dee.jpeg</t>
  </si>
  <si>
    <t>https://topol-dt.ru/upload/iblock/40c/3cfd2685_fa1c_11e5_a6d0_549f35008dee_ae5c355f_29f2_11e9_94db_549f35008dee.jpeg</t>
  </si>
  <si>
    <t>https://topol-dt.ru/upload/iblock/334/3cfd2685_fa1c_11e5_a6d0_549f35008dee_b738b4c4_29f2_11e9_94db_549f35008dee.jpeg</t>
  </si>
  <si>
    <t>https://topol-dt.ru/upload/iblock/550/3cfd2685_fa1c_11e5_a6d0_549f35008dee_d38264cd_3228_11e6_a6d0_549f35008dee.jpeg</t>
  </si>
  <si>
    <t>Комплект детской мебели Фея Досуг 101 Монстрики</t>
  </si>
  <si>
    <t>белый-серый</t>
  </si>
  <si>
    <t>Монстрики</t>
  </si>
  <si>
    <t>Комплект из складной детской мебели Фея Досуг 101 для детей в возрасте 3-4 лет..В наборе: стул и стол.Обивка стула имеет водоотталкивающую структуру.Мебель имеет сглаженные углы,мягкое сидение со спинкой, благодаря чему ребенок будет чувствовать себя комфортно во время использования.Развивающий рисунок на столешнице.Имеется подставка для ног.Габариты: Размер столика: 600х450 мм; Высота столика: 460 мм; Размер стула: 280х280 мм;Высота стула: 510 мм;Высота от пола до сидения: 260 мм.</t>
  </si>
  <si>
    <t>https://topol-dt.ru/catalog/mebelnye_komplekty/komplekt_detskoy_mebeli_feya_dosug_101_monstriki/</t>
  </si>
  <si>
    <t>https://topol-dt.ru/upload/iblock/228/67556126_fa1c_11e5_a6d0_549f35008dee_b42bd255_2dfa_11e6_a6d0_549f35008dee.jpeg</t>
  </si>
  <si>
    <t>https://topol-dt.ru/upload/iblock/5d5/67556126_fa1c_11e5_a6d0_549f35008dee_a8abe964_784f_11e7_8095_549f35008dee.jpeg</t>
  </si>
  <si>
    <t>https://topol-dt.ru/upload/iblock/d70/67556126_fa1c_11e5_a6d0_549f35008dee_a8abe965_784f_11e7_8095_549f35008dee.jpeg</t>
  </si>
  <si>
    <t>https://topol-dt.ru/upload/iblock/123/67556126_fa1c_11e5_a6d0_549f35008dee_b074492b_784f_11e7_8095_549f35008dee.jpeg</t>
  </si>
  <si>
    <t>https://topol-dt.ru/upload/iblock/a24/67556126_fa1c_11e5_a6d0_549f35008dee_0ac6442a_29f2_11e9_94db_549f35008dee.jpeg</t>
  </si>
  <si>
    <t>https://topol-dt.ru/upload/iblock/4be/67556126_fa1c_11e5_a6d0_549f35008dee_0ac6442b_29f2_11e9_94db_549f35008dee.jpeg</t>
  </si>
  <si>
    <t>https://topol-dt.ru/upload/iblock/d05/67556126_fa1c_11e5_a6d0_549f35008dee_1160552f_29f2_11e9_94db_549f35008dee.jpeg</t>
  </si>
  <si>
    <t>https://topol-dt.ru/upload/iblock/0f6/67556126_fa1c_11e5_a6d0_549f35008dee_1b0266c9_29f2_11e9_94db_549f35008dee.jpeg</t>
  </si>
  <si>
    <t>https://topol-dt.ru/upload/iblock/382/67556126_fa1c_11e5_a6d0_549f35008dee_1b0266ca_29f2_11e9_94db_549f35008dee.jpeg</t>
  </si>
  <si>
    <t>https://topol-dt.ru/upload/iblock/0a9/67556126_fa1c_11e5_a6d0_549f35008dee_f6c9899d_3228_11e6_a6d0_549f35008dee.jpeg</t>
  </si>
  <si>
    <t>Комплект детской мебели Фея Досуг 301 Принцесса</t>
  </si>
  <si>
    <t>Комплект из складной детской мебели Фея Досуг 301 для ребенка в возрасте 5-6 лет.В наборе: стул и стол.Обивка стула имеет водоотталкивающую структуру.Мебель имеет сглаженные углы,мягкое сидение со спинкой, благодаря чему ребенок будет чувствовать себя комфортно во время использования.Развивающий рисунок на столешнице.Имеется подставка для ног.Габариты: Размер столика: 600х450 мм; Высота столика: 580 мм; Размер стула: 280х280 мм;Высота стула: 590 мм; Высота от пола до сидения: 340 мм.</t>
  </si>
  <si>
    <t>https://topol-dt.ru/catalog/mebelnye_komplekty/komplekt_detskoy_mebeli_feya_dosug_301_printsessa/</t>
  </si>
  <si>
    <t>https://topol-dt.ru/upload/iblock/a41/cc504144_fa1c_11e5_a6d0_549f35008dee_c7fc66bd_2dfa_11e6_a6d0_549f35008dee.jpeg</t>
  </si>
  <si>
    <t>https://topol-dt.ru/upload/iblock/e37/cc504144_fa1c_11e5_a6d0_549f35008dee_449cb180_784f_11e7_8095_549f35008dee.jpeg</t>
  </si>
  <si>
    <t>https://topol-dt.ru/upload/iblock/42c/cc504144_fa1c_11e5_a6d0_549f35008dee_449cb182_784f_11e7_8095_549f35008dee.jpeg</t>
  </si>
  <si>
    <t>https://topol-dt.ru/upload/iblock/dae/cc504144_fa1c_11e5_a6d0_549f35008dee_4e9b98c6_784f_11e7_8095_549f35008dee.jpeg</t>
  </si>
  <si>
    <t>https://topol-dt.ru/upload/iblock/770/cc504144_fa1c_11e5_a6d0_549f35008dee_452ef1a0_39e4_11e6_9469_549f35008dee.jpeg</t>
  </si>
  <si>
    <t>https://topol-dt.ru/upload/iblock/6f1/cc504144_fa1c_11e5_a6d0_549f35008dee_d6d29444_2f83_11e9_94db_549f35008dee.jpeg</t>
  </si>
  <si>
    <t>https://topol-dt.ru/upload/iblock/aa9/cc504144_fa1c_11e5_a6d0_549f35008dee_e1d752e9_2f83_11e9_94db_549f35008dee.jpeg</t>
  </si>
  <si>
    <t>https://topol-dt.ru/upload/iblock/5a4/cc504144_fa1c_11e5_a6d0_549f35008dee_e8c252b4_2f83_11e9_94db_549f35008dee.jpeg</t>
  </si>
  <si>
    <t>https://topol-dt.ru/upload/iblock/612/cc504144_fa1c_11e5_a6d0_549f35008dee_e8c252b5_2f83_11e9_94db_549f35008dee.jpeg</t>
  </si>
  <si>
    <t>https://topol-dt.ru/upload/iblock/700/cc504144_fa1c_11e5_a6d0_549f35008dee_f3a5be15_2f83_11e9_94db_549f35008dee.jpeg</t>
  </si>
  <si>
    <t>Комод Фея 1580 вяз-белый</t>
  </si>
  <si>
    <t>https://topol-dt.ru/catalog/komody_i_stoliki/komod_feya_1580_vyaz_belyy/</t>
  </si>
  <si>
    <t>https://topol-dt.ru/upload/iblock/d0e/5f052a55_32b4_11e6_a6d0_549f35008dee_66a42095_37a5_11e6_9469_549f35008dee.jpeg</t>
  </si>
  <si>
    <t>https://topol-dt.ru/upload/iblock/129/5f052a55_32b4_11e6_a6d0_549f35008dee_21034f1f_3788_11e6_9469_549f35008dee.jpeg</t>
  </si>
  <si>
    <t>https://topol-dt.ru/upload/iblock/a4a/5f052a55_32b4_11e6_a6d0_549f35008dee_a1c96969_7ffb_11ef_ba92_5254001dfc81.jpeg</t>
  </si>
  <si>
    <t>https://topol-dt.ru/upload/iblock/e90/5f052a55_32b4_11e6_a6d0_549f35008dee_a1c9696a_7ffb_11ef_ba92_5254001dfc81.jpeg</t>
  </si>
  <si>
    <t>https://topol-dt.ru/upload/iblock/fd7/5f052a55_32b4_11e6_a6d0_549f35008dee_a8adb276_7ffb_11ef_ba92_5254001dfc81.jpeg</t>
  </si>
  <si>
    <t>https://topol-dt.ru/upload/iblock/d80/5f052a55_32b4_11e6_a6d0_549f35008dee_a8adb277_7ffb_11ef_ba92_5254001dfc81.jpeg</t>
  </si>
  <si>
    <t>https://topol-dt.ru/upload/iblock/ef2/5f052a55_32b4_11e6_a6d0_549f35008dee_b0748204_7ffb_11ef_ba92_5254001dfc81.jpeg</t>
  </si>
  <si>
    <t>https://topol-dt.ru/upload/iblock/ace/5f052a55_32b4_11e6_a6d0_549f35008dee_b99e876c_7ffb_11ef_ba92_5254001dfc81.jpeg</t>
  </si>
  <si>
    <t>https://topol-dt.ru/upload/iblock/dfa/5f052a55_32b4_11e6_a6d0_549f35008dee_b99e876d_7ffb_11ef_ba92_5254001dfc81.jpeg</t>
  </si>
  <si>
    <t>https://topol-dt.ru/upload/iblock/53f/5f052a55_32b4_11e6_a6d0_549f35008dee_c69c7970_7ffb_11ef_ba92_5254001dfc81.jpeg</t>
  </si>
  <si>
    <t>https://topol-dt.ru/upload/iblock/4dc/5f052a55_32b4_11e6_a6d0_549f35008dee_87801822_ad24_11ed_bf2f_549f35008dee.jpeg</t>
  </si>
  <si>
    <t>https://topol-dt.ru/upload/iblock/98f/5f052a55_32b4_11e6_a6d0_549f35008dee_8e76fece_ad24_11ed_bf2f_549f35008dee.jpeg</t>
  </si>
  <si>
    <t>https://topol-dt.ru/upload/iblock/2b0/5f052a55_32b4_11e6_a6d0_549f35008dee_284d6f42_5d3f_11e6_9469_549f35008dee.pdf</t>
  </si>
  <si>
    <t>Комплект белья ФЕЯ &amp;quot;Конфетти&amp;quot;</t>
  </si>
  <si>
    <t>https://topol-dt.ru/catalog/postelnoe_bele/komplekt_belya_feya_konfetti/</t>
  </si>
  <si>
    <t>https://topol-dt.ru/upload/iblock/7c7/789a5f4f_8778_11e4_83f9_001e6746ae79_51a93a64_5f87_11ea_a0f3_549f35008dee.jpeg</t>
  </si>
  <si>
    <t>https://topol-dt.ru/upload/iblock/4ef/789a5f4f_8778_11e4_83f9_001e6746ae79_51a93a62_5f87_11ea_a0f3_549f35008dee.jpeg</t>
  </si>
  <si>
    <t>https://topol-dt.ru/upload/iblock/6d5/789a5f4f_8778_11e4_83f9_001e6746ae79_eb067e31_fd63_11e5_a6d0_549f35008dee.jpeg</t>
  </si>
  <si>
    <t>https://topol-dt.ru/upload/iblock/f6b/789a5f4f_8778_11e4_83f9_001e6746ae79_fbab5d5a_fd63_11e5_a6d0_549f35008dee.jpeg</t>
  </si>
  <si>
    <t>Комплект белья ФЕЯ &amp;quot;Очарование&amp;quot;</t>
  </si>
  <si>
    <t>Состав:-простыня на резинке на матрац (120х60 см)-пододеяльник (110х140 см)-наволочка (40х60 см)</t>
  </si>
  <si>
    <t>https://topol-dt.ru/catalog/postelnoe_bele/komplekt_belya_feya_ocharovanie/</t>
  </si>
  <si>
    <t>https://topol-dt.ru/upload/iblock/388/8d9e053a_8778_11e4_83f9_001e6746ae79_09626b0e_fd64_11e5_a6d0_549f35008dee.jpeg</t>
  </si>
  <si>
    <t>https://topol-dt.ru/upload/iblock/e69/8d9e053a_8778_11e4_83f9_001e6746ae79_c5fdf179_5f7d_11ea_a0f3_549f35008dee.jpeg</t>
  </si>
  <si>
    <t>https://topol-dt.ru/upload/iblock/714/8d9e053a_8778_11e4_83f9_001e6746ae79_c5fdf17a_5f7d_11ea_a0f3_549f35008dee.jpeg</t>
  </si>
  <si>
    <t>https://topol-dt.ru/upload/iblock/bee/8d9e053a_8778_11e4_83f9_001e6746ae79_12b38de1_fd64_11e5_a6d0_549f35008dee.jpeg</t>
  </si>
  <si>
    <t>Комплект в кроватку Polini kids &amp;quot;Зайки&amp;quot; 7 предметов, зеленый 120х60</t>
  </si>
  <si>
    <t>Комплект выполнен из 100% хлопка(вуаль).  Подходит на кроватку с размером ложа 120х60 см.  Вышивка в виде зайчика и бабочек. В состав комплекта входит:  простыня на резинке на матрац (120х60 см),наволочка (40х60 см),пододеяльник (110х140 см). Соответствует всем нормам безопасности.</t>
  </si>
  <si>
    <t>https://topol-dt.ru/catalog/komplekty_v_krovatku/komplekt_v_krovatku_polini_zayki_7_predmetov_zelenyy_120kh60/</t>
  </si>
  <si>
    <t>https://topol-dt.ru/upload/iblock/9c9/85de90f3_b9be_11e5_96de_549f35008dee_ca9db71f_33c7_11e6_a6d0_549f35008dee.jpeg</t>
  </si>
  <si>
    <t>https://topol-dt.ru/upload/iblock/f97/85de90f3_b9be_11e5_96de_549f35008dee_6e2fca19_5b55_11e9_94db_549f35008dee.jpeg</t>
  </si>
  <si>
    <t>https://topol-dt.ru/upload/iblock/366/85de90f3_b9be_11e5_96de_549f35008dee_6e2fca1a_5b55_11e9_94db_549f35008dee.jpeg</t>
  </si>
  <si>
    <t>https://topol-dt.ru/upload/iblock/771/85de90f3_b9be_11e5_96de_549f35008dee_78950c8b_5b55_11e9_94db_549f35008dee.jpeg</t>
  </si>
  <si>
    <t>https://topol-dt.ru/upload/iblock/adf/85de90f3_b9be_11e5_96de_549f35008dee_78950c8c_5b55_11e9_94db_549f35008dee.jpeg</t>
  </si>
  <si>
    <t>https://topol-dt.ru/upload/iblock/676/85de90f3_b9be_11e5_96de_549f35008dee_8253aeab_5b55_11e9_94db_549f35008dee.jpeg</t>
  </si>
  <si>
    <t>https://topol-dt.ru/upload/iblock/421/85de90f3_b9be_11e5_96de_549f35008dee_8253aeac_5b55_11e9_94db_549f35008dee.jpeg</t>
  </si>
  <si>
    <t>https://topol-dt.ru/upload/iblock/51d/85de90f3_b9be_11e5_96de_549f35008dee_8b85df99_5b55_11e9_94db_549f35008dee.jpeg</t>
  </si>
  <si>
    <t>https://topol-dt.ru/upload/iblock/e74/85de90f3_b9be_11e5_96de_549f35008dee_daf1a780_33c7_11e6_a6d0_549f35008dee.jpeg</t>
  </si>
  <si>
    <t>Комплект детской мебели Фея Досуг 201 Океан</t>
  </si>
  <si>
    <t>- подходит для игр и обучения ребенка  в возрасте 4-5 лет,- материал столешницы: ЛДСП,- веселая и познавательная наклейка,- складывается,- металлические ножки.Габариты:Размер столика: 600х450 мм; Высота столика: 520 мм; Размер стула: 280х280 мм;Высота стула: 550 мм; Высота от пола до сидения: 300 мм.</t>
  </si>
  <si>
    <t>https://topol-dt.ru/catalog/mebelnye_komplekty/komplekt_detskoy_mebeli_feya_dosug_201_okean/</t>
  </si>
  <si>
    <t>https://topol-dt.ru/upload/iblock/a57/9d7a4e00_fa1c_11e5_a6d0_549f35008dee_9f845bac_3dde_11e6_9469_549f35008dee.jpeg</t>
  </si>
  <si>
    <t>https://topol-dt.ru/upload/iblock/34e/9d7a4e00_fa1c_11e5_a6d0_549f35008dee_23e6887c_784f_11e7_8095_549f35008dee.jpeg</t>
  </si>
  <si>
    <t>https://topol-dt.ru/upload/iblock/50f/9d7a4e00_fa1c_11e5_a6d0_549f35008dee_23e6887d_784f_11e7_8095_549f35008dee.jpeg</t>
  </si>
  <si>
    <t>https://topol-dt.ru/upload/iblock/b40/9d7a4e00_fa1c_11e5_a6d0_549f35008dee_2d45f390_784f_11e7_8095_549f35008dee.jpeg</t>
  </si>
  <si>
    <t>https://topol-dt.ru/upload/iblock/f7f/9d7a4e00_fa1c_11e5_a6d0_549f35008dee_82a6b3db_3eb6_11e6_9469_549f35008dee.jpeg</t>
  </si>
  <si>
    <t>https://topol-dt.ru/upload/iblock/eaf/9d7a4e00_fa1c_11e5_a6d0_549f35008dee_c85ff7d2_2f84_11e9_94db_549f35008dee.jpeg</t>
  </si>
  <si>
    <t>https://topol-dt.ru/upload/iblock/fac/9d7a4e00_fa1c_11e5_a6d0_549f35008dee_c85ff7d3_2f84_11e9_94db_549f35008dee.jpeg</t>
  </si>
  <si>
    <t>https://topol-dt.ru/upload/iblock/983/9d7a4e00_fa1c_11e5_a6d0_549f35008dee_d05cb5dd_2f84_11e9_94db_549f35008dee.jpeg</t>
  </si>
  <si>
    <t>https://topol-dt.ru/upload/iblock/5dc/9d7a4e00_fa1c_11e5_a6d0_549f35008dee_d05cb5de_2f84_11e9_94db_549f35008dee.jpeg</t>
  </si>
  <si>
    <t>https://topol-dt.ru/upload/iblock/a8d/9d7a4e00_fa1c_11e5_a6d0_549f35008dee_d955c5c5_2f84_11e9_94db_549f35008dee.jpeg</t>
  </si>
  <si>
    <t>Комплект детской мебели Фея Досуг 301 Пират</t>
  </si>
  <si>
    <t>Комплект из складной детской мебели Фея Досуг 301.В наборе: стул и стол.Обивка стула имеет водоотталкивающую структуру.Мебель имеет сглаженные углы,мягкое сидение со спинкой, благодаря чему ребенок будет чувствовать себя комфортно во время использования.Развивающий рисунок на столешнице.Имеется подставка для ног.Подходит для детей в возресте 5-6 лет.Габариты:Размер столика: 600х450 мм;Высота столика: 580 мм; Высота стула: 590 мм; Размер стула: 280х280 мм;Высота от пола до сидения: 340 мм.</t>
  </si>
  <si>
    <t>https://topol-dt.ru/catalog/mebelnye_komplekty/komplekt_detskoy_mebeli_feya_dosug_301_pirat/</t>
  </si>
  <si>
    <t>https://topol-dt.ru/upload/iblock/9b5/fa597e32_fa1c_11e5_a6d0_549f35008dee_56501360_3dda_11e6_9469_549f35008dee.jpeg</t>
  </si>
  <si>
    <t>https://topol-dt.ru/upload/iblock/955/fa597e32_fa1c_11e5_a6d0_549f35008dee_6403387d_784f_11e7_8095_549f35008dee.jpeg</t>
  </si>
  <si>
    <t>https://topol-dt.ru/upload/iblock/802/fa597e32_fa1c_11e5_a6d0_549f35008dee_6403387e_784f_11e7_8095_549f35008dee.jpeg</t>
  </si>
  <si>
    <t>https://topol-dt.ru/upload/iblock/743/fa597e32_fa1c_11e5_a6d0_549f35008dee_6ca1d41b_784f_11e7_8095_549f35008dee.jpeg</t>
  </si>
  <si>
    <t>https://topol-dt.ru/upload/iblock/c88/fa597e32_fa1c_11e5_a6d0_549f35008dee_85f6d5f5_2f83_11e9_94db_549f35008dee.jpeg</t>
  </si>
  <si>
    <t>https://topol-dt.ru/upload/iblock/0c7/fa597e32_fa1c_11e5_a6d0_549f35008dee_85f6d5f6_2f83_11e9_94db_549f35008dee.jpeg</t>
  </si>
  <si>
    <t>https://topol-dt.ru/upload/iblock/bed/fa597e32_fa1c_11e5_a6d0_549f35008dee_8f244423_2f83_11e9_94db_549f35008dee.jpeg</t>
  </si>
  <si>
    <t>https://topol-dt.ru/upload/iblock/170/fa597e32_fa1c_11e5_a6d0_549f35008dee_9832c06e_2f83_11e9_94db_549f35008dee.jpeg</t>
  </si>
  <si>
    <t>https://topol-dt.ru/upload/iblock/42d/fa597e32_fa1c_11e5_a6d0_549f35008dee_9f7a95e5_2f83_11e9_94db_549f35008dee.jpeg</t>
  </si>
  <si>
    <t>https://topol-dt.ru/upload/iblock/1cb/fa597e32_fa1c_11e5_a6d0_549f35008dee_9f7a95e6_2f83_11e9_94db_549f35008dee.jpeg</t>
  </si>
  <si>
    <t>Комод Фея 1280 венге-бежевый</t>
  </si>
  <si>
    <t>ТС RU С- RU.АУ04.В.01854</t>
  </si>
  <si>
    <t>https://topol-dt.ru/catalog/komody_i_stoliki/komod_feya_1280_venge_bezhevyy/</t>
  </si>
  <si>
    <t>https://topol-dt.ru/upload/iblock/e8e/6aaa4dd7_3a06_11e6_9469_549f35008dee_819cebf6_5ae7_11e6_9469_549f35008dee.jpeg</t>
  </si>
  <si>
    <t>https://topol-dt.ru/upload/iblock/8b6/6aaa4dd7_3a06_11e6_9469_549f35008dee_2556e15b_5875_11e6_9469_549f35008dee.jpeg</t>
  </si>
  <si>
    <t>https://topol-dt.ru/upload/iblock/8b2/6aaa4dd7_3a06_11e6_9469_549f35008dee_819cebf7_5ae7_11e6_9469_549f35008dee.jpeg</t>
  </si>
  <si>
    <t>https://topol-dt.ru/upload/iblock/866/6aaa4dd7_3a06_11e6_9469_549f35008dee_89dc5089_5ae7_11e6_9469_549f35008dee.jpeg</t>
  </si>
  <si>
    <t>https://topol-dt.ru/upload/iblock/418/6aaa4dd7_3a06_11e6_9469_549f35008dee_e4fe4572_5878_11e6_9469_549f35008dee.pdf</t>
  </si>
  <si>
    <t>Комплект постельного белья Polini kids &amp;quot;Зайки&amp;quot; 120х60, зеленый</t>
  </si>
  <si>
    <t xml:space="preserve">Комплект выполнен из 100% хлопка. Выполнен рисунок зайчика и бабочек. Подходит на кроватку с размером ложа 120х60 см.  В состав комплекта входит:  простыня на резинке на матрац (120х60 см),наволочка (40х60 см),пододеяльник (110х140 см). Соответствует всем нормам безопасности.                                                                                                                                                                        </t>
  </si>
  <si>
    <t>https://topol-dt.ru/catalog/postelnoe_bele/komplekt_postelnogo_belya_polini_zayki_120kh60_zelenyy/</t>
  </si>
  <si>
    <t>https://topol-dt.ru/upload/iblock/df0/c1c86f85_2bd2_11e6_a6d0_549f35008dee_da7925d9_5b54_11e9_94db_549f35008dee.jpeg</t>
  </si>
  <si>
    <t>https://topol-dt.ru/upload/iblock/d51/c1c86f85_2bd2_11e6_a6d0_549f35008dee_4faef728_4762_11e6_9469_549f35008dee.jpeg</t>
  </si>
  <si>
    <t>https://topol-dt.ru/upload/iblock/34b/c1c86f85_2bd2_11e6_a6d0_549f35008dee_588dd7ed_4762_11e6_9469_549f35008dee.jpeg</t>
  </si>
  <si>
    <t>https://topol-dt.ru/upload/iblock/c8d/c1c86f85_2bd2_11e6_a6d0_549f35008dee_da7925d8_5b54_11e9_94db_549f35008dee.jpeg</t>
  </si>
  <si>
    <t>https://topol-dt.ru/upload/iblock/a37/c1c86f85_2bd2_11e6_a6d0_549f35008dee_e0aa7a4e_5b54_11e9_94db_549f35008dee.jpeg</t>
  </si>
  <si>
    <t>https://topol-dt.ru/upload/iblock/531/c1c86f85_2bd2_11e6_a6d0_549f35008dee_e0aa7a4f_5b54_11e9_94db_549f35008dee.jpeg</t>
  </si>
  <si>
    <t>https://topol-dt.ru/upload/iblock/0f7/c1c86f85_2bd2_11e6_a6d0_549f35008dee_e0aa7a50_5b54_11e9_94db_549f35008dee.jpeg</t>
  </si>
  <si>
    <t>Стульчик для кормления Selby 152 &amp;quot;Совы&amp;quot; фиолетовый</t>
  </si>
  <si>
    <t>фиолетовый</t>
  </si>
  <si>
    <t>пластик</t>
  </si>
  <si>
    <t>- большой столик с углублением для посуды- пятиточечный ремень безопасности- подставка для ног- легкая и устойчивая конструкция- для детей от 6-ти месяцев до 3 лет.Размеры (ДхШхВ) – 74?72?100 см.</t>
  </si>
  <si>
    <t>ЕАЭС RU C-RU.ВЕ02.В.04357/21</t>
  </si>
  <si>
    <t>https://topol-dt.ru/catalog/stulchiki_dlya_kormleniya_1/stulchik_dlya_kormleniya_selby_152_sovy_fioletovyy/</t>
  </si>
  <si>
    <t>https://topol-dt.ru/upload/iblock/263/29e43686_41d7_11e6_9469_549f35008dee_f9c9381c_5d59_11e6_9469_549f35008dee.jpeg</t>
  </si>
  <si>
    <t>Стульчики для кормления</t>
  </si>
  <si>
    <t>https://topol-dt.ru/upload/iblock/4b8/29e43686_41d7_11e6_9469_549f35008dee_0ce3349d_24dd_11eb_876e_549f35008dee.jpeg</t>
  </si>
  <si>
    <t>https://topol-dt.ru/upload/iblock/c15/29e43686_41d7_11e6_9469_549f35008dee_157f6eda_24dd_11eb_876e_549f35008dee.jpeg</t>
  </si>
  <si>
    <t>https://topol-dt.ru/upload/iblock/466/29e43686_41d7_11e6_9469_549f35008dee_157f6edb_24dd_11eb_876e_549f35008dee.jpeg</t>
  </si>
  <si>
    <t>https://topol-dt.ru/upload/iblock/cb9/29e43686_41d7_11e6_9469_549f35008dee_21be6323_24dd_11eb_876e_549f35008dee.jpeg</t>
  </si>
  <si>
    <t>https://topol-dt.ru/upload/iblock/c1f/29e43686_41d7_11e6_9469_549f35008dee_21be6324_24dd_11eb_876e_549f35008dee.jpeg</t>
  </si>
  <si>
    <t>https://topol-dt.ru/upload/iblock/7b8/29e43686_41d7_11e6_9469_549f35008dee_03690b4f_5d5a_11e6_9469_549f35008dee.jpeg</t>
  </si>
  <si>
    <t>https://topol-dt.ru/upload/iblock/62f/29e43686_41d7_11e6_9469_549f35008dee_ff59376c_7e41_11e6_86d2_549f35008df0.pdf</t>
  </si>
  <si>
    <t>Стульчик для кормления Selby 152 &amp;quot;Совы&amp;quot; серый</t>
  </si>
  <si>
    <t>ЕАЭС RU C-RU.НВ26.В.05106/24</t>
  </si>
  <si>
    <t>https://topol-dt.ru/catalog/stulchiki_dlya_kormleniya_1/stulchik_dlya_kormleniya_selby_152_sovy_seryy/</t>
  </si>
  <si>
    <t>https://topol-dt.ru/upload/iblock/05a/c31bf9d4_2333_11e6_a6d0_549f35008dee_a5d38713_5d59_11e6_9469_549f35008dee.jpeg</t>
  </si>
  <si>
    <t>https://topol-dt.ru/upload/iblock/0ad/c31bf9d4_2333_11e6_a6d0_549f35008dee_d80b7f3a_5ebe_11e6_86d2_549f35008dee.jpeg</t>
  </si>
  <si>
    <t>https://topol-dt.ru/upload/iblock/be4/c31bf9d4_2333_11e6_a6d0_549f35008dee_91d8a593_9d8e_11e9_8710_549f35008dee.jpeg</t>
  </si>
  <si>
    <t>https://topol-dt.ru/upload/iblock/905/c31bf9d4_2333_11e6_a6d0_549f35008dee_dd2765fd_9d8e_11e9_8710_549f35008dee.jpeg</t>
  </si>
  <si>
    <t>https://topol-dt.ru/upload/iblock/3cf/c31bf9d4_2333_11e6_a6d0_549f35008dee_dd2765fe_9d8e_11e9_8710_549f35008dee.jpeg</t>
  </si>
  <si>
    <t>https://topol-dt.ru/upload/iblock/cdf/c31bf9d4_2333_11e6_a6d0_549f35008dee_e5b799f6_9d8e_11e9_8710_549f35008dee.jpeg</t>
  </si>
  <si>
    <t>https://topol-dt.ru/upload/iblock/9f9/c31bf9d4_2333_11e6_a6d0_549f35008dee_e5b799f7_9d8e_11e9_8710_549f35008dee.jpeg</t>
  </si>
  <si>
    <t>https://topol-dt.ru/upload/iblock/f2d/c31bf9d4_2333_11e6_a6d0_549f35008dee_f677f546_7e41_11e6_86d2_549f35008df0.pdf</t>
  </si>
  <si>
    <t>Стульчик для кормления Selby 152 &amp;quot;Совы&amp;quot; зеленый</t>
  </si>
  <si>
    <t>https://topol-dt.ru/catalog/stulchiki_dlya_kormleniya_1/stulchik_dlya_kormleniya_selby_152_sovy_zelenyy/</t>
  </si>
  <si>
    <t>https://topol-dt.ru/upload/iblock/c97/e43159e4_2333_11e6_a6d0_549f35008dee_99c91371_5d59_11e6_9469_549f35008dee.jpeg</t>
  </si>
  <si>
    <t>https://topol-dt.ru/upload/iblock/296/e43159e4_2333_11e6_a6d0_549f35008dee_d5ad27bf_ba0b_11eb_9107_549f35008dee.jpeg</t>
  </si>
  <si>
    <t>https://topol-dt.ru/upload/iblock/904/e43159e4_2333_11e6_a6d0_549f35008dee_dc89df48_ba0b_11eb_9107_549f35008dee.jpeg</t>
  </si>
  <si>
    <t>https://topol-dt.ru/upload/iblock/81d/e43159e4_2333_11e6_a6d0_549f35008dee_dc89df4a_ba0b_11eb_9107_549f35008dee.jpeg</t>
  </si>
  <si>
    <t>https://topol-dt.ru/upload/iblock/c5a/e43159e4_2333_11e6_a6d0_549f35008dee_e2e149c3_ba0b_11eb_9107_549f35008dee.jpeg</t>
  </si>
  <si>
    <t>https://topol-dt.ru/upload/iblock/5a5/e43159e4_2333_11e6_a6d0_549f35008dee_e2e149c4_ba0b_11eb_9107_549f35008dee.jpeg</t>
  </si>
  <si>
    <t>https://topol-dt.ru/upload/iblock/124/e43159e4_2333_11e6_a6d0_549f35008dee_e2e149c5_ba0b_11eb_9107_549f35008dee.jpeg</t>
  </si>
  <si>
    <t>https://topol-dt.ru/upload/iblock/158/e43159e4_2333_11e6_a6d0_549f35008dee_ead9450d_ba0b_11eb_9107_549f35008dee.jpeg</t>
  </si>
  <si>
    <t>https://topol-dt.ru/upload/iblock/6a5/e43159e4_2333_11e6_a6d0_549f35008dee_99c91372_5d59_11e6_9469_549f35008dee.jpeg</t>
  </si>
  <si>
    <t>https://topol-dt.ru/upload/iblock/020/e43159e4_2333_11e6_a6d0_549f35008dee_90151bb2_5d59_11e6_9469_549f35008dee.pdf</t>
  </si>
  <si>
    <t>Кровать детская Polini kids Колыбель, бежевый</t>
  </si>
  <si>
    <t>0.48</t>
  </si>
  <si>
    <t>Simple</t>
  </si>
  <si>
    <t>Кроватка имеет 1 положение ложа. Размер спального места 80х40 см. Каркаc изготовлен из материала массив берёзы +ЛДСП. Наполнитель Холлотек Люкс. В комплект входит матрас с жестким основанием из ДВП, наполнитель - холлофайбер хард 750.Ткань- натуральный хлопок. Конструкция колыбели- складная.Габариты:Размер колыбели (ДхШхВ): 100,0 х 58,5 х 80,0 смРазмер ложа: 80 х 40 смВысота бортика - 52 см</t>
  </si>
  <si>
    <t>https://topol-dt.ru/catalog/krovatki/krovat_detskaya_polini_kolybel_bezhevyy/</t>
  </si>
  <si>
    <t>https://topol-dt.ru/upload/iblock/a2f/d53de78b_27f2_11e6_a6d0_549f35008dee_98f1733f_4761_11e6_9469_549f35008dee.jpeg</t>
  </si>
  <si>
    <t>https://topol-dt.ru/upload/iblock/e8c/d53de78b_27f2_11e6_a6d0_549f35008dee_a10f848e_4761_11e6_9469_549f35008dee.jpeg</t>
  </si>
  <si>
    <t>https://topol-dt.ru/upload/iblock/4f0/d53de78b_27f2_11e6_a6d0_549f35008dee_a10f8490_4761_11e6_9469_549f35008dee.jpeg</t>
  </si>
  <si>
    <t>https://topol-dt.ru/upload/iblock/c5d/d53de78b_27f2_11e6_a6d0_549f35008dee_ad070f8f_4761_11e6_9469_549f35008dee.jpeg</t>
  </si>
  <si>
    <t>https://topol-dt.ru/upload/iblock/b10/d53de78b_27f2_11e6_a6d0_549f35008dee_bc24bc97_608d_11e6_86d2_549f35008df0.pdf</t>
  </si>
  <si>
    <t>Комод Polini kids Simple 1580, белый-лайм</t>
  </si>
  <si>
    <t>41.4</t>
  </si>
  <si>
    <t>Комод имеет откидную пеленальную поверхность, которая снимается. Фасад и корпус выполнен из ЛДСП производства Kronospan (Австрия). Состоит из 4 ящиков с эргономичными ручками. Ящики на роликовых направляющих. Габариты: Размер комода (ШхГхВ): 80,4х46,7х92,2 см;Размер пеленального матрасика на комод: ширина - 60 см, глубина 70 см, высота 4 см.</t>
  </si>
  <si>
    <t>https://topol-dt.ru/catalog/komody_i_stoliki/komod_polini_simple_1580_belyy_laym/</t>
  </si>
  <si>
    <t>https://topol-dt.ru/upload/iblock/ceb/e00eb8b4_3923_11e6_9469_549f35008dee_4ce0826b_4811_11e6_9469_549f35008dee.jpeg</t>
  </si>
  <si>
    <t>https://topol-dt.ru/upload/iblock/7b6/e00eb8b4_3923_11e6_9469_549f35008dee_e220143a_790f_11e8_903c_549f35008dee.png</t>
  </si>
  <si>
    <t>https://topol-dt.ru/upload/iblock/d41/e00eb8b4_3923_11e6_9469_549f35008dee_e9da2bbc_790f_11e8_903c_549f35008dee.png</t>
  </si>
  <si>
    <t>https://topol-dt.ru/upload/iblock/3f8/e00eb8b4_3923_11e6_9469_549f35008dee_e9da2bbd_790f_11e8_903c_549f35008dee.jpeg</t>
  </si>
  <si>
    <t>https://topol-dt.ru/upload/iblock/b2e/e00eb8b4_3923_11e6_9469_549f35008dee_f1bf1c04_790f_11e8_903c_549f35008dee.jpeg</t>
  </si>
  <si>
    <t>https://topol-dt.ru/upload/iblock/0a7/e00eb8b4_3923_11e6_9469_549f35008dee_f1bf1c05_790f_11e8_903c_549f35008dee.png</t>
  </si>
  <si>
    <t>https://topol-dt.ru/upload/iblock/898/e00eb8b4_3923_11e6_9469_549f35008dee_f9bbda0f_790f_11e8_903c_549f35008dee.png</t>
  </si>
  <si>
    <t>https://topol-dt.ru/upload/iblock/79f/e00eb8b4_3923_11e6_9469_549f35008dee_c3ebeff5_5b0a_11e6_9469_549f35008dee.jpeg</t>
  </si>
  <si>
    <t>https://topol-dt.ru/upload/iblock/f12/e00eb8b4_3923_11e6_9469_549f35008dee_1763520d_62ea_11e6_86d2_549f35008df0.png</t>
  </si>
  <si>
    <t>https://topol-dt.ru/upload/iblock/c69/e00eb8b4_3923_11e6_9469_549f35008dee_6fc47d3c_3e52_11e8_903c_549f35008dee.jpg</t>
  </si>
  <si>
    <t>https://topol-dt.ru/upload/iblock/5d9/e00eb8b4_3923_11e6_9469_549f35008dee_75d6dfce_3e52_11e8_903c_549f35008dee.jpg</t>
  </si>
  <si>
    <t>https://topol-dt.ru/upload/iblock/ca1/e00eb8b4_3923_11e6_9469_549f35008dee_7ef8671b_3e52_11e8_903c_549f35008dee.jpg</t>
  </si>
  <si>
    <t>https://topol-dt.ru/upload/iblock/d68/e00eb8b4_3923_11e6_9469_549f35008dee_7ef8671c_3e52_11e8_903c_549f35008dee.jpg</t>
  </si>
  <si>
    <t>https://topol-dt.ru/upload/iblock/1b4/e00eb8b4_3923_11e6_9469_549f35008dee_84f2fbed_3e52_11e8_903c_549f35008dee.png</t>
  </si>
  <si>
    <t>https://topol-dt.ru/upload/iblock/5be/e00eb8b4_3923_11e6_9469_549f35008dee_27daece0_790c_11e8_903c_549f35008dee.png</t>
  </si>
  <si>
    <t>https://topol-dt.ru/upload/iblock/096/e00eb8b4_3923_11e6_9469_549f35008dee_310f7f2f_790c_11e8_903c_549f35008dee.png</t>
  </si>
  <si>
    <t>https://topol-dt.ru/upload/iblock/2d8/e00eb8b4_3923_11e6_9469_549f35008dee_310f7f30_790c_11e8_903c_549f35008dee.png</t>
  </si>
  <si>
    <t>https://topol-dt.ru/upload/iblock/26e/e00eb8b4_3923_11e6_9469_549f35008dee_3df9d68b_790c_11e8_903c_549f35008dee.png</t>
  </si>
  <si>
    <t>https://topol-dt.ru/upload/iblock/88c/e00eb8b4_3923_11e6_9469_549f35008dee_14123cf5_c17f_11e8_9ac4_549f35008dee.pdf</t>
  </si>
  <si>
    <t>Комод Polini kids Simple 1580, белый-синий</t>
  </si>
  <si>
    <t>белый-синий</t>
  </si>
  <si>
    <t>https://topol-dt.ru/catalog/komody_i_stoliki/komod_polini_simple_1580_belyy_siniy/</t>
  </si>
  <si>
    <t>https://topol-dt.ru/upload/iblock/8ff/f6cf7ff2_3923_11e6_9469_549f35008dee_963dc014_4816_11e6_9469_549f35008dee.jpeg</t>
  </si>
  <si>
    <t>https://topol-dt.ru/upload/iblock/6ef/f6cf7ff2_3923_11e6_9469_549f35008dee_5802f804_7911_11e8_903c_549f35008dee.jpeg</t>
  </si>
  <si>
    <t>https://topol-dt.ru/upload/iblock/4c7/f6cf7ff2_3923_11e6_9469_549f35008dee_5e89fe01_7911_11e8_903c_549f35008dee.png</t>
  </si>
  <si>
    <t>https://topol-dt.ru/upload/iblock/a6d/f6cf7ff2_3923_11e6_9469_549f35008dee_5e89fe03_7911_11e8_903c_549f35008dee.jpeg</t>
  </si>
  <si>
    <t>https://topol-dt.ru/upload/iblock/a0d/f6cf7ff2_3923_11e6_9469_549f35008dee_64bb5278_7911_11e8_903c_549f35008dee.jpeg</t>
  </si>
  <si>
    <t>https://topol-dt.ru/upload/iblock/d51/f6cf7ff2_3923_11e6_9469_549f35008dee_64bb5279_7911_11e8_903c_549f35008dee.png</t>
  </si>
  <si>
    <t>https://topol-dt.ru/upload/iblock/03b/f6cf7ff2_3923_11e6_9469_549f35008dee_6ade5ead_7911_11e8_903c_549f35008dee.jpeg</t>
  </si>
  <si>
    <t>https://topol-dt.ru/upload/iblock/8b7/f6cf7ff2_3923_11e6_9469_549f35008dee_655c099c_4811_11e6_9469_549f35008dee.jpeg</t>
  </si>
  <si>
    <t>https://topol-dt.ru/upload/iblock/0d2/f6cf7ff2_3923_11e6_9469_549f35008dee_0806f0c9_62ea_11e6_86d2_549f35008df0.png</t>
  </si>
  <si>
    <t>https://topol-dt.ru/upload/iblock/146/f6cf7ff2_3923_11e6_9469_549f35008dee_362a8e71_3e53_11e8_903c_549f35008dee.jpg</t>
  </si>
  <si>
    <t>https://topol-dt.ru/upload/iblock/593/f6cf7ff2_3923_11e6_9469_549f35008dee_362a8e72_3e53_11e8_903c_549f35008dee.jpg</t>
  </si>
  <si>
    <t>https://topol-dt.ru/upload/iblock/fe0/f6cf7ff2_3923_11e6_9469_549f35008dee_3c3cf104_3e53_11e8_903c_549f35008dee.jpg</t>
  </si>
  <si>
    <t>https://topol-dt.ru/upload/iblock/6c2/f6cf7ff2_3923_11e6_9469_549f35008dee_3c3cf105_3e53_11e8_903c_549f35008dee.jpg</t>
  </si>
  <si>
    <t>https://topol-dt.ru/upload/iblock/e99/f6cf7ff2_3923_11e6_9469_549f35008dee_435c4f16_3e53_11e8_903c_549f35008dee.png</t>
  </si>
  <si>
    <t>https://topol-dt.ru/upload/iblock/ff5/f6cf7ff2_3923_11e6_9469_549f35008dee_336855e3_790e_11e8_903c_549f35008dee.png</t>
  </si>
  <si>
    <t>https://topol-dt.ru/upload/iblock/cb1/f6cf7ff2_3923_11e6_9469_549f35008dee_3f35081f_790e_11e8_903c_549f35008dee.png</t>
  </si>
  <si>
    <t>https://topol-dt.ru/upload/iblock/cca/f6cf7ff2_3923_11e6_9469_549f35008dee_3f350823_790e_11e8_903c_549f35008dee.png</t>
  </si>
  <si>
    <t>https://topol-dt.ru/upload/iblock/158/f6cf7ff2_3923_11e6_9469_549f35008dee_48947333_790e_11e8_903c_549f35008dee.png</t>
  </si>
  <si>
    <t>https://topol-dt.ru/upload/iblock/d11/f6cf7ff2_3923_11e6_9469_549f35008dee_5579cc3c_c17f_11e8_9ac4_549f35008dee.pdf</t>
  </si>
  <si>
    <t>Комод Polini kids Simple 1580, белый-роза</t>
  </si>
  <si>
    <t>Комод имеет откидную пеленальную поверхность, которая снимается. Фасад и корпус выполнен из ЛДСП производства Kronospan (Австрия). Состоит из 4 ящиков с эргономичными ручками. Габариты: Размер комода (ШхГхВ): 80,4х46,7х92,2 см;Размер пеленального матрасика на комод: ширина - 60 см, глубина 70 см, высота 4 см.</t>
  </si>
  <si>
    <t>https://topol-dt.ru/catalog/komody_i_stoliki/komod_polini_simple_1580_belyy_roza/</t>
  </si>
  <si>
    <t>https://topol-dt.ru/upload/iblock/3f9/d93697f9_42a3_11e6_9469_549f35008dee_cbbb73dc_5b0a_11e6_9469_549f35008dee.jpeg</t>
  </si>
  <si>
    <t>https://topol-dt.ru/upload/iblock/035/d93697f9_42a3_11e6_9469_549f35008dee_0b32b04a_7911_11e8_903c_549f35008dee.png</t>
  </si>
  <si>
    <t>https://topol-dt.ru/upload/iblock/af0/d93697f9_42a3_11e6_9469_549f35008dee_0b32b04b_7911_11e8_903c_549f35008dee.png</t>
  </si>
  <si>
    <t>https://topol-dt.ru/upload/iblock/d68/d93697f9_42a3_11e6_9469_549f35008dee_0b32b04d_7911_11e8_903c_549f35008dee.jpeg</t>
  </si>
  <si>
    <t>https://topol-dt.ru/upload/iblock/68b/d93697f9_42a3_11e6_9469_549f35008dee_140348cd_7911_11e8_903c_549f35008dee.jpeg</t>
  </si>
  <si>
    <t>https://topol-dt.ru/upload/iblock/520/d93697f9_42a3_11e6_9469_549f35008dee_140348ce_7911_11e8_903c_549f35008dee.png</t>
  </si>
  <si>
    <t>https://topol-dt.ru/upload/iblock/ea6/d93697f9_42a3_11e6_9469_549f35008dee_1ac10e74_7911_11e8_903c_549f35008dee.png</t>
  </si>
  <si>
    <t>https://topol-dt.ru/upload/iblock/fa3/d93697f9_42a3_11e6_9469_549f35008dee_559bae8e_4811_11e6_9469_549f35008dee.jpeg</t>
  </si>
  <si>
    <t>https://topol-dt.ru/upload/iblock/597/d93697f9_42a3_11e6_9469_549f35008dee_1041929b_62ea_11e6_86d2_549f35008df0.png</t>
  </si>
  <si>
    <t>https://topol-dt.ru/upload/iblock/e6b/d93697f9_42a3_11e6_9469_549f35008dee_f70c91ad_3e52_11e8_903c_549f35008dee.jpg</t>
  </si>
  <si>
    <t>https://topol-dt.ru/upload/iblock/3c9/d93697f9_42a3_11e6_9469_549f35008dee_f70c91ae_3e52_11e8_903c_549f35008dee.jpg</t>
  </si>
  <si>
    <t>https://topol-dt.ru/upload/iblock/988/d93697f9_42a3_11e6_9469_549f35008dee_fd0e4a9e_3e52_11e8_903c_549f35008dee.jpg</t>
  </si>
  <si>
    <t>https://topol-dt.ru/upload/iblock/845/d93697f9_42a3_11e6_9469_549f35008dee_fd0e4a9f_3e52_11e8_903c_549f35008dee.jpg</t>
  </si>
  <si>
    <t>https://topol-dt.ru/upload/iblock/d42/d93697f9_42a3_11e6_9469_549f35008dee_0424232f_3e53_11e8_903c_549f35008dee.png</t>
  </si>
  <si>
    <t>https://topol-dt.ru/upload/iblock/49b/d93697f9_42a3_11e6_9469_549f35008dee_f2fefbe3_790c_11e8_903c_549f35008dee.png</t>
  </si>
  <si>
    <t>https://topol-dt.ru/upload/iblock/99b/d93697f9_42a3_11e6_9469_549f35008dee_f2fefbe5_790c_11e8_903c_549f35008dee.png</t>
  </si>
  <si>
    <t>https://topol-dt.ru/upload/iblock/b33/d93697f9_42a3_11e6_9469_549f35008dee_fcf1fc47_790c_11e8_903c_549f35008dee.png</t>
  </si>
  <si>
    <t>https://topol-dt.ru/upload/iblock/186/d93697f9_42a3_11e6_9469_549f35008dee_fcf1fc48_790c_11e8_903c_549f35008dee.png</t>
  </si>
  <si>
    <t>https://topol-dt.ru/upload/iblock/2ec/d93697f9_42a3_11e6_9469_549f35008dee_3e78bfd7_c17f_11e8_9ac4_549f35008dee.pdf</t>
  </si>
  <si>
    <t>Кроватка детская Polini kids Simple 1100 с комодом, натуральный</t>
  </si>
  <si>
    <t>Кровать -трансформер с комодом имеет 3 положения высоты ортопедического ложа. Днище реечное. В основании кровати 2 вместительных ящика. Комод кроватки имеет пеленальную поверхность с закругленными бортиками по бокам. В комод входят 3 ящика. На боковых стенках кровати силиконовые накладки. Трансформер имеет маятниковый механизм поперечного качания. Размер детского ложа – 60 х 120 см. Трансформируется в подростковую кровать, размер ложа которого 60 х 170 см.,  и независимую приставную тумбу. Кровать можно использовать до 12 лет. Изготовлено из материала: ЛДСП+ массив березы компании Kronospan (Австрия).Производство товара осуществляется в соответствии с требованиями европейской сертификации DIN EN 716-2-2008+A1-2013.Размеры кроватки (ВхШхГ) – 108,5 х 173,2 х 63,6 см Размер тумбы (ШхВ) – 41,6 х 66,0 см</t>
  </si>
  <si>
    <t>https://topol-dt.ru/catalog/krovati_transformery_iz_ldsp_i_mdf/krovatka_detskaya_polini_simple_1100_s_komodom_naturalnyy/</t>
  </si>
  <si>
    <t>https://topol-dt.ru/upload/iblock/5b0/95992fc4_f257_11e5_a6d0_549f35008dee_f25709db_3ea6_11e6_9469_549f35008dee.jpeg</t>
  </si>
  <si>
    <t>https://topol-dt.ru/upload/iblock/707/95992fc4_f257_11e5_a6d0_549f35008dee_d540df82_db0b_11eb_9107_549f35008dee.jpeg</t>
  </si>
  <si>
    <t>https://topol-dt.ru/upload/iblock/1ee/95992fc4_f257_11e5_a6d0_549f35008dee_f8ff631f_3ea6_11e6_9469_549f35008dee.jpeg</t>
  </si>
  <si>
    <t>https://topol-dt.ru/upload/iblock/922/95992fc4_f257_11e5_a6d0_549f35008dee_f8ff6320_3ea6_11e6_9469_549f35008dee.jpeg</t>
  </si>
  <si>
    <t>https://topol-dt.ru/upload/iblock/582/95992fc4_f257_11e5_a6d0_549f35008dee_00edd8e8_3ea7_11e6_9469_549f35008dee.jpeg</t>
  </si>
  <si>
    <t>https://topol-dt.ru/upload/iblock/a02/95992fc4_f257_11e5_a6d0_549f35008dee_189ca9c2_3ea7_11e6_9469_549f35008dee.jpeg</t>
  </si>
  <si>
    <t>https://topol-dt.ru/upload/iblock/acf/95992fc4_f257_11e5_a6d0_549f35008dee_eb802814_144f_11e7_9d75_549f35008dee.jpeg</t>
  </si>
  <si>
    <t>https://topol-dt.ru/upload/iblock/d50/95992fc4_f257_11e5_a6d0_549f35008dee_eb802815_144f_11e7_9d75_549f35008dee.jpeg</t>
  </si>
  <si>
    <t>https://topol-dt.ru/upload/iblock/2b7/95992fc4_f257_11e5_a6d0_549f35008dee_eb802816_144f_11e7_9d75_549f35008dee.jpeg</t>
  </si>
  <si>
    <t>https://topol-dt.ru/upload/iblock/44a/95992fc4_f257_11e5_a6d0_549f35008dee_f3fb0f0f_144f_11e7_9d75_549f35008dee.jpeg</t>
  </si>
  <si>
    <t>https://topol-dt.ru/upload/iblock/254/95992fc4_f257_11e5_a6d0_549f35008dee_fd15723b_144f_11e7_9d75_549f35008dee.jpeg</t>
  </si>
  <si>
    <t>https://topol-dt.ru/upload/iblock/e6b/95992fc4_f257_11e5_a6d0_549f35008dee_773f9c64_202b_11e7_8095_549f35008dee.jpg</t>
  </si>
  <si>
    <t>https://topol-dt.ru/upload/iblock/337/95992fc4_f257_11e5_a6d0_549f35008dee_773f9c65_202b_11e7_8095_549f35008dee.jpg</t>
  </si>
  <si>
    <t>https://topol-dt.ru/upload/iblock/4e3/95992fc4_f257_11e5_a6d0_549f35008dee_773f9c66_202b_11e7_8095_549f35008dee.jpg</t>
  </si>
  <si>
    <t>https://topol-dt.ru/upload/iblock/578/95992fc4_f257_11e5_a6d0_549f35008dee_7d69ccba_202b_11e7_8095_549f35008dee.jpg</t>
  </si>
  <si>
    <t>https://topol-dt.ru/upload/iblock/9b0/95992fc4_f257_11e5_a6d0_549f35008dee_7d69ccbb_202b_11e7_8095_549f35008dee.jpg</t>
  </si>
  <si>
    <t>https://topol-dt.ru/upload/iblock/4b5/95992fc4_f257_11e5_a6d0_549f35008dee_7d69ccbc_202b_11e7_8095_549f35008dee.jpg</t>
  </si>
  <si>
    <t>https://topol-dt.ru/upload/iblock/a92/95992fc4_f257_11e5_a6d0_549f35008dee_83b55053_202b_11e7_8095_549f35008dee.jpg</t>
  </si>
  <si>
    <t>https://topol-dt.ru/upload/iblock/f44/95992fc4_f257_11e5_a6d0_549f35008dee_83b55054_202b_11e7_8095_549f35008dee.jpg</t>
  </si>
  <si>
    <t>https://topol-dt.ru/upload/iblock/f95/95992fc4_f257_11e5_a6d0_549f35008dee_83b55055_202b_11e7_8095_549f35008dee.jpg</t>
  </si>
  <si>
    <t>https://topol-dt.ru/upload/iblock/d69/95992fc4_f257_11e5_a6d0_549f35008dee_8ba3c61d_202b_11e7_8095_549f35008dee.gif</t>
  </si>
  <si>
    <t>https://topol-dt.ru/upload/iblock/18a/95992fc4_f257_11e5_a6d0_549f35008dee_8ba3c61e_202b_11e7_8095_549f35008dee.jpg</t>
  </si>
  <si>
    <t>https://topol-dt.ru/upload/iblock/81b/95992fc4_f257_11e5_a6d0_549f35008dee_8ba3c61f_202b_11e7_8095_549f35008dee.jpg</t>
  </si>
  <si>
    <t>https://topol-dt.ru/upload/iblock/2ef/95992fc4_f257_11e5_a6d0_549f35008dee_949cd605_202b_11e7_8095_549f35008dee.jpg</t>
  </si>
  <si>
    <t>https://topol-dt.ru/upload/iblock/c99/95992fc4_f257_11e5_a6d0_549f35008dee_949cd606_202b_11e7_8095_549f35008dee.gif</t>
  </si>
  <si>
    <t>https://topol-dt.ru/upload/iblock/6ae/95992fc4_f257_11e5_a6d0_549f35008dee_9afdc601_202b_11e7_8095_549f35008dee.jpg</t>
  </si>
  <si>
    <t>https://topol-dt.ru/upload/iblock/1f0/95992fc4_f257_11e5_a6d0_549f35008dee_9afdc602_202b_11e7_8095_549f35008dee.jpg</t>
  </si>
  <si>
    <t>https://topol-dt.ru/upload/iblock/c9c/95992fc4_f257_11e5_a6d0_549f35008dee_a18bf022_202b_11e7_8095_549f35008dee.jpg</t>
  </si>
  <si>
    <t>https://topol-dt.ru/upload/iblock/b1f/95992fc4_f257_11e5_a6d0_549f35008dee_a18bf023_202b_11e7_8095_549f35008dee.jpg</t>
  </si>
  <si>
    <t>https://topol-dt.ru/upload/iblock/720/95992fc4_f257_11e5_a6d0_549f35008dee_a18bf024_202b_11e7_8095_549f35008dee.jpg</t>
  </si>
  <si>
    <t>https://topol-dt.ru/upload/iblock/9ff/95992fc4_f257_11e5_a6d0_549f35008dee_cdd3a041_60a4_11e6_86d2_549f35008df0.pdf</t>
  </si>
  <si>
    <t>Комод Polini kids Simple 1580, белый</t>
  </si>
  <si>
    <t>40.3</t>
  </si>
  <si>
    <t>https://topol-dt.ru/catalog/komody_i_stoliki/komod_polini_simple_1580_belyy/</t>
  </si>
  <si>
    <t>https://topol-dt.ru/upload/iblock/312/1b16d691_f25a_11e5_a6d0_549f35008dee_2699dcb1_5fdb_11e6_86d2_549f35008dee.jpeg</t>
  </si>
  <si>
    <t>https://topol-dt.ru/upload/iblock/356/1b16d691_f25a_11e5_a6d0_549f35008dee_507c65e8_f43c_11e6_8216_549f35008dee.jpeg</t>
  </si>
  <si>
    <t>https://topol-dt.ru/upload/iblock/2ae/1b16d691_f25a_11e5_a6d0_549f35008dee_5e2c4f7c_f43c_11e6_8216_549f35008dee.jpeg</t>
  </si>
  <si>
    <t>https://topol-dt.ru/upload/iblock/f82/1b16d691_f25a_11e5_a6d0_549f35008dee_9ffc9b4f_f43c_11e6_8216_549f35008dee.jpeg</t>
  </si>
  <si>
    <t>https://topol-dt.ru/upload/iblock/15b/1b16d691_f25a_11e5_a6d0_549f35008dee_b26a82ae_f43c_11e6_8216_549f35008dee.jpeg</t>
  </si>
  <si>
    <t>https://topol-dt.ru/upload/iblock/472/1b16d691_f25a_11e5_a6d0_549f35008dee_d1e8b45a_790f_11e8_903c_549f35008dee.png</t>
  </si>
  <si>
    <t>https://topol-dt.ru/upload/iblock/e23/1b16d691_f25a_11e5_a6d0_549f35008dee_d1e8b45b_790f_11e8_903c_549f35008dee.png</t>
  </si>
  <si>
    <t>https://topol-dt.ru/upload/iblock/b16/1b16d691_f25a_11e5_a6d0_549f35008dee_d9354c91_790f_11e8_903c_549f35008dee.jpeg</t>
  </si>
  <si>
    <t>https://topol-dt.ru/upload/iblock/ddc/1b16d691_f25a_11e5_a6d0_549f35008dee_d9354c93_790f_11e8_903c_549f35008dee.jpeg</t>
  </si>
  <si>
    <t>https://topol-dt.ru/upload/iblock/46b/1b16d691_f25a_11e5_a6d0_549f35008dee_0ec39a44_4811_11e6_9469_549f35008dee.jpeg</t>
  </si>
  <si>
    <t>https://topol-dt.ru/upload/iblock/e3b/1b16d691_f25a_11e5_a6d0_549f35008dee_920ed85a_6050_11e6_86d2_549f35008df0.pdf</t>
  </si>
  <si>
    <t>https://topol-dt.ru/upload/iblock/eaa/1b16d691_f25a_11e5_a6d0_549f35008dee_4febb430_3e52_11e8_903c_549f35008dee.jpg</t>
  </si>
  <si>
    <t>https://topol-dt.ru/upload/iblock/b91/1b16d691_f25a_11e5_a6d0_549f35008dee_4febb431_3e52_11e8_903c_549f35008dee.jpg</t>
  </si>
  <si>
    <t>https://topol-dt.ru/upload/iblock/01f/1b16d691_f25a_11e5_a6d0_549f35008dee_57f1f7bd_3e52_11e8_903c_549f35008dee.jpg</t>
  </si>
  <si>
    <t>https://topol-dt.ru/upload/iblock/7d2/1b16d691_f25a_11e5_a6d0_549f35008dee_5eaafaa3_3e52_11e8_903c_549f35008dee.jpg</t>
  </si>
  <si>
    <t>https://topol-dt.ru/upload/iblock/46b/1b16d691_f25a_11e5_a6d0_549f35008dee_5eaafaa4_3e52_11e8_903c_549f35008dee.png</t>
  </si>
  <si>
    <t>https://topol-dt.ru/upload/iblock/b57/1b16d691_f25a_11e5_a6d0_549f35008dee_ec4319a5_790b_11e8_903c_549f35008dee.png</t>
  </si>
  <si>
    <t>https://topol-dt.ru/upload/iblock/139/1b16d691_f25a_11e5_a6d0_549f35008dee_ec4319aa_790b_11e8_903c_549f35008dee.png</t>
  </si>
  <si>
    <t>https://topol-dt.ru/upload/iblock/f9b/1b16d691_f25a_11e5_a6d0_549f35008dee_f3223290_790b_11e8_903c_549f35008dee.png</t>
  </si>
  <si>
    <t>https://topol-dt.ru/upload/iblock/938/1b16d691_f25a_11e5_a6d0_549f35008dee_fbb9aa0b_790b_11e8_903c_549f35008dee.png</t>
  </si>
  <si>
    <t>https://topol-dt.ru/upload/iblock/f1f/1b16d691_f25a_11e5_a6d0_549f35008dee_fbb9aa0c_790b_11e8_903c_549f35008dee.png</t>
  </si>
  <si>
    <t>https://topol-dt.ru/upload/iblock/7cf/1b16d691_f25a_11e5_a6d0_549f35008dee_15a4a7ef_c172_11e8_9ac4_549f35008dee.pdf</t>
  </si>
  <si>
    <t>Комод Polini kids Simple 1580, натуральный</t>
  </si>
  <si>
    <t>https://topol-dt.ru/catalog/komody_i_stoliki/komod_polini_simple_1580_naturalnyy/</t>
  </si>
  <si>
    <t>https://topol-dt.ru/upload/iblock/ea4/c7208a9f_f25a_11e5_a6d0_549f35008dee_b4220f65_5b0a_11e6_9469_549f35008dee.jpeg</t>
  </si>
  <si>
    <t>https://topol-dt.ru/upload/iblock/fa2/c7208a9f_f25a_11e5_a6d0_549f35008dee_adacdfc7_7910_11e8_903c_549f35008dee.png</t>
  </si>
  <si>
    <t>https://topol-dt.ru/upload/iblock/8de/c7208a9f_f25a_11e5_a6d0_549f35008dee_adacdfc8_7910_11e8_903c_549f35008dee.png</t>
  </si>
  <si>
    <t>https://topol-dt.ru/upload/iblock/f34/c7208a9f_f25a_11e5_a6d0_549f35008dee_b5ff4f5b_7910_11e8_903c_549f35008dee.jpeg</t>
  </si>
  <si>
    <t>https://topol-dt.ru/upload/iblock/01b/c7208a9f_f25a_11e5_a6d0_549f35008dee_b5ff4f5d_7910_11e8_903c_549f35008dee.jpeg</t>
  </si>
  <si>
    <t>https://topol-dt.ru/upload/iblock/bfb/c7208a9f_f25a_11e5_a6d0_549f35008dee_bc271e50_7910_11e8_903c_549f35008dee.png</t>
  </si>
  <si>
    <t>https://topol-dt.ru/upload/iblock/25f/c7208a9f_f25a_11e5_a6d0_549f35008dee_bc271e51_7910_11e8_903c_549f35008dee.png</t>
  </si>
  <si>
    <t>https://topol-dt.ru/upload/iblock/f1d/c7208a9f_f25a_11e5_a6d0_549f35008dee_b4220f64_5b0a_11e6_9469_549f35008dee.jpeg</t>
  </si>
  <si>
    <t>https://topol-dt.ru/upload/iblock/eb4/c7208a9f_f25a_11e5_a6d0_549f35008dee_af77f8dd_6050_11e6_86d2_549f35008df0.png</t>
  </si>
  <si>
    <t>https://topol-dt.ru/upload/iblock/3cb/c7208a9f_f25a_11e5_a6d0_549f35008dee_ccc500af_3e52_11e8_903c_549f35008dee.jpg</t>
  </si>
  <si>
    <t>https://topol-dt.ru/upload/iblock/977/c7208a9f_f25a_11e5_a6d0_549f35008dee_ccc500b0_3e52_11e8_903c_549f35008dee.jpg</t>
  </si>
  <si>
    <t>https://topol-dt.ru/upload/iblock/40b/c7208a9f_f25a_11e5_a6d0_549f35008dee_d3936ff8_3e52_11e8_903c_549f35008dee.jpg</t>
  </si>
  <si>
    <t>https://topol-dt.ru/upload/iblock/97b/c7208a9f_f25a_11e5_a6d0_549f35008dee_d3936ff9_3e52_11e8_903c_549f35008dee.jpg</t>
  </si>
  <si>
    <t>https://topol-dt.ru/upload/iblock/20e/c7208a9f_f25a_11e5_a6d0_549f35008dee_dacf5e8d_3e52_11e8_903c_549f35008dee.png</t>
  </si>
  <si>
    <t>https://topol-dt.ru/upload/iblock/42a/c7208a9f_f25a_11e5_a6d0_549f35008dee_aecd4fc8_790c_11e8_903c_549f35008dee.png</t>
  </si>
  <si>
    <t>https://topol-dt.ru/upload/iblock/70c/c7208a9f_f25a_11e5_a6d0_549f35008dee_aecd4fc9_790c_11e8_903c_549f35008dee.png</t>
  </si>
  <si>
    <t>https://topol-dt.ru/upload/iblock/a7b/c7208a9f_f25a_11e5_a6d0_549f35008dee_b77c9508_790c_11e8_903c_549f35008dee.png</t>
  </si>
  <si>
    <t>https://topol-dt.ru/upload/iblock/015/c7208a9f_f25a_11e5_a6d0_549f35008dee_b77c9509_790c_11e8_903c_549f35008dee.png</t>
  </si>
  <si>
    <t>https://topol-dt.ru/upload/iblock/89b/c7208a9f_f25a_11e5_a6d0_549f35008dee_2fbe3c24_c17f_11e8_9ac4_549f35008dee.pdf</t>
  </si>
  <si>
    <t xml:space="preserve">Кроватка детская Polini kids Simple 101, белый </t>
  </si>
  <si>
    <t>0.708288</t>
  </si>
  <si>
    <t>\Традиционный стиль кроватки позволяет гармонично вписать её в оформление детской комнаты, предоставляя больше возможностей для интерьерных решений.Данную модель можно использовать в качестве приставной кроватки. Для безопасной эксплуатации прилагаются два крепежных ремешка с застежками-фастексами, предотвращающие смещение детской кроватки и исключающие риск падения ребенка во время использования.Закругленные края кроватки обеспечивают повышенную защиту ребёнка от случайных травм.Преимущества:- 2 положения ложа: верхний уровень подходит для детей от 0 и до 6 мес., нижний уровень - от 6 мес. и до 3-х лет</t>
  </si>
  <si>
    <t xml:space="preserve"> - ортопедическое основание</t>
  </si>
  <si>
    <t>- высококачественное лаковое покрытие.Максимальная нагрузка на ложе кроватки:- в качестве приставной до 10 кг,- в стандартном варианте до 30 кг.Модель выполнена в соответствии с ГОСТ и европейскими стандартами качества и безопасности продукции.Габариты изделия (ВхШхД), мм.: 815 х 680 х 1240.Размер ложа -120х60 см.\""</t>
  </si>
  <si>
    <t>https://topol-dt.ru/catalog/krovatki/krovatka_detskaya_polini_simple_101_belyy_/</t>
  </si>
  <si>
    <t>https://topol-dt.ru/upload/iblock/05c/aa26a8ac_0dd0_11e6_a6d0_549f35008dee_1b4b5d46_480f_11e6_9469_549f35008dee.jpeg</t>
  </si>
  <si>
    <t>https://topol-dt.ru/upload/iblock/0e3/aa26a8ac_0dd0_11e6_a6d0_549f35008dee_2271df79_480f_11e6_9469_549f35008dee.jpeg</t>
  </si>
  <si>
    <t>https://topol-dt.ru/upload/iblock/20d/aa26a8ac_0dd0_11e6_a6d0_549f35008dee_2271df7a_480f_11e6_9469_549f35008dee.jpeg</t>
  </si>
  <si>
    <t>https://topol-dt.ru/upload/iblock/bc3/aa26a8ac_0dd0_11e6_a6d0_549f35008dee_0c2611c0_93f6_11e8_b784_549f35008dee.jpeg</t>
  </si>
  <si>
    <t>https://topol-dt.ru/upload/iblock/b33/aa26a8ac_0dd0_11e6_a6d0_549f35008dee_123f9873_93f6_11e8_b784_549f35008dee.jpeg</t>
  </si>
  <si>
    <t>https://topol-dt.ru/upload/iblock/501/aa26a8ac_0dd0_11e6_a6d0_549f35008dee_18545c66_93f6_11e8_b784_549f35008dee.jpeg</t>
  </si>
  <si>
    <t>https://topol-dt.ru/upload/iblock/9ef/aa26a8ac_0dd0_11e6_a6d0_549f35008dee_e7ad8a7a_f7e8_11ee_ba8e_5254001dfc81.jpeg</t>
  </si>
  <si>
    <t>https://topol-dt.ru/upload/iblock/310/aa26a8ac_0dd0_11e6_a6d0_549f35008dee_e7ad8a7b_f7e8_11ee_ba8e_5254001dfc81.jpeg</t>
  </si>
  <si>
    <t>https://topol-dt.ru/upload/iblock/a1d/aa26a8ac_0dd0_11e6_a6d0_549f35008dee_ef38bf84_f7e8_11ee_ba8e_5254001dfc81.jpeg</t>
  </si>
  <si>
    <t>https://topol-dt.ru/upload/iblock/605/aa26a8ac_0dd0_11e6_a6d0_549f35008dee_ef38bf85_f7e8_11ee_ba8e_5254001dfc81.jpeg</t>
  </si>
  <si>
    <t>https://topol-dt.ru/upload/iblock/5aa/aa26a8ac_0dd0_11e6_a6d0_549f35008dee_f8594365_f7e8_11ee_ba8e_5254001dfc81.jpeg</t>
  </si>
  <si>
    <t>https://topol-dt.ru/upload/iblock/67d/aa26a8ac_0dd0_11e6_a6d0_549f35008dee_f8594366_f7e8_11ee_ba8e_5254001dfc81.jpeg</t>
  </si>
  <si>
    <t>https://topol-dt.ru/upload/iblock/007/aa26a8ac_0dd0_11e6_a6d0_549f35008dee_006ebf7e_f7e9_11ee_ba8e_5254001dfc81.jpeg</t>
  </si>
  <si>
    <t>https://topol-dt.ru/upload/iblock/ad6/aa26a8ac_0dd0_11e6_a6d0_549f35008dee_006ebf7f_f7e9_11ee_ba8e_5254001dfc81.jpeg</t>
  </si>
  <si>
    <t>https://topol-dt.ru/upload/iblock/4b0/aa26a8ac_0dd0_11e6_a6d0_549f35008dee_06d71082_f7e9_11ee_ba8e_5254001dfc81.jpeg</t>
  </si>
  <si>
    <t>https://topol-dt.ru/upload/iblock/d0f/aa26a8ac_0dd0_11e6_a6d0_549f35008dee_06d71083_f7e9_11ee_ba8e_5254001dfc81.jpeg</t>
  </si>
  <si>
    <t>https://topol-dt.ru/upload/iblock/dd8/aa26a8ac_0dd0_11e6_a6d0_549f35008dee_0eb5b5e8_f7e9_11ee_ba8e_5254001dfc81.jpeg</t>
  </si>
  <si>
    <t>https://topol-dt.ru/upload/iblock/648/aa26a8ac_0dd0_11e6_a6d0_549f35008dee_0eb5b5e9_f7e9_11ee_ba8e_5254001dfc81.jpeg</t>
  </si>
  <si>
    <t>https://topol-dt.ru/upload/iblock/ba0/aa26a8ac_0dd0_11e6_a6d0_549f35008dee_15b1dac5_f7e9_11ee_ba8e_5254001dfc81.jpeg</t>
  </si>
  <si>
    <t>https://topol-dt.ru/upload/iblock/858/aa26a8ac_0dd0_11e6_a6d0_549f35008dee_15b1dac6_f7e9_11ee_ba8e_5254001dfc81.jpeg</t>
  </si>
  <si>
    <t>https://topol-dt.ru/upload/iblock/547/aa26a8ac_0dd0_11e6_a6d0_549f35008dee_1d764375_f7e9_11ee_ba8e_5254001dfc81.jpeg</t>
  </si>
  <si>
    <t>https://topol-dt.ru/upload/iblock/6d7/aa26a8ac_0dd0_11e6_a6d0_549f35008dee_99a3aadb_03d8_11ef_ba8e_5254001dfc81.jpeg</t>
  </si>
  <si>
    <t>https://topol-dt.ru/upload/iblock/826/aa26a8ac_0dd0_11e6_a6d0_549f35008dee_4cc4ac5d_16cf_11f0_ba9b_5254001dfc81.jpeg</t>
  </si>
  <si>
    <t>https://topol-dt.ru/upload/iblock/278/aa26a8ac_0dd0_11e6_a6d0_549f35008dee_4cc4ac5e_16cf_11f0_ba9b_5254001dfc81.jpeg</t>
  </si>
  <si>
    <t>https://topol-dt.ru/upload/iblock/7c9/aa26a8ac_0dd0_11e6_a6d0_549f35008dee_5344d2fb_16cf_11f0_ba9b_5254001dfc81.jpeg</t>
  </si>
  <si>
    <t>https://topol-dt.ru/upload/iblock/504/aa26a8ac_0dd0_11e6_a6d0_549f35008dee_5344d2fc_16cf_11f0_ba9b_5254001dfc81.jpeg</t>
  </si>
  <si>
    <t>https://topol-dt.ru/upload/iblock/b36/aa26a8ac_0dd0_11e6_a6d0_549f35008dee_623506d5_16cf_11f0_ba9b_5254001dfc81.jpeg</t>
  </si>
  <si>
    <t>https://topol-dt.ru/upload/iblock/97c/aa26a8ac_0dd0_11e6_a6d0_549f35008dee_623506d6_16cf_11f0_ba9b_5254001dfc81.jpeg</t>
  </si>
  <si>
    <t>https://topol-dt.ru/upload/iblock/f52/aa26a8ac_0dd0_11e6_a6d0_549f35008dee_6ad4c80a_16cf_11f0_ba9b_5254001dfc81.jpeg</t>
  </si>
  <si>
    <t>https://topol-dt.ru/upload/iblock/ec6/aa26a8ac_0dd0_11e6_a6d0_549f35008dee_7448b550_16cf_11f0_ba9b_5254001dfc81.jpeg</t>
  </si>
  <si>
    <t>https://topol-dt.ru/upload/iblock/e8b/aa26a8ac_0dd0_11e6_a6d0_549f35008dee_7448b551_16cf_11f0_ba9b_5254001dfc81.jpeg</t>
  </si>
  <si>
    <t>https://topol-dt.ru/upload/iblock/579/aa26a8ac_0dd0_11e6_a6d0_549f35008dee_f18395e5_735f_11e6_86d2_549f35008df0.pdf</t>
  </si>
  <si>
    <t>Кроватка детская Polini kids Simple 101, натуральный</t>
  </si>
  <si>
    <t>https://topol-dt.ru/catalog/krovatki/krovatka_detskaya_polini_simple_101_naturalnyy/</t>
  </si>
  <si>
    <t>https://topol-dt.ru/upload/iblock/2b2/b28f029b_0dd1_11e6_a6d0_549f35008dee_31847615_480f_11e6_9469_549f35008dee.jpeg</t>
  </si>
  <si>
    <t>https://topol-dt.ru/upload/iblock/997/b28f029b_0dd1_11e6_a6d0_549f35008dee_9db2e6a9_728b_11eb_942e_549f35008dee.jpeg</t>
  </si>
  <si>
    <t>https://topol-dt.ru/upload/iblock/a33/b28f029b_0dd1_11e6_a6d0_549f35008dee_a9f7cc16_728b_11eb_942e_549f35008dee.jpeg</t>
  </si>
  <si>
    <t>https://topol-dt.ru/upload/iblock/798/b28f029b_0dd1_11e6_a6d0_549f35008dee_a9f7cc17_728b_11eb_942e_549f35008dee.jpeg</t>
  </si>
  <si>
    <t>https://topol-dt.ru/upload/iblock/f04/b28f029b_0dd1_11e6_a6d0_549f35008dee_b2a91d1c_728b_11eb_942e_549f35008dee.jpeg</t>
  </si>
  <si>
    <t>https://topol-dt.ru/upload/iblock/bf4/b28f029b_0dd1_11e6_a6d0_549f35008dee_bb71ee19_728b_11eb_942e_549f35008dee.jpeg</t>
  </si>
  <si>
    <t>https://topol-dt.ru/upload/iblock/2de/b28f029b_0dd1_11e6_a6d0_549f35008dee_c0bde82c_7364_11eb_942e_549f35008dee.jpeg</t>
  </si>
  <si>
    <t>https://topol-dt.ru/upload/iblock/976/b28f029b_0dd1_11e6_a6d0_549f35008dee_cc45922d_7364_11eb_942e_549f35008dee.jpeg</t>
  </si>
  <si>
    <t>https://topol-dt.ru/upload/iblock/767/b28f029b_0dd1_11e6_a6d0_549f35008dee_cc45922f_7364_11eb_942e_549f35008dee.jpeg</t>
  </si>
  <si>
    <t>https://topol-dt.ru/upload/iblock/a3c/b28f029b_0dd1_11e6_a6d0_549f35008dee_31847616_480f_11e6_9469_549f35008dee.jpeg</t>
  </si>
  <si>
    <t>https://topol-dt.ru/upload/iblock/395/b28f029b_0dd1_11e6_a6d0_549f35008dee_3a5e941a_480f_11e6_9469_549f35008dee.jpeg</t>
  </si>
  <si>
    <t>https://topol-dt.ru/upload/iblock/a5d/b28f029b_0dd1_11e6_a6d0_549f35008dee_22dfb4dd_93f6_11e8_b784_549f35008dee.jpeg</t>
  </si>
  <si>
    <t>https://topol-dt.ru/upload/iblock/318/b28f029b_0dd1_11e6_a6d0_549f35008dee_22dfb4de_93f6_11e8_b784_549f35008dee.jpeg</t>
  </si>
  <si>
    <t>https://topol-dt.ru/upload/iblock/c57/b28f029b_0dd1_11e6_a6d0_549f35008dee_2d12fa6a_93f6_11e8_b784_549f35008dee.jpeg</t>
  </si>
  <si>
    <t>https://topol-dt.ru/upload/iblock/e09/b28f029b_0dd1_11e6_a6d0_549f35008dee_86f9c081_03d8_11ef_ba8e_5254001dfc81.jpeg</t>
  </si>
  <si>
    <t>https://topol-dt.ru/upload/iblock/d8f/b28f029b_0dd1_11e6_a6d0_549f35008dee_fe5ae240_735f_11e6_86d2_549f35008df0.pdf</t>
  </si>
  <si>
    <t>Комод Polini kids Simple 1580, вяз-белый</t>
  </si>
  <si>
    <t>https://topol-dt.ru/catalog/komody_i_stoliki/komod_polini_simple_1580_vyaz_belyy/</t>
  </si>
  <si>
    <t>https://topol-dt.ru/upload/iblock/4c0/1a828f72_32b4_11e6_a6d0_549f35008dee_585f2536_4812_11e6_9469_549f35008dee.jpeg</t>
  </si>
  <si>
    <t>https://topol-dt.ru/upload/iblock/c41/1a828f72_32b4_11e6_a6d0_549f35008dee_8a766499_7910_11e8_903c_549f35008dee.png</t>
  </si>
  <si>
    <t>https://topol-dt.ru/upload/iblock/4fe/1a828f72_32b4_11e6_a6d0_549f35008dee_916faca6_7910_11e8_903c_549f35008dee.png</t>
  </si>
  <si>
    <t>https://topol-dt.ru/upload/iblock/c4d/1a828f72_32b4_11e6_a6d0_549f35008dee_981a674a_7910_11e8_903c_549f35008dee.jpeg</t>
  </si>
  <si>
    <t>https://topol-dt.ru/upload/iblock/b94/1a828f72_32b4_11e6_a6d0_549f35008dee_981a674c_7910_11e8_903c_549f35008dee.jpeg</t>
  </si>
  <si>
    <t>https://topol-dt.ru/upload/iblock/268/1a828f72_32b4_11e6_a6d0_549f35008dee_a049223b_7910_11e8_903c_549f35008dee.png</t>
  </si>
  <si>
    <t>https://topol-dt.ru/upload/iblock/743/1a828f72_32b4_11e6_a6d0_549f35008dee_a049223c_7910_11e8_903c_549f35008dee.png</t>
  </si>
  <si>
    <t>https://topol-dt.ru/upload/iblock/ff8/1a828f72_32b4_11e6_a6d0_549f35008dee_585f2535_4812_11e6_9469_549f35008dee.jpeg</t>
  </si>
  <si>
    <t>https://topol-dt.ru/upload/iblock/f46/1a828f72_32b4_11e6_a6d0_549f35008dee_a6e2e2c0_6050_11e6_86d2_549f35008df0.png</t>
  </si>
  <si>
    <t>https://topol-dt.ru/upload/iblock/bac/1a828f72_32b4_11e6_a6d0_549f35008dee_b591f764_3e52_11e8_903c_549f35008dee.jpg</t>
  </si>
  <si>
    <t>https://topol-dt.ru/upload/iblock/2a8/1a828f72_32b4_11e6_a6d0_549f35008dee_b591f765_3e52_11e8_903c_549f35008dee.jpg</t>
  </si>
  <si>
    <t>https://topol-dt.ru/upload/iblock/cab/1a828f72_32b4_11e6_a6d0_549f35008dee_bcb87996_3e52_11e8_903c_549f35008dee.jpg</t>
  </si>
  <si>
    <t>https://topol-dt.ru/upload/iblock/542/1a828f72_32b4_11e6_a6d0_549f35008dee_bcb87997_3e52_11e8_903c_549f35008dee.jpg</t>
  </si>
  <si>
    <t>https://topol-dt.ru/upload/iblock/f64/1a828f72_32b4_11e6_a6d0_549f35008dee_c48a5edd_3e52_11e8_903c_549f35008dee.png</t>
  </si>
  <si>
    <t>https://topol-dt.ru/upload/iblock/10a/1a828f72_32b4_11e6_a6d0_549f35008dee_86d8d6cf_790c_11e8_903c_549f35008dee.png</t>
  </si>
  <si>
    <t>https://topol-dt.ru/upload/iblock/30e/1a828f72_32b4_11e6_a6d0_549f35008dee_86d8d6d0_790c_11e8_903c_549f35008dee.png</t>
  </si>
  <si>
    <t>https://topol-dt.ru/upload/iblock/639/1a828f72_32b4_11e6_a6d0_549f35008dee_9008a65d_790c_11e8_903c_549f35008dee.png</t>
  </si>
  <si>
    <t>https://topol-dt.ru/upload/iblock/77b/1a828f72_32b4_11e6_a6d0_549f35008dee_9008a65f_790c_11e8_903c_549f35008dee.png</t>
  </si>
  <si>
    <t>https://topol-dt.ru/upload/iblock/653/1a828f72_32b4_11e6_a6d0_549f35008dee_2808e761_c17f_11e8_9ac4_549f35008dee.pdf</t>
  </si>
  <si>
    <t>Шкаф двухсекционный Polini kids Simple, белый</t>
  </si>
  <si>
    <t>Шкаф 2-х секционный, в состав которого входит: 5 полок, штанга для одежды. Модель изготовлена из ЛДСП Kronospan (Австрия).Габариты изделия, мм. .:(ВхШхГ) 1900 х 898 х 500.</t>
  </si>
  <si>
    <t>RU Д-RU.РА06.В.04022/22</t>
  </si>
  <si>
    <t>https://topol-dt.ru/catalog/shkafy/shkaf_dvukhsektsionnyy_polini_simple_belyy/</t>
  </si>
  <si>
    <t>https://topol-dt.ru/upload/iblock/d0d/83259e2b_f25a_11e5_a6d0_549f35008dee_73435f9a_5a23_11e6_9469_549f35008dee.jpeg</t>
  </si>
  <si>
    <t>https://topol-dt.ru/upload/iblock/f3d/83259e2b_f25a_11e5_a6d0_549f35008dee_944bec15_e2f9_11e6_8216_549f35008dee.jpeg</t>
  </si>
  <si>
    <t>https://topol-dt.ru/upload/iblock/ad8/83259e2b_f25a_11e5_a6d0_549f35008dee_944bec16_e2f9_11e6_8216_549f35008dee.jpeg</t>
  </si>
  <si>
    <t>https://topol-dt.ru/upload/iblock/510/83259e2b_f25a_11e5_a6d0_549f35008dee_0fcf4147_5faa_11e6_86d2_549f35008dee.jpeg</t>
  </si>
  <si>
    <t>https://topol-dt.ru/upload/iblock/91d/83259e2b_f25a_11e5_a6d0_549f35008dee_b9b48dc3_d4b6_11eb_9107_549f35008dee.jpeg</t>
  </si>
  <si>
    <t>https://topol-dt.ru/upload/iblock/6d5/83259e2b_f25a_11e5_a6d0_549f35008dee_b9b48dc4_d4b6_11eb_9107_549f35008dee.jpeg</t>
  </si>
  <si>
    <t>https://topol-dt.ru/upload/iblock/7a3/83259e2b_f25a_11e5_a6d0_549f35008dee_93fb8e5a_a864_11ed_bf2f_549f35008dee.jpeg</t>
  </si>
  <si>
    <t>https://topol-dt.ru/upload/iblock/7ff/83259e2b_f25a_11e5_a6d0_549f35008dee_93fb8e5b_a864_11ed_bf2f_549f35008dee.jpeg</t>
  </si>
  <si>
    <t>https://topol-dt.ru/upload/iblock/82f/83259e2b_f25a_11e5_a6d0_549f35008dee_0db6d396_ac56_11ed_bf2f_549f35008dee.jpeg</t>
  </si>
  <si>
    <t>https://topol-dt.ru/upload/iblock/f7f/83259e2b_f25a_11e5_a6d0_549f35008dee_87e4b67a_7013_11e6_86d2_549f35008df0.pdf</t>
  </si>
  <si>
    <t>Шкаф двухсекционный Polini kids Simple, натуральный</t>
  </si>
  <si>
    <t>Шкаф 2-х секционный, в состав которого входит: 5 полок, штанга для одежды. Модель изготовлена из ЛДСП Kronospan (Австрия), отвечающего европейским требованиям EN 316 нормам EN 622.Габариты изделия, мм..: (ВхШхГ) 1900 х 898 х 500.</t>
  </si>
  <si>
    <t>https://topol-dt.ru/catalog/shkafy/shkaf_dvukhsektsionnyy_polini_simple_naturalnyy/</t>
  </si>
  <si>
    <t>https://topol-dt.ru/upload/iblock/119/5949a911_f25b_11e5_a6d0_549f35008dee_82aba7c0_5a23_11e6_9469_549f35008dee.jpeg</t>
  </si>
  <si>
    <t>https://topol-dt.ru/upload/iblock/08b/5949a911_f25b_11e5_a6d0_549f35008dee_e57243e7_5fa9_11e6_86d2_549f35008dee.jpeg</t>
  </si>
  <si>
    <t>https://topol-dt.ru/upload/iblock/6d9/5949a911_f25b_11e5_a6d0_549f35008dee_46a9d7e6_ccc3_11ee_8ccc_525400ebc2a0.jpeg</t>
  </si>
  <si>
    <t>https://topol-dt.ru/upload/iblock/165/5949a911_f25b_11e5_a6d0_549f35008dee_46a9d7e7_ccc3_11ee_8ccc_525400ebc2a0.jpeg</t>
  </si>
  <si>
    <t>https://topol-dt.ru/upload/iblock/88e/5949a911_f25b_11e5_a6d0_549f35008dee_4dfe3294_ccc3_11ee_8ccc_525400ebc2a0.jpeg</t>
  </si>
  <si>
    <t>https://topol-dt.ru/upload/iblock/e4f/5949a911_f25b_11e5_a6d0_549f35008dee_4dfe3295_ccc3_11ee_8ccc_525400ebc2a0.jpeg</t>
  </si>
  <si>
    <t>https://topol-dt.ru/upload/iblock/187/5949a911_f25b_11e5_a6d0_549f35008dee_5461bfc0_ccc3_11ee_8ccc_525400ebc2a0.jpeg</t>
  </si>
  <si>
    <t>https://topol-dt.ru/upload/iblock/29c/5949a911_f25b_11e5_a6d0_549f35008dee_5461bfc1_ccc3_11ee_8ccc_525400ebc2a0.jpeg</t>
  </si>
  <si>
    <t>https://topol-dt.ru/upload/iblock/1e6/5949a911_f25b_11e5_a6d0_549f35008dee_5c5f6164_ccc3_11ee_8ccc_525400ebc2a0.jpeg</t>
  </si>
  <si>
    <t>https://topol-dt.ru/upload/iblock/989/5949a911_f25b_11e5_a6d0_549f35008dee_27a8d5e6_e0a6_11eb_9107_549f35008dee.jpeg</t>
  </si>
  <si>
    <t>https://topol-dt.ru/upload/iblock/4e2/5949a911_f25b_11e5_a6d0_549f35008dee_aa076d04_a864_11ed_bf2f_549f35008dee.jpeg</t>
  </si>
  <si>
    <t>https://topol-dt.ru/upload/iblock/b1f/5949a911_f25b_11e5_a6d0_549f35008dee_aa076d05_a864_11ed_bf2f_549f35008dee.jpeg</t>
  </si>
  <si>
    <t>https://topol-dt.ru/upload/iblock/742/5949a911_f25b_11e5_a6d0_549f35008dee_9223e2e8_7013_11e6_86d2_549f35008df0.pdf</t>
  </si>
  <si>
    <t>Стеллаж с ящиками Polini kids Simple, белый</t>
  </si>
  <si>
    <t>43.5</t>
  </si>
  <si>
    <t>Стеллаж  с 3-мя открытыми полками и 3 вместительными ящиками с системой  плавного закрытия. Модель изготовлена из ЛДСП Kronospan (Австрия).Габариты изделия, мм: (ВхШхГ)1900 х 450 х 500.</t>
  </si>
  <si>
    <t>https://topol-dt.ru/catalog/shkafy/stellazh_s_yashchikami_polini_simple_belyy/</t>
  </si>
  <si>
    <t>https://topol-dt.ru/upload/iblock/965/04524881_f25c_11e5_a6d0_549f35008dee_039710ff_5a23_11e6_9469_549f35008dee.jpeg</t>
  </si>
  <si>
    <t>https://topol-dt.ru/upload/iblock/1d4/04524881_f25c_11e5_a6d0_549f35008dee_17ad0d6f_5faa_11e6_86d2_549f35008dee.jpeg</t>
  </si>
  <si>
    <t>https://topol-dt.ru/upload/iblock/42d/04524881_f25c_11e5_a6d0_549f35008dee_8b22b4ed_60d4_11ed_bf2f_549f35008dee.jpeg</t>
  </si>
  <si>
    <t>https://topol-dt.ru/upload/iblock/6f4/04524881_f25c_11e5_a6d0_549f35008dee_8b22b4ee_60d4_11ed_bf2f_549f35008dee.jpeg</t>
  </si>
  <si>
    <t>https://topol-dt.ru/upload/iblock/787/04524881_f25c_11e5_a6d0_549f35008dee_7603404b_7013_11e6_86d2_549f35008df0.pdf</t>
  </si>
  <si>
    <t>Стеллаж с ящиками Polini kids Simple, натуральный</t>
  </si>
  <si>
    <t>https://topol-dt.ru/catalog/shkafy/stellazh_s_yashchikami_polini_simple_naturalnyy/</t>
  </si>
  <si>
    <t>https://topol-dt.ru/upload/iblock/09c/22111a8e_f25c_11e5_a6d0_549f35008dee_12813036_5a23_11e6_9469_549f35008dee.jpeg</t>
  </si>
  <si>
    <t>https://topol-dt.ru/upload/iblock/385/22111a8e_f25c_11e5_a6d0_549f35008dee_069f71b9_5faa_11e6_86d2_549f35008dee.jpeg</t>
  </si>
  <si>
    <t>https://topol-dt.ru/upload/iblock/8a8/22111a8e_f25c_11e5_a6d0_549f35008dee_7d16b77c_7013_11e6_86d2_549f35008df0.pdf</t>
  </si>
  <si>
    <t>Кроватка детская Polini kids Simple 323 натуральный</t>
  </si>
  <si>
    <t>Кроватка Polini kids Simple 323 выполнена в классическом стиле и абсолютна безопасна для младенцев, так как изготовлена из натуральных материалов: массив березы и безопасное лаковое покрытие.Кровать имеет 2 уровня высоты ложа с ортопедическим основанием. Основание днища реечное. В комплекте: полозья для качания, колеса, силиконовые накладки на бортики. Изготовлено из натурального материала: массив березы компании Kronospan (Австрия).Товар соответствует всем требованиям европейского сертификата качества и безопасности DIN EN 716: 1. Габариты изделия (ВхШхГ) мм.: 1120 х 745 х 1248.Размер ложа-120 х 60 см.</t>
  </si>
  <si>
    <t>https://topol-dt.ru/catalog/krovatki/krovatka_detskaya_polini_simple_323_naturalnyy/</t>
  </si>
  <si>
    <t>https://topol-dt.ru/upload/iblock/8af/59a7a870_dfad_11e5_a6d0_549f35008dee_b551c9eb_480e_11e6_9469_549f35008dee.jpeg</t>
  </si>
  <si>
    <t>https://topol-dt.ru/upload/iblock/2d7/59a7a870_dfad_11e5_a6d0_549f35008dee_b551c9e9_480e_11e6_9469_549f35008dee.jpeg</t>
  </si>
  <si>
    <t>https://topol-dt.ru/upload/iblock/385/59a7a870_dfad_11e5_a6d0_549f35008dee_bdb4e320_480e_11e6_9469_549f35008dee.jpeg</t>
  </si>
  <si>
    <t>https://topol-dt.ru/upload/iblock/1ba/59a7a870_dfad_11e5_a6d0_549f35008dee_bdb4e321_480e_11e6_9469_549f35008dee.jpeg</t>
  </si>
  <si>
    <t>https://topol-dt.ru/upload/iblock/d1c/59a7a870_dfad_11e5_a6d0_549f35008dee_117db234_7360_11e6_86d2_549f35008df0.pdf</t>
  </si>
  <si>
    <t>Кроватка детская Polini kids Simple 1100 с комодом, белый</t>
  </si>
  <si>
    <t>https://topol-dt.ru/catalog/krovati_transformery_iz_ldsp_i_mdf/krovatka_detskaya_polini_simple_1100_s_komodom_belyy/</t>
  </si>
  <si>
    <t>https://topol-dt.ru/upload/iblock/a59/d5fccb16_f256_11e5_a6d0_549f35008dee_b9eaebdc_3ea6_11e6_9469_549f35008dee.jpeg</t>
  </si>
  <si>
    <t>https://topol-dt.ru/upload/iblock/f29/d5fccb16_f256_11e5_a6d0_549f35008dee_4afed0c9_1a90_11e7_8095_549f35008dee.jpeg</t>
  </si>
  <si>
    <t>https://topol-dt.ru/upload/iblock/109/d5fccb16_f256_11e5_a6d0_549f35008dee_c8f57d5d_178d_11ec_9107_549f35008dee.jpeg</t>
  </si>
  <si>
    <t>https://topol-dt.ru/upload/iblock/27b/d5fccb16_f256_11e5_a6d0_549f35008dee_c8f57d5e_178d_11ec_9107_549f35008dee.jpeg</t>
  </si>
  <si>
    <t>https://topol-dt.ru/upload/iblock/76e/d5fccb16_f256_11e5_a6d0_549f35008dee_cb4714fb_3ea6_11e6_9469_549f35008dee.jpeg</t>
  </si>
  <si>
    <t>https://topol-dt.ru/upload/iblock/66e/d5fccb16_f256_11e5_a6d0_549f35008dee_d381b6ce_3ea6_11e6_9469_549f35008dee.jpeg</t>
  </si>
  <si>
    <t>https://topol-dt.ru/upload/iblock/9b0/d5fccb16_f256_11e5_a6d0_549f35008dee_d381b6cf_3ea6_11e6_9469_549f35008dee.jpeg</t>
  </si>
  <si>
    <t>https://topol-dt.ru/upload/iblock/6e8/d5fccb16_f256_11e5_a6d0_549f35008dee_dd809e14_3ea6_11e6_9469_549f35008dee.jpeg</t>
  </si>
  <si>
    <t>https://topol-dt.ru/upload/iblock/d2d/d5fccb16_f256_11e5_a6d0_549f35008dee_87508466_144c_11e7_9d75_549f35008dee.jpeg</t>
  </si>
  <si>
    <t>https://topol-dt.ru/upload/iblock/092/d5fccb16_f256_11e5_a6d0_549f35008dee_8d94e3de_144c_11e7_9d75_549f35008dee.jpeg</t>
  </si>
  <si>
    <t>https://topol-dt.ru/upload/iblock/917/d5fccb16_f256_11e5_a6d0_549f35008dee_8d94e3df_144c_11e7_9d75_549f35008dee.jpeg</t>
  </si>
  <si>
    <t>https://topol-dt.ru/upload/iblock/df4/d5fccb16_f256_11e5_a6d0_549f35008dee_954c9a01_144c_11e7_9d75_549f35008dee.jpeg</t>
  </si>
  <si>
    <t>https://topol-dt.ru/upload/iblock/bd8/d5fccb16_f256_11e5_a6d0_549f35008dee_09fc5028_202c_11e7_8095_549f35008dee.jpg</t>
  </si>
  <si>
    <t>https://topol-dt.ru/upload/iblock/c1f/d5fccb16_f256_11e5_a6d0_549f35008dee_10ba15cf_202c_11e7_8095_549f35008dee.jpg</t>
  </si>
  <si>
    <t>https://topol-dt.ru/upload/iblock/8e0/d5fccb16_f256_11e5_a6d0_549f35008dee_10ba15d0_202c_11e7_8095_549f35008dee.jpg</t>
  </si>
  <si>
    <t>https://topol-dt.ru/upload/iblock/d58/d5fccb16_f256_11e5_a6d0_549f35008dee_18ed9380_202c_11e7_8095_549f35008dee.jpg</t>
  </si>
  <si>
    <t>https://topol-dt.ru/upload/iblock/548/d5fccb16_f256_11e5_a6d0_549f35008dee_1f55a79d_202c_11e7_8095_549f35008dee.jpg</t>
  </si>
  <si>
    <t>https://topol-dt.ru/upload/iblock/d5c/d5fccb16_f256_11e5_a6d0_549f35008dee_1f55a79e_202c_11e7_8095_549f35008dee.jpg</t>
  </si>
  <si>
    <t>https://topol-dt.ru/upload/iblock/734/d5fccb16_f256_11e5_a6d0_549f35008dee_1f55a79f_202c_11e7_8095_549f35008dee.jpg</t>
  </si>
  <si>
    <t>https://topol-dt.ru/upload/iblock/aa4/d5fccb16_f256_11e5_a6d0_549f35008dee_25503c6d_202c_11e7_8095_549f35008dee.jpg</t>
  </si>
  <si>
    <t>https://topol-dt.ru/upload/iblock/555/d5fccb16_f256_11e5_a6d0_549f35008dee_25503c70_202c_11e7_8095_549f35008dee.jpg</t>
  </si>
  <si>
    <t>https://topol-dt.ru/upload/iblock/d63/d5fccb16_f256_11e5_a6d0_549f35008dee_25503c71_202c_11e7_8095_549f35008dee.gif</t>
  </si>
  <si>
    <t>https://topol-dt.ru/upload/iblock/eba/d5fccb16_f256_11e5_a6d0_549f35008dee_2c06ddf3_202c_11e7_8095_549f35008dee.jpg</t>
  </si>
  <si>
    <t>https://topol-dt.ru/upload/iblock/8bb/d5fccb16_f256_11e5_a6d0_549f35008dee_2c06ddf4_202c_11e7_8095_549f35008dee.jpg</t>
  </si>
  <si>
    <t>https://topol-dt.ru/upload/iblock/edc/d5fccb16_f256_11e5_a6d0_549f35008dee_323f568c_202c_11e7_8095_549f35008dee.jpg</t>
  </si>
  <si>
    <t>https://topol-dt.ru/upload/iblock/504/d5fccb16_f256_11e5_a6d0_549f35008dee_323f568d_202c_11e7_8095_549f35008dee.gif</t>
  </si>
  <si>
    <t>https://topol-dt.ru/upload/iblock/af4/d5fccb16_f256_11e5_a6d0_549f35008dee_3aabf543_202c_11e7_8095_549f35008dee.jpg</t>
  </si>
  <si>
    <t>https://topol-dt.ru/upload/iblock/a7d/d5fccb16_f256_11e5_a6d0_549f35008dee_3aabf546_202c_11e7_8095_549f35008dee.jpg</t>
  </si>
  <si>
    <t>https://topol-dt.ru/upload/iblock/abe/d5fccb16_f256_11e5_a6d0_549f35008dee_40b99515_202c_11e7_8095_549f35008dee.jpg</t>
  </si>
  <si>
    <t>https://topol-dt.ru/upload/iblock/efe/d5fccb16_f256_11e5_a6d0_549f35008dee_40b99516_202c_11e7_8095_549f35008dee.jpg</t>
  </si>
  <si>
    <t>https://topol-dt.ru/upload/iblock/aee/d5fccb16_f256_11e5_a6d0_549f35008dee_40b99517_202c_11e7_8095_549f35008dee.jpg</t>
  </si>
  <si>
    <t>https://topol-dt.ru/upload/iblock/3a5/d5fccb16_f256_11e5_a6d0_549f35008dee_47cd0c48_202c_11e7_8095_549f35008dee.pdf</t>
  </si>
  <si>
    <t>Кроватка детская Polini kids Simple 1100 с комодом, вяз-белый</t>
  </si>
  <si>
    <t>https://topol-dt.ru/catalog/krovati_transformery_iz_ldsp_i_mdf/krovatka_detskaya_polini_simple_1100_s_komodom_vyaz_belyy/</t>
  </si>
  <si>
    <t>https://topol-dt.ru/upload/iblock/fcd/e08c8c97_392c_11e6_9469_549f35008dee_2ed2b45c_4989_11e6_9469_549f35008dee.jpeg</t>
  </si>
  <si>
    <t>https://topol-dt.ru/upload/iblock/357/e08c8c97_392c_11e6_9469_549f35008dee_238fe6ce_db0b_11eb_9107_549f35008dee.jpeg</t>
  </si>
  <si>
    <t>https://topol-dt.ru/upload/iblock/274/e08c8c97_392c_11e6_9469_549f35008dee_2996627f_db0b_11eb_9107_549f35008dee.jpeg</t>
  </si>
  <si>
    <t>https://topol-dt.ru/upload/iblock/d5e/e08c8c97_392c_11e6_9469_549f35008dee_4bdeff33_4989_11e6_9469_549f35008dee.jpeg</t>
  </si>
  <si>
    <t>https://topol-dt.ru/upload/iblock/8bf/e08c8c97_392c_11e6_9469_549f35008dee_4bdeff35_4989_11e6_9469_549f35008dee.jpeg</t>
  </si>
  <si>
    <t>https://topol-dt.ru/upload/iblock/3ce/e08c8c97_392c_11e6_9469_549f35008dee_c171b81e_144f_11e7_9d75_549f35008dee.jpeg</t>
  </si>
  <si>
    <t>https://topol-dt.ru/upload/iblock/839/e08c8c97_392c_11e6_9469_549f35008dee_c97338e9_144f_11e7_9d75_549f35008dee.jpeg</t>
  </si>
  <si>
    <t>https://topol-dt.ru/upload/iblock/643/e08c8c97_392c_11e6_9469_549f35008dee_c97338ea_144f_11e7_9d75_549f35008dee.jpeg</t>
  </si>
  <si>
    <t>https://topol-dt.ru/upload/iblock/f45/e08c8c97_392c_11e6_9469_549f35008dee_cfae12e1_144f_11e7_9d75_549f35008dee.jpeg</t>
  </si>
  <si>
    <t>https://topol-dt.ru/upload/iblock/3cc/e08c8c97_392c_11e6_9469_549f35008dee_cfae12e2_144f_11e7_9d75_549f35008dee.jpeg</t>
  </si>
  <si>
    <t>https://topol-dt.ru/upload/iblock/ef7/e08c8c97_392c_11e6_9469_549f35008dee_ceb9b07f_202a_11e7_8095_549f35008dee.jpg</t>
  </si>
  <si>
    <t>https://topol-dt.ru/upload/iblock/e2d/e08c8c97_392c_11e6_9469_549f35008dee_d56b8f44_202a_11e7_8095_549f35008dee.jpg</t>
  </si>
  <si>
    <t>https://topol-dt.ru/upload/iblock/759/e08c8c97_392c_11e6_9469_549f35008dee_f4375cd0_202a_11e7_8095_549f35008dee.jpg</t>
  </si>
  <si>
    <t>https://topol-dt.ru/upload/iblock/178/e08c8c97_392c_11e6_9469_549f35008dee_f4375cd1_202a_11e7_8095_549f35008dee.jpg</t>
  </si>
  <si>
    <t>https://topol-dt.ru/upload/iblock/d5b/e08c8c97_392c_11e6_9469_549f35008dee_fbea5033_202a_11e7_8095_549f35008dee.gif</t>
  </si>
  <si>
    <t>https://topol-dt.ru/upload/iblock/91e/e08c8c97_392c_11e6_9469_549f35008dee_165756fe_202b_11e7_8095_549f35008dee.jpg</t>
  </si>
  <si>
    <t>https://topol-dt.ru/upload/iblock/bcb/e08c8c97_392c_11e6_9469_549f35008dee_ceb9b080_202a_11e7_8095_549f35008dee.jpg</t>
  </si>
  <si>
    <t>https://topol-dt.ru/upload/iblock/9d3/e08c8c97_392c_11e6_9469_549f35008dee_d56b8f43_202a_11e7_8095_549f35008dee.jpg</t>
  </si>
  <si>
    <t>https://topol-dt.ru/upload/iblock/6fb/e08c8c97_392c_11e6_9469_549f35008dee_fbea5032_202a_11e7_8095_549f35008dee.jpg</t>
  </si>
  <si>
    <t>https://topol-dt.ru/upload/iblock/87f/e08c8c97_392c_11e6_9469_549f35008dee_fbea5034_202a_11e7_8095_549f35008dee.jpg</t>
  </si>
  <si>
    <t>https://topol-dt.ru/upload/iblock/209/e08c8c97_392c_11e6_9469_549f35008dee_0c0780ee_202b_11e7_8095_549f35008dee.jpg</t>
  </si>
  <si>
    <t>https://topol-dt.ru/upload/iblock/447/e08c8c97_392c_11e6_9469_549f35008dee_c3ba89d9_60a4_11e6_86d2_549f35008df0.pdf</t>
  </si>
  <si>
    <t>https://topol-dt.ru/upload/iblock/261/e08c8c97_392c_11e6_9469_549f35008dee_040ac2e3_202b_11e7_8095_549f35008dee.jpg</t>
  </si>
  <si>
    <t>https://topol-dt.ru/upload/iblock/b93/e08c8c97_392c_11e6_9469_549f35008dee_0c0780ed_202b_11e7_8095_549f35008dee.gif</t>
  </si>
  <si>
    <t>https://topol-dt.ru/upload/iblock/e42/e08c8c97_392c_11e6_9469_549f35008dee_165756fd_202b_11e7_8095_549f35008dee.jpg</t>
  </si>
  <si>
    <t>https://topol-dt.ru/upload/iblock/456/e08c8c97_392c_11e6_9469_549f35008dee_ceb9b07e_202a_11e7_8095_549f35008dee.jpg</t>
  </si>
  <si>
    <t>https://topol-dt.ru/upload/iblock/ade/e08c8c97_392c_11e6_9469_549f35008dee_f4375ccf_202a_11e7_8095_549f35008dee.jpg</t>
  </si>
  <si>
    <t>https://topol-dt.ru/upload/iblock/f1f/e08c8c97_392c_11e6_9469_549f35008dee_040ac2e1_202b_11e7_8095_549f35008dee.jpg</t>
  </si>
  <si>
    <t>https://topol-dt.ru/upload/iblock/db6/e08c8c97_392c_11e6_9469_549f35008dee_0c0780ef_202b_11e7_8095_549f35008dee.jpg</t>
  </si>
  <si>
    <t>https://topol-dt.ru/upload/iblock/089/e08c8c97_392c_11e6_9469_549f35008dee_165756fc_202b_11e7_8095_549f35008dee.jpg</t>
  </si>
  <si>
    <t>Кроватка детская Polini kids Simple 1100 с комодом, слоновая кость</t>
  </si>
  <si>
    <t>https://topol-dt.ru/catalog/krovati_transformery_iz_ldsp_i_mdf/krovatka_detskaya_polini_simple_1100_s_komodom_slonovaya_kost/</t>
  </si>
  <si>
    <t>https://topol-dt.ru/upload/iblock/381/23546787_392d_11e6_9469_549f35008dee_aa6f69d6_4989_11e6_9469_549f35008dee.jpeg</t>
  </si>
  <si>
    <t>https://topol-dt.ru/upload/iblock/90c/23546787_392d_11e6_9469_549f35008dee_a26c6980_1525_11ec_9107_549f35008dee.jpeg</t>
  </si>
  <si>
    <t>https://topol-dt.ru/upload/iblock/c19/23546787_392d_11e6_9469_549f35008dee_a26c6982_1525_11ec_9107_549f35008dee.jpeg</t>
  </si>
  <si>
    <t>https://topol-dt.ru/upload/iblock/841/23546787_392d_11e6_9469_549f35008dee_0dfa968c_1450_11e7_9d75_549f35008dee.jpeg</t>
  </si>
  <si>
    <t>https://topol-dt.ru/upload/iblock/1ec/23546787_392d_11e6_9469_549f35008dee_0dfa968e_1450_11e7_9d75_549f35008dee.jpeg</t>
  </si>
  <si>
    <t>https://topol-dt.ru/upload/iblock/c47/23546787_392d_11e6_9469_549f35008dee_0dfa968f_1450_11e7_9d75_549f35008dee.jpeg</t>
  </si>
  <si>
    <t>https://topol-dt.ru/upload/iblock/463/23546787_392d_11e6_9469_549f35008dee_160a5f9a_1450_11e7_9d75_549f35008dee.jpeg</t>
  </si>
  <si>
    <t>https://topol-dt.ru/upload/iblock/8d3/23546787_392d_11e6_9469_549f35008dee_160a5f9b_1450_11e7_9d75_549f35008dee.jpeg</t>
  </si>
  <si>
    <t>https://topol-dt.ru/upload/iblock/807/23546787_392d_11e6_9469_549f35008dee_ae14af16_202b_11e7_8095_549f35008dee.jpg</t>
  </si>
  <si>
    <t>https://topol-dt.ru/upload/iblock/94f/23546787_392d_11e6_9469_549f35008dee_ae14af17_202b_11e7_8095_549f35008dee.jpg</t>
  </si>
  <si>
    <t>https://topol-dt.ru/upload/iblock/059/23546787_392d_11e6_9469_549f35008dee_b4b12177_202b_11e7_8095_549f35008dee.jpg</t>
  </si>
  <si>
    <t>https://topol-dt.ru/upload/iblock/79d/23546787_392d_11e6_9469_549f35008dee_b4b12178_202b_11e7_8095_549f35008dee.jpg</t>
  </si>
  <si>
    <t>https://topol-dt.ru/upload/iblock/c32/23546787_392d_11e6_9469_549f35008dee_b4b12179_202b_11e7_8095_549f35008dee.jpg</t>
  </si>
  <si>
    <t>https://topol-dt.ru/upload/iblock/641/23546787_392d_11e6_9469_549f35008dee_bb121173_202b_11e7_8095_549f35008dee.jpg</t>
  </si>
  <si>
    <t>https://topol-dt.ru/upload/iblock/618/23546787_392d_11e6_9469_549f35008dee_bb121174_202b_11e7_8095_549f35008dee.jpg</t>
  </si>
  <si>
    <t>https://topol-dt.ru/upload/iblock/ffb/23546787_392d_11e6_9469_549f35008dee_bb121175_202b_11e7_8095_549f35008dee.jpg</t>
  </si>
  <si>
    <t>https://topol-dt.ru/upload/iblock/5fc/23546787_392d_11e6_9469_549f35008dee_c113ca64_202b_11e7_8095_549f35008dee.jpg</t>
  </si>
  <si>
    <t>https://topol-dt.ru/upload/iblock/d93/23546787_392d_11e6_9469_549f35008dee_c113ca65_202b_11e7_8095_549f35008dee.gif</t>
  </si>
  <si>
    <t>https://topol-dt.ru/upload/iblock/8b9/23546787_392d_11e6_9469_549f35008dee_c113ca66_202b_11e7_8095_549f35008dee.jpg</t>
  </si>
  <si>
    <t>https://topol-dt.ru/upload/iblock/ef0/23546787_392d_11e6_9469_549f35008dee_c8d04348_202b_11e7_8095_549f35008dee.jpg</t>
  </si>
  <si>
    <t>https://topol-dt.ru/upload/iblock/838/23546787_392d_11e6_9469_549f35008dee_c8d04349_202b_11e7_8095_549f35008dee.jpg</t>
  </si>
  <si>
    <t>https://topol-dt.ru/upload/iblock/8ec/23546787_392d_11e6_9469_549f35008dee_ced1fc39_202b_11e7_8095_549f35008dee.gif</t>
  </si>
  <si>
    <t>https://topol-dt.ru/upload/iblock/075/23546787_392d_11e6_9469_549f35008dee_ced1fc3a_202b_11e7_8095_549f35008dee.jpg</t>
  </si>
  <si>
    <t>https://topol-dt.ru/upload/iblock/22a/23546787_392d_11e6_9469_549f35008dee_d4dd3aab_202b_11e7_8095_549f35008dee.jpg</t>
  </si>
  <si>
    <t>https://topol-dt.ru/upload/iblock/4bb/23546787_392d_11e6_9469_549f35008dee_d4dd3aac_202b_11e7_8095_549f35008dee.jpg</t>
  </si>
  <si>
    <t>https://topol-dt.ru/upload/iblock/bdd/23546787_392d_11e6_9469_549f35008dee_d4dd3aad_202b_11e7_8095_549f35008dee.jpg</t>
  </si>
  <si>
    <t>https://topol-dt.ru/upload/iblock/1e0/23546787_392d_11e6_9469_549f35008dee_dbe4cafb_202b_11e7_8095_549f35008dee.jpg</t>
  </si>
  <si>
    <t>https://topol-dt.ru/upload/iblock/001/23546787_392d_11e6_9469_549f35008dee_0eb44c37_7011_11e6_86d2_549f35008df0.pdf</t>
  </si>
  <si>
    <t>Кроватка детская Polini kids Simple 1100 с комодом, бук</t>
  </si>
  <si>
    <t>массив березы + ЛДСП</t>
  </si>
  <si>
    <t>Кровать -трансформер с комодом имеет 3 положения высоты ортопедического ложа. Днище реечное. В основании кровати 2 вместительных ящика. Комод кроватки имеет пеленальную поверхность с закругленными бортиками по бокам. В комод входят 3 ящика. На боковых стенках кровати силиконовые накладки. Трансформер имеет маятниковый механизм поперечного качания. Размер детского ложа – 60 х 120 см. Трансформируется в подростковую кровать, размер ложа которого 60 х 170 см.,  и независимую приставную тумбу. Кровать можно использовать до 12 лет. Изготовлено из материала: ЛДСП+ массив березы компании Kronospan (Австрия).Производство товара осуществляется в соответствии с требованиями европейской сертификации DIN EN 716-2-2008+A1-2013.Размеры кроватки (ВхШхГ) – 100 х 173,2 х 63,6 см Размер тумбы (ШхВ) – 41,6 х 66,0 см</t>
  </si>
  <si>
    <t>https://topol-dt.ru/catalog/krovati_transformery_iz_ldsp_i_mdf/krovatka_detskaya_polini_simple_1100_s_komodom_buk/</t>
  </si>
  <si>
    <t>https://topol-dt.ru/upload/iblock/333/2fe6abfa_392d_11e6_9469_549f35008dee_09230b24_4989_11e6_9469_549f35008dee.jpeg</t>
  </si>
  <si>
    <t>https://topol-dt.ru/upload/iblock/7d6/2fe6abfa_392d_11e6_9469_549f35008dee_c9e6805c_1523_11ec_9107_549f35008dee.jpeg</t>
  </si>
  <si>
    <t>https://topol-dt.ru/upload/iblock/948/2fe6abfa_392d_11e6_9469_549f35008dee_b8822db7_144f_11e7_9d75_549f35008dee.jpeg</t>
  </si>
  <si>
    <t>https://topol-dt.ru/upload/iblock/f20/2fe6abfa_392d_11e6_9469_549f35008dee_c9e6805e_1523_11ec_9107_549f35008dee.jpeg</t>
  </si>
  <si>
    <t>https://topol-dt.ru/upload/iblock/653/2fe6abfa_392d_11e6_9469_549f35008dee_622e5825_f307_11e8_94db_549f35008dee.jpeg</t>
  </si>
  <si>
    <t>https://topol-dt.ru/upload/iblock/8dd/2fe6abfa_392d_11e6_9469_549f35008dee_abdcde42_144f_11e7_9d75_549f35008dee.jpeg</t>
  </si>
  <si>
    <t>https://topol-dt.ru/upload/iblock/12d/2fe6abfa_392d_11e6_9469_549f35008dee_b1d77311_144f_11e7_9d75_549f35008dee.jpeg</t>
  </si>
  <si>
    <t>https://topol-dt.ru/upload/iblock/c6b/2fe6abfa_392d_11e6_9469_549f35008dee_b1d77312_144f_11e7_9d75_549f35008dee.jpeg</t>
  </si>
  <si>
    <t>https://topol-dt.ru/upload/iblock/ca1/2fe6abfa_392d_11e6_9469_549f35008dee_6b7856d7_f307_11e8_94db_549f35008dee.jpeg</t>
  </si>
  <si>
    <t>https://topol-dt.ru/upload/iblock/955/2fe6abfa_392d_11e6_9469_549f35008dee_abdcde41_144f_11e7_9d75_549f35008dee.jpeg</t>
  </si>
  <si>
    <t>https://topol-dt.ru/upload/iblock/485/2fe6abfa_392d_11e6_9469_549f35008dee_7bbf3871_202a_11e7_8095_549f35008dee.jpg</t>
  </si>
  <si>
    <t>https://topol-dt.ru/upload/iblock/35f/2fe6abfa_392d_11e6_9469_549f35008dee_7bbf3872_202a_11e7_8095_549f35008dee.jpg</t>
  </si>
  <si>
    <t>https://topol-dt.ru/upload/iblock/f29/2fe6abfa_392d_11e6_9469_549f35008dee_7bbf3873_202a_11e7_8095_549f35008dee.jpg</t>
  </si>
  <si>
    <t>https://topol-dt.ru/upload/iblock/ad4/2fe6abfa_392d_11e6_9469_549f35008dee_81fc73c9_202a_11e7_8095_549f35008dee.jpg</t>
  </si>
  <si>
    <t>https://topol-dt.ru/upload/iblock/61b/2fe6abfa_392d_11e6_9469_549f35008dee_a0ebf5f8_202a_11e7_8095_549f35008dee.jpg</t>
  </si>
  <si>
    <t>https://topol-dt.ru/upload/iblock/f15/2fe6abfa_392d_11e6_9469_549f35008dee_a0ebf5f9_202a_11e7_8095_549f35008dee.jpg</t>
  </si>
  <si>
    <t>https://topol-dt.ru/upload/iblock/d5f/2fe6abfa_392d_11e6_9469_549f35008dee_a0ebf5fa_202a_11e7_8095_549f35008dee.jpg</t>
  </si>
  <si>
    <t>https://topol-dt.ru/upload/iblock/eed/2fe6abfa_392d_11e6_9469_549f35008dee_a890a11a_202a_11e7_8095_549f35008dee.jpg</t>
  </si>
  <si>
    <t>https://topol-dt.ru/upload/iblock/6d4/2fe6abfa_392d_11e6_9469_549f35008dee_a890a11b_202a_11e7_8095_549f35008dee.jpg</t>
  </si>
  <si>
    <t>https://topol-dt.ru/upload/iblock/e5f/2fe6abfa_392d_11e6_9469_549f35008dee_a890a11c_202a_11e7_8095_549f35008dee.gif</t>
  </si>
  <si>
    <t>https://topol-dt.ru/upload/iblock/1d6/2fe6abfa_392d_11e6_9469_549f35008dee_b02e281a_202a_11e7_8095_549f35008dee.jpg</t>
  </si>
  <si>
    <t>https://topol-dt.ru/upload/iblock/f95/2fe6abfa_392d_11e6_9469_549f35008dee_b02e281c_202a_11e7_8095_549f35008dee.jpg</t>
  </si>
  <si>
    <t>https://topol-dt.ru/upload/iblock/24b/2fe6abfa_392d_11e6_9469_549f35008dee_b6a48478_202a_11e7_8095_549f35008dee.jpg</t>
  </si>
  <si>
    <t>https://topol-dt.ru/upload/iblock/751/2fe6abfa_392d_11e6_9469_549f35008dee_b6a4847a_202a_11e7_8095_549f35008dee.gif</t>
  </si>
  <si>
    <t>https://topol-dt.ru/upload/iblock/173/2fe6abfa_392d_11e6_9469_549f35008dee_bd839d63_202a_11e7_8095_549f35008dee.jpg</t>
  </si>
  <si>
    <t>https://topol-dt.ru/upload/iblock/8c4/2fe6abfa_392d_11e6_9469_549f35008dee_bd839d64_202a_11e7_8095_549f35008dee.jpg</t>
  </si>
  <si>
    <t>https://topol-dt.ru/upload/iblock/f9f/2fe6abfa_392d_11e6_9469_549f35008dee_bd839d65_202a_11e7_8095_549f35008dee.jpg</t>
  </si>
  <si>
    <t>https://topol-dt.ru/upload/iblock/c74/2fe6abfa_392d_11e6_9469_549f35008dee_c5b25854_202a_11e7_8095_549f35008dee.jpg</t>
  </si>
  <si>
    <t>https://topol-dt.ru/upload/iblock/9d3/2fe6abfa_392d_11e6_9469_549f35008dee_c5b25855_202a_11e7_8095_549f35008dee.jpg</t>
  </si>
  <si>
    <t>https://topol-dt.ru/upload/iblock/0ad/2fe6abfa_392d_11e6_9469_549f35008dee_c3ba89d8_60a4_11e6_86d2_549f35008df0.pdf</t>
  </si>
  <si>
    <t>Комплект постельного белья Polini kids &amp;quot;Джунгли&amp;quot; 120х60</t>
  </si>
  <si>
    <t>белый-оранжевый</t>
  </si>
  <si>
    <t>Выполнен из 100% хлопок. Вышивка львенка. Соответствует всем нормам безопасности. В состав комплекта входит: наволочка (40 х 60 см), простыня на резинке на матрац (120 х 60 см),пододеяльник (110 х 140 см).</t>
  </si>
  <si>
    <t>https://topol-dt.ru/catalog/postelnoe_bele/komplekt_postelnogo_belya_polini_dzhungli_120kh60/</t>
  </si>
  <si>
    <t>https://topol-dt.ru/upload/iblock/743/f5fa1168_f576_11e5_a6d0_549f35008dee_fe611157_48d1_11e6_9469_549f35008dee.jpeg</t>
  </si>
  <si>
    <t>https://topol-dt.ru/upload/iblock/c6a/f5fa1168_f576_11e5_a6d0_549f35008dee_a219bca0_8c8e_11e6_8494_549f35008dee.jpeg</t>
  </si>
  <si>
    <t>Доска пеленальная Polini kids мягкая на комод &amp;quot;Совы&amp;quot; 70х50см</t>
  </si>
  <si>
    <t>клеенка</t>
  </si>
  <si>
    <t>0.78</t>
  </si>
  <si>
    <t xml:space="preserve">Материал изделия-непромокаемая медицинская клеенка с антибактериальным эффектом. Наполнитель  холлофайбер. Размер изделия: 70х50см. </t>
  </si>
  <si>
    <t>https://topol-dt.ru/catalog/pelenalnye_doski/doska_pelenalnaya_polini_myagkaya_na_komod_sovy_70kh50sm/</t>
  </si>
  <si>
    <t>https://topol-dt.ru/upload/iblock/16d/149ba750_524c_11e6_9469_549f35008dee_53fc78d8_683e_11e6_86d2_549f35008df0.jpeg</t>
  </si>
  <si>
    <t>https://topol-dt.ru/upload/iblock/070/149ba750_524c_11e6_9469_549f35008dee_19a6bc33_df07_11e6_8216_549f35008dee.jpeg</t>
  </si>
  <si>
    <t>https://topol-dt.ru/upload/iblock/fb8/149ba750_524c_11e6_9469_549f35008dee_19a6bc34_df07_11e6_8216_549f35008dee.jpeg</t>
  </si>
  <si>
    <t>https://topol-dt.ru/upload/iblock/bb9/149ba750_524c_11e6_9469_549f35008dee_22a48ede_df07_11e6_8216_549f35008dee.jpeg</t>
  </si>
  <si>
    <t>Доска пеленальная Polini kids мягкая на комод &amp;quot;Совы&amp;quot; 85х75см</t>
  </si>
  <si>
    <t>0.8</t>
  </si>
  <si>
    <t xml:space="preserve">Материал изделия-непромокаемая медицинская клеенка с антибактериальным эффектом. Наполнитель  холлофайбер. Размер изделия:85х75см. </t>
  </si>
  <si>
    <t>https://topol-dt.ru/catalog/pelenalnye_doski/doska_pelenalnaya_polini_myagkaya_na_komod_sovy_85kh75sm/</t>
  </si>
  <si>
    <t>https://topol-dt.ru/upload/iblock/341/f070fa56_524d_11e6_9469_549f35008dee_37164406_683e_11e6_86d2_549f35008df0.jpeg</t>
  </si>
  <si>
    <t>https://topol-dt.ru/upload/iblock/0ff/f070fa56_524d_11e6_9469_549f35008dee_f4f3ce5b_df02_11e6_8216_549f35008dee.jpeg</t>
  </si>
  <si>
    <t>https://topol-dt.ru/upload/iblock/4c7/f070fa56_524d_11e6_9469_549f35008dee_f4f3ce5c_df02_11e6_8216_549f35008dee.jpeg</t>
  </si>
  <si>
    <t>https://topol-dt.ru/upload/iblock/398/f070fa56_524d_11e6_9469_549f35008dee_f4f3ce5d_df02_11e6_8216_549f35008dee.jpeg</t>
  </si>
  <si>
    <t>Комплект в кроватку Polini kids &amp;quot;Плюшевые мишки&amp;quot; 7 предметов, розовый 120х60</t>
  </si>
  <si>
    <t xml:space="preserve">Комплект выполнен из 100% хлопка(вуаль).  Подходит на кроватку с размером ложа 120х60 см.  Вышивка в виде зайчика и бабочек. В состав комплекта входит:  простыня на резинке на матрац (120х60 см),наволочка (40х60 см),пододеяльник (110х140 см). Соответствует всем нормам безопасности.                          </t>
  </si>
  <si>
    <t>https://topol-dt.ru/catalog/komplekty_v_krovatku/komplekt_v_krovatku_polini_plyushevye_mishki_7_predmetov_rozovyy_120kh60/</t>
  </si>
  <si>
    <t>https://topol-dt.ru/upload/iblock/48b/01a8f0fe_b9be_11e5_96de_549f35008dee_3b7a07bc_686a_11e6_86d2_549f35008df0.jpeg</t>
  </si>
  <si>
    <t>https://topol-dt.ru/upload/iblock/12c/01a8f0fe_b9be_11e5_96de_549f35008dee_43804b46_686a_11e6_86d2_549f35008df0.jpeg</t>
  </si>
  <si>
    <t>https://topol-dt.ru/upload/iblock/c6e/01a8f0fe_b9be_11e5_96de_549f35008dee_51a711d4_5b60_11e9_94db_549f35008dee.jpeg</t>
  </si>
  <si>
    <t>https://topol-dt.ru/upload/iblock/455/01a8f0fe_b9be_11e5_96de_549f35008dee_51a711d5_5b60_11e9_94db_549f35008dee.jpeg</t>
  </si>
  <si>
    <t>https://topol-dt.ru/upload/iblock/988/01a8f0fe_b9be_11e5_96de_549f35008dee_5a00a58b_5b60_11e9_94db_549f35008dee.jpeg</t>
  </si>
  <si>
    <t>https://topol-dt.ru/upload/iblock/b45/01a8f0fe_b9be_11e5_96de_549f35008dee_5a00a58c_5b60_11e9_94db_549f35008dee.jpeg</t>
  </si>
  <si>
    <t>https://topol-dt.ru/upload/iblock/75c/01a8f0fe_b9be_11e5_96de_549f35008dee_610a973a_5b60_11e9_94db_549f35008dee.jpeg</t>
  </si>
  <si>
    <t>https://topol-dt.ru/upload/iblock/330/01a8f0fe_b9be_11e5_96de_549f35008dee_6822d12b_5b60_11e9_94db_549f35008dee.jpeg</t>
  </si>
  <si>
    <t>https://topol-dt.ru/upload/iblock/508/01a8f0fe_b9be_11e5_96de_549f35008dee_6e920969_5b60_11e9_94db_549f35008dee.jpeg</t>
  </si>
  <si>
    <t>https://topol-dt.ru/upload/iblock/10c/01a8f0fe_b9be_11e5_96de_549f35008dee_6e92096b_5b60_11e9_94db_549f35008dee.jpeg</t>
  </si>
  <si>
    <t>Стульчик для кормления Selby BH-435 (1)</t>
  </si>
  <si>
    <t>0.4335</t>
  </si>
  <si>
    <t>ТС RU С- CN.OC13.В.01653</t>
  </si>
  <si>
    <t>https://topol-dt.ru/catalog/stulchiki_dlya_kormleniya_1/stulchik_dlya_kormleniya_selby_bh_435_1/</t>
  </si>
  <si>
    <t>https://topol-dt.ru/upload/iblock/cf9/1588fcd6_62be_11e6_86d2_549f35008df0_6aaca111_6b73_11e6_86d2_549f35008df0.jpeg</t>
  </si>
  <si>
    <t>https://topol-dt.ru/upload/iblock/33d/1588fcd6_62be_11e6_86d2_549f35008df0_70ae5a02_6b73_11e6_86d2_549f35008df0.jpeg</t>
  </si>
  <si>
    <t>https://topol-dt.ru/upload/iblock/540/1588fcd6_62be_11e6_86d2_549f35008df0_47ccd35e_6b75_11e6_86d2_549f35008df0.pdf</t>
  </si>
  <si>
    <t>Стульчик для кормления Selby BH-435 (2)</t>
  </si>
  <si>
    <t>https://topol-dt.ru/catalog/stulchiki_dlya_kormleniya_1/stulchik_dlya_kormleniya_selby_bh_435_2/</t>
  </si>
  <si>
    <t>https://topol-dt.ru/upload/iblock/9fe/3b4e126e_62be_11e6_86d2_549f35008df0_59b56dac_6b75_11e6_86d2_549f35008df0.jpeg</t>
  </si>
  <si>
    <t>https://topol-dt.ru/upload/iblock/b45/3b4e126e_62be_11e6_86d2_549f35008df0_59b56dad_6b75_11e6_86d2_549f35008df0.jpeg</t>
  </si>
  <si>
    <t>https://topol-dt.ru/upload/iblock/e89/3b4e126e_62be_11e6_86d2_549f35008df0_25251ccf_24dc_11eb_876e_549f35008dee.jpeg</t>
  </si>
  <si>
    <t>https://topol-dt.ru/upload/iblock/e27/3b4e126e_62be_11e6_86d2_549f35008df0_2f66aa9e_24dc_11eb_876e_549f35008dee.jpeg</t>
  </si>
  <si>
    <t>https://topol-dt.ru/upload/iblock/e24/3b4e126e_62be_11e6_86d2_549f35008df0_37421566_24dc_11eb_876e_549f35008dee.jpeg</t>
  </si>
  <si>
    <t>https://topol-dt.ru/upload/iblock/6e2/3b4e126e_62be_11e6_86d2_549f35008df0_4862bc1e_24dc_11eb_876e_549f35008dee.jpeg</t>
  </si>
  <si>
    <t>https://topol-dt.ru/upload/iblock/376/3b4e126e_62be_11e6_86d2_549f35008df0_4862bc1f_24dc_11eb_876e_549f35008dee.jpeg</t>
  </si>
  <si>
    <t>https://topol-dt.ru/upload/iblock/034/3b4e126e_62be_11e6_86d2_549f35008df0_568e6d40_24dc_11eb_876e_549f35008dee.jpeg</t>
  </si>
  <si>
    <t>https://topol-dt.ru/upload/iblock/dbe/3b4e126e_62be_11e6_86d2_549f35008df0_53652752_6b75_11e6_86d2_549f35008df0.pdf</t>
  </si>
  <si>
    <t>Стульчик для кормления Selby BH-435 (3)</t>
  </si>
  <si>
    <t>https://topol-dt.ru/catalog/stulchiki_dlya_kormleniya_1/stulchik_dlya_kormleniya_selby_bh_435_3/</t>
  </si>
  <si>
    <t>https://topol-dt.ru/upload/iblock/423/56c814b7_62be_11e6_86d2_549f35008df0_ea856499_6b75_11e6_86d2_549f35008df0.jpeg</t>
  </si>
  <si>
    <t>https://topol-dt.ru/upload/iblock/1bd/56c814b7_62be_11e6_86d2_549f35008df0_f8081406_6b75_11e6_86d2_549f35008df0.jpeg</t>
  </si>
  <si>
    <t>https://topol-dt.ru/upload/iblock/3b7/56c814b7_62be_11e6_86d2_549f35008df0_bd929ea5_7b17_11e6_86d2_549f35008df0.jpeg</t>
  </si>
  <si>
    <t>https://topol-dt.ru/upload/iblock/636/56c814b7_62be_11e6_86d2_549f35008df0_bd929ea6_7b17_11e6_86d2_549f35008df0.jpeg</t>
  </si>
  <si>
    <t>https://topol-dt.ru/upload/iblock/9d0/56c814b7_62be_11e6_86d2_549f35008df0_bd929ea7_7b17_11e6_86d2_549f35008df0.jpeg</t>
  </si>
  <si>
    <t>https://topol-dt.ru/upload/iblock/439/56c814b7_62be_11e6_86d2_549f35008df0_c5e2acda_7b17_11e6_86d2_549f35008df0.jpeg</t>
  </si>
  <si>
    <t>https://topol-dt.ru/upload/iblock/4ab/56c814b7_62be_11e6_86d2_549f35008df0_c5e2acdb_7b17_11e6_86d2_549f35008df0.jpeg</t>
  </si>
  <si>
    <t>https://topol-dt.ru/upload/iblock/6ee/56c814b7_62be_11e6_86d2_549f35008df0_cbe2046b_7b17_11e6_86d2_549f35008df0.jpeg</t>
  </si>
  <si>
    <t>https://topol-dt.ru/upload/iblock/674/56c814b7_62be_11e6_86d2_549f35008df0_cbe2046c_7b17_11e6_86d2_549f35008df0.jpeg</t>
  </si>
  <si>
    <t>https://topol-dt.ru/upload/iblock/059/56c814b7_62be_11e6_86d2_549f35008df0_bf8de0e8_f286_11ea_a0f3_549f35008dee.jpeg</t>
  </si>
  <si>
    <t>https://topol-dt.ru/upload/iblock/2c5/56c814b7_62be_11e6_86d2_549f35008df0_bf8de0ea_f286_11ea_a0f3_549f35008dee.jpeg</t>
  </si>
  <si>
    <t>https://topol-dt.ru/upload/iblock/209/56c814b7_62be_11e6_86d2_549f35008df0_c620cdca_f286_11ea_a0f3_549f35008dee.jpeg</t>
  </si>
  <si>
    <t>https://topol-dt.ru/upload/iblock/541/56c814b7_62be_11e6_86d2_549f35008df0_cd6d6600_f286_11ea_a0f3_549f35008dee.jpeg</t>
  </si>
  <si>
    <t>https://topol-dt.ru/upload/iblock/c81/56c814b7_62be_11e6_86d2_549f35008df0_ea856498_6b75_11e6_86d2_549f35008df0.pdf</t>
  </si>
  <si>
    <t>Рамка для пеленания Polini kids для комода Malm , белый</t>
  </si>
  <si>
    <t>Подходит только на комод с 3-мя ящиками Икея Мальм (артикул 402.145.51), размеры комода ШхГхВ,см: 80х48х100. Рамка с полукруглыми бортами. Легко устанавливается.Выполнена из ЛДСП Kronospan (Австрия), который соответствует европейским стандартам качества EN 316 и нормам EN 622. Размер рамки (ВхШхГ): 96х800х751,5 мм.</t>
  </si>
  <si>
    <t>Исх. №4477</t>
  </si>
  <si>
    <t>https://topol-dt.ru/catalog/pelenalnye_doski_1/ramka_dlya_pelenaniya_na_komod_ikea_malm_belyy_/</t>
  </si>
  <si>
    <t>https://topol-dt.ru/upload/iblock/872/a29d3c24_5946_11e6_9469_549f35008dee_46951f37_70d0_11e6_86d2_549f35008df0.jpeg</t>
  </si>
  <si>
    <t>https://topol-dt.ru/upload/iblock/f26/a29d3c24_5946_11e6_9469_549f35008dee_89864acf_aa42_11e6_819b_549f35008dee.jpeg</t>
  </si>
  <si>
    <t>https://topol-dt.ru/upload/iblock/ef1/a29d3c24_5946_11e6_9469_549f35008dee_0ad7601a_cc05_11e6_819b_549f35008dee.jpeg</t>
  </si>
  <si>
    <t>https://topol-dt.ru/upload/iblock/179/a29d3c24_5946_11e6_9469_549f35008dee_46951f39_70d0_11e6_86d2_549f35008df0.jpeg</t>
  </si>
  <si>
    <t>https://topol-dt.ru/upload/iblock/5d3/a29d3c24_5946_11e6_9469_549f35008dee_46951f3b_70d0_11e6_86d2_549f35008df0.jpeg</t>
  </si>
  <si>
    <t>https://topol-dt.ru/upload/iblock/d56/a29d3c24_5946_11e6_9469_549f35008dee_a5c5d6ec_1aa6_11f0_ba9b_5254001dfc81.jpeg</t>
  </si>
  <si>
    <t>https://topol-dt.ru/upload/iblock/e23/a29d3c24_5946_11e6_9469_549f35008dee_a5c5d6ed_1aa6_11f0_ba9b_5254001dfc81.jpeg</t>
  </si>
  <si>
    <t>https://topol-dt.ru/upload/iblock/a6b/a29d3c24_5946_11e6_9469_549f35008dee_ad4057ca_1aa6_11f0_ba9b_5254001dfc81.jpeg</t>
  </si>
  <si>
    <t>https://topol-dt.ru/upload/iblock/d26/a29d3c24_5946_11e6_9469_549f35008dee_ad4057cb_1aa6_11f0_ba9b_5254001dfc81.jpeg</t>
  </si>
  <si>
    <t>https://topol-dt.ru/upload/iblock/891/a29d3c24_5946_11e6_9469_549f35008dee_b494b20c_1aa6_11f0_ba9b_5254001dfc81.jpeg</t>
  </si>
  <si>
    <t>https://topol-dt.ru/upload/iblock/369/a29d3c24_5946_11e6_9469_549f35008dee_b494b20d_1aa6_11f0_ba9b_5254001dfc81.jpeg</t>
  </si>
  <si>
    <t>https://topol-dt.ru/upload/iblock/c7d/a29d3c24_5946_11e6_9469_549f35008dee_c2e795c8_1aa6_11f0_ba9b_5254001dfc81.jpeg</t>
  </si>
  <si>
    <t>https://topol-dt.ru/upload/iblock/4b4/a29d3c24_5946_11e6_9469_549f35008dee_c2e795c9_1aa6_11f0_ba9b_5254001dfc81.jpeg</t>
  </si>
  <si>
    <t>https://topol-dt.ru/upload/iblock/650/a29d3c24_5946_11e6_9469_549f35008dee_f7fb8214_2ade_11e9_94db_549f35008dee.pdf</t>
  </si>
  <si>
    <t>Стульчик для кормления Selby 252 &amp;quot;Совы&amp;quot; фиолетовый</t>
  </si>
  <si>
    <t>Рекомендуемый возраст для использования от 6 месяцев до 3-х лет.Регулируемые ремни безопасности (5-ти точечные) .Материал сиденья медицинская клеенка.Съёмный столик с подносом.Подстака для ног.В основании удобная корзина для хранения детских принадлежностей.Габариты (ДхШхВ): 74х 72 х 100 см.</t>
  </si>
  <si>
    <t>https://topol-dt.ru/catalog/stulchiki_dlya_kormleniya_1/stulchik_dlya_kormleniya_selby_252_sovy_fioletovyy/</t>
  </si>
  <si>
    <t>https://topol-dt.ru/upload/iblock/b44/f43209b0_41d7_11e6_9469_549f35008dee_511f4fa1_70e1_11e6_86d2_549f35008df0.jpeg</t>
  </si>
  <si>
    <t>https://topol-dt.ru/upload/iblock/4cc/f43209b0_41d7_11e6_9469_549f35008dee_088ceee2_3bbb_11e7_8095_549f35008dee.jpeg</t>
  </si>
  <si>
    <t>https://topol-dt.ru/upload/iblock/a9e/f43209b0_41d7_11e6_9469_549f35008dee_511f4fa2_70e1_11e6_86d2_549f35008df0.jpeg</t>
  </si>
  <si>
    <t>https://topol-dt.ru/upload/iblock/4dc/f43209b0_41d7_11e6_9469_549f35008dee_59448511_70e1_11e6_86d2_549f35008df0.jpeg</t>
  </si>
  <si>
    <t>https://topol-dt.ru/upload/iblock/f3d/f43209b0_41d7_11e6_9469_549f35008dee_59448512_70e1_11e6_86d2_549f35008df0.jpeg</t>
  </si>
  <si>
    <t>https://topol-dt.ru/upload/iblock/bf2/f43209b0_41d7_11e6_9469_549f35008dee_b7f2f82d_24dd_11eb_876e_549f35008dee.jpeg</t>
  </si>
  <si>
    <t>https://topol-dt.ru/upload/iblock/769/f43209b0_41d7_11e6_9469_549f35008dee_b7f2f82e_24dd_11eb_876e_549f35008dee.jpeg</t>
  </si>
  <si>
    <t>https://topol-dt.ru/upload/iblock/ddd/f43209b0_41d7_11e6_9469_549f35008dee_bd9a1332_7e42_11e6_86d2_549f35008df0.pdf</t>
  </si>
  <si>
    <t>Стульчик для кормления Selby 252 &amp;quot;Совы&amp;quot; зеленый</t>
  </si>
  <si>
    <t>https://topol-dt.ru/catalog/stulchiki_dlya_kormleniya_1/stulchik_dlya_kormleniya_selby_252_sovy_zelenyy/</t>
  </si>
  <si>
    <t>https://topol-dt.ru/upload/iblock/c9e/7b8ff8e7_2335_11e6_a6d0_549f35008dee_96bf11ac_70e0_11e6_86d2_549f35008df0.jpeg</t>
  </si>
  <si>
    <t>https://topol-dt.ru/upload/iblock/ef2/7b8ff8e7_2335_11e6_a6d0_549f35008dee_96bf11ad_70e0_11e6_86d2_549f35008df0.jpeg</t>
  </si>
  <si>
    <t>https://topol-dt.ru/upload/iblock/c0a/7b8ff8e7_2335_11e6_a6d0_549f35008dee_9d5de570_70e0_11e6_86d2_549f35008df0.jpeg</t>
  </si>
  <si>
    <t>https://topol-dt.ru/upload/iblock/266/7b8ff8e7_2335_11e6_a6d0_549f35008dee_9d5de571_70e0_11e6_86d2_549f35008df0.jpeg</t>
  </si>
  <si>
    <t>https://topol-dt.ru/upload/iblock/6f8/7b8ff8e7_2335_11e6_a6d0_549f35008dee_a393fca7_70e0_11e6_86d2_549f35008df0.jpeg</t>
  </si>
  <si>
    <t>https://topol-dt.ru/upload/iblock/4cf/7b8ff8e7_2335_11e6_a6d0_549f35008dee_a393fca8_70e0_11e6_86d2_549f35008df0.jpeg</t>
  </si>
  <si>
    <t>https://topol-dt.ru/upload/iblock/47d/7b8ff8e7_2335_11e6_a6d0_549f35008dee_1dfaf410_ba0c_11eb_9107_549f35008dee.jpeg</t>
  </si>
  <si>
    <t>https://topol-dt.ru/upload/iblock/3b9/7b8ff8e7_2335_11e6_a6d0_549f35008dee_1dfaf411_ba0c_11eb_9107_549f35008dee.jpeg</t>
  </si>
  <si>
    <t>https://topol-dt.ru/upload/iblock/490/7b8ff8e7_2335_11e6_a6d0_549f35008dee_26de9796_ba0c_11eb_9107_549f35008dee.jpeg</t>
  </si>
  <si>
    <t>https://topol-dt.ru/upload/iblock/24f/7b8ff8e7_2335_11e6_a6d0_549f35008dee_aebbdadc_7e42_11e6_86d2_549f35008df0.pdf</t>
  </si>
  <si>
    <t>Доска пеленальная Polini kids мягкая на комод &amp;quot;Стрекозы&amp;quot; 85х75см</t>
  </si>
  <si>
    <t>https://topol-dt.ru/catalog/pelenalnye_doski/doska_pelenalnaya_polini_myagkaya_na_komod_strekozy_85kh75sm/</t>
  </si>
  <si>
    <t>https://topol-dt.ru/upload/iblock/81e/f002fd11_524c_11e6_9469_549f35008dee_3b469cb8_74c2_11e6_86d2_549f35008df0.jpeg</t>
  </si>
  <si>
    <t>https://topol-dt.ru/upload/iblock/fba/f002fd11_524c_11e6_9469_549f35008dee_193020e6_df03_11e6_8216_549f35008dee.jpeg</t>
  </si>
  <si>
    <t>https://topol-dt.ru/upload/iblock/98a/f002fd11_524c_11e6_9469_549f35008dee_193020e7_df03_11e6_8216_549f35008dee.jpeg</t>
  </si>
  <si>
    <t>https://topol-dt.ru/upload/iblock/dfe/f002fd11_524c_11e6_9469_549f35008dee_2245c152_df03_11e6_8216_549f35008dee.jpeg</t>
  </si>
  <si>
    <t>https://topol-dt.ru/upload/iblock/27f/f002fd11_524c_11e6_9469_549f35008dee_2245c153_df03_11e6_8216_549f35008dee.jpeg</t>
  </si>
  <si>
    <t>Доска пеленальная Polini kids мягкая на комод &amp;quot;Стрекозы&amp;quot; 70х50см</t>
  </si>
  <si>
    <t>Материал изделия-непромокаемая медицинская клеенка с антибактериальным эффектом. Наполнитель  холлофайбер. Размер изделия: 70х50см.</t>
  </si>
  <si>
    <t>https://topol-dt.ru/catalog/pelenalnye_doski_1/doska_pelenalnaya_polini_myagkaya_na_komod_strekozy_70kh50sm/</t>
  </si>
  <si>
    <t>https://topol-dt.ru/upload/iblock/2f1/aad57d12_524d_11e6_9469_549f35008dee_343ac47f_74c2_11e6_86d2_549f35008df0.jpeg</t>
  </si>
  <si>
    <t>https://topol-dt.ru/upload/iblock/a94/aad57d12_524d_11e6_9469_549f35008dee_a5dbebff_df06_11e6_8216_549f35008dee.jpeg</t>
  </si>
  <si>
    <t>https://topol-dt.ru/upload/iblock/921/aad57d12_524d_11e6_9469_549f35008dee_a5dbec00_df06_11e6_8216_549f35008dee.jpeg</t>
  </si>
  <si>
    <t>https://topol-dt.ru/upload/iblock/b6e/aad57d12_524d_11e6_9469_549f35008dee_b2220468_df06_11e6_8216_549f35008dee.jpeg</t>
  </si>
  <si>
    <t>Доска пеленальная Polini kids мягкая на комод &amp;quot;Джунгли&amp;quot;  85х75см</t>
  </si>
  <si>
    <t>Джунгли</t>
  </si>
  <si>
    <t xml:space="preserve">Материал изделия- хлопок 100%, непромокаемая медицинская клеенка с антибактериальным эффектом. Наполнитель  холлофайбер. Размер изделия:85х75см. </t>
  </si>
  <si>
    <t>https://topol-dt.ru/catalog/pelenalnye_doski/doska_pelenalnaya_polini_myagkaya_na_komod_dzhungli_85kh75sm/</t>
  </si>
  <si>
    <t>https://topol-dt.ru/upload/iblock/f7d/bb5e60d1_53b9_11e6_9469_549f35008dee_ec749bd4_74c1_11e6_86d2_549f35008df0.jpeg</t>
  </si>
  <si>
    <t>https://topol-dt.ru/upload/iblock/e8a/bb5e60d1_53b9_11e6_9469_549f35008dee_a8c3acb2_96ee_11e7_8095_549f35008dee.jpeg</t>
  </si>
  <si>
    <t>https://topol-dt.ru/upload/iblock/305/bb5e60d1_53b9_11e6_9469_549f35008dee_d1060938_df02_11e6_8216_549f35008dee.jpeg</t>
  </si>
  <si>
    <t>https://topol-dt.ru/upload/iblock/902/bb5e60d1_53b9_11e6_9469_549f35008dee_d106093a_df02_11e6_8216_549f35008dee.jpeg</t>
  </si>
  <si>
    <t>https://topol-dt.ru/upload/iblock/f3e/bb5e60d1_53b9_11e6_9469_549f35008dee_d106093b_df02_11e6_8216_549f35008dee.jpeg</t>
  </si>
  <si>
    <t>https://topol-dt.ru/upload/iblock/1df/bb5e60d1_53b9_11e6_9469_549f35008dee_da089ea1_df02_11e6_8216_549f35008dee.jpeg</t>
  </si>
  <si>
    <t>https://topol-dt.ru/upload/iblock/4be/bb5e60d1_53b9_11e6_9469_549f35008dee_da089ea3_df02_11e6_8216_549f35008dee.jpeg</t>
  </si>
  <si>
    <t>https://topol-dt.ru/upload/iblock/fb0/bb5e60d1_53b9_11e6_9469_549f35008dee_e08ae1e1_df02_11e6_8216_549f35008dee.jpeg</t>
  </si>
  <si>
    <t>https://topol-dt.ru/upload/iblock/de2/bb5e60d1_53b9_11e6_9469_549f35008dee_18e186d6_f290_11e6_8216_549f35008dee.jpeg</t>
  </si>
  <si>
    <t>https://topol-dt.ru/upload/iblock/78f/bb5e60d1_53b9_11e6_9469_549f35008dee_23388105_f290_11e6_8216_549f35008dee.jpeg</t>
  </si>
  <si>
    <t>Доска пеленальная Polini kids мягкая на комод &amp;quot;Плюшевые мишки&amp;quot; голубой, 85х75см</t>
  </si>
  <si>
    <t>Плюшевые мишки</t>
  </si>
  <si>
    <t>https://topol-dt.ru/catalog/pelenalnye_doski_1/doska_pelenalnaya_polini_myagkaya_na_komod_plyushevye_mishki_goluboy_85kh75sm/</t>
  </si>
  <si>
    <t>https://topol-dt.ru/upload/iblock/3dd/e40560fe_53b9_11e6_9469_549f35008dee_82771948_74c1_11e6_86d2_549f35008df0.jpeg</t>
  </si>
  <si>
    <t>https://topol-dt.ru/upload/iblock/bcc/e40560fe_53b9_11e6_9469_549f35008dee_69b10169_df07_11e6_8216_549f35008dee.jpeg</t>
  </si>
  <si>
    <t>https://topol-dt.ru/upload/iblock/883/e40560fe_53b9_11e6_9469_549f35008dee_69b1016a_df07_11e6_8216_549f35008dee.jpeg</t>
  </si>
  <si>
    <t>https://topol-dt.ru/upload/iblock/647/e40560fe_53b9_11e6_9469_549f35008dee_72dc0e38_df07_11e6_8216_549f35008dee.jpeg</t>
  </si>
  <si>
    <t>https://topol-dt.ru/upload/iblock/886/e40560fe_53b9_11e6_9469_549f35008dee_72dc0e39_df07_11e6_8216_549f35008dee.jpeg</t>
  </si>
  <si>
    <t>https://topol-dt.ru/upload/iblock/4e9/e40560fe_53b9_11e6_9469_549f35008dee_7a74d278_df07_11e6_8216_549f35008dee.jpeg</t>
  </si>
  <si>
    <t>https://topol-dt.ru/upload/iblock/76e/e40560fe_53b9_11e6_9469_549f35008dee_7a74d279_df07_11e6_8216_549f35008dee.jpeg</t>
  </si>
  <si>
    <t>https://topol-dt.ru/upload/iblock/fbf/e40560fe_53b9_11e6_9469_549f35008dee_3c2d6e65_f290_11e6_8216_549f35008dee.jpeg</t>
  </si>
  <si>
    <t>https://topol-dt.ru/upload/iblock/88a/e40560fe_53b9_11e6_9469_549f35008dee_3c2d6e66_f290_11e6_8216_549f35008dee.jpeg</t>
  </si>
  <si>
    <t>Комод Polini kids Simple 1780, белый</t>
  </si>
  <si>
    <t>46.9</t>
  </si>
  <si>
    <t>https://topol-dt.ru/catalog/komody_i_stoliki/komod_polini_simple_1780_belyy/</t>
  </si>
  <si>
    <t>https://topol-dt.ru/upload/iblock/89b/8af1e162_589d_11e6_9469_549f35008dee_8a47fa22_5fdc_11e6_86d2_549f35008dee.jpeg</t>
  </si>
  <si>
    <t>https://topol-dt.ru/upload/iblock/d4b/8af1e162_589d_11e6_9469_549f35008dee_5b3da898_5fdc_11e6_86d2_549f35008dee.jpeg</t>
  </si>
  <si>
    <t>https://topol-dt.ru/upload/iblock/f33/8af1e162_589d_11e6_9469_549f35008dee_0e4c148d_786e_11e8_903c_549f35008dee.png</t>
  </si>
  <si>
    <t>https://topol-dt.ru/upload/iblock/0c0/8af1e162_589d_11e6_9469_549f35008dee_14e886ef_786e_11e8_903c_549f35008dee.png</t>
  </si>
  <si>
    <t>https://topol-dt.ru/upload/iblock/c66/8af1e162_589d_11e6_9469_549f35008dee_14e886f0_786e_11e8_903c_549f35008dee.png</t>
  </si>
  <si>
    <t>https://topol-dt.ru/upload/iblock/605/8af1e162_589d_11e6_9469_549f35008dee_1c8f9370_786e_11e8_903c_549f35008dee.png</t>
  </si>
  <si>
    <t>https://topol-dt.ru/upload/iblock/b96/8af1e162_589d_11e6_9469_549f35008dee_1c8f9371_786e_11e8_903c_549f35008dee.png</t>
  </si>
  <si>
    <t>https://topol-dt.ru/upload/iblock/ad7/8af1e162_589d_11e6_9469_549f35008dee_23c1fc84_786e_11e8_903c_549f35008dee.png</t>
  </si>
  <si>
    <t>https://topol-dt.ru/upload/iblock/439/8af1e162_589d_11e6_9469_549f35008dee_6be97970_93f1_11e8_b784_549f35008dee.jpeg</t>
  </si>
  <si>
    <t>https://topol-dt.ru/upload/iblock/212/8af1e162_589d_11e6_9469_549f35008dee_753f5f02_93f1_11e8_b784_549f35008dee.jpeg</t>
  </si>
  <si>
    <t>https://topol-dt.ru/upload/iblock/a75/8af1e162_589d_11e6_9469_549f35008dee_753f5f03_93f1_11e8_b784_549f35008dee.jpeg</t>
  </si>
  <si>
    <t>https://topol-dt.ru/upload/iblock/365/8af1e162_589d_11e6_9469_549f35008dee_7ced8fa6_93f1_11e8_b784_549f35008dee.jpeg</t>
  </si>
  <si>
    <t>https://topol-dt.ru/upload/iblock/4d7/8af1e162_589d_11e6_9469_549f35008dee_6a75594f_7010_11e6_86d2_549f35008df0.png</t>
  </si>
  <si>
    <t>https://topol-dt.ru/upload/iblock/dac/8af1e162_589d_11e6_9469_549f35008dee_df05c2a3_786c_11e8_903c_549f35008dee.png</t>
  </si>
  <si>
    <t>https://topol-dt.ru/upload/iblock/27f/8af1e162_589d_11e6_9469_549f35008dee_df05c2a4_786c_11e8_903c_549f35008dee.png</t>
  </si>
  <si>
    <t>https://topol-dt.ru/upload/iblock/cda/8af1e162_589d_11e6_9469_549f35008dee_e7a6bfa1_786c_11e8_903c_549f35008dee.png</t>
  </si>
  <si>
    <t>https://topol-dt.ru/upload/iblock/db3/8af1e162_589d_11e6_9469_549f35008dee_e7a6bfa2_786c_11e8_903c_549f35008dee.png</t>
  </si>
  <si>
    <t>https://topol-dt.ru/upload/iblock/5fe/8af1e162_589d_11e6_9469_549f35008dee_ef46a803_786c_11e8_903c_549f35008dee.png</t>
  </si>
  <si>
    <t>https://topol-dt.ru/upload/iblock/274/8af1e162_589d_11e6_9469_549f35008dee_31194e27_4e34_11ea_9c7a_549f35008dee.pdf</t>
  </si>
  <si>
    <t>Стульчик для кормления Selby 252 &amp;quot;Совы&amp;quot; серый</t>
  </si>
  <si>
    <t>https://topol-dt.ru/catalog/stulchiki_dlya_kormleniya_1/stulchik_dlya_kormleniya_selby_252_sovy_seryy/</t>
  </si>
  <si>
    <t>https://topol-dt.ru/upload/iblock/130/70d0422a_2335_11e6_a6d0_549f35008dee_1655988b_8ee0_11e6_8494_549f35008dee.jpeg</t>
  </si>
  <si>
    <t>https://topol-dt.ru/upload/iblock/f9b/70d0422a_2335_11e6_a6d0_549f35008dee_c15d3dcd_9d8c_11e9_8710_549f35008dee.jpeg</t>
  </si>
  <si>
    <t>https://topol-dt.ru/upload/iblock/667/70d0422a_2335_11e6_a6d0_549f35008dee_c15d3dce_9d8c_11e9_8710_549f35008dee.jpeg</t>
  </si>
  <si>
    <t>https://topol-dt.ru/upload/iblock/cab/70d0422a_2335_11e6_a6d0_549f35008dee_c86a759c_9d8c_11e9_8710_549f35008dee.jpeg</t>
  </si>
  <si>
    <t>https://topol-dt.ru/upload/iblock/a56/70d0422a_2335_11e6_a6d0_549f35008dee_c86a759d_9d8c_11e9_8710_549f35008dee.jpeg</t>
  </si>
  <si>
    <t>https://topol-dt.ru/upload/iblock/f01/70d0422a_2335_11e6_a6d0_549f35008dee_d52a0b15_9d8c_11e9_8710_549f35008dee.jpeg</t>
  </si>
  <si>
    <t>https://topol-dt.ru/upload/iblock/d46/70d0422a_2335_11e6_a6d0_549f35008dee_dcb72324_9d8c_11e9_8710_549f35008dee.jpeg</t>
  </si>
  <si>
    <t>https://topol-dt.ru/upload/iblock/c29/70d0422a_2335_11e6_a6d0_549f35008dee_dcb72325_9d8c_11e9_8710_549f35008dee.jpeg</t>
  </si>
  <si>
    <t>https://topol-dt.ru/upload/iblock/c4d/70d0422a_2335_11e6_a6d0_549f35008dee_e5597fd1_9d8c_11e9_8710_549f35008dee.jpeg</t>
  </si>
  <si>
    <t>https://topol-dt.ru/upload/iblock/259/70d0422a_2335_11e6_a6d0_549f35008dee_b6250396_7e42_11e6_86d2_549f35008df0.pdf</t>
  </si>
  <si>
    <t>Шкаф двухсекционный Polini kids Simple, слоновая кость</t>
  </si>
  <si>
    <t>Шкаф-важная часть детской комнаты. Ребенок учится наводить порядок, ведь каждая вещь имеет собственное место в шкафу.Состоит из 2 секций: 5 полок, штанга для одежды.Отвечает европейским стандартам качества и требованиям к безопасности детей.Модель изготовлена из ЛДСП Kronospan (Австрия).Габариты (ВхШхГ): 1900 х 898 х 500 мм.</t>
  </si>
  <si>
    <t>https://topol-dt.ru/catalog/shkafy_i_stellazhi/shkaf_dvukhsektsionnyy_polini_simple_slonovaya_kost/</t>
  </si>
  <si>
    <t>https://topol-dt.ru/upload/iblock/a23/98bb8421_79a4_11e6_86d2_549f35008df0_1e6354c1_7e28_11e6_86d2_549f35008df0.jpeg</t>
  </si>
  <si>
    <t>Шкафы и стеллажи</t>
  </si>
  <si>
    <t>https://topol-dt.ru/upload/iblock/c77/98bb8421_79a4_11e6_86d2_549f35008df0_4c8d542c_7e28_11e6_86d2_549f35008df0.pdf</t>
  </si>
  <si>
    <t>Комплект в кроватку Polini kids &amp;quot;Конфетти&amp;quot; 7 предметов 120х60</t>
  </si>
  <si>
    <t>Материал из 100% хлопка, вуаль. Рисунок: мелкий горох. Соответствует всем нормам безопасности. Подходит для кроваток со стандартным размером ложа 120х60 см. В состав комплекта входит :простыня на резинке на матрац (120х60 см),пододеяльник (110х140 см),наволочка (40х60 см),подушка (40х60 см),одеяло (110х140 см),борт со съемными чехлами на завязках (35х360см),балдахин (300 см).</t>
  </si>
  <si>
    <t>https://topol-dt.ru/catalog/komplekty_v_krovatku/komplekt_v_krovatku_polini_konfetti_7_predmetov_120kh60/</t>
  </si>
  <si>
    <t>https://topol-dt.ru/upload/iblock/df9/4a02ab4a_0870_11e6_a6d0_549f35008dee_384e7fb6_5b57_11e9_94db_549f35008dee.jpeg</t>
  </si>
  <si>
    <t>https://topol-dt.ru/upload/iblock/fda/4a02ab4a_0870_11e6_a6d0_549f35008dee_397c2115_48d0_11e6_9469_549f35008dee.jpeg</t>
  </si>
  <si>
    <t>https://topol-dt.ru/upload/iblock/0b7/4a02ab4a_0870_11e6_a6d0_549f35008dee_4d3a57e0_5b57_11e9_94db_549f35008dee.jpeg</t>
  </si>
  <si>
    <t>https://topol-dt.ru/upload/iblock/e4c/4a02ab4a_0870_11e6_a6d0_549f35008dee_53f81d84_5b57_11e9_94db_549f35008dee.jpeg</t>
  </si>
  <si>
    <t>https://topol-dt.ru/upload/iblock/de0/4a02ab4a_0870_11e6_a6d0_549f35008dee_53f81d85_5b57_11e9_94db_549f35008dee.jpeg</t>
  </si>
  <si>
    <t>https://topol-dt.ru/upload/iblock/8ab/4a02ab4a_0870_11e6_a6d0_549f35008dee_5ca50163_5b57_11e9_94db_549f35008dee.jpeg</t>
  </si>
  <si>
    <t>https://topol-dt.ru/upload/iblock/52b/4a02ab4a_0870_11e6_a6d0_549f35008dee_5ca50164_5b57_11e9_94db_549f35008dee.jpeg</t>
  </si>
  <si>
    <t>https://topol-dt.ru/upload/iblock/ffc/4a02ab4a_0870_11e6_a6d0_549f35008dee_5ca50165_5b57_11e9_94db_549f35008dee.jpeg</t>
  </si>
  <si>
    <t>https://topol-dt.ru/upload/iblock/6c5/4a02ab4a_0870_11e6_a6d0_549f35008dee_662f453c_5b57_11e9_94db_549f35008dee.jpeg</t>
  </si>
  <si>
    <t>Комплект в кроватку Polini kids &amp;quot;Очарование&amp;quot; 7 предметов 120х60</t>
  </si>
  <si>
    <t>Выполнен из 100% хлопка, вуаль.Рисунок- мелкий горох. Соответствует всем нормам безопасности. Подходит для кроваток со стандартным размером ложа 120х60 см. В состав комплекта входит:простыня на резинке на матрац (120х60 см),пододеяльник (110х140 см),наволочка (40х60 см),подушка (40х60 см),одеяло (110х140 см), борт со съемными чехлами на завязках (35х360см),балдахин (300 см).</t>
  </si>
  <si>
    <t>https://topol-dt.ru/catalog/komplekty_v_krovatku/komplekt_v_krovatku_polini_ocharovanie_7_predmetov_120kh60/</t>
  </si>
  <si>
    <t>https://topol-dt.ru/upload/iblock/366/751e16c0_0870_11e6_a6d0_549f35008dee_76dd7a7e_48d1_11e6_9469_549f35008dee.jpeg</t>
  </si>
  <si>
    <t>Ходунки Selby BS-227 (2)</t>
  </si>
  <si>
    <t>- конструкция отвечающая всем нормам безопасности- регулируемая высота сидения- музыкальная рама- 8 устойчивых колес- возможность  раскачивания при повороте колес- держатель для ног- снимающийся чехол.Размеры (ДхШхВ) – 72 х 62 х 59 см.</t>
  </si>
  <si>
    <t>ТС RU С- CN.АБ87.А.00311</t>
  </si>
  <si>
    <t>https://topol-dt.ru/catalog/khodunki/khodunki_selby_bs_227_2_1/</t>
  </si>
  <si>
    <t>https://topol-dt.ru/upload/iblock/b35/661d41d7_3cea_11e6_9469_549f35008dee_04b5f1f7_b3a8_11e6_819b_549f35008dee.jpeg</t>
  </si>
  <si>
    <t>Кровать детская Фея 204 бежевый</t>
  </si>
  <si>
    <t>Кроватка детская Фея 204 отлично впишется в любую детскую комнату благодаря классическому дизайну.-опускание передней планки-ортопедическое основание-2 положения ложа -колёса-массив березы-механизм качания-размер ложа 120х60Размеры (ДхШхВ) – 125,6х 73 х 101 см..</t>
  </si>
  <si>
    <t>https://topol-dt.ru/catalog/krovatki/krovat_detskaya_feya_204_bezhevyy/</t>
  </si>
  <si>
    <t>https://topol-dt.ru/upload/iblock/bc6/f12cecb6_6aad_11e6_86d2_549f35008df0_fae0041e_9617_11e6_819b_549f35008dee.jpeg</t>
  </si>
  <si>
    <t>https://topol-dt.ru/upload/iblock/2b7/f12cecb6_6aad_11e6_86d2_549f35008df0_ad96840f_fcc7_11ea_80c5_549f35008dee.jpeg</t>
  </si>
  <si>
    <t>https://topol-dt.ru/upload/iblock/0ee/f12cecb6_6aad_11e6_86d2_549f35008df0_b571eed7_fcc7_11ea_80c5_549f35008dee.jpeg</t>
  </si>
  <si>
    <t>https://topol-dt.ru/upload/iblock/18f/f12cecb6_6aad_11e6_86d2_549f35008df0_b571eed8_fcc7_11ea_80c5_549f35008dee.jpeg</t>
  </si>
  <si>
    <t>https://topol-dt.ru/upload/iblock/c7d/f12cecb6_6aad_11e6_86d2_549f35008df0_c46f1911_fcc7_11ea_80c5_549f35008dee.jpeg</t>
  </si>
  <si>
    <t>https://topol-dt.ru/upload/iblock/ab7/f12cecb6_6aad_11e6_86d2_549f35008df0_c46f1912_fcc7_11ea_80c5_549f35008dee.jpeg</t>
  </si>
  <si>
    <t>https://topol-dt.ru/upload/iblock/7c3/f12cecb6_6aad_11e6_86d2_549f35008df0_ced91e43_fcc7_11ea_80c5_549f35008dee.jpeg</t>
  </si>
  <si>
    <t>https://topol-dt.ru/upload/iblock/fae/f12cecb6_6aad_11e6_86d2_549f35008df0_ced91e44_fcc7_11ea_80c5_549f35008dee.jpeg</t>
  </si>
  <si>
    <t>https://topol-dt.ru/upload/iblock/dc3/f12cecb6_6aad_11e6_86d2_549f35008df0_d9ba2844_fcc7_11ea_80c5_549f35008dee.jpeg</t>
  </si>
  <si>
    <t>https://topol-dt.ru/upload/iblock/ad1/f12cecb6_6aad_11e6_86d2_549f35008df0_dc680211_ec19_11ee_ba8e_5254001dfc81.jpeg</t>
  </si>
  <si>
    <t>https://topol-dt.ru/upload/iblock/ee1/f12cecb6_6aad_11e6_86d2_549f35008df0_dc680212_ec19_11ee_ba8e_5254001dfc81.jpeg</t>
  </si>
  <si>
    <t>https://topol-dt.ru/upload/iblock/f1d/f12cecb6_6aad_11e6_86d2_549f35008df0_e668a766_ec19_11ee_ba8e_5254001dfc81.jpeg</t>
  </si>
  <si>
    <t>https://topol-dt.ru/upload/iblock/e4b/f12cecb6_6aad_11e6_86d2_549f35008df0_ec63577a_ec19_11ee_ba8e_5254001dfc81.jpeg</t>
  </si>
  <si>
    <t>https://topol-dt.ru/upload/iblock/8d1/f12cecb6_6aad_11e6_86d2_549f35008df0_ec63577b_ec19_11ee_ba8e_5254001dfc81.jpeg</t>
  </si>
  <si>
    <t>https://topol-dt.ru/upload/iblock/e73/f12cecb6_6aad_11e6_86d2_549f35008df0_f4a6264e_ec19_11ee_ba8e_5254001dfc81.jpeg</t>
  </si>
  <si>
    <t>https://topol-dt.ru/upload/iblock/930/f12cecb6_6aad_11e6_86d2_549f35008df0_0021e1c0_ec1a_11ee_ba8e_5254001dfc81.jpeg</t>
  </si>
  <si>
    <t>https://topol-dt.ru/upload/iblock/009/f12cecb6_6aad_11e6_86d2_549f35008df0_3c44fd16_6508_11ea_a0f3_549f35008dee.pdf</t>
  </si>
  <si>
    <t>Кровать детская Polini kids Simple 3000 Н с нишами, серый</t>
  </si>
  <si>
    <t>0.944775</t>
  </si>
  <si>
    <t>52.4</t>
  </si>
  <si>
    <t>Подростковая кровать, размер ложа которой составляет 190х90 см. Дно кровати сплошное. В основании модели 3 ниши, по середине ниша с дверцами. Кровать подходит детям от 4 -х лет (до 100 кг). Матрас в комплект кровати не входит. Состоит из материала ЛДСП компании Kronospan (Австрия).Изготовлена по европейским стандартам.Габариты изделия (ВхШхГ): 510х1951х956 мм.</t>
  </si>
  <si>
    <t>https://topol-dt.ru/catalog/krovati_podrostkovye/krovat_detskaya_polini_simple_3000_s_nishami_seryy/</t>
  </si>
  <si>
    <t>https://topol-dt.ru/upload/iblock/ec4/a09d3e35_aec6_11e9_8710_549f35008dee_68e506ff_0f54_11ea_b3e1_549f35008dee.jpeg</t>
  </si>
  <si>
    <t>Кровати подростковые</t>
  </si>
  <si>
    <t>https://topol-dt.ru/upload/iblock/7ba/a09d3e35_aec6_11e9_8710_549f35008dee_68e50701_0f54_11ea_b3e1_549f35008dee.jpeg</t>
  </si>
  <si>
    <t>https://topol-dt.ru/upload/iblock/159/a09d3e35_aec6_11e9_8710_549f35008dee_726a8817_0f54_11ea_b3e1_549f35008dee.jpeg</t>
  </si>
  <si>
    <t>https://topol-dt.ru/upload/iblock/816/a09d3e35_aec6_11e9_8710_549f35008dee_726a8818_0f54_11ea_b3e1_549f35008dee.jpeg</t>
  </si>
  <si>
    <t>https://topol-dt.ru/upload/iblock/6cc/a09d3e35_aec6_11e9_8710_549f35008dee_788d944c_0f54_11ea_b3e1_549f35008dee.jpeg</t>
  </si>
  <si>
    <t>https://topol-dt.ru/upload/iblock/4aa/a09d3e35_aec6_11e9_8710_549f35008dee_788d944e_0f54_11ea_b3e1_549f35008dee.jpeg</t>
  </si>
  <si>
    <t>https://topol-dt.ru/upload/iblock/05d/a09d3e35_aec6_11e9_8710_549f35008dee_217b08af_472b_11ea_9c7a_549f35008dee.pdf</t>
  </si>
  <si>
    <t>Комод Polini kids Simple c 4 ящиками, белый</t>
  </si>
  <si>
    <t>Комод выполнен в классическом стиле. Состоит из 4-х глубоких ящиков на роликовых направляющих. Ручки комода эргономичные. Пеленальная поверхность отсутствует. Изготовлен из ЛДСП компании Kronospan (Австрия). Соответствует всем европейским стандартам EN 316 и EN 622. Габариты, мм (ВхГхШ):792 х 380 х 604.</t>
  </si>
  <si>
    <t>https://topol-dt.ru/catalog/komody_i_stoliki/komod_polini_simple_c_4_yashchikami_belyy/</t>
  </si>
  <si>
    <t>https://topol-dt.ru/upload/iblock/cf2/447a6dcc_2d33_11e6_a6d0_549f35008dee_6cd2412e_d7fb_11e6_8216_549f35008dee.jpeg</t>
  </si>
  <si>
    <t>https://topol-dt.ru/upload/iblock/660/447a6dcc_2d33_11e6_a6d0_549f35008dee_4cfb4a46_d7d8_11e6_8216_549f35008dee.jpeg</t>
  </si>
  <si>
    <t>https://topol-dt.ru/upload/iblock/ad3/447a6dcc_2d33_11e6_a6d0_549f35008dee_4cfb4a47_d7d8_11e6_8216_549f35008dee.jpeg</t>
  </si>
  <si>
    <t>https://topol-dt.ru/upload/iblock/f22/447a6dcc_2d33_11e6_a6d0_549f35008dee_41b5cc25_1aa5_11f0_ba9b_5254001dfc81.jpeg</t>
  </si>
  <si>
    <t>https://topol-dt.ru/upload/iblock/f50/447a6dcc_2d33_11e6_a6d0_549f35008dee_5367bee2_1aa5_11f0_ba9b_5254001dfc81.jpeg</t>
  </si>
  <si>
    <t>https://topol-dt.ru/upload/iblock/784/447a6dcc_2d33_11e6_a6d0_549f35008dee_5f4c4279_1aa5_11f0_ba9b_5254001dfc81.jpeg</t>
  </si>
  <si>
    <t>https://topol-dt.ru/upload/iblock/cb8/447a6dcc_2d33_11e6_a6d0_549f35008dee_5f4c427a_1aa5_11f0_ba9b_5254001dfc81.jpeg</t>
  </si>
  <si>
    <t>https://topol-dt.ru/upload/iblock/170/447a6dcc_2d33_11e6_a6d0_549f35008dee_6829ed11_1aa5_11f0_ba9b_5254001dfc81.jpeg</t>
  </si>
  <si>
    <t>https://topol-dt.ru/upload/iblock/c96/447a6dcc_2d33_11e6_a6d0_549f35008dee_6829ed12_1aa5_11f0_ba9b_5254001dfc81.jpeg</t>
  </si>
  <si>
    <t>https://topol-dt.ru/upload/iblock/d45/447a6dcc_2d33_11e6_a6d0_549f35008dee_72746a44_1aa5_11f0_ba9b_5254001dfc81.jpeg</t>
  </si>
  <si>
    <t>https://topol-dt.ru/upload/iblock/b73/447a6dcc_2d33_11e6_a6d0_549f35008dee_72746a45_1aa5_11f0_ba9b_5254001dfc81.jpeg</t>
  </si>
  <si>
    <t>https://topol-dt.ru/upload/iblock/7f3/447a6dcc_2d33_11e6_a6d0_549f35008dee_9c71f58b_1c52_11f0_ba9b_5254001dfc81.jpeg</t>
  </si>
  <si>
    <t>https://topol-dt.ru/upload/iblock/f53/447a6dcc_2d33_11e6_a6d0_549f35008dee_9c71f58c_1c52_11f0_ba9b_5254001dfc81.jpeg</t>
  </si>
  <si>
    <t>https://topol-dt.ru/upload/iblock/a1f/447a6dcc_2d33_11e6_a6d0_549f35008dee_a4090a11_1c52_11f0_ba9b_5254001dfc81.jpeg</t>
  </si>
  <si>
    <t>https://topol-dt.ru/upload/iblock/45c/447a6dcc_2d33_11e6_a6d0_549f35008dee_a4090a12_1c52_11f0_ba9b_5254001dfc81.jpeg</t>
  </si>
  <si>
    <t>https://topol-dt.ru/upload/iblock/fa6/447a6dcc_2d33_11e6_a6d0_549f35008dee_aacbf26b_1c52_11f0_ba9b_5254001dfc81.jpeg</t>
  </si>
  <si>
    <t>https://topol-dt.ru/upload/iblock/e30/447a6dcc_2d33_11e6_a6d0_549f35008dee_aacbf26c_1c52_11f0_ba9b_5254001dfc81.jpeg</t>
  </si>
  <si>
    <t>https://topol-dt.ru/upload/iblock/3e4/447a6dcc_2d33_11e6_a6d0_549f35008dee_b2acfaf4_1c52_11f0_ba9b_5254001dfc81.jpeg</t>
  </si>
  <si>
    <t>https://topol-dt.ru/upload/iblock/7b2/447a6dcc_2d33_11e6_a6d0_549f35008dee_b2acfaf5_1c52_11f0_ba9b_5254001dfc81.jpeg</t>
  </si>
  <si>
    <t>https://topol-dt.ru/upload/iblock/007/447a6dcc_2d33_11e6_a6d0_549f35008dee_bd43cb39_1c52_11f0_ba9b_5254001dfc81.jpeg</t>
  </si>
  <si>
    <t>https://topol-dt.ru/upload/iblock/162/447a6dcc_2d33_11e6_a6d0_549f35008dee_f780ba42_d803_11e6_8216_549f35008dee.pdf</t>
  </si>
  <si>
    <t>Стульчик для кормления Selby 152 &amp;quot;Совы&amp;quot; оранжевый</t>
  </si>
  <si>
    <t>https://topol-dt.ru/catalog/stulchiki_dlya_kormleniya_1/stulchik_dlya_kormleniya_selby_152_sovy_oranzhevyy/</t>
  </si>
  <si>
    <t>https://topol-dt.ru/upload/iblock/dcd/6571f7bc_9d01_11e6_819b_549f35008dee_85c7e151_ecf6_11e6_8216_549f35008dee.jpeg</t>
  </si>
  <si>
    <t>https://topol-dt.ru/upload/iblock/491/6571f7bc_9d01_11e6_819b_549f35008dee_f22733bf_e947_11e6_8216_549f35008dee.jpeg</t>
  </si>
  <si>
    <t>https://topol-dt.ru/upload/iblock/3ec/6571f7bc_9d01_11e6_819b_549f35008dee_05349750_e948_11e6_8216_549f35008dee.jpeg</t>
  </si>
  <si>
    <t>https://topol-dt.ru/upload/iblock/49e/6571f7bc_9d01_11e6_819b_549f35008dee_05349751_e948_11e6_8216_549f35008dee.jpeg</t>
  </si>
  <si>
    <t>https://topol-dt.ru/upload/iblock/244/6571f7bc_9d01_11e6_819b_549f35008dee_10b51d83_e948_11e6_8216_549f35008dee.jpeg</t>
  </si>
  <si>
    <t>https://topol-dt.ru/upload/iblock/5f5/6571f7bc_9d01_11e6_819b_549f35008dee_c90d96f9_ba0d_11eb_9107_549f35008dee.jpeg</t>
  </si>
  <si>
    <t>https://topol-dt.ru/upload/iblock/3c8/6571f7bc_9d01_11e6_819b_549f35008dee_c90d96fa_ba0d_11eb_9107_549f35008dee.jpeg</t>
  </si>
  <si>
    <t>https://topol-dt.ru/upload/iblock/fc7/6571f7bc_9d01_11e6_819b_549f35008dee_cfaecc1c_ba0d_11eb_9107_549f35008dee.jpeg</t>
  </si>
  <si>
    <t>https://topol-dt.ru/upload/iblock/754/6571f7bc_9d01_11e6_819b_549f35008dee_cfaecc1d_ba0d_11eb_9107_549f35008dee.jpeg</t>
  </si>
  <si>
    <t>https://topol-dt.ru/upload/iblock/225/6571f7bc_9d01_11e6_819b_549f35008dee_8da39fc6_bd22_11ea_a0f3_549f35008dee.pdf</t>
  </si>
  <si>
    <t>Стульчик для кормления Selby 252 &amp;quot;Совы&amp;quot; оранжевый</t>
  </si>
  <si>
    <t>https://topol-dt.ru/catalog/stulchiki_dlya_kormleniya_1/stulchik_dlya_kormleniya_selby_252_sovy_oranzhevyy/</t>
  </si>
  <si>
    <t>https://topol-dt.ru/upload/iblock/b31/c450efc7_9d01_11e6_819b_549f35008dee_c334a3a3_ecf6_11e6_8216_549f35008dee.jpeg</t>
  </si>
  <si>
    <t>https://topol-dt.ru/upload/iblock/1fe/c450efc7_9d01_11e6_819b_549f35008dee_233d3405_e948_11e6_8216_549f35008dee.jpeg</t>
  </si>
  <si>
    <t>https://topol-dt.ru/upload/iblock/c8b/c450efc7_9d01_11e6_819b_549f35008dee_7ae5003c_e948_11e6_8216_549f35008dee.jpeg</t>
  </si>
  <si>
    <t>https://topol-dt.ru/upload/iblock/3a2/c450efc7_9d01_11e6_819b_549f35008dee_82a89d41_e948_11e6_8216_549f35008dee.jpeg</t>
  </si>
  <si>
    <t>https://topol-dt.ru/upload/iblock/006/c450efc7_9d01_11e6_819b_549f35008dee_f0f62911_ba0d_11eb_9107_549f35008dee.jpeg</t>
  </si>
  <si>
    <t>https://topol-dt.ru/upload/iblock/ed0/c450efc7_9d01_11e6_819b_549f35008dee_f9fd813b_ba0d_11eb_9107_549f35008dee.jpeg</t>
  </si>
  <si>
    <t>https://topol-dt.ru/upload/iblock/e2f/c450efc7_9d01_11e6_819b_549f35008dee_f9fd813d_ba0d_11eb_9107_549f35008dee.jpeg</t>
  </si>
  <si>
    <t>https://topol-dt.ru/upload/iblock/589/c450efc7_9d01_11e6_819b_549f35008dee_065dc8c8_ba0e_11eb_9107_549f35008dee.jpeg</t>
  </si>
  <si>
    <t>https://topol-dt.ru/upload/iblock/766/c450efc7_9d01_11e6_819b_549f35008dee_065dc8c9_ba0e_11eb_9107_549f35008dee.jpeg</t>
  </si>
  <si>
    <t>https://topol-dt.ru/upload/iblock/f65/c450efc7_9d01_11e6_819b_549f35008dee_c3c1e679_bd23_11ea_a0f3_549f35008dee.pdf</t>
  </si>
  <si>
    <t>Комплект в кроватку 140*70 &amp;quot;Веселая игра&amp;quot; 7пр. розовый</t>
  </si>
  <si>
    <t>https://topol-dt.ru/catalog/komplekty_v_krovatku/komplekt_v_krovatku_140_70_veselaya_igra_7pr_rozovyy/</t>
  </si>
  <si>
    <t>https://topol-dt.ru/upload/iblock/e03/47790114_f9ab_11e2_8969_001517b80b55_044abeac_17ec_11e4_9516_001e6746ae79.jpeg</t>
  </si>
  <si>
    <t>Комплект в кроватку Fairy &amp;quot;Белые кудряшки&amp;quot; 7 предметов, зеленый</t>
  </si>
  <si>
    <t>Состав комплекта:•штора балдахина (179 х 300 см),•борт (360 х 54 см),•подушка (40 х 60 см),•наволочка (40 х 60 см),•простыня (100 х160 см),• пододеяльник и одеяло в комплекте (105 х145 см).</t>
  </si>
  <si>
    <t>https://topol-dt.ru/catalog/komplekty_v_krovatku/komplekt_v_krovatku_fairy_belye_kudryashki_7_predmetov_zelenyy/</t>
  </si>
  <si>
    <t>https://topol-dt.ru/upload/iblock/512/fdbeddb0_89aa_11e3_a227_001e6746ae79_3bcaeaa5_8eb8_11e5_96de_549f35008dee.jpeg</t>
  </si>
  <si>
    <t>Комплект в кроватку Fairy &amp;quot;Белые кудряшки&amp;quot; 7 предметов, розовый</t>
  </si>
  <si>
    <t>Состав комплекта:•борт (360х54 см),•подушка (40х60 см),•наволочка (40х60 см),•простыня (100х160 см),•пододеяльник и одеяло в комплекте (105х145 см).Материал 100% хлопок.</t>
  </si>
  <si>
    <t>https://topol-dt.ru/catalog/komplekty_v_krovatku/komplekt_v_krovatku_fairy_belye_kudryashki_7_predmetov_rozovyy/</t>
  </si>
  <si>
    <t>https://topol-dt.ru/upload/iblock/aa5/05cf669c_8bfc_11e4_ad81_001e6746ae79_18737689_8eb8_11e5_96de_549f35008dee.jpeg</t>
  </si>
  <si>
    <t>Кровать-чердак Polini kids Simple с письменным столом и шкафом, белый</t>
  </si>
  <si>
    <t>229.8</t>
  </si>
  <si>
    <t>Материал изделия: массив березы и ЛДСП Kronospan Австрия, лакокрасочное покрытие ГерманияПродукция строго соответствует Европейским стандартам качества детской мебели.Состав чердака и габариты:1. Подростковая кровать: 200,6 х 45,3 (36,3) х 91,2 см., ортопедическое ложе 200 х 90см., максимальная толщина матраса: 19 см.2. Шкаф: 150 х 95,9х 50,4 см.3. Стеллаж: 150 х 34х 48,4  см.4. Стол: 73,5 х 154,3 х 60 см.5. Тумба: 71,5 х 59,4 х 57,5 см.6. Лестница: 189,7 х 40,4 х 12 см.Общий размер чердака: 199,3 х 206 х 107,9 см.Возраст ребенка: от 6 до 16 лет.</t>
  </si>
  <si>
    <t>https://topol-dt.ru/catalog/krovati_cherdaki_s_igrovoy_zonoy/krovat_cherdak_polini_simple_s_pismennym_stolom_i_shkafom_belyy/</t>
  </si>
  <si>
    <t>https://topol-dt.ru/upload/iblock/fc1/374c3e0d_5fd8_11e7_8095_549f35008dee_cbfc5dc7_185a_11eb_876e_549f35008dee.jpeg</t>
  </si>
  <si>
    <t>Кровати-чердаки</t>
  </si>
  <si>
    <t>https://topol-dt.ru/upload/iblock/eb7/374c3e0d_5fd8_11e7_8095_549f35008dee_30662813_60b2_11e7_8095_549f35008dee.jpeg</t>
  </si>
  <si>
    <t>https://topol-dt.ru/upload/iblock/768/374c3e0d_5fd8_11e7_8095_549f35008dee_d4627473_60b2_11e7_8095_549f35008dee.jpeg</t>
  </si>
  <si>
    <t>https://topol-dt.ru/upload/iblock/0ad/374c3e0d_5fd8_11e7_8095_549f35008dee_dfc408c3_60b2_11e7_8095_549f35008dee.jpeg</t>
  </si>
  <si>
    <t>https://topol-dt.ru/upload/iblock/81f/374c3e0d_5fd8_11e7_8095_549f35008dee_75cdc509_60b3_11e7_8095_549f35008dee.jpeg</t>
  </si>
  <si>
    <t>https://topol-dt.ru/upload/iblock/e61/374c3e0d_5fd8_11e7_8095_549f35008dee_df2de3a4_86a0_11e8_936e_549f35008dee.jpeg</t>
  </si>
  <si>
    <t>https://topol-dt.ru/upload/iblock/702/374c3e0d_5fd8_11e7_8095_549f35008dee_df2de3a5_86a0_11e8_936e_549f35008dee.jpeg</t>
  </si>
  <si>
    <t>https://topol-dt.ru/upload/iblock/69e/374c3e0d_5fd8_11e7_8095_549f35008dee_bcec376f_8f3c_11e8_b784_549f35008dee.jpeg</t>
  </si>
  <si>
    <t>https://topol-dt.ru/upload/iblock/9e1/374c3e0d_5fd8_11e7_8095_549f35008dee_bcec3770_8f3c_11e8_b784_549f35008dee.jpeg</t>
  </si>
  <si>
    <t>https://topol-dt.ru/upload/iblock/254/374c3e0d_5fd8_11e7_8095_549f35008dee_c38d6c92_8f3c_11e8_b784_549f35008dee.jpeg</t>
  </si>
  <si>
    <t>https://topol-dt.ru/upload/iblock/6f9/374c3e0d_5fd8_11e7_8095_549f35008dee_1c94ed3c_1b7a_11f0_ba9b_5254001dfc81.jpeg</t>
  </si>
  <si>
    <t>https://topol-dt.ru/upload/iblock/0ea/374c3e0d_5fd8_11e7_8095_549f35008dee_258a841c_1b7a_11f0_ba9b_5254001dfc81.jpeg</t>
  </si>
  <si>
    <t>https://topol-dt.ru/upload/iblock/237/374c3e0d_5fd8_11e7_8095_549f35008dee_258a8441_1b7a_11f0_ba9b_5254001dfc81.jpeg</t>
  </si>
  <si>
    <t>https://topol-dt.ru/upload/iblock/5ee/374c3e0d_5fd8_11e7_8095_549f35008dee_2c1b5bcd_1b7a_11f0_ba9b_5254001dfc81.jpeg</t>
  </si>
  <si>
    <t>https://topol-dt.ru/upload/iblock/eb4/374c3e0d_5fd8_11e7_8095_549f35008dee_2c1b5bce_1b7a_11f0_ba9b_5254001dfc81.jpeg</t>
  </si>
  <si>
    <t>https://topol-dt.ru/upload/iblock/468/374c3e0d_5fd8_11e7_8095_549f35008dee_329923b6_1b7a_11f0_ba9b_5254001dfc81.jpeg</t>
  </si>
  <si>
    <t>https://topol-dt.ru/upload/iblock/8d8/374c3e0d_5fd8_11e7_8095_549f35008dee_329923db_1b7a_11f0_ba9b_5254001dfc81.jpeg</t>
  </si>
  <si>
    <t>https://topol-dt.ru/upload/iblock/88f/374c3e0d_5fd8_11e7_8095_549f35008dee_398230dd_1b7a_11f0_ba9b_5254001dfc81.jpeg</t>
  </si>
  <si>
    <t>https://topol-dt.ru/upload/iblock/177/374c3e0d_5fd8_11e7_8095_549f35008dee_398230de_1b7a_11f0_ba9b_5254001dfc81.jpeg</t>
  </si>
  <si>
    <t>https://topol-dt.ru/upload/iblock/fa0/374c3e0d_5fd8_11e7_8095_549f35008dee_431c48c7_1b7a_11f0_ba9b_5254001dfc81.jpeg</t>
  </si>
  <si>
    <t>https://topol-dt.ru/upload/iblock/8c1/374c3e0d_5fd8_11e7_8095_549f35008dee_4916ed62_1b7a_11f0_ba9b_5254001dfc81.jpeg</t>
  </si>
  <si>
    <t>https://topol-dt.ru/upload/iblock/34e/374c3e0d_5fd8_11e7_8095_549f35008dee_c436fa8a_cca2_11ed_bf2f_549f35008dee.jpeg</t>
  </si>
  <si>
    <t>https://topol-dt.ru/upload/iblock/abe/374c3e0d_5fd8_11e7_8095_549f35008dee_31e3cd0d_7681_11e7_8095_549f35008dee.pdf</t>
  </si>
  <si>
    <t>https://topol-dt.ru/upload/iblock/cef/374c3e0d_5fd8_11e7_8095_549f35008dee_39b350f3_7681_11e7_8095_549f35008dee.pdf</t>
  </si>
  <si>
    <t>https://topol-dt.ru/upload/iblock/c5e/374c3e0d_5fd8_11e7_8095_549f35008dee_403cb854_7681_11e7_8095_549f35008dee.pdf</t>
  </si>
  <si>
    <t>https://topol-dt.ru/upload/iblock/c69/374c3e0d_5fd8_11e7_8095_549f35008dee_46a4cc71_7681_11e7_8095_549f35008dee.pdf</t>
  </si>
  <si>
    <t>https://topol-dt.ru/upload/iblock/a5f/374c3e0d_5fd8_11e7_8095_549f35008dee_4d0f41ee_7681_11e7_8095_549f35008dee.pdf</t>
  </si>
  <si>
    <t>https://topol-dt.ru/upload/iblock/e9c/374c3e0d_5fd8_11e7_8095_549f35008dee_7ade7f11_79e0_11e8_903c_549f35008dee.jpg</t>
  </si>
  <si>
    <t>https://topol-dt.ru/upload/iblock/314/374c3e0d_5fd8_11e7_8095_549f35008dee_7ade7f12_79e0_11e8_903c_549f35008dee.jpg</t>
  </si>
  <si>
    <t>https://topol-dt.ru/upload/iblock/252/374c3e0d_5fd8_11e7_8095_549f35008dee_7ade7f13_79e0_11e8_903c_549f35008dee.jpg</t>
  </si>
  <si>
    <t>https://topol-dt.ru/upload/iblock/445/374c3e0d_5fd8_11e7_8095_549f35008dee_7ade7f14_79e0_11e8_903c_549f35008dee.jpg</t>
  </si>
  <si>
    <t>https://topol-dt.ru/upload/iblock/726/374c3e0d_5fd8_11e7_8095_549f35008dee_7ade7f15_79e0_11e8_903c_549f35008dee.jpg</t>
  </si>
  <si>
    <t>https://topol-dt.ru/upload/iblock/84c/374c3e0d_5fd8_11e7_8095_549f35008dee_7ade7f16_79e0_11e8_903c_549f35008dee.jpg</t>
  </si>
  <si>
    <t>https://topol-dt.ru/upload/iblock/710/374c3e0d_5fd8_11e7_8095_549f35008dee_7ade7f17_79e0_11e8_903c_549f35008dee.jpg</t>
  </si>
  <si>
    <t>https://topol-dt.ru/upload/iblock/620/374c3e0d_5fd8_11e7_8095_549f35008dee_7ade7f18_79e0_11e8_903c_549f35008dee.jpg</t>
  </si>
  <si>
    <t>https://topol-dt.ru/upload/iblock/b4f/374c3e0d_5fd8_11e7_8095_549f35008dee_7ade7f19_79e0_11e8_903c_549f35008dee.jpg</t>
  </si>
  <si>
    <t>https://topol-dt.ru/upload/iblock/6b0/374c3e0d_5fd8_11e7_8095_549f35008dee_7ade7f1a_79e0_11e8_903c_549f35008dee.jpg</t>
  </si>
  <si>
    <t>Кровать-чердак Polini kids Simple с письменным столом и шкафом, белый-солнечный</t>
  </si>
  <si>
    <t>белый-солнечный</t>
  </si>
  <si>
    <t>Материал изделия: массив березы и ЛДСП Kronospan Австрия, лакокрасочное покрытие Германия.Продукция строго соответствует европейским стандартам качества детской мебели.Состав чердака и габариты:1. Подростковая кровать: 200,6 х 45,9 (36,3) х 91,2 см., ортопедическое ложе 200 х 90см., максимальная толщина матраса: 19 см.2. Шкаф: 150 х 60 х 49 см.3. Стеллаж: 150 х 34х 48,4  см.4. Стол: 73,5 х 154,3 х 60 см.5. Тумба: 71,5 х 59,4 х 57,5 см.6. Лестница: 189,7 х 40,4 х 9 см.Общий размер чердака: 199,3 х 205 х 107,9 см.Возраст ребенка: от 6 до 16 лет.</t>
  </si>
  <si>
    <t>ЕАЭС RU C-RU.ВЕ02.В.04210/21</t>
  </si>
  <si>
    <t>https://topol-dt.ru/catalog/krovati_cherdaki_s_igrovoy_zonoy/krovat_cherdak_polini_simple_s_pismennym_stolom_i_shkafom_belyy_solnechnyy/</t>
  </si>
  <si>
    <t>https://topol-dt.ru/upload/iblock/82f/36b55fe4_5fdb_11e7_8095_549f35008dee_23eeede2_185b_11eb_876e_549f35008dee.jpeg</t>
  </si>
  <si>
    <t>https://topol-dt.ru/upload/iblock/d59/36b55fe4_5fdb_11e7_8095_549f35008dee_e82fc003_60b5_11e7_8095_549f35008dee.jpeg</t>
  </si>
  <si>
    <t>https://topol-dt.ru/upload/iblock/bc0/36b55fe4_5fdb_11e7_8095_549f35008dee_f2cbc21b_60b5_11e7_8095_549f35008dee.jpeg</t>
  </si>
  <si>
    <t>https://topol-dt.ru/upload/iblock/010/36b55fe4_5fdb_11e7_8095_549f35008dee_f2cbc21d_60b5_11e7_8095_549f35008dee.jpeg</t>
  </si>
  <si>
    <t>https://topol-dt.ru/upload/iblock/434/36b55fe4_5fdb_11e7_8095_549f35008dee_fccf6c22_60b5_11e7_8095_549f35008dee.jpeg</t>
  </si>
  <si>
    <t>https://topol-dt.ru/upload/iblock/b1d/36b55fe4_5fdb_11e7_8095_549f35008dee_29cbce6c_86a0_11e8_936e_549f35008dee.jpeg</t>
  </si>
  <si>
    <t>https://topol-dt.ru/upload/iblock/beb/36b55fe4_5fdb_11e7_8095_549f35008dee_601eaccf_8f3e_11e8_b784_549f35008dee.jpeg</t>
  </si>
  <si>
    <t>https://topol-dt.ru/upload/iblock/3d9/36b55fe4_5fdb_11e7_8095_549f35008dee_601eacd0_8f3e_11e8_b784_549f35008dee.jpeg</t>
  </si>
  <si>
    <t>https://topol-dt.ru/upload/iblock/9ea/36b55fe4_5fdb_11e7_8095_549f35008dee_66f44039_8f3e_11e8_b784_549f35008dee.jpeg</t>
  </si>
  <si>
    <t>https://topol-dt.ru/upload/iblock/249/36b55fe4_5fdb_11e7_8095_549f35008dee_158c1f06_cca3_11ed_bf2f_549f35008dee.jpeg</t>
  </si>
  <si>
    <t>https://topol-dt.ru/upload/iblock/c03/36b55fe4_5fdb_11e7_8095_549f35008dee_158c1f07_cca3_11ed_bf2f_549f35008dee.jpeg</t>
  </si>
  <si>
    <t>https://topol-dt.ru/upload/iblock/ad4/36b55fe4_5fdb_11e7_8095_549f35008dee_d170a90b_7681_11e7_8095_549f35008dee.pdf</t>
  </si>
  <si>
    <t>https://topol-dt.ru/upload/iblock/baa/36b55fe4_5fdb_11e7_8095_549f35008dee_d170a90c_7681_11e7_8095_549f35008dee.pdf</t>
  </si>
  <si>
    <t>https://topol-dt.ru/upload/iblock/ea0/36b55fe4_5fdb_11e7_8095_549f35008dee_d910916b_7681_11e7_8095_549f35008dee.pdf</t>
  </si>
  <si>
    <t>https://topol-dt.ru/upload/iblock/972/36b55fe4_5fdb_11e7_8095_549f35008dee_d910916c_7681_11e7_8095_549f35008dee.pdf</t>
  </si>
  <si>
    <t>https://topol-dt.ru/upload/iblock/104/36b55fe4_5fdb_11e7_8095_549f35008dee_e19e8368_7681_11e7_8095_549f35008dee.pdf</t>
  </si>
  <si>
    <t>https://topol-dt.ru/upload/iblock/bad/36b55fe4_5fdb_11e7_8095_549f35008dee_1ead914c_79e1_11e8_903c_549f35008dee.jpg</t>
  </si>
  <si>
    <t>https://topol-dt.ru/upload/iblock/7bf/36b55fe4_5fdb_11e7_8095_549f35008dee_1ead914d_79e1_11e8_903c_549f35008dee.jpg</t>
  </si>
  <si>
    <t>https://topol-dt.ru/upload/iblock/386/36b55fe4_5fdb_11e7_8095_549f35008dee_1ead914e_79e1_11e8_903c_549f35008dee.jpg</t>
  </si>
  <si>
    <t>https://topol-dt.ru/upload/iblock/343/36b55fe4_5fdb_11e7_8095_549f35008dee_1ead914f_79e1_11e8_903c_549f35008dee.jpg</t>
  </si>
  <si>
    <t>https://topol-dt.ru/upload/iblock/070/36b55fe4_5fdb_11e7_8095_549f35008dee_1ead9150_79e1_11e8_903c_549f35008dee.jpg</t>
  </si>
  <si>
    <t>https://topol-dt.ru/upload/iblock/8db/36b55fe4_5fdb_11e7_8095_549f35008dee_1ead9151_79e1_11e8_903c_549f35008dee.jpg</t>
  </si>
  <si>
    <t>https://topol-dt.ru/upload/iblock/4b7/36b55fe4_5fdb_11e7_8095_549f35008dee_1ead9152_79e1_11e8_903c_549f35008dee.jpg</t>
  </si>
  <si>
    <t>https://topol-dt.ru/upload/iblock/bf2/36b55fe4_5fdb_11e7_8095_549f35008dee_1ead9153_79e1_11e8_903c_549f35008dee.jpg</t>
  </si>
  <si>
    <t>https://topol-dt.ru/upload/iblock/786/36b55fe4_5fdb_11e7_8095_549f35008dee_1ead9154_79e1_11e8_903c_549f35008dee.jpg</t>
  </si>
  <si>
    <t>https://topol-dt.ru/upload/iblock/867/36b55fe4_5fdb_11e7_8095_549f35008dee_1ead9155_79e1_11e8_903c_549f35008dee.jpg</t>
  </si>
  <si>
    <t>Кровать-чердак Polini kids Simple с письменным столом и шкафом, белый-лайм</t>
  </si>
  <si>
    <t>https://topol-dt.ru/catalog/krovati_cherdaki_s_igrovoy_zonoy/krovat_cherdak_polini_simple_s_pismennym_stolom_i_shkafom_belyy_laym/</t>
  </si>
  <si>
    <t>https://topol-dt.ru/upload/iblock/be9/e29d42b6_5fda_11e7_8095_549f35008dee_2e984de5_8f3d_11e8_b784_549f35008dee.jpeg</t>
  </si>
  <si>
    <t>https://topol-dt.ru/upload/iblock/3d7/e29d42b6_5fda_11e7_8095_549f35008dee_c23ed5b6_60b3_11e7_8095_549f35008dee.jpeg</t>
  </si>
  <si>
    <t>https://topol-dt.ru/upload/iblock/337/e29d42b6_5fda_11e7_8095_549f35008dee_2779fafc_60b4_11e7_8095_549f35008dee.jpeg</t>
  </si>
  <si>
    <t>https://topol-dt.ru/upload/iblock/c48/e29d42b6_5fda_11e7_8095_549f35008dee_2dc0bbd5_60b4_11e7_8095_549f35008dee.jpeg</t>
  </si>
  <si>
    <t>https://topol-dt.ru/upload/iblock/78b/e29d42b6_5fda_11e7_8095_549f35008dee_2dc0bbd6_60b4_11e7_8095_549f35008dee.jpeg</t>
  </si>
  <si>
    <t>https://topol-dt.ru/upload/iblock/970/e29d42b6_5fda_11e7_8095_549f35008dee_e82afb5b_185a_11eb_876e_549f35008dee.jpeg</t>
  </si>
  <si>
    <t>https://topol-dt.ru/upload/iblock/efb/e29d42b6_5fda_11e7_8095_549f35008dee_c12c05d9_86a0_11e8_936e_549f35008dee.jpeg</t>
  </si>
  <si>
    <t>https://topol-dt.ru/upload/iblock/898/e29d42b6_5fda_11e7_8095_549f35008dee_c12c05dc_86a0_11e8_936e_549f35008dee.jpeg</t>
  </si>
  <si>
    <t>https://topol-dt.ru/upload/iblock/332/e29d42b6_5fda_11e7_8095_549f35008dee_2e984de4_8f3d_11e8_b784_549f35008dee.jpeg</t>
  </si>
  <si>
    <t>https://topol-dt.ru/upload/iblock/9b3/e29d42b6_5fda_11e7_8095_549f35008dee_363f5a66_8f3d_11e8_b784_549f35008dee.jpeg</t>
  </si>
  <si>
    <t>https://topol-dt.ru/upload/iblock/97a/e29d42b6_5fda_11e7_8095_549f35008dee_6b7252ee_7681_11e7_8095_549f35008dee.pdf</t>
  </si>
  <si>
    <t>https://topol-dt.ru/upload/iblock/392/e29d42b6_5fda_11e7_8095_549f35008dee_9a21516b_79e0_11e8_903c_549f35008dee.jpg</t>
  </si>
  <si>
    <t>https://topol-dt.ru/upload/iblock/c74/e29d42b6_5fda_11e7_8095_549f35008dee_9a215170_79e0_11e8_903c_549f35008dee.jpg</t>
  </si>
  <si>
    <t>https://topol-dt.ru/upload/iblock/4af/e29d42b6_5fda_11e7_8095_549f35008dee_9a21516c_79e0_11e8_903c_549f35008dee.jpg</t>
  </si>
  <si>
    <t>https://topol-dt.ru/upload/iblock/c65/e29d42b6_5fda_11e7_8095_549f35008dee_9a215171_79e0_11e8_903c_549f35008dee.jpg</t>
  </si>
  <si>
    <t>https://topol-dt.ru/upload/iblock/614/e29d42b6_5fda_11e7_8095_549f35008dee_9a215172_79e0_11e8_903c_549f35008dee.jpg</t>
  </si>
  <si>
    <t>https://topol-dt.ru/upload/iblock/e7f/e29d42b6_5fda_11e7_8095_549f35008dee_62cc932f_7681_11e7_8095_549f35008dee.pdf</t>
  </si>
  <si>
    <t>https://topol-dt.ru/upload/iblock/ec6/e29d42b6_5fda_11e7_8095_549f35008dee_750d4068_7681_11e7_8095_549f35008dee.pdf</t>
  </si>
  <si>
    <t>https://topol-dt.ru/upload/iblock/80a/e29d42b6_5fda_11e7_8095_549f35008dee_9a21516d_79e0_11e8_903c_549f35008dee.jpg</t>
  </si>
  <si>
    <t>https://topol-dt.ru/upload/iblock/4cb/e29d42b6_5fda_11e7_8095_549f35008dee_9a21516e_79e0_11e8_903c_549f35008dee.jpg</t>
  </si>
  <si>
    <t>https://topol-dt.ru/upload/iblock/ed7/e29d42b6_5fda_11e7_8095_549f35008dee_9a215173_79e0_11e8_903c_549f35008dee.jpg</t>
  </si>
  <si>
    <t>https://topol-dt.ru/upload/iblock/1dd/e29d42b6_5fda_11e7_8095_549f35008dee_62cc932e_7681_11e7_8095_549f35008dee.pdf</t>
  </si>
  <si>
    <t>https://topol-dt.ru/upload/iblock/2a8/e29d42b6_5fda_11e7_8095_549f35008dee_6b7252ed_7681_11e7_8095_549f35008dee.pdf</t>
  </si>
  <si>
    <t>https://topol-dt.ru/upload/iblock/e70/e29d42b6_5fda_11e7_8095_549f35008dee_9a21516a_79e0_11e8_903c_549f35008dee.jpg</t>
  </si>
  <si>
    <t>https://topol-dt.ru/upload/iblock/163/e29d42b6_5fda_11e7_8095_549f35008dee_9a21516f_79e0_11e8_903c_549f35008dee.jpg</t>
  </si>
  <si>
    <t>Кровать-чердак Polini kids Simple с письменным столом и шкафом, белый-роза</t>
  </si>
  <si>
    <t>https://topol-dt.ru/catalog/krovati_cherdaki_s_igrovoy_zonoy/krovat_cherdak_polini_simple_s_pismennym_stolom_i_shkafom_belyy_roza/</t>
  </si>
  <si>
    <t>https://topol-dt.ru/upload/iblock/097/f89f9bde_5fda_11e7_8095_549f35008dee_2220b68d_8f3e_11e8_b784_549f35008dee.jpeg</t>
  </si>
  <si>
    <t>https://topol-dt.ru/upload/iblock/046/f89f9bde_5fda_11e7_8095_549f35008dee_bf91c75d_60b4_11e7_8095_549f35008dee.jpeg</t>
  </si>
  <si>
    <t>https://topol-dt.ru/upload/iblock/881/f89f9bde_5fda_11e7_8095_549f35008dee_bf91c75e_60b4_11e7_8095_549f35008dee.jpeg</t>
  </si>
  <si>
    <t>https://topol-dt.ru/upload/iblock/463/f89f9bde_5fda_11e7_8095_549f35008dee_c9d0f3cb_60b4_11e7_8095_549f35008dee.jpeg</t>
  </si>
  <si>
    <t>https://topol-dt.ru/upload/iblock/1d5/f89f9bde_5fda_11e7_8095_549f35008dee_c9d0f3cc_60b4_11e7_8095_549f35008dee.jpeg</t>
  </si>
  <si>
    <t>https://topol-dt.ru/upload/iblock/7d2/f89f9bde_5fda_11e7_8095_549f35008dee_0e5e49ec_185b_11eb_876e_549f35008dee.jpeg</t>
  </si>
  <si>
    <t>https://topol-dt.ru/upload/iblock/0c5/f89f9bde_5fda_11e7_8095_549f35008dee_0e5e49ed_185b_11eb_876e_549f35008dee.jpeg</t>
  </si>
  <si>
    <t>https://topol-dt.ru/upload/iblock/c97/f89f9bde_5fda_11e7_8095_549f35008dee_0047258b_86a0_11e8_936e_549f35008dee.jpeg</t>
  </si>
  <si>
    <t>https://topol-dt.ru/upload/iblock/125/f89f9bde_5fda_11e7_8095_549f35008dee_1948f9e9_8f3e_11e8_b784_549f35008dee.jpeg</t>
  </si>
  <si>
    <t>https://topol-dt.ru/upload/iblock/18d/f89f9bde_5fda_11e7_8095_549f35008dee_1948f9ea_8f3e_11e8_b784_549f35008dee.jpeg</t>
  </si>
  <si>
    <t>https://topol-dt.ru/upload/iblock/ba8/f89f9bde_5fda_11e7_8095_549f35008dee_c35f270c_7681_11e7_8095_549f35008dee.pdf</t>
  </si>
  <si>
    <t>https://topol-dt.ru/upload/iblock/607/f89f9bde_5fda_11e7_8095_549f35008dee_0caf8a9a_79e1_11e8_903c_549f35008dee.jpg</t>
  </si>
  <si>
    <t>https://topol-dt.ru/upload/iblock/c14/f89f9bde_5fda_11e7_8095_549f35008dee_0caf8a9d_79e1_11e8_903c_549f35008dee.jpg</t>
  </si>
  <si>
    <t>https://topol-dt.ru/upload/iblock/2df/f89f9bde_5fda_11e7_8095_549f35008dee_af720221_7681_11e7_8095_549f35008dee.pdf</t>
  </si>
  <si>
    <t>https://topol-dt.ru/upload/iblock/633/f89f9bde_5fda_11e7_8095_549f35008dee_af720223_7681_11e7_8095_549f35008dee.pdf</t>
  </si>
  <si>
    <t>https://topol-dt.ru/upload/iblock/70a/f89f9bde_5fda_11e7_8095_549f35008dee_b885412c_7681_11e7_8095_549f35008dee.pdf</t>
  </si>
  <si>
    <t>https://topol-dt.ru/upload/iblock/36e/f89f9bde_5fda_11e7_8095_549f35008dee_0caf8a99_79e1_11e8_903c_549f35008dee.jpg</t>
  </si>
  <si>
    <t>https://topol-dt.ru/upload/iblock/908/f89f9bde_5fda_11e7_8095_549f35008dee_0caf8aa0_79e1_11e8_903c_549f35008dee.jpg</t>
  </si>
  <si>
    <t>https://topol-dt.ru/upload/iblock/64b/f89f9bde_5fda_11e7_8095_549f35008dee_0caf8a9c_79e1_11e8_903c_549f35008dee.jpg</t>
  </si>
  <si>
    <t>https://topol-dt.ru/upload/iblock/5a5/f89f9bde_5fda_11e7_8095_549f35008dee_0caf8a9f_79e1_11e8_903c_549f35008dee.jpg</t>
  </si>
  <si>
    <t>https://topol-dt.ru/upload/iblock/52e/f89f9bde_5fda_11e7_8095_549f35008dee_0caf8aa2_79e1_11e8_903c_549f35008dee.jpg</t>
  </si>
  <si>
    <t>https://topol-dt.ru/upload/iblock/c9d/f89f9bde_5fda_11e7_8095_549f35008dee_b885412d_7681_11e7_8095_549f35008dee.pdf</t>
  </si>
  <si>
    <t>https://topol-dt.ru/upload/iblock/585/f89f9bde_5fda_11e7_8095_549f35008dee_0caf8a9b_79e1_11e8_903c_549f35008dee.jpg</t>
  </si>
  <si>
    <t>https://topol-dt.ru/upload/iblock/3af/f89f9bde_5fda_11e7_8095_549f35008dee_0caf8a9e_79e1_11e8_903c_549f35008dee.jpg</t>
  </si>
  <si>
    <t>https://topol-dt.ru/upload/iblock/bc1/f89f9bde_5fda_11e7_8095_549f35008dee_0caf8aa1_79e1_11e8_903c_549f35008dee.jpg</t>
  </si>
  <si>
    <t>Кровать-чердак Polini kids Simple с письменным столом и шкафом, белый-синий</t>
  </si>
  <si>
    <t>https://topol-dt.ru/catalog/krovati_cherdaki_s_igrovoy_zonoy/krovat_cherdak_polini_simple_s_pismennym_stolom_i_shkafom_belyy_siniy/</t>
  </si>
  <si>
    <t>https://topol-dt.ru/upload/iblock/d4c/253f07a2_5fdb_11e7_8095_549f35008dee_025dc4e4_9de6_11eb_942e_549f35008dee.jpeg</t>
  </si>
  <si>
    <t>https://topol-dt.ru/upload/iblock/5d1/253f07a2_5fdb_11e7_8095_549f35008dee_7da568ff_60b5_11e7_8095_549f35008dee.jpeg</t>
  </si>
  <si>
    <t>https://topol-dt.ru/upload/iblock/5da/253f07a2_5fdb_11e7_8095_549f35008dee_8787bfc2_60b5_11e7_8095_549f35008dee.jpeg</t>
  </si>
  <si>
    <t>https://topol-dt.ru/upload/iblock/9f5/253f07a2_5fdb_11e7_8095_549f35008dee_8787bfc3_60b5_11e7_8095_549f35008dee.jpeg</t>
  </si>
  <si>
    <t>https://topol-dt.ru/upload/iblock/9be/253f07a2_5fdb_11e7_8095_549f35008dee_92f79c53_60b5_11e7_8095_549f35008dee.png</t>
  </si>
  <si>
    <t>https://topol-dt.ru/upload/iblock/214/253f07a2_5fdb_11e7_8095_549f35008dee_3c72c537_185b_11eb_876e_549f35008dee.jpeg</t>
  </si>
  <si>
    <t>https://topol-dt.ru/upload/iblock/378/253f07a2_5fdb_11e7_8095_549f35008dee_110520bd_86a0_11e8_936e_549f35008dee.jpeg</t>
  </si>
  <si>
    <t>https://topol-dt.ru/upload/iblock/da2/253f07a2_5fdb_11e7_8095_549f35008dee_f9c51b78_9c1d_11eb_942e_549f35008dee.jpeg</t>
  </si>
  <si>
    <t>https://topol-dt.ru/upload/iblock/f06/253f07a2_5fdb_11e7_8095_549f35008dee_9443d1d0_8f3e_11e8_b784_549f35008dee.jpeg</t>
  </si>
  <si>
    <t>https://topol-dt.ru/upload/iblock/3b7/253f07a2_5fdb_11e7_8095_549f35008dee_9443d1d1_8f3e_11e8_b784_549f35008dee.jpeg</t>
  </si>
  <si>
    <t>https://topol-dt.ru/upload/iblock/0d9/253f07a2_5fdb_11e7_8095_549f35008dee_9c93e005_8f3e_11e8_b784_549f35008dee.jpeg</t>
  </si>
  <si>
    <t>https://topol-dt.ru/upload/iblock/bb5/253f07a2_5fdb_11e7_8095_549f35008dee_24490419_cca3_11ed_bf2f_549f35008dee.jpeg</t>
  </si>
  <si>
    <t>https://topol-dt.ru/upload/iblock/f6d/253f07a2_5fdb_11e7_8095_549f35008dee_2449041a_cca3_11ed_bf2f_549f35008dee.jpeg</t>
  </si>
  <si>
    <t>https://topol-dt.ru/upload/iblock/163/253f07a2_5fdb_11e7_8095_549f35008dee_33e0d2be_79e1_11e8_903c_549f35008dee.jpg</t>
  </si>
  <si>
    <t>https://topol-dt.ru/upload/iblock/9fe/253f07a2_5fdb_11e7_8095_549f35008dee_33e0d2c1_79e1_11e8_903c_549f35008dee.jpg</t>
  </si>
  <si>
    <t>https://topol-dt.ru/upload/iblock/e7f/253f07a2_5fdb_11e7_8095_549f35008dee_33e0d2c5_79e1_11e8_903c_549f35008dee.jpg</t>
  </si>
  <si>
    <t>https://topol-dt.ru/upload/iblock/2d5/253f07a2_5fdb_11e7_8095_549f35008dee_f9ffdb77_7681_11e7_8095_549f35008dee.pdf</t>
  </si>
  <si>
    <t>https://topol-dt.ru/upload/iblock/b78/253f07a2_5fdb_11e7_8095_549f35008dee_33e0d2bd_79e1_11e8_903c_549f35008dee.jpg</t>
  </si>
  <si>
    <t>https://topol-dt.ru/upload/iblock/298/253f07a2_5fdb_11e7_8095_549f35008dee_33e0d2c4_79e1_11e8_903c_549f35008dee.jpg</t>
  </si>
  <si>
    <t>https://topol-dt.ru/upload/iblock/1c2/253f07a2_5fdb_11e7_8095_549f35008dee_f08fc6c0_7681_11e7_8095_549f35008dee.pdf</t>
  </si>
  <si>
    <t>https://topol-dt.ru/upload/iblock/639/253f07a2_5fdb_11e7_8095_549f35008dee_f9ffdb76_7681_11e7_8095_549f35008dee.pdf</t>
  </si>
  <si>
    <t>https://topol-dt.ru/upload/iblock/79e/253f07a2_5fdb_11e7_8095_549f35008dee_029752f4_7682_11e7_8095_549f35008dee.pdf</t>
  </si>
  <si>
    <t>https://topol-dt.ru/upload/iblock/0ee/253f07a2_5fdb_11e7_8095_549f35008dee_33e0d2c0_79e1_11e8_903c_549f35008dee.jpg</t>
  </si>
  <si>
    <t>https://topol-dt.ru/upload/iblock/96f/253f07a2_5fdb_11e7_8095_549f35008dee_33e0d2c3_79e1_11e8_903c_549f35008dee.jpg</t>
  </si>
  <si>
    <t>https://topol-dt.ru/upload/iblock/05c/253f07a2_5fdb_11e7_8095_549f35008dee_f08fc6c1_7681_11e7_8095_549f35008dee.pdf</t>
  </si>
  <si>
    <t>https://topol-dt.ru/upload/iblock/977/253f07a2_5fdb_11e7_8095_549f35008dee_33e0d2bc_79e1_11e8_903c_549f35008dee.jpg</t>
  </si>
  <si>
    <t>https://topol-dt.ru/upload/iblock/1fb/253f07a2_5fdb_11e7_8095_549f35008dee_33e0d2bf_79e1_11e8_903c_549f35008dee.jpg</t>
  </si>
  <si>
    <t>https://topol-dt.ru/upload/iblock/3b8/253f07a2_5fdb_11e7_8095_549f35008dee_33e0d2c2_79e1_11e8_903c_549f35008dee.jpg</t>
  </si>
  <si>
    <t>Кровать-чердак Polini kids Simple с письменным столом и шкафом, белый-серый</t>
  </si>
  <si>
    <t>https://topol-dt.ru/catalog/krovati_cherdaki_s_igrovoy_zonoy/krovat_cherdak_polini_simple_s_pismennym_stolom_i_shkafom_belyy_seryy/</t>
  </si>
  <si>
    <t>https://topol-dt.ru/upload/iblock/2b4/159d9e75_5fdb_11e7_8095_549f35008dee_681d4e43_8f3d_11e8_b784_549f35008dee.jpeg</t>
  </si>
  <si>
    <t>https://topol-dt.ru/upload/iblock/aac/159d9e75_5fdb_11e7_8095_549f35008dee_ecf926b7_60b4_11e7_8095_549f35008dee.jpeg</t>
  </si>
  <si>
    <t>https://topol-dt.ru/upload/iblock/bca/159d9e75_5fdb_11e7_8095_549f35008dee_2a38aee4_60b5_11e7_8095_549f35008dee.jpeg</t>
  </si>
  <si>
    <t>https://topol-dt.ru/upload/iblock/9cb/159d9e75_5fdb_11e7_8095_549f35008dee_2a38aee5_60b5_11e7_8095_549f35008dee.jpeg</t>
  </si>
  <si>
    <t>https://topol-dt.ru/upload/iblock/cdd/159d9e75_5fdb_11e7_8095_549f35008dee_35364968_60b5_11e7_8095_549f35008dee.jpeg</t>
  </si>
  <si>
    <t>https://topol-dt.ru/upload/iblock/f25/159d9e75_5fdb_11e7_8095_549f35008dee_fb76fe00_185a_11eb_876e_549f35008dee.jpeg</t>
  </si>
  <si>
    <t>https://topol-dt.ru/upload/iblock/04b/159d9e75_5fdb_11e7_8095_549f35008dee_8342e157_86a0_11e8_936e_549f35008dee.jpeg</t>
  </si>
  <si>
    <t>https://topol-dt.ru/upload/iblock/86a/159d9e75_5fdb_11e7_8095_549f35008dee_60b1c429_8f3d_11e8_b784_549f35008dee.jpeg</t>
  </si>
  <si>
    <t>https://topol-dt.ru/upload/iblock/c58/159d9e75_5fdb_11e7_8095_549f35008dee_60b1c42c_8f3d_11e8_b784_549f35008dee.jpeg</t>
  </si>
  <si>
    <t>https://topol-dt.ru/upload/iblock/6e8/159d9e75_5fdb_11e7_8095_549f35008dee_f78aa672_cca2_11ed_bf2f_549f35008dee.jpeg</t>
  </si>
  <si>
    <t>https://topol-dt.ru/upload/iblock/a23/159d9e75_5fdb_11e7_8095_549f35008dee_8e557df2_7681_11e7_8095_549f35008dee.pdf</t>
  </si>
  <si>
    <t>https://topol-dt.ru/upload/iblock/7e1/159d9e75_5fdb_11e7_8095_549f35008dee_8e557df3_7681_11e7_8095_549f35008dee.pdf</t>
  </si>
  <si>
    <t>https://topol-dt.ru/upload/iblock/2b4/159d9e75_5fdb_11e7_8095_549f35008dee_94af49cd_7681_11e7_8095_549f35008dee.pdf</t>
  </si>
  <si>
    <t>https://topol-dt.ru/upload/iblock/c5d/159d9e75_5fdb_11e7_8095_549f35008dee_9c56564e_7681_11e7_8095_549f35008dee.pdf</t>
  </si>
  <si>
    <t>https://topol-dt.ru/upload/iblock/3bc/159d9e75_5fdb_11e7_8095_549f35008dee_9c56564f_7681_11e7_8095_549f35008dee.pdf</t>
  </si>
  <si>
    <t>https://topol-dt.ru/upload/iblock/d0d/159d9e75_5fdb_11e7_8095_549f35008dee_b82c4f81_79e0_11e8_903c_549f35008dee.jpg</t>
  </si>
  <si>
    <t>https://topol-dt.ru/upload/iblock/4b0/159d9e75_5fdb_11e7_8095_549f35008dee_b82c4f82_79e0_11e8_903c_549f35008dee.jpg</t>
  </si>
  <si>
    <t>https://topol-dt.ru/upload/iblock/fa3/159d9e75_5fdb_11e7_8095_549f35008dee_b82c4f83_79e0_11e8_903c_549f35008dee.jpg</t>
  </si>
  <si>
    <t>https://topol-dt.ru/upload/iblock/69c/159d9e75_5fdb_11e7_8095_549f35008dee_b82c4f84_79e0_11e8_903c_549f35008dee.jpg</t>
  </si>
  <si>
    <t>https://topol-dt.ru/upload/iblock/c19/159d9e75_5fdb_11e7_8095_549f35008dee_b82c4f85_79e0_11e8_903c_549f35008dee.jpg</t>
  </si>
  <si>
    <t>https://topol-dt.ru/upload/iblock/0a1/159d9e75_5fdb_11e7_8095_549f35008dee_b82c4f86_79e0_11e8_903c_549f35008dee.jpg</t>
  </si>
  <si>
    <t>https://topol-dt.ru/upload/iblock/171/159d9e75_5fdb_11e7_8095_549f35008dee_b82c4f87_79e0_11e8_903c_549f35008dee.jpg</t>
  </si>
  <si>
    <t>https://topol-dt.ru/upload/iblock/b7a/159d9e75_5fdb_11e7_8095_549f35008dee_b82c4f88_79e0_11e8_903c_549f35008dee.jpg</t>
  </si>
  <si>
    <t>https://topol-dt.ru/upload/iblock/304/159d9e75_5fdb_11e7_8095_549f35008dee_b82c4f89_79e0_11e8_903c_549f35008dee.jpg</t>
  </si>
  <si>
    <t>https://topol-dt.ru/upload/iblock/50c/159d9e75_5fdb_11e7_8095_549f35008dee_b82c4f8a_79e0_11e8_903c_549f35008dee.jpg</t>
  </si>
  <si>
    <t>Кровать детская Polini kids Simple 3000 Н с нишами, белый</t>
  </si>
  <si>
    <t>https://topol-dt.ru/catalog/krovati_podrostkovye/krovat_detskaya_polini_simple_3000_s_nishami_belyy/</t>
  </si>
  <si>
    <t>https://topol-dt.ru/upload/iblock/799/dc1880ed_aec6_11e9_8710_549f35008dee_57a21fcf_f633_11e9_8710_549f35008dee.jpeg</t>
  </si>
  <si>
    <t>https://topol-dt.ru/upload/iblock/0a5/dc1880ed_aec6_11e9_8710_549f35008dee_62a6de75_f633_11e9_8710_549f35008dee.jpeg</t>
  </si>
  <si>
    <t>https://topol-dt.ru/upload/iblock/bbf/dc1880ed_aec6_11e9_8710_549f35008dee_62a6de76_f633_11e9_8710_549f35008dee.jpeg</t>
  </si>
  <si>
    <t>https://topol-dt.ru/upload/iblock/7e1/dc1880ed_aec6_11e9_8710_549f35008dee_69943fa0_f633_11e9_8710_549f35008dee.jpeg</t>
  </si>
  <si>
    <t>https://topol-dt.ru/upload/iblock/89a/dc1880ed_aec6_11e9_8710_549f35008dee_69943fa1_f633_11e9_8710_549f35008dee.jpeg</t>
  </si>
  <si>
    <t>https://topol-dt.ru/upload/iblock/e9c/dc1880ed_aec6_11e9_8710_549f35008dee_72732064_f633_11e9_8710_549f35008dee.jpeg</t>
  </si>
  <si>
    <t>https://topol-dt.ru/upload/iblock/343/dc1880ed_aec6_11e9_8710_549f35008dee_0dae81f3_f632_11e9_8710_549f35008dee.pdf</t>
  </si>
  <si>
    <t>Кровать детская Polini kids Simple 3100 Н с 4 ящиками, белый</t>
  </si>
  <si>
    <t>68.2</t>
  </si>
  <si>
    <t>Подростковая кровать, размер ложа которой составляет 190х90 см. Дно кровати сплошное. В основании модели 4 ящика, по середине ниша с дверцами. Кровать подходит детям от 4 -х лет (до 100 кг). Матрас в комплект кровати не входит. Состоит из материала ЛДСП компании Kronospan (Австрия).Изготовлена по европейским стандартам.Габариты изделия (ВхШхГ): 510х1951х956 мм.Боковые бортики: 900 мм.</t>
  </si>
  <si>
    <t>https://topol-dt.ru/catalog/krovati_podrostkovye/krovat_detskaya_polini_simple_3100_s_4_yashchikami_belyy/</t>
  </si>
  <si>
    <t>https://topol-dt.ru/upload/iblock/63b/e39532a3_aec7_11e9_8710_549f35008dee_af88b745_f630_11e9_8710_549f35008dee.jpeg</t>
  </si>
  <si>
    <t>https://topol-dt.ru/upload/iblock/bf9/e39532a3_aec7_11e9_8710_549f35008dee_b6fdc6e1_f630_11e9_8710_549f35008dee.jpeg</t>
  </si>
  <si>
    <t>https://topol-dt.ru/upload/iblock/287/e39532a3_aec7_11e9_8710_549f35008dee_b6fdc6e2_f630_11e9_8710_549f35008dee.jpeg</t>
  </si>
  <si>
    <t>https://topol-dt.ru/upload/iblock/a68/e39532a3_aec7_11e9_8710_549f35008dee_be648e3b_f630_11e9_8710_549f35008dee.jpeg</t>
  </si>
  <si>
    <t>https://topol-dt.ru/upload/iblock/6b6/e39532a3_aec7_11e9_8710_549f35008dee_be648e3c_f630_11e9_8710_549f35008dee.jpeg</t>
  </si>
  <si>
    <t>https://topol-dt.ru/upload/iblock/077/e39532a3_aec7_11e9_8710_549f35008dee_f1891c97_f631_11e9_8710_549f35008dee.pdf</t>
  </si>
  <si>
    <t>https://topol-dt.ru/upload/iblock/927/e39532a3_aec7_11e9_8710_549f35008dee_fcaf2e7f_f631_11e9_8710_549f35008dee.pdf</t>
  </si>
  <si>
    <t>Кровать детская Polini kids Simple 3100 Н с 4 ящиками, серый</t>
  </si>
  <si>
    <t>65.2</t>
  </si>
  <si>
    <t>https://topol-dt.ru/catalog/krovati_podrostkovye/krovat_detskaya_polini_simple_3100_s_4_yashchikami_seryy/</t>
  </si>
  <si>
    <t>https://topol-dt.ru/upload/iblock/166/bd0366b2_aec7_11e9_8710_549f35008dee_b5c68e53_0457_11ea_b3e1_549f35008dee.jpeg</t>
  </si>
  <si>
    <t>https://topol-dt.ru/upload/iblock/100/bd0366b2_aec7_11e9_8710_549f35008dee_bbcf6b65_0457_11ea_b3e1_549f35008dee.jpeg</t>
  </si>
  <si>
    <t>https://topol-dt.ru/upload/iblock/796/bd0366b2_aec7_11e9_8710_549f35008dee_bbcf6b66_0457_11ea_b3e1_549f35008dee.jpeg</t>
  </si>
  <si>
    <t>https://topol-dt.ru/upload/iblock/99a/bd0366b2_aec7_11e9_8710_549f35008dee_c4517680_0457_11ea_b3e1_549f35008dee.jpeg</t>
  </si>
  <si>
    <t>https://topol-dt.ru/upload/iblock/f01/bd0366b2_aec7_11e9_8710_549f35008dee_c4517681_0457_11ea_b3e1_549f35008dee.jpeg</t>
  </si>
  <si>
    <t>https://topol-dt.ru/upload/iblock/2bf/bd0366b2_aec7_11e9_8710_549f35008dee_cae20201_0457_11ea_b3e1_549f35008dee.jpeg</t>
  </si>
  <si>
    <t>https://topol-dt.ru/upload/iblock/437/bd0366b2_aec7_11e9_8710_549f35008dee_37f466a6_472b_11ea_9c7a_549f35008dee.pdf</t>
  </si>
  <si>
    <t>Комод Polini kids Simple 1270, клен-белый</t>
  </si>
  <si>
    <t>Модель 1270 трансформируется в пеленальный столик и простой комод. Пеленальная поверхность легко снимается. Имеет 2 дверцы, внутри которых одна полка.  Фасад и корпус выполнен из ЛДСП производства Kronospan (Австрия).Габариты (ВхШхГ): 86 х 70 х 47,1 см.</t>
  </si>
  <si>
    <t>https://topol-dt.ru/catalog/komody_i_stoliki/komod_polini_simple_1270_klen_belyy/</t>
  </si>
  <si>
    <t>https://topol-dt.ru/upload/iblock/8cd/72ba432b_a80c_11e6_819b_549f35008dee_2d3dc09b_c5b2_11e6_819b_549f35008dee.jpeg</t>
  </si>
  <si>
    <t>https://topol-dt.ru/upload/iblock/182/72ba432b_a80c_11e6_819b_549f35008dee_4ef66baf_c133_11e6_819b_549f35008dee.jpeg</t>
  </si>
  <si>
    <t>https://topol-dt.ru/upload/iblock/617/72ba432b_a80c_11e6_819b_549f35008dee_4ef66bb0_c133_11e6_819b_549f35008dee.jpeg</t>
  </si>
  <si>
    <t>https://topol-dt.ru/upload/iblock/54d/72ba432b_a80c_11e6_819b_549f35008dee_5560e12c_c133_11e6_819b_549f35008dee.jpeg</t>
  </si>
  <si>
    <t>https://topol-dt.ru/upload/iblock/70c/72ba432b_a80c_11e6_819b_549f35008dee_a8b82501_93ef_11e8_b784_549f35008dee.jpeg</t>
  </si>
  <si>
    <t>https://topol-dt.ru/upload/iblock/cb8/72ba432b_a80c_11e6_819b_549f35008dee_b08a0a46_93ef_11e8_b784_549f35008dee.jpeg</t>
  </si>
  <si>
    <t>https://topol-dt.ru/upload/iblock/d19/72ba432b_a80c_11e6_819b_549f35008dee_b08a0a49_93ef_11e8_b784_549f35008dee.jpeg</t>
  </si>
  <si>
    <t>https://topol-dt.ru/upload/iblock/8be/72ba432b_a80c_11e6_819b_549f35008dee_b8279147_93ef_11e8_b784_549f35008dee.jpeg</t>
  </si>
  <si>
    <t>https://topol-dt.ru/upload/iblock/bdf/72ba432b_a80c_11e6_819b_549f35008dee_c17d76d9_93ef_11e8_b784_549f35008dee.jpeg</t>
  </si>
  <si>
    <t>https://topol-dt.ru/upload/iblock/2b6/72ba432b_a80c_11e6_819b_549f35008dee_8378665c_c133_11e6_819b_549f35008dee.pdf</t>
  </si>
  <si>
    <t>Комод Polini kids Simple 1270, серый-белый</t>
  </si>
  <si>
    <t>Модель 1270 трансформируется в пеленальный столик и простой комод. Пеленальная поверхность легко снимается. Имеет 2 дверцы, внутри которых одна полка.  Фасад и корпус выполнен из ЛДСП производства Kronospan (Австрия).Габариты (ВхШхГ): 86 х 70 х 47,1 см..</t>
  </si>
  <si>
    <t>https://topol-dt.ru/catalog/komody_i_stoliki/komod_polini_simple_1270_seryy_belyy/</t>
  </si>
  <si>
    <t>https://topol-dt.ru/upload/iblock/f0c/a6803120_a80c_11e6_819b_549f35008dee_7863f201_c5b2_11e6_819b_549f35008dee.jpeg</t>
  </si>
  <si>
    <t>https://topol-dt.ru/upload/iblock/199/a6803120_a80c_11e6_819b_549f35008dee_13f76e7d_c134_11e6_819b_549f35008dee.jpeg</t>
  </si>
  <si>
    <t>https://topol-dt.ru/upload/iblock/c2e/a6803120_a80c_11e6_819b_549f35008dee_13f76e7e_c134_11e6_819b_549f35008dee.jpeg</t>
  </si>
  <si>
    <t>https://topol-dt.ru/upload/iblock/12e/a6803120_a80c_11e6_819b_549f35008dee_1ec30c1b_c134_11e6_819b_549f35008dee.jpeg</t>
  </si>
  <si>
    <t>https://topol-dt.ru/upload/iblock/d3a/a6803120_a80c_11e6_819b_549f35008dee_89cd6590_93ef_11e8_b784_549f35008dee.jpeg</t>
  </si>
  <si>
    <t>https://topol-dt.ru/upload/iblock/e51/a6803120_a80c_11e6_819b_549f35008dee_89cd6591_93ef_11e8_b784_549f35008dee.jpeg</t>
  </si>
  <si>
    <t>https://topol-dt.ru/upload/iblock/39c/a6803120_a80c_11e6_819b_549f35008dee_90651534_93ef_11e8_b784_549f35008dee.jpeg</t>
  </si>
  <si>
    <t>https://topol-dt.ru/upload/iblock/97b/a6803120_a80c_11e6_819b_549f35008dee_989af444_93ef_11e8_b784_549f35008dee.jpeg</t>
  </si>
  <si>
    <t>https://topol-dt.ru/upload/iblock/d77/a6803120_a80c_11e6_819b_549f35008dee_989af445_93ef_11e8_b784_549f35008dee.jpeg</t>
  </si>
  <si>
    <t>https://topol-dt.ru/upload/iblock/453/a6803120_a80c_11e6_819b_549f35008dee_6cbbc260_a713_11ed_bf2f_549f35008dee.jpeg</t>
  </si>
  <si>
    <t>https://topol-dt.ru/upload/iblock/cd4/a6803120_a80c_11e6_819b_549f35008dee_6cbbc261_a713_11ed_bf2f_549f35008dee.jpeg</t>
  </si>
  <si>
    <t>https://topol-dt.ru/upload/iblock/f5f/a6803120_a80c_11e6_819b_549f35008dee_76544e7b_a713_11ed_bf2f_549f35008dee.jpeg</t>
  </si>
  <si>
    <t>https://topol-dt.ru/upload/iblock/8e0/a6803120_a80c_11e6_819b_549f35008dee_76544e7c_a713_11ed_bf2f_549f35008dee.jpeg</t>
  </si>
  <si>
    <t>https://topol-dt.ru/upload/iblock/309/a6803120_a80c_11e6_819b_549f35008dee_7e4525a5_a713_11ed_bf2f_549f35008dee.jpeg</t>
  </si>
  <si>
    <t>https://topol-dt.ru/upload/iblock/80c/a6803120_a80c_11e6_819b_549f35008dee_f18aa8ca_a713_11ed_bf2f_549f35008dee.jpeg</t>
  </si>
  <si>
    <t>https://topol-dt.ru/upload/iblock/18f/a6803120_a80c_11e6_819b_549f35008dee_0b7a2622_c134_11e6_819b_549f35008dee.pdf</t>
  </si>
  <si>
    <t>Комод Polini kids Simple 1270, белый</t>
  </si>
  <si>
    <t>https://topol-dt.ru/catalog/komody_i_stoliki/komod_polini_simple_1270_belyy/</t>
  </si>
  <si>
    <t>https://topol-dt.ru/upload/iblock/9cc/075e8939_3928_11e6_9469_549f35008dee_2cb21452_83cc_11e6_86d2_549f35008df0.jpeg</t>
  </si>
  <si>
    <t>https://topol-dt.ru/upload/iblock/743/075e8939_3928_11e6_9469_549f35008dee_d92657c1_b88a_11e7_8095_549f35008dee.jpeg</t>
  </si>
  <si>
    <t>https://topol-dt.ru/upload/iblock/b0c/075e8939_3928_11e6_9469_549f35008dee_e120b46c_b88a_11e7_8095_549f35008dee.jpeg</t>
  </si>
  <si>
    <t>https://topol-dt.ru/upload/iblock/f9b/075e8939_3928_11e6_9469_549f35008dee_35661c53_83cc_11e6_86d2_549f35008df0.jpeg</t>
  </si>
  <si>
    <t>https://topol-dt.ru/upload/iblock/e6e/075e8939_3928_11e6_9469_549f35008dee_3decea2e_83cc_11e6_86d2_549f35008df0.jpeg</t>
  </si>
  <si>
    <t>https://topol-dt.ru/upload/iblock/a6a/075e8939_3928_11e6_9469_549f35008dee_460afb7e_83cc_11e6_86d2_549f35008df0.jpeg</t>
  </si>
  <si>
    <t>https://topol-dt.ru/upload/iblock/aad/075e8939_3928_11e6_9469_549f35008dee_4e0a1ae9_83cc_11e6_86d2_549f35008df0.jpeg</t>
  </si>
  <si>
    <t>https://topol-dt.ru/upload/iblock/227/075e8939_3928_11e6_9469_549f35008dee_e84f09f9_93ee_11e8_b784_549f35008dee.jpeg</t>
  </si>
  <si>
    <t>https://topol-dt.ru/upload/iblock/1e6/075e8939_3928_11e6_9469_549f35008dee_eea67474_93ee_11e8_b784_549f35008dee.jpeg</t>
  </si>
  <si>
    <t>https://topol-dt.ru/upload/iblock/6c6/075e8939_3928_11e6_9469_549f35008dee_7fa89ac0_7010_11e6_86d2_549f35008df0.pdf</t>
  </si>
  <si>
    <t>Стульчик для кормления Polini kids Classic Джунгли, желтый</t>
  </si>
  <si>
    <t>0.53928</t>
  </si>
  <si>
    <t>Стульчик имеет съемный поднос с подстаканником.Съемное сидение легко моется.В комплекте: пятиточечные ремни для безопасности ребенка.Стул предназначен для детей в возрасте от 6-9 месяцев до 36 месяцев весом не более 15 кг..Спинка, сидение и подножка регулируются.Габариты изделияРазмеры (ШхВ)-560х1065 мм</t>
  </si>
  <si>
    <t>ТС RU С- CN.OC13.В.03366</t>
  </si>
  <si>
    <t>RU C-CN.BE02.A.00031/19</t>
  </si>
  <si>
    <t>https://topol-dt.ru/catalog/stulchiki_dlya_kormleniya_1/stulchik_dlya_kormleniya_polini_classic_dzhungli_zheltyy/</t>
  </si>
  <si>
    <t>https://topol-dt.ru/upload/iblock/6f4/fb88fbd1_3ced_11e6_9469_549f35008dee_5565c02b_3bb9_11e7_8095_549f35008dee.jpeg</t>
  </si>
  <si>
    <t>https://topol-dt.ru/upload/iblock/8c4/fb88fbd1_3ced_11e6_9469_549f35008dee_c3ff1ddf_3588_11e7_8095_549f35008dee.jpeg</t>
  </si>
  <si>
    <t>https://topol-dt.ru/upload/iblock/709/fb88fbd1_3ced_11e6_9469_549f35008dee_ca00d6d0_3588_11e7_8095_549f35008dee.jpeg</t>
  </si>
  <si>
    <t>https://topol-dt.ru/upload/iblock/40e/fb88fbd1_3ced_11e6_9469_549f35008dee_d01a5d84_3588_11e7_8095_549f35008dee.jpeg</t>
  </si>
  <si>
    <t>https://topol-dt.ru/upload/iblock/9a1/fb88fbd1_3ced_11e6_9469_549f35008dee_d01a5d85_3588_11e7_8095_549f35008dee.jpeg</t>
  </si>
  <si>
    <t>https://topol-dt.ru/upload/iblock/78f/fb88fbd1_3ced_11e6_9469_549f35008dee_d89c689e_3588_11e7_8095_549f35008dee.jpeg</t>
  </si>
  <si>
    <t>https://topol-dt.ru/upload/iblock/caa/fb88fbd1_3ced_11e6_9469_549f35008dee_d89c689f_3588_11e7_8095_549f35008dee.jpeg</t>
  </si>
  <si>
    <t>https://topol-dt.ru/upload/iblock/fa2/fb88fbd1_3ced_11e6_9469_549f35008dee_df5b3aa9_4c4a_11e7_8095_549f35008dee.jpeg</t>
  </si>
  <si>
    <t>https://topol-dt.ru/upload/iblock/dce/fb88fbd1_3ced_11e6_9469_549f35008dee_e731e2b0_4c4a_11e7_8095_549f35008dee.jpeg</t>
  </si>
  <si>
    <t>https://topol-dt.ru/upload/iblock/035/fb88fbd1_3ced_11e6_9469_549f35008dee_550835d1_3589_11e7_8095_549f35008dee.pdf</t>
  </si>
  <si>
    <t>https://topol-dt.ru/upload/iblock/b19/fb88fbd1_3ced_11e6_9469_549f35008dee_bd38bbcd_7200_11e7_8095_549f35008dee.jpg</t>
  </si>
  <si>
    <t>https://topol-dt.ru/upload/iblock/80f/fb88fbd1_3ced_11e6_9469_549f35008dee_bd38bbce_7200_11e7_8095_549f35008dee.jpg</t>
  </si>
  <si>
    <t>https://topol-dt.ru/upload/iblock/a58/fb88fbd1_3ced_11e6_9469_549f35008dee_c556cd1c_7200_11e7_8095_549f35008dee.jpg</t>
  </si>
  <si>
    <t>https://topol-dt.ru/upload/iblock/c03/fb88fbd1_3ced_11e6_9469_549f35008dee_c556cd1d_7200_11e7_8095_549f35008dee.jpg</t>
  </si>
  <si>
    <t>https://topol-dt.ru/upload/iblock/700/fb88fbd1_3ced_11e6_9469_549f35008dee_cdfc8cdb_7200_11e7_8095_549f35008dee.jpg</t>
  </si>
  <si>
    <t>https://topol-dt.ru/upload/iblock/3c9/fb88fbd1_3ced_11e6_9469_549f35008dee_cdfc8cdc_7200_11e7_8095_549f35008dee.jpg</t>
  </si>
  <si>
    <t>https://topol-dt.ru/upload/iblock/ab0/fb88fbd1_3ced_11e6_9469_549f35008dee_d842dd6a_7200_11e7_8095_549f35008dee.jpg</t>
  </si>
  <si>
    <t>Стульчик для кормления Polini kids Classic Монстрики, серый</t>
  </si>
  <si>
    <t>Стульчик имеет съемный поднос с подстаканником.Съемное сидение легко моется.В комплекте: пятиточечные ремни для безопасности ребенка.Стул предназначен для детей в возрасте от 3 месяцев до 36 месяцев весом не более 15 кг..Спинка, сидение и подножка регулируются.Габариты изделияРазмеры (ШхВ)-560х1065 мм</t>
  </si>
  <si>
    <t>https://topol-dt.ru/catalog/stulchiki_dlya_kormleniya_1/stulchik_dlya_kormleniya_polini_classic_monstriki_seryy/</t>
  </si>
  <si>
    <t>https://topol-dt.ru/upload/iblock/2be/fb88fbd3_3ced_11e6_9469_549f35008dee_9bdc3c07_3bb9_11e7_8095_549f35008dee.jpeg</t>
  </si>
  <si>
    <t>https://topol-dt.ru/upload/iblock/7b5/fb88fbd3_3ced_11e6_9469_549f35008dee_ffa4bb65_3587_11e7_8095_549f35008dee.jpeg</t>
  </si>
  <si>
    <t>https://topol-dt.ru/upload/iblock/f41/fb88fbd3_3ced_11e6_9469_549f35008dee_ffa4bb66_3587_11e7_8095_549f35008dee.jpeg</t>
  </si>
  <si>
    <t>https://topol-dt.ru/upload/iblock/5d7/fb88fbd3_3ced_11e6_9469_549f35008dee_090b4a9a_3588_11e7_8095_549f35008dee.jpeg</t>
  </si>
  <si>
    <t>https://topol-dt.ru/upload/iblock/dca/fb88fbd3_3ced_11e6_9469_549f35008dee_090b4a9c_3588_11e7_8095_549f35008dee.jpeg</t>
  </si>
  <si>
    <t>https://topol-dt.ru/upload/iblock/4a4/fb88fbd3_3ced_11e6_9469_549f35008dee_120b7ea3_3588_11e7_8095_549f35008dee.jpeg</t>
  </si>
  <si>
    <t>https://topol-dt.ru/upload/iblock/9f0/fb88fbd3_3ced_11e6_9469_549f35008dee_184d7cbb_3588_11e7_8095_549f35008dee.jpeg</t>
  </si>
  <si>
    <t>https://topol-dt.ru/upload/iblock/285/fb88fbd3_3ced_11e6_9469_549f35008dee_c64e7f87_4c4a_11e7_8095_549f35008dee.jpeg</t>
  </si>
  <si>
    <t>https://topol-dt.ru/upload/iblock/b10/fb88fbd3_3ced_11e6_9469_549f35008dee_25d56ce2_3589_11e7_8095_549f35008dee.pdf</t>
  </si>
  <si>
    <t>https://topol-dt.ru/upload/iblock/1aa/fb88fbd3_3ced_11e6_9469_549f35008dee_968cc0b9_7200_11e7_8095_549f35008dee.jpg</t>
  </si>
  <si>
    <t>https://topol-dt.ru/upload/iblock/576/fb88fbd3_3ced_11e6_9469_549f35008dee_968cc0ba_7200_11e7_8095_549f35008dee.jpg</t>
  </si>
  <si>
    <t>https://topol-dt.ru/upload/iblock/8e7/fb88fbd3_3ced_11e6_9469_549f35008dee_9edcceee_7200_11e7_8095_549f35008dee.jpg</t>
  </si>
  <si>
    <t>https://topol-dt.ru/upload/iblock/e7a/fb88fbd3_3ced_11e6_9469_549f35008dee_9edcceef_7200_11e7_8095_549f35008dee.jpg</t>
  </si>
  <si>
    <t>https://topol-dt.ru/upload/iblock/9f9/fb88fbd3_3ced_11e6_9469_549f35008dee_a78c142e_7200_11e7_8095_549f35008dee.jpg</t>
  </si>
  <si>
    <t>https://topol-dt.ru/upload/iblock/ce8/fb88fbd3_3ced_11e6_9469_549f35008dee_a78c1430_7200_11e7_8095_549f35008dee.jpg</t>
  </si>
  <si>
    <t>https://topol-dt.ru/upload/iblock/836/fb88fbd3_3ced_11e6_9469_549f35008dee_b3e2d63a_7200_11e7_8095_549f35008dee.jpg</t>
  </si>
  <si>
    <t>Стульчик для кормления Polini kids Classic Морская история, голубой</t>
  </si>
  <si>
    <t>https://topol-dt.ru/catalog/stulchiki_dlya_kormleniya_1/stulchik_dlya_kormleniya_polini_classic_morskaya_istoriya_goluboy/</t>
  </si>
  <si>
    <t>https://topol-dt.ru/upload/iblock/833/047d48fa_3cee_11e6_9469_549f35008dee_a91520cd_3bb9_11e7_8095_549f35008dee.jpeg</t>
  </si>
  <si>
    <t>https://topol-dt.ru/upload/iblock/99e/047d48fa_3cee_11e6_9469_549f35008dee_a755d0e3_3586_11e7_8095_549f35008dee.jpeg</t>
  </si>
  <si>
    <t>https://topol-dt.ru/upload/iblock/672/047d48fa_3cee_11e6_9469_549f35008dee_a755d0e4_3586_11e7_8095_549f35008dee.jpeg</t>
  </si>
  <si>
    <t>https://topol-dt.ru/upload/iblock/fb0/047d48fa_3cee_11e6_9469_549f35008dee_b223cfe1_3586_11e7_8095_549f35008dee.jpeg</t>
  </si>
  <si>
    <t>https://topol-dt.ru/upload/iblock/9d1/047d48fa_3cee_11e6_9469_549f35008dee_b223cfe2_3586_11e7_8095_549f35008dee.jpeg</t>
  </si>
  <si>
    <t>https://topol-dt.ru/upload/iblock/d9f/047d48fa_3cee_11e6_9469_549f35008dee_bccbb8db_3586_11e7_8095_549f35008dee.jpeg</t>
  </si>
  <si>
    <t>https://topol-dt.ru/upload/iblock/25a/047d48fa_3cee_11e6_9469_549f35008dee_6db312a8_396e_11e7_8095_549f35008dee.jpeg</t>
  </si>
  <si>
    <t>https://topol-dt.ru/upload/iblock/552/047d48fa_3cee_11e6_9469_549f35008dee_4700c7bf_4c4a_11e7_8095_549f35008dee.jpeg</t>
  </si>
  <si>
    <t>https://topol-dt.ru/upload/iblock/d00/047d48fa_3cee_11e6_9469_549f35008dee_766f1315_4c4a_11e7_8095_549f35008dee.jpeg</t>
  </si>
  <si>
    <t>https://topol-dt.ru/upload/iblock/b5e/047d48fa_3cee_11e6_9469_549f35008dee_7ed22c4c_4c4a_11e7_8095_549f35008dee.jpeg</t>
  </si>
  <si>
    <t>https://topol-dt.ru/upload/iblock/2e6/047d48fa_3cee_11e6_9469_549f35008dee_882a7340_4c4a_11e7_8095_549f35008dee.jpeg</t>
  </si>
  <si>
    <t>https://topol-dt.ru/upload/iblock/45d/047d48fa_3cee_11e6_9469_549f35008dee_95fbb017_4c4a_11e7_8095_549f35008dee.jpeg</t>
  </si>
  <si>
    <t>https://topol-dt.ru/upload/iblock/c29/047d48fa_3cee_11e6_9469_549f35008dee_9fb58f75_4c4a_11e7_8095_549f35008dee.jpeg</t>
  </si>
  <si>
    <t>https://topol-dt.ru/upload/iblock/b64/047d48fa_3cee_11e6_9469_549f35008dee_a63a3415_4c4a_11e7_8095_549f35008dee.jpeg</t>
  </si>
  <si>
    <t>https://topol-dt.ru/upload/iblock/f38/047d48fa_3cee_11e6_9469_549f35008dee_a63a3416_4c4a_11e7_8095_549f35008dee.jpeg</t>
  </si>
  <si>
    <t>https://topol-dt.ru/upload/iblock/427/047d48fa_3cee_11e6_9469_549f35008dee_4598c98a_3589_11e7_8095_549f35008dee.pdf</t>
  </si>
  <si>
    <t>https://topol-dt.ru/upload/iblock/5e7/047d48fa_3cee_11e6_9469_549f35008dee_496deb99_7200_11e7_8095_549f35008dee.jpg</t>
  </si>
  <si>
    <t>https://topol-dt.ru/upload/iblock/668/047d48fa_3cee_11e6_9469_549f35008dee_6baa764b_7200_11e7_8095_549f35008dee.jpg</t>
  </si>
  <si>
    <t>https://topol-dt.ru/upload/iblock/748/047d48fa_3cee_11e6_9469_549f35008dee_7465a26b_7200_11e7_8095_549f35008dee.jpg</t>
  </si>
  <si>
    <t>https://topol-dt.ru/upload/iblock/cb4/047d48fa_3cee_11e6_9469_549f35008dee_7bf7428a_7200_11e7_8095_549f35008dee.jpg</t>
  </si>
  <si>
    <t>https://topol-dt.ru/upload/iblock/614/047d48fa_3cee_11e6_9469_549f35008dee_7bf7428b_7200_11e7_8095_549f35008dee.jpg</t>
  </si>
  <si>
    <t>https://topol-dt.ru/upload/iblock/f14/047d48fa_3cee_11e6_9469_549f35008dee_86d389ca_7200_11e7_8095_549f35008dee.jpg</t>
  </si>
  <si>
    <t>https://topol-dt.ru/upload/iblock/b6f/047d48fa_3cee_11e6_9469_549f35008dee_86d389cb_7200_11e7_8095_549f35008dee.jpg</t>
  </si>
  <si>
    <t xml:space="preserve">Комплект для купания c вышивкой Polini kids Зайки 2 предмета, зеленый </t>
  </si>
  <si>
    <t>Зайки</t>
  </si>
  <si>
    <t>Комплект для купания состоит из: махровой варежки 24х16 см., полотенца с углоком (капюшоном) 75х75 см..Вышивка зайчиков на капюшоне.Материал: хлопок 100% махра.</t>
  </si>
  <si>
    <t>https://topol-dt.ru/catalog/komplekty_dlya_kupaniya/komplekt_dlya_kupaniya_c_vyshivkoy_polini_zayki_2_predmeta_zelenyy_/</t>
  </si>
  <si>
    <t>https://topol-dt.ru/upload/iblock/186/800ffeba_26e9_11e6_a6d0_549f35008dee_e898c35c_7f08_11e6_86d2_549f35008df0.jpeg</t>
  </si>
  <si>
    <t>https://topol-dt.ru/upload/iblock/4e2/800ffeba_26e9_11e6_a6d0_549f35008dee_e898c35d_7f08_11e6_86d2_549f35008df0.jpeg</t>
  </si>
  <si>
    <t>https://topol-dt.ru/upload/iblock/8ab/800ffeba_26e9_11e6_a6d0_549f35008dee_eefe7619_7f08_11e6_86d2_549f35008df0.jpeg</t>
  </si>
  <si>
    <t>https://topol-dt.ru/upload/iblock/574/800ffeba_26e9_11e6_a6d0_549f35008dee_f749c18d_7f08_11e6_86d2_549f35008df0.jpeg</t>
  </si>
  <si>
    <t>https://topol-dt.ru/upload/iblock/a6c/800ffeba_26e9_11e6_a6d0_549f35008dee_5b443631_0cd3_11e8_b493_549f35008dee.jpeg</t>
  </si>
  <si>
    <t>https://topol-dt.ru/upload/iblock/9b1/800ffeba_26e9_11e6_a6d0_549f35008dee_5b443632_0cd3_11e8_b493_549f35008dee.jpeg</t>
  </si>
  <si>
    <t>https://topol-dt.ru/upload/iblock/669/800ffeba_26e9_11e6_a6d0_549f35008dee_61b5cfcf_0cd3_11e8_b493_549f35008dee.jpeg</t>
  </si>
  <si>
    <t>https://topol-dt.ru/upload/iblock/a6f/800ffeba_26e9_11e6_a6d0_549f35008dee_61b5cfd0_0cd3_11e8_b493_549f35008dee.jpeg</t>
  </si>
  <si>
    <t>https://topol-dt.ru/upload/iblock/610/800ffeba_26e9_11e6_a6d0_549f35008dee_6a4d474c_0cd3_11e8_b493_549f35008dee.jpeg</t>
  </si>
  <si>
    <t>https://topol-dt.ru/upload/iblock/c71/800ffeba_26e9_11e6_a6d0_549f35008dee_6a4d474d_0cd3_11e8_b493_549f35008dee.jpeg</t>
  </si>
  <si>
    <t>https://topol-dt.ru/upload/iblock/475/800ffeba_26e9_11e6_a6d0_549f35008dee_726695da_0cd3_11e8_b493_549f35008dee.jpeg</t>
  </si>
  <si>
    <t xml:space="preserve">Комплект для купания c вышивкой Polini kids Плюшевые мишки 2 предмета, бежевый </t>
  </si>
  <si>
    <t>RU Д.RU.АЛ14.В.93162</t>
  </si>
  <si>
    <t>https://topol-dt.ru/catalog/komplekty_dlya_kupaniya/komplekt_dlya_kupaniya_c_vyshivkoy_polini_plyushevye_mishki_2_predmeta_bezhevyy_/</t>
  </si>
  <si>
    <t>https://topol-dt.ru/upload/iblock/5e4/d5d49399_26e9_11e6_a6d0_549f35008dee_1ab239a0_7f09_11e6_86d2_549f35008df0.jpeg</t>
  </si>
  <si>
    <t>https://topol-dt.ru/upload/iblock/40a/d5d49399_26e9_11e6_a6d0_549f35008dee_7582d33e_f290_11e6_8216_549f35008dee.jpeg</t>
  </si>
  <si>
    <t>https://topol-dt.ru/upload/iblock/d4f/d5d49399_26e9_11e6_a6d0_549f35008dee_7582d33f_f290_11e6_8216_549f35008dee.jpeg</t>
  </si>
  <si>
    <t>https://topol-dt.ru/upload/iblock/9b8/d5d49399_26e9_11e6_a6d0_549f35008dee_7ea45a8b_f290_11e6_8216_549f35008dee.jpeg</t>
  </si>
  <si>
    <t>https://topol-dt.ru/upload/iblock/c35/d5d49399_26e9_11e6_a6d0_549f35008dee_1ab239a1_7f09_11e6_86d2_549f35008df0.jpeg</t>
  </si>
  <si>
    <t>https://topol-dt.ru/upload/iblock/f13/d5d49399_26e9_11e6_a6d0_549f35008dee_1ab239a3_7f09_11e6_86d2_549f35008df0.jpeg</t>
  </si>
  <si>
    <t>https://topol-dt.ru/upload/iblock/b1b/d5d49399_26e9_11e6_a6d0_549f35008dee_23dfa7cf_7f09_11e6_86d2_549f35008df0.jpeg</t>
  </si>
  <si>
    <t>https://topol-dt.ru/upload/iblock/e9f/d5d49399_26e9_11e6_a6d0_549f35008dee_283f17b1_0cd3_11e8_b493_549f35008dee.jpeg</t>
  </si>
  <si>
    <t>https://topol-dt.ru/upload/iblock/b8c/d5d49399_26e9_11e6_a6d0_549f35008dee_283f17b2_0cd3_11e8_b493_549f35008dee.jpeg</t>
  </si>
  <si>
    <t>https://topol-dt.ru/upload/iblock/4ab/d5d49399_26e9_11e6_a6d0_549f35008dee_2e6e0ac8_0cd3_11e8_b493_549f35008dee.jpeg</t>
  </si>
  <si>
    <t xml:space="preserve">Комплект для купания c вышивкой Polini kids Джунгли 2 предмета, оранжевый </t>
  </si>
  <si>
    <t>Комплект для купания состоит из: махровой варежки 24х16 см., полотенца с углоком (капюшоном) 75х75 см..Вышивка львенка на капюшоне.Материал: хлопок 100% махра.</t>
  </si>
  <si>
    <t>https://topol-dt.ru/catalog/komplekty_dlya_kupaniya/komplekt_dlya_kupaniya_c_vyshivkoy_polini_dzhungli_2_predmeta_oranzhevyy_/</t>
  </si>
  <si>
    <t>https://topol-dt.ru/upload/iblock/af7/f113137c_26e9_11e6_a6d0_549f35008dee_b69e3efb_7f08_11e6_86d2_549f35008df0.jpeg</t>
  </si>
  <si>
    <t>https://topol-dt.ru/upload/iblock/5c2/f113137c_26e9_11e6_a6d0_549f35008dee_8d2d29cb_4767_11e7_8095_549f35008dee.jpeg</t>
  </si>
  <si>
    <t>https://topol-dt.ru/upload/iblock/5d2/f113137c_26e9_11e6_a6d0_549f35008dee_676a2d1f_f290_11e6_8216_549f35008dee.jpeg</t>
  </si>
  <si>
    <t>https://topol-dt.ru/upload/iblock/778/f113137c_26e9_11e6_a6d0_549f35008dee_b69e3efc_7f08_11e6_86d2_549f35008df0.jpeg</t>
  </si>
  <si>
    <t>https://topol-dt.ru/upload/iblock/57e/f113137c_26e9_11e6_a6d0_549f35008dee_b69e3efd_7f08_11e6_86d2_549f35008df0.jpeg</t>
  </si>
  <si>
    <t>https://topol-dt.ru/upload/iblock/286/f113137c_26e9_11e6_a6d0_549f35008dee_bf9e7304_7f08_11e6_86d2_549f35008df0.jpeg</t>
  </si>
  <si>
    <t>https://topol-dt.ru/upload/iblock/014/f113137c_26e9_11e6_a6d0_549f35008dee_d69b65cc_0cd2_11e8_b493_549f35008dee.jpeg</t>
  </si>
  <si>
    <t>https://topol-dt.ru/upload/iblock/67b/f113137c_26e9_11e6_a6d0_549f35008dee_d69b65cd_0cd2_11e8_b493_549f35008dee.jpeg</t>
  </si>
  <si>
    <t>https://topol-dt.ru/upload/iblock/2da/f113137c_26e9_11e6_a6d0_549f35008dee_dcf2d046_0cd2_11e8_b493_549f35008dee.jpeg</t>
  </si>
  <si>
    <t>https://topol-dt.ru/upload/iblock/b6b/f113137c_26e9_11e6_a6d0_549f35008dee_dcf2d048_0cd2_11e8_b493_549f35008dee.jpeg</t>
  </si>
  <si>
    <t>https://topol-dt.ru/upload/iblock/70b/f113137c_26e9_11e6_a6d0_549f35008dee_e5a6d847_0cd2_11e8_b493_549f35008dee.jpeg</t>
  </si>
  <si>
    <t>Комплект для купания Polini kids Кантри 2 в 1, красный</t>
  </si>
  <si>
    <t>Кантри</t>
  </si>
  <si>
    <t>Комплект для купания 2 в 1: полотенце-уголок 75х75 см., махровая варежка 15х20 см.Материал: 100% хлопок махра.</t>
  </si>
  <si>
    <t>https://topol-dt.ru/catalog/komplekty_dlya_kupaniya/komplekt_dlya_kupaniya_polini_kantri_2_v_1_krasnyy/</t>
  </si>
  <si>
    <t>https://topol-dt.ru/upload/iblock/1bb/9d8782e5_1b61_11e7_8095_549f35008dee_46cf68ff_360e_11e7_8095_549f35008dee.jpeg</t>
  </si>
  <si>
    <t>https://topol-dt.ru/upload/iblock/342/9d8782e5_1b61_11e7_8095_549f35008dee_46cf6900_360e_11e7_8095_549f35008dee.jpeg</t>
  </si>
  <si>
    <t>https://topol-dt.ru/upload/iblock/3ad/9d8782e5_1b61_11e7_8095_549f35008dee_64381e6f_3eda_11e7_8095_549f35008dee.jpeg</t>
  </si>
  <si>
    <t>Комплект для купания Polini kids Кантри 2 в 1, зеленый</t>
  </si>
  <si>
    <t>https://topol-dt.ru/catalog/komplekty_dlya_kupaniya/komplekt_dlya_kupaniya_polini_kantri_2_v_1_zelenyy/</t>
  </si>
  <si>
    <t>https://topol-dt.ru/upload/iblock/ea9/c21986fa_1b61_11e7_8095_549f35008dee_52af263d_360e_11e7_8095_549f35008dee.jpeg</t>
  </si>
  <si>
    <t>https://topol-dt.ru/upload/iblock/479/c21986fa_1b61_11e7_8095_549f35008dee_d4b1786b_3ed1_11e7_8095_549f35008dee.jpeg</t>
  </si>
  <si>
    <t>https://topol-dt.ru/upload/iblock/625/c21986fa_1b61_11e7_8095_549f35008dee_64381e6e_3eda_11e7_8095_549f35008dee.jpeg</t>
  </si>
  <si>
    <t>Доска пеленальная Polini kids мягкая на комод &amp;quot;Плюшевые мишки&amp;quot; голубой, 70х50см</t>
  </si>
  <si>
    <t xml:space="preserve">Материал изделия- хлопок 100%, непромокаемая медицинская клеенка с антибактериальным эффектом. Наполнитель  холлофайбер. Размер изделия:70х50см. </t>
  </si>
  <si>
    <t>https://topol-dt.ru/catalog/pelenalnye_doski/doska_pelenalnaya_polini_myagkaya_na_komod_plyushevye_mishki_goluboy_70kh50sm/</t>
  </si>
  <si>
    <t>https://topol-dt.ru/upload/iblock/5ed/1619fd63_524f_11e6_9469_549f35008dee_7be554d8_74c1_11e6_86d2_549f35008df0.jpeg</t>
  </si>
  <si>
    <t>https://topol-dt.ru/upload/iblock/0e8/1619fd63_524f_11e6_9469_549f35008dee_b8c841b5_81b9_11e7_8095_549f35008dee.jpeg</t>
  </si>
  <si>
    <t>https://topol-dt.ru/upload/iblock/3a9/1619fd63_524f_11e6_9469_549f35008dee_b8c841b6_81b9_11e7_8095_549f35008dee.jpeg</t>
  </si>
  <si>
    <t>https://topol-dt.ru/upload/iblock/d24/1619fd63_524f_11e6_9469_549f35008dee_b8c841b7_81b9_11e7_8095_549f35008dee.jpeg</t>
  </si>
  <si>
    <t>Комплект в кроватку Polini kids &amp;quot;Кантри&amp;quot; 7 предметов 120х60, красный</t>
  </si>
  <si>
    <t>Комплект выполнен из 100% хлопка. Подходит на кроватку с размером ложа 120х60 см. В состав комплекта входит: простыня на резинке на матрац (120х60 см),подушка (40х60 см),наволочка (40х60 см),одеяло (110х140 см),пододеяльник (110х140 см). штора балдахина (300 см),борт в кроватку со съемными чехлами (37х180 см).</t>
  </si>
  <si>
    <t>https://topol-dt.ru/catalog/komplekty_v_krovatku/komplekt_v_krovatku_polini_kantri_7_predmetov_120kh60_krasnyy/</t>
  </si>
  <si>
    <t>https://topol-dt.ru/upload/iblock/81b/bd16552c_cc2a_11e6_819b_549f35008dee_541ef33d_3f9a_11e7_8095_549f35008dee.jpeg</t>
  </si>
  <si>
    <t>https://topol-dt.ru/upload/iblock/e95/bd16552c_cc2a_11e6_819b_549f35008dee_45f804dc_3f9a_11e7_8095_549f35008dee.jpeg</t>
  </si>
  <si>
    <t>https://topol-dt.ru/upload/iblock/80f/bd16552c_cc2a_11e6_819b_549f35008dee_4ca78241_3f9a_11e7_8095_549f35008dee.jpeg</t>
  </si>
  <si>
    <t>https://topol-dt.ru/upload/iblock/4bd/bd16552c_cc2a_11e6_819b_549f35008dee_4ca78242_3f9a_11e7_8095_549f35008dee.jpeg</t>
  </si>
  <si>
    <t>https://topol-dt.ru/upload/iblock/8c8/bd16552c_cc2a_11e6_819b_549f35008dee_541ef33e_3f9a_11e7_8095_549f35008dee.jpeg</t>
  </si>
  <si>
    <t>https://topol-dt.ru/upload/iblock/b5e/bd16552c_cc2a_11e6_819b_549f35008dee_5e6543cb_3f9a_11e7_8095_549f35008dee.jpeg</t>
  </si>
  <si>
    <t>https://topol-dt.ru/upload/iblock/eb5/bd16552c_cc2a_11e6_819b_549f35008dee_64c3d267_3f9a_11e7_8095_549f35008dee.jpeg</t>
  </si>
  <si>
    <t>Борт Polini kids Кантри в кроватку 120х60, зеленый, со съемным чехлом</t>
  </si>
  <si>
    <t>0.85</t>
  </si>
  <si>
    <t>Борт на кроватку с размером ложа 120х60см..Состоит из 3-х частей шириной 60 см..Высота бортика: у изголовья- 43 см, боковые части- 37см.Съемный чехол из 100% хлопка, наполнение- п/э.</t>
  </si>
  <si>
    <t>https://topol-dt.ru/catalog/bortiki_dlya_krovatok/bort_polini_kantri_v_krovatku_120kh60_zelenyy_so_semnym_chekhlom/</t>
  </si>
  <si>
    <t>https://topol-dt.ru/upload/iblock/92f/bfbe14cc_0576_11e7_8216_549f35008dee_b8a00d2e_2a82_11e7_8095_549f35008dee.jpeg</t>
  </si>
  <si>
    <t>https://topol-dt.ru/upload/iblock/803/bfbe14cc_0576_11e7_8216_549f35008dee_02cc7f74_2bdc_11e7_8095_549f35008dee.jpeg</t>
  </si>
  <si>
    <t>Борт Polini kids Кантри в кроватку 120х60, красный, со съемным чехлом</t>
  </si>
  <si>
    <t>https://topol-dt.ru/catalog/bortiki_dlya_krovatok/bort_polini_kantri_v_krovatku_120kh60_krasnyy_so_semnym_chekhlom/</t>
  </si>
  <si>
    <t>https://topol-dt.ru/upload/iblock/9f0/c83dbe87_0576_11e7_8216_549f35008dee_aec2d92c_3f9a_11e7_8095_549f35008dee.jpeg</t>
  </si>
  <si>
    <t>https://topol-dt.ru/upload/iblock/bf2/c83dbe87_0576_11e7_8216_549f35008dee_bcdb7f4b_3f9a_11e7_8095_549f35008dee.jpeg</t>
  </si>
  <si>
    <t>https://topol-dt.ru/upload/iblock/dde/c83dbe87_0576_11e7_8216_549f35008dee_c7cd32ed_3f9a_11e7_8095_549f35008dee.jpeg</t>
  </si>
  <si>
    <t>Комплект постельного белья Polini kids &amp;quot;Кантри&amp;quot; 120х60, зеленый</t>
  </si>
  <si>
    <t xml:space="preserve">Комплект выполнен из 100% хлопка. В состав комплекта входит: простыня на резинке на матрац (120х60 см),наволочка (40х60 см),пододеяльник (110х140 см). </t>
  </si>
  <si>
    <t>RU Д.RU.АЛ14.В.91417</t>
  </si>
  <si>
    <t>https://topol-dt.ru/catalog/postelnoe_bele/komplekt_postelnogo_belya_polini_kantri_120kh60_zelenyy/</t>
  </si>
  <si>
    <t>https://topol-dt.ru/upload/iblock/a1c/3bfe8b42_0576_11e7_8216_549f35008dee_73339672_5672_11e7_8095_549f35008dee.jpeg</t>
  </si>
  <si>
    <t>https://topol-dt.ru/upload/iblock/68f/3bfe8b42_0576_11e7_8216_549f35008dee_bb280171_2a83_11e7_8095_549f35008dee.jpeg</t>
  </si>
  <si>
    <t>https://topol-dt.ru/upload/iblock/35a/3bfe8b42_0576_11e7_8216_549f35008dee_3733f4bd_46c2_11e7_8095_549f35008dee.jpeg</t>
  </si>
  <si>
    <t>https://topol-dt.ru/upload/iblock/9f6/3bfe8b42_0576_11e7_8216_549f35008dee_3733f4be_46c2_11e7_8095_549f35008dee.jpeg</t>
  </si>
  <si>
    <t>Комплект постельного белья Polini kids &amp;quot;Кантри&amp;quot; 120х60, красный</t>
  </si>
  <si>
    <t>https://topol-dt.ru/catalog/postelnoe_bele/komplekt_postelnogo_belya_polini_kantri_120kh60_krasnyy/</t>
  </si>
  <si>
    <t>https://topol-dt.ru/upload/iblock/1ab/476280f2_0576_11e7_8216_549f35008dee_0302b10f_3ed8_11e7_8095_549f35008dee.jpeg</t>
  </si>
  <si>
    <t>https://topol-dt.ru/upload/iblock/41c/476280f2_0576_11e7_8216_549f35008dee_f9d2e180_3ed7_11e7_8095_549f35008dee.jpeg</t>
  </si>
  <si>
    <t>https://topol-dt.ru/upload/iblock/010/476280f2_0576_11e7_8216_549f35008dee_f9d2e181_3ed7_11e7_8095_549f35008dee.jpeg</t>
  </si>
  <si>
    <t>https://topol-dt.ru/upload/iblock/de7/476280f2_0576_11e7_8216_549f35008dee_0302b10e_3ed8_11e7_8095_549f35008dee.jpeg</t>
  </si>
  <si>
    <t>Доска пеленальная двухсторонняя Polini kids Зигзаг, со съемным вкладышем, серый-розовый</t>
  </si>
  <si>
    <t>-подходит на комоды шириной 90 и 80 см.-материал: хлопок 100%-съемный вкладыш с непромокаемой основой.-увеличенные бортики по бокам-двухсторонняя расцветка: зигзаги и горошек.Размер: 77х72 см.</t>
  </si>
  <si>
    <t>https://topol-dt.ru/catalog/pelenalnye_doski_1/doska_pelenalnaya_dvukhstoronnyaya_polini_zigzag_so_semnym_vkladyshem_seryy_rozovyy/</t>
  </si>
  <si>
    <t>https://topol-dt.ru/upload/iblock/ca4/f3069496_361d_11e7_8095_549f35008dee_19194da6_6d3e_11e7_8095_549f35008dee.jpeg</t>
  </si>
  <si>
    <t>https://topol-dt.ru/upload/iblock/afc/f3069496_361d_11e7_8095_549f35008dee_89651873_6d3e_11e7_8095_549f35008dee.jpeg</t>
  </si>
  <si>
    <t>https://topol-dt.ru/upload/iblock/d6a/f3069496_361d_11e7_8095_549f35008dee_89651874_6d3e_11e7_8095_549f35008dee.jpeg</t>
  </si>
  <si>
    <t>https://topol-dt.ru/upload/iblock/0e4/f3069496_361d_11e7_8095_549f35008dee_89651875_6d3e_11e7_8095_549f35008dee.jpeg</t>
  </si>
  <si>
    <t>https://topol-dt.ru/upload/iblock/df8/f3069496_361d_11e7_8095_549f35008dee_cc1512c8_ade5_11e9_8710_549f35008dee.jpeg</t>
  </si>
  <si>
    <t>https://topol-dt.ru/upload/iblock/710/f3069496_361d_11e7_8095_549f35008dee_cc1512c9_ade5_11e9_8710_549f35008dee.jpeg</t>
  </si>
  <si>
    <t>https://topol-dt.ru/upload/iblock/43d/f3069496_361d_11e7_8095_549f35008dee_d25bd3a2_ade5_11e9_8710_549f35008dee.jpeg</t>
  </si>
  <si>
    <t>https://topol-dt.ru/upload/iblock/be5/f3069496_361d_11e7_8095_549f35008dee_d25bd3a3_ade5_11e9_8710_549f35008dee.jpeg</t>
  </si>
  <si>
    <t>https://topol-dt.ru/upload/iblock/b1e/f3069496_361d_11e7_8095_549f35008dee_8d1bc51c_aae9_11ea_a0f3_549f35008dee.jpeg</t>
  </si>
  <si>
    <t>Доска пеленальная двухсторонняя Polini kids Зигзаг, со съемным вкладышем, серый-голубой</t>
  </si>
  <si>
    <t>Зигзаг</t>
  </si>
  <si>
    <t>https://topol-dt.ru/catalog/pelenalnye_doski_1/doska_pelenalnaya_dvukhstoronnyaya_polini_zigzag_so_semnym_vkladyshem_seryy_goluboy/</t>
  </si>
  <si>
    <t>https://topol-dt.ru/upload/iblock/ea6/163d0fc3_361e_11e7_8095_549f35008dee_ea0b98d2_67b0_11e7_8095_549f35008dee.jpeg</t>
  </si>
  <si>
    <t>https://topol-dt.ru/upload/iblock/739/163d0fc3_361e_11e7_8095_549f35008dee_f1dfdf7a_67b0_11e7_8095_549f35008dee.jpeg</t>
  </si>
  <si>
    <t>https://topol-dt.ru/upload/iblock/495/163d0fc3_361e_11e7_8095_549f35008dee_fd900132_67b0_11e7_8095_549f35008dee.jpeg</t>
  </si>
  <si>
    <t>https://topol-dt.ru/upload/iblock/bdb/163d0fc3_361e_11e7_8095_549f35008dee_067d2a38_67b1_11e7_8095_549f35008dee.jpeg</t>
  </si>
  <si>
    <t>https://topol-dt.ru/upload/iblock/0f8/163d0fc3_361e_11e7_8095_549f35008dee_0cc189b1_67b1_11e7_8095_549f35008dee.jpeg</t>
  </si>
  <si>
    <t>https://topol-dt.ru/upload/iblock/537/163d0fc3_361e_11e7_8095_549f35008dee_14c56bdd_67b1_11e7_8095_549f35008dee.jpeg</t>
  </si>
  <si>
    <t>https://topol-dt.ru/upload/iblock/7b2/163d0fc3_361e_11e7_8095_549f35008dee_14c56bde_67b1_11e7_8095_549f35008dee.jpeg</t>
  </si>
  <si>
    <t>https://topol-dt.ru/upload/iblock/c99/163d0fc3_361e_11e7_8095_549f35008dee_a8924c5f_93fe_11e8_b784_549f35008dee.jpeg</t>
  </si>
  <si>
    <t>https://topol-dt.ru/upload/iblock/18a/163d0fc3_361e_11e7_8095_549f35008dee_a8924c60_93fe_11e8_b784_549f35008dee.jpeg</t>
  </si>
  <si>
    <t>https://topol-dt.ru/upload/iblock/0a1/163d0fc3_361e_11e7_8095_549f35008dee_c062707d_93fe_11e8_b784_549f35008dee.jpeg</t>
  </si>
  <si>
    <t xml:space="preserve">Детское подвесное кресло Polini kids Кокон, голубой </t>
  </si>
  <si>
    <t>Подвесное кресло, которое напоминает шалаш. Используются как качели, пространство для чтения, и отдыха.Высота гамака: 150 см.Диаметр подушки: 50 см.Максимальная нагрузка: 30 кг.</t>
  </si>
  <si>
    <t>03542</t>
  </si>
  <si>
    <t>https://topol-dt.ru/catalog/kacheli/detskoe_podvesnoe_kreslo_polini_kokon_goluboy_/</t>
  </si>
  <si>
    <t>https://topol-dt.ru/upload/iblock/9f4/d1379563_1dd5_11e7_8095_549f35008dee_b430c989_5648_11e7_8095_549f35008dee.jpeg</t>
  </si>
  <si>
    <t>https://topol-dt.ru/upload/iblock/620/d1379563_1dd5_11e7_8095_549f35008dee_b430c98b_5648_11e7_8095_549f35008dee.jpeg</t>
  </si>
  <si>
    <t>https://topol-dt.ru/upload/iblock/021/d1379563_1dd5_11e7_8095_549f35008dee_b430c98c_5648_11e7_8095_549f35008dee.jpeg</t>
  </si>
  <si>
    <t>https://topol-dt.ru/upload/iblock/458/d1379563_1dd5_11e7_8095_549f35008dee_bc5ac1ba_5648_11e7_8095_549f35008dee.jpeg</t>
  </si>
  <si>
    <t>https://topol-dt.ru/upload/iblock/98a/d1379563_1dd5_11e7_8095_549f35008dee_ddf00f2a_ba4f_11e8_9ac4_549f35008dee.jpeg</t>
  </si>
  <si>
    <t>https://topol-dt.ru/upload/iblock/ae8/d1379563_1dd5_11e7_8095_549f35008dee_ddf00f2b_ba4f_11e8_9ac4_549f35008dee.jpeg</t>
  </si>
  <si>
    <t>https://topol-dt.ru/upload/iblock/ac6/d1379563_1dd5_11e7_8095_549f35008dee_e49d2b2f_ba4f_11e8_9ac4_549f35008dee.jpeg</t>
  </si>
  <si>
    <t>https://topol-dt.ru/upload/iblock/655/d1379563_1dd5_11e7_8095_549f35008dee_e49d2b30_ba4f_11e8_9ac4_549f35008dee.jpeg</t>
  </si>
  <si>
    <t>https://topol-dt.ru/upload/iblock/5b5/d1379563_1dd5_11e7_8095_549f35008dee_ebabdf9f_ba4f_11e8_9ac4_549f35008dee.jpeg</t>
  </si>
  <si>
    <t>Детское подвесное кресло Polini kids Кокон, оранжевый</t>
  </si>
  <si>
    <t>https://topol-dt.ru/catalog/kacheli/detskoe_podvesnoe_kreslo_polini_kokon_oranzhevyy/</t>
  </si>
  <si>
    <t>https://topol-dt.ru/upload/iblock/e6d/ebcd1392_1dd5_11e7_8095_549f35008dee_c54a4c21_5648_11e7_8095_549f35008dee.jpeg</t>
  </si>
  <si>
    <t>https://topol-dt.ru/upload/iblock/c14/ebcd1392_1dd5_11e7_8095_549f35008dee_c54a4c22_5648_11e7_8095_549f35008dee.jpeg</t>
  </si>
  <si>
    <t>https://topol-dt.ru/upload/iblock/f90/ebcd1392_1dd5_11e7_8095_549f35008dee_c54a4c23_5648_11e7_8095_549f35008dee.jpeg</t>
  </si>
  <si>
    <t>https://topol-dt.ru/upload/iblock/68d/ebcd1392_1dd5_11e7_8095_549f35008dee_cceef743_5648_11e7_8095_549f35008dee.jpeg</t>
  </si>
  <si>
    <t>https://topol-dt.ru/upload/iblock/d27/ebcd1392_1dd5_11e7_8095_549f35008dee_ddec156a_ded3_11e9_8710_549f35008dee.jpeg</t>
  </si>
  <si>
    <t>https://topol-dt.ru/upload/iblock/01c/ebcd1392_1dd5_11e7_8095_549f35008dee_ddec156b_ded3_11e9_8710_549f35008dee.jpeg</t>
  </si>
  <si>
    <t>Доска пеленальная для кроватей Polini kids Совы, с фиксатором</t>
  </si>
  <si>
    <t>Доска надежно фиксируется на детской кроватке, имеет высокие бортики, исключающие опрокидывание ребенка.Материал верха – пленка ПВХНаполнитель – пенополиуретанЖесткий каркас - ДВПРазмеры: 8*47*78 см.</t>
  </si>
  <si>
    <t>https://topol-dt.ru/catalog/pelenalnye_doski_1/doska_pelenalnaya_dlya_krovatey_polini_sovy_s_fiksatorom/</t>
  </si>
  <si>
    <t>https://topol-dt.ru/upload/iblock/1ae/2b0d78f5_0f9a_11e7_8216_549f35008dee_56014093_3afc_11e7_8095_549f35008dee.png</t>
  </si>
  <si>
    <t>https://topol-dt.ru/upload/iblock/91a/2b0d78f5_0f9a_11e7_8216_549f35008dee_365e7e9a_3612_11e7_8095_549f35008dee.jpeg</t>
  </si>
  <si>
    <t>https://topol-dt.ru/upload/iblock/913/2b0d78f5_0f9a_11e7_8216_549f35008dee_3e70a907_3612_11e7_8095_549f35008dee.jpeg</t>
  </si>
  <si>
    <t>https://topol-dt.ru/upload/iblock/8cf/2b0d78f5_0f9a_11e7_8216_549f35008dee_3e70a908_3612_11e7_8095_549f35008dee.jpeg</t>
  </si>
  <si>
    <t>https://topol-dt.ru/upload/iblock/717/2b0d78f5_0f9a_11e7_8216_549f35008dee_47ac5f77_3612_11e7_8095_549f35008dee.jpeg</t>
  </si>
  <si>
    <t>https://topol-dt.ru/upload/iblock/843/2b0d78f5_0f9a_11e7_8216_549f35008dee_47ac5f78_3612_11e7_8095_549f35008dee.jpeg</t>
  </si>
  <si>
    <t>https://topol-dt.ru/upload/iblock/b2d/2b0d78f5_0f9a_11e7_8216_549f35008dee_94f9f824_8c88_11eb_942e_549f35008dee.jpeg</t>
  </si>
  <si>
    <t>Доска пеленальная Polini kids мягкая на комод &amp;quot;Стрекозы&amp;quot; 77х72</t>
  </si>
  <si>
    <t>0.86</t>
  </si>
  <si>
    <t>https://topol-dt.ru/catalog/pelenalnye_doski/doska_pelenalnaya_polini_myagkaya_na_komod_strekozy_77kh72/</t>
  </si>
  <si>
    <t>https://topol-dt.ru/upload/iblock/63a/3e62f6be_ffca_11e6_8216_549f35008dee_619e2ffe_6de8_11e7_8095_549f35008dee.jpeg</t>
  </si>
  <si>
    <t>https://topol-dt.ru/upload/iblock/492/3e62f6be_ffca_11e6_8216_549f35008dee_832f579c_6de8_11e7_8095_549f35008dee.jpeg</t>
  </si>
  <si>
    <t>https://topol-dt.ru/upload/iblock/7c6/3e62f6be_ffca_11e6_8216_549f35008dee_2068748f_96f0_11e7_8095_549f35008dee.jpeg</t>
  </si>
  <si>
    <t>https://topol-dt.ru/upload/iblock/065/3e62f6be_ffca_11e6_8216_549f35008dee_20687490_96f0_11e7_8095_549f35008dee.jpeg</t>
  </si>
  <si>
    <t>https://topol-dt.ru/upload/iblock/c99/3e62f6be_ffca_11e6_8216_549f35008dee_29eb9448_96f0_11e7_8095_549f35008dee.jpeg</t>
  </si>
  <si>
    <t>Доска пеленальная Polini kids мягкая на комод &amp;quot;Совы&amp;quot; 77х72см</t>
  </si>
  <si>
    <t>https://topol-dt.ru/catalog/pelenalnye_doski/doska_pelenalnaya_polini_myagkaya_na_komod_sovy_77kh72sm/</t>
  </si>
  <si>
    <t>https://topol-dt.ru/upload/iblock/b8e/9c00170d_ffc9_11e6_8216_549f35008dee_9795f25c_0a3a_11eb_80c5_549f35008dee.jpeg</t>
  </si>
  <si>
    <t>https://topol-dt.ru/upload/iblock/496/9c00170d_ffc9_11e6_8216_549f35008dee_9a75e9e0_6de9_11e7_8095_549f35008dee.jpeg</t>
  </si>
  <si>
    <t>https://topol-dt.ru/upload/iblock/325/9c00170d_ffc9_11e6_8216_549f35008dee_9795f25d_0a3a_11eb_80c5_549f35008dee.jpeg</t>
  </si>
  <si>
    <t>Палатка-вигвам детская Polini kids Жираф, голубой</t>
  </si>
  <si>
    <t>Высота от пола до потолка палатки – 120см, Состоит из 4-х металлических стоек, которые являются разъемными и состоят каждая из 3-х частей. Имеет мягкое основание и чехол с вентиляционным отверстием в верхней части. Двери и окна (2 шт.) фиксируются в открытом состоянии с помощью завязок.Материалы:Стойки – труба стальная с защитно-декоративным покрытиемОснование – материал верха: хлопок 100%, наполнитель: 100% п/э Чехол – хлопок 100%.Размеры изделия в готовом виде: ширина – 130 см, длина -130 см, высота – 147 см.</t>
  </si>
  <si>
    <t>ЕАЭС RU C-RU.АБ47.В.00163/20</t>
  </si>
  <si>
    <t>https://topol-dt.ru/catalog/vigvamy/vigvam_detskiy_polini_zhiraf_goluboy/</t>
  </si>
  <si>
    <t>https://topol-dt.ru/upload/iblock/d8b/0921c939_1b68_11e7_8095_549f35008dee_95bd6f93_6151_11e7_8095_549f35008dee.jpeg</t>
  </si>
  <si>
    <t>Вигвамы</t>
  </si>
  <si>
    <t>https://topol-dt.ru/upload/iblock/54f/0921c939_1b68_11e7_8095_549f35008dee_829c18fd_62d7_11e7_8095_549f35008dee.jpeg</t>
  </si>
  <si>
    <t>https://topol-dt.ru/upload/iblock/ab7/0921c939_1b68_11e7_8095_549f35008dee_e0968cef_62d7_11e7_8095_549f35008dee.jpeg</t>
  </si>
  <si>
    <t>https://topol-dt.ru/upload/iblock/7a8/0921c939_1b68_11e7_8095_549f35008dee_eb3b782c_7777_11e7_8095_549f35008dee.jpeg</t>
  </si>
  <si>
    <t>https://topol-dt.ru/upload/iblock/81b/0921c939_1b68_11e7_8095_549f35008dee_eb3b782d_7777_11e7_8095_549f35008dee.jpeg</t>
  </si>
  <si>
    <t>https://topol-dt.ru/upload/iblock/c6e/0921c939_1b68_11e7_8095_549f35008dee_f272a401_7777_11e7_8095_549f35008dee.jpeg</t>
  </si>
  <si>
    <t>https://topol-dt.ru/upload/iblock/a93/0921c939_1b68_11e7_8095_549f35008dee_8312c91b_99e3_11e7_8095_549f35008dee.jpg</t>
  </si>
  <si>
    <t>https://topol-dt.ru/upload/iblock/f9c/0921c939_1b68_11e7_8095_549f35008dee_8aee33e0_99e3_11e7_8095_549f35008dee.jpg</t>
  </si>
  <si>
    <t>https://topol-dt.ru/upload/iblock/e3c/0921c939_1b68_11e7_8095_549f35008dee_e4db9eb3_1d85_11ea_b3e1_549f35008dee.pdf</t>
  </si>
  <si>
    <t>https://topol-dt.ru/upload/iblock/4c8/0921c939_1b68_11e7_8095_549f35008dee_8aee33e1_99e3_11e7_8095_549f35008dee.jpg</t>
  </si>
  <si>
    <t>https://topol-dt.ru/upload/iblock/a67/0921c939_1b68_11e7_8095_549f35008dee_8312c919_99e3_11e7_8095_549f35008dee.jpg</t>
  </si>
  <si>
    <t>https://topol-dt.ru/upload/iblock/401/0921c939_1b68_11e7_8095_549f35008dee_8312c91a_99e3_11e7_8095_549f35008dee.jpg</t>
  </si>
  <si>
    <t>Палатка-вигвам детская Polini kids Зигзаг, зеленый</t>
  </si>
  <si>
    <t>https://topol-dt.ru/catalog/vigvamy/vigvam_detskiy_polini_zigzag_zelenyy/</t>
  </si>
  <si>
    <t>https://topol-dt.ru/upload/iblock/6a8/20af6fb9_1b72_11e7_8095_549f35008dee_e226de26_6150_11e7_8095_549f35008dee.jpeg</t>
  </si>
  <si>
    <t>https://topol-dt.ru/upload/iblock/15b/20af6fb9_1b72_11e7_8095_549f35008dee_9a011f2f_62d7_11e7_8095_549f35008dee.jpeg</t>
  </si>
  <si>
    <t>https://topol-dt.ru/upload/iblock/4f5/20af6fb9_1b72_11e7_8095_549f35008dee_a4dfc7cf_62d7_11e7_8095_549f35008dee.jpeg</t>
  </si>
  <si>
    <t>https://topol-dt.ru/upload/iblock/1ec/20af6fb9_1b72_11e7_8095_549f35008dee_d77c29c3_62d7_11e7_8095_549f35008dee.jpeg</t>
  </si>
  <si>
    <t>https://topol-dt.ru/upload/iblock/71f/20af6fb9_1b72_11e7_8095_549f35008dee_a19763a9_7778_11e7_8095_549f35008dee.jpeg</t>
  </si>
  <si>
    <t>https://topol-dt.ru/upload/iblock/726/20af6fb9_1b72_11e7_8095_549f35008dee_a19763aa_7778_11e7_8095_549f35008dee.jpeg</t>
  </si>
  <si>
    <t>https://topol-dt.ru/upload/iblock/5a0/20af6fb9_1b72_11e7_8095_549f35008dee_e45582cb_99e3_11e7_8095_549f35008dee.jpg</t>
  </si>
  <si>
    <t>https://topol-dt.ru/upload/iblock/015/20af6fb9_1b72_11e7_8095_549f35008dee_e45582ce_99e3_11e7_8095_549f35008dee.jpg</t>
  </si>
  <si>
    <t>https://topol-dt.ru/upload/iblock/04a/20af6fb9_1b72_11e7_8095_549f35008dee_d8fbd158_6150_11e7_8095_549f35008dee.jpg</t>
  </si>
  <si>
    <t>https://topol-dt.ru/upload/iblock/c22/20af6fb9_1b72_11e7_8095_549f35008dee_e45582cd_99e3_11e7_8095_549f35008dee.jpg</t>
  </si>
  <si>
    <t>https://topol-dt.ru/upload/iblock/5e4/20af6fb9_1b72_11e7_8095_549f35008dee_7b0d5471_1d85_11ea_b3e1_549f35008dee.pdf</t>
  </si>
  <si>
    <t>https://topol-dt.ru/upload/iblock/7c5/20af6fb9_1b72_11e7_8095_549f35008dee_e45582cc_99e3_11e7_8095_549f35008dee.jpg</t>
  </si>
  <si>
    <t>Комод Фея 1780, Морская история, белый</t>
  </si>
  <si>
    <t>https://topol-dt.ru/catalog/komody_i_stoliki/komod_feya_1780_morskaya_istoriya_belyy/</t>
  </si>
  <si>
    <t>https://topol-dt.ru/upload/iblock/6c1/d97ec76a_5a4b_11e7_8095_549f35008dee_1599f664_5afd_11e7_8095_549f35008dee.jpeg</t>
  </si>
  <si>
    <t>https://topol-dt.ru/upload/iblock/0be/d97ec76a_5a4b_11e7_8095_549f35008dee_1599f665_5afd_11e7_8095_549f35008dee.jpeg</t>
  </si>
  <si>
    <t>Кроватка детская ФЕЯ 1150, белый</t>
  </si>
  <si>
    <t>дерево + МДФ</t>
  </si>
  <si>
    <t>87.2</t>
  </si>
  <si>
    <t>- трансформируется в подростковую кровать и отдельную приставную тумбу,- имеет 5 глубоких ящиков для вещей и игрушек- маятниковый мехнизм поперечного качания,- ортопедическое основание имеет 3 положения по высоте,- фасады из МДФ,- опускающаяся передняя планка,- силиконовые накладки на бортики, чтобы защитить зубки ребенка,- более широкая пеленальная поверхность с бортиками.  Размер кроватки (ВхДхШ) – 110 х 180 х 65,6 см Размер детского ложа – 60 х 120 см Размер подросткового ложа – 60 х 170 см</t>
  </si>
  <si>
    <t>https://topol-dt.ru/catalog/krovati_transformery_iz_ldsp_i_mdf/krovatka_detskaya_feya_1150_belyy/</t>
  </si>
  <si>
    <t>https://topol-dt.ru/upload/iblock/623/f8170ff8_204a_11e7_8095_549f35008dee_403e9103_559c_11e7_8095_549f35008dee.jpeg</t>
  </si>
  <si>
    <t>https://topol-dt.ru/upload/iblock/56e/f8170ff8_204a_11e7_8095_549f35008dee_38f1f8cb_559c_11e7_8095_549f35008dee.jpeg</t>
  </si>
  <si>
    <t>https://topol-dt.ru/upload/iblock/2fb/f8170ff8_204a_11e7_8095_549f35008dee_403e9102_559c_11e7_8095_549f35008dee.jpeg</t>
  </si>
  <si>
    <t>https://topol-dt.ru/upload/iblock/14b/f8170ff8_204a_11e7_8095_549f35008dee_489f48d9_559c_11e7_8095_549f35008dee.jpeg</t>
  </si>
  <si>
    <t>https://topol-dt.ru/upload/iblock/196/f8170ff8_204a_11e7_8095_549f35008dee_842eba6a_79e3_11e8_903c_549f35008dee.jpeg</t>
  </si>
  <si>
    <t>https://topol-dt.ru/upload/iblock/99b/f8170ff8_204a_11e7_8095_549f35008dee_20ced22e_0bd0_11ec_9107_549f35008dee.jpeg</t>
  </si>
  <si>
    <t>https://topol-dt.ru/upload/iblock/fe0/f8170ff8_204a_11e7_8095_549f35008dee_7a36f747_79e3_11e8_903c_549f35008dee.jpg</t>
  </si>
  <si>
    <t>https://topol-dt.ru/upload/iblock/f75/f8170ff8_204a_11e7_8095_549f35008dee_7a36f748_79e3_11e8_903c_549f35008dee.jpg</t>
  </si>
  <si>
    <t>https://topol-dt.ru/upload/iblock/e1c/f8170ff8_204a_11e7_8095_549f35008dee_7a36f746_79e3_11e8_903c_549f35008dee.jpg</t>
  </si>
  <si>
    <t>https://topol-dt.ru/upload/iblock/38e/f8170ff8_204a_11e7_8095_549f35008dee_7a36f744_79e3_11e8_903c_549f35008dee.jpg</t>
  </si>
  <si>
    <t>https://topol-dt.ru/upload/iblock/5a5/f8170ff8_204a_11e7_8095_549f35008dee_7a36f749_79e3_11e8_903c_549f35008dee.jpg</t>
  </si>
  <si>
    <t>https://topol-dt.ru/upload/iblock/ef6/f8170ff8_204a_11e7_8095_549f35008dee_2d9d6b24_71ce_11e7_8095_549f35008dee.pdf</t>
  </si>
  <si>
    <t>https://topol-dt.ru/upload/iblock/0d7/f8170ff8_204a_11e7_8095_549f35008dee_7a36f745_79e3_11e8_903c_549f35008dee.jpg</t>
  </si>
  <si>
    <t>Доска пеленальная двухсторонняя Polini kids Монстрики, со съемным вкладышем, розовый</t>
  </si>
  <si>
    <t>Оригинальный принт Двухсторонняя расцветкаИзделие из 100% хлопкаПлотный мягкий наполнительСъемный вкладыш на кнопкахНижняя часть – непромокаемая клеенкаМягкие бортики с 3-х сторонГабариты изделия: 77х72х4 см.</t>
  </si>
  <si>
    <t>https://topol-dt.ru/catalog/pelenalnye_doski_1/doska_pelenalnaya_dvukhstoronnyaya_polini_monstriki_so_semnym_vkladyshem_rozovyy/</t>
  </si>
  <si>
    <t>https://topol-dt.ru/upload/iblock/985/9a9b9788_361d_11e7_8095_549f35008dee_ff198f4c_7119_11e7_8095_549f35008dee.jpeg</t>
  </si>
  <si>
    <t>https://topol-dt.ru/upload/iblock/35a/9a9b9788_361d_11e7_8095_549f35008dee_ff198f4e_7119_11e7_8095_549f35008dee.jpeg</t>
  </si>
  <si>
    <t>https://topol-dt.ru/upload/iblock/341/9a9b9788_361d_11e7_8095_549f35008dee_ff198f4f_7119_11e7_8095_549f35008dee.jpeg</t>
  </si>
  <si>
    <t>Доска пеленальная Фея Подкова, голубой</t>
  </si>
  <si>
    <t>https://topol-dt.ru/catalog/pelenalnye_doski_1/doska_pelenalnaya_feya_podkova_goluboy/</t>
  </si>
  <si>
    <t>https://topol-dt.ru/upload/iblock/d95/92ae0799_4a82_11e7_8095_549f35008dee_1b51e8cd_574f_11e7_8095_549f35008dee.jpeg</t>
  </si>
  <si>
    <t>https://topol-dt.ru/upload/iblock/11d/92ae0799_4a82_11e7_8095_549f35008dee_132e80f0_71cf_11e7_8095_549f35008dee.jpeg</t>
  </si>
  <si>
    <t>https://topol-dt.ru/upload/iblock/8b9/92ae0799_4a82_11e7_8095_549f35008dee_132e80f1_71cf_11e7_8095_549f35008dee.jpeg</t>
  </si>
  <si>
    <t>Доска пеленальная Фея Подкова, розовый</t>
  </si>
  <si>
    <t>https://topol-dt.ru/catalog/pelenalnye_doski_1/doska_pelenalnaya_feya_podkova_rozovyy/</t>
  </si>
  <si>
    <t>https://topol-dt.ru/upload/iblock/50d/a84c66f7_4a82_11e7_8095_549f35008dee_3965d896_71cf_11e7_8095_549f35008dee.jpeg</t>
  </si>
  <si>
    <t>https://topol-dt.ru/upload/iblock/f6e/a84c66f7_4a82_11e7_8095_549f35008dee_3965d897_71cf_11e7_8095_549f35008dee.jpeg</t>
  </si>
  <si>
    <t>https://topol-dt.ru/upload/iblock/2de/a84c66f7_4a82_11e7_8095_549f35008dee_3965d898_71cf_11e7_8095_549f35008dee.jpeg</t>
  </si>
  <si>
    <t>Доска пеленальная Фея Подкова, зеленый</t>
  </si>
  <si>
    <t>https://topol-dt.ru/catalog/pelenalnye_doski_1/doska_pelenalnaya_feya_podkova_zelenyy/</t>
  </si>
  <si>
    <t>https://topol-dt.ru/upload/iblock/329/c51f90c9_4a82_11e7_8095_549f35008dee_1cb66369_71cf_11e7_8095_549f35008dee.jpeg</t>
  </si>
  <si>
    <t>https://topol-dt.ru/upload/iblock/6f9/c51f90c9_4a82_11e7_8095_549f35008dee_1cb6636a_71cf_11e7_8095_549f35008dee.jpeg</t>
  </si>
  <si>
    <t>Доска пеленальная Фея Подкова, сиреневый</t>
  </si>
  <si>
    <t>https://topol-dt.ru/catalog/pelenalnye_doski_1/doska_pelenalnaya_feya_podkova_sirenevyy/</t>
  </si>
  <si>
    <t>https://topol-dt.ru/upload/iblock/2b5/cf78ec58_4a82_11e7_8095_549f35008dee_43cd7c69_71cf_11e7_8095_549f35008dee.jpeg</t>
  </si>
  <si>
    <t>https://topol-dt.ru/upload/iblock/9af/cf78ec58_4a82_11e7_8095_549f35008dee_43cd7c6a_71cf_11e7_8095_549f35008dee.jpeg</t>
  </si>
  <si>
    <t>https://topol-dt.ru/upload/iblock/8ae/cf78ec58_4a82_11e7_8095_549f35008dee_43cd7c6b_71cf_11e7_8095_549f35008dee.jpeg</t>
  </si>
  <si>
    <t>Стульчик для кормления Polini kids 460 розовый</t>
  </si>
  <si>
    <t xml:space="preserve">Имеет съемный поднос. Регулировка положения спинки. Мягкое съемное сиденье. Регулируемые пятиточечные ремни безопасности. В собранном виде подходит для детей от 6 месяцев до 3-х лет весом не более 15 кг.Трансформируется в отдельный стул и стол. В разложенном  предназначен для детей от 3 до 6-х лет весом не более 18 кг.Стол регулируется в 3-х положениях с помощью нажатия кнопки. </t>
  </si>
  <si>
    <t>ТС RU C-CN.BE02.В.03079</t>
  </si>
  <si>
    <t>ТС RU C-CN.BE02.А.03127</t>
  </si>
  <si>
    <t>https://topol-dt.ru/catalog/stulchiki_dlya_kormleniya_1/stulchik_dlya_kormleniya_polini_460_rozovyy/</t>
  </si>
  <si>
    <t>https://topol-dt.ru/upload/iblock/372/e26b1fe6_a570_11e6_819b_549f35008dee_6e131672_0d45_11e7_8216_549f35008dee.jpeg</t>
  </si>
  <si>
    <t>https://topol-dt.ru/upload/iblock/7ec/e26b1fe6_a570_11e6_819b_549f35008dee_311ecf79_19c6_11e7_8095_549f35008dee.jpeg</t>
  </si>
  <si>
    <t>https://topol-dt.ru/upload/iblock/273/e26b1fe6_a570_11e6_819b_549f35008dee_4201926a_19c6_11e7_8095_549f35008dee.jpeg</t>
  </si>
  <si>
    <t>https://topol-dt.ru/upload/iblock/222/e26b1fe6_a570_11e6_819b_549f35008dee_4201926b_19c6_11e7_8095_549f35008dee.jpeg</t>
  </si>
  <si>
    <t>https://topol-dt.ru/upload/iblock/4fd/e26b1fe6_a570_11e6_819b_549f35008dee_49df5e92_19c6_11e7_8095_549f35008dee.jpeg</t>
  </si>
  <si>
    <t>https://topol-dt.ru/upload/iblock/faa/e26b1fe6_a570_11e6_819b_549f35008dee_49df5e93_19c6_11e7_8095_549f35008dee.jpeg</t>
  </si>
  <si>
    <t>https://topol-dt.ru/upload/iblock/17b/e26b1fe6_a570_11e6_819b_549f35008dee_dd999405_3a28_11e7_8095_549f35008dee.jpeg</t>
  </si>
  <si>
    <t>https://topol-dt.ru/upload/iblock/6f3/e26b1fe6_a570_11e6_819b_549f35008dee_e4171483_3a28_11e7_8095_549f35008dee.jpeg</t>
  </si>
  <si>
    <t>https://topol-dt.ru/upload/iblock/bd7/e26b1fe6_a570_11e6_819b_549f35008dee_e4171484_3a28_11e7_8095_549f35008dee.jpeg</t>
  </si>
  <si>
    <t>https://topol-dt.ru/upload/iblock/77a/e26b1fe6_a570_11e6_819b_549f35008dee_3c4d9cf8_3af4_11e7_8095_549f35008dee.jpeg</t>
  </si>
  <si>
    <t>https://topol-dt.ru/upload/iblock/87d/e26b1fe6_a570_11e6_819b_549f35008dee_d2bb676d_266e_11e7_8095_549f35008dee.jpg</t>
  </si>
  <si>
    <t>https://topol-dt.ru/upload/iblock/87f/e26b1fe6_a570_11e6_819b_549f35008dee_d2bb676e_266e_11e7_8095_549f35008dee.jpg</t>
  </si>
  <si>
    <t>https://topol-dt.ru/upload/iblock/320/e26b1fe6_a570_11e6_819b_549f35008dee_d9ab29f9_266e_11e7_8095_549f35008dee.jpg</t>
  </si>
  <si>
    <t>https://topol-dt.ru/upload/iblock/bb0/e26b1fe6_a570_11e6_819b_549f35008dee_d9ab29fa_266e_11e7_8095_549f35008dee.gif</t>
  </si>
  <si>
    <t>https://topol-dt.ru/upload/iblock/9aa/e26b1fe6_a570_11e6_819b_549f35008dee_e620dde8_266e_11e7_8095_549f35008dee.jpg</t>
  </si>
  <si>
    <t>https://topol-dt.ru/upload/iblock/028/e26b1fe6_a570_11e6_819b_549f35008dee_ef426535_266e_11e7_8095_549f35008dee.jpg</t>
  </si>
  <si>
    <t>https://topol-dt.ru/upload/iblock/368/e26b1fe6_a570_11e6_819b_549f35008dee_ef426536_266e_11e7_8095_549f35008dee.jpg</t>
  </si>
  <si>
    <t>https://topol-dt.ru/upload/iblock/b1b/e26b1fe6_a570_11e6_819b_549f35008dee_ef426537_266e_11e7_8095_549f35008dee.jpg</t>
  </si>
  <si>
    <t>https://topol-dt.ru/upload/iblock/11c/e26b1fe6_a570_11e6_819b_549f35008dee_f6348922_266e_11e7_8095_549f35008dee.jpg</t>
  </si>
  <si>
    <t>https://topol-dt.ru/upload/iblock/f9f/e26b1fe6_a570_11e6_819b_549f35008dee_eaab331e_0d65_11e7_8216_549f35008dee.pdf</t>
  </si>
  <si>
    <t>Стульчик для кормления Polini kids 460 синий</t>
  </si>
  <si>
    <t>https://topol-dt.ru/catalog/stulchiki_dlya_kormleniya_1/stulchik_dlya_kormleniya_polini_460_siniy/</t>
  </si>
  <si>
    <t>https://topol-dt.ru/upload/iblock/bbb/f0757dc4_a570_11e6_819b_549f35008dee_2dd0fd0d_3af4_11e7_8095_549f35008dee.jpeg</t>
  </si>
  <si>
    <t>https://topol-dt.ru/upload/iblock/b9c/f0757dc4_a570_11e6_819b_549f35008dee_cfb0896a_3a28_11e7_8095_549f35008dee.jpeg</t>
  </si>
  <si>
    <t>https://topol-dt.ru/upload/iblock/fac/f0757dc4_a570_11e6_819b_549f35008dee_cfb0896b_3a28_11e7_8095_549f35008dee.jpeg</t>
  </si>
  <si>
    <t>https://topol-dt.ru/upload/iblock/faa/f0757dc4_a570_11e6_819b_549f35008dee_d6ec77ff_3a28_11e7_8095_549f35008dee.jpeg</t>
  </si>
  <si>
    <t>https://topol-dt.ru/upload/iblock/2af/f0757dc4_a570_11e6_819b_549f35008dee_5ef95bb2_0d45_11e7_8216_549f35008dee.jpeg</t>
  </si>
  <si>
    <t>https://topol-dt.ru/upload/iblock/bc7/f0757dc4_a570_11e6_819b_549f35008dee_5ef95bb3_0d45_11e7_8216_549f35008dee.jpeg</t>
  </si>
  <si>
    <t>https://topol-dt.ru/upload/iblock/4d1/f0757dc4_a570_11e6_819b_549f35008dee_5ef95bb4_0d45_11e7_8216_549f35008dee.jpeg</t>
  </si>
  <si>
    <t>https://topol-dt.ru/upload/iblock/f26/f0757dc4_a570_11e6_819b_549f35008dee_666c09ed_0d45_11e7_8216_549f35008dee.jpeg</t>
  </si>
  <si>
    <t>https://topol-dt.ru/upload/iblock/adb/f0757dc4_a570_11e6_819b_549f35008dee_666c09ee_0d45_11e7_8216_549f35008dee.jpeg</t>
  </si>
  <si>
    <t>https://topol-dt.ru/upload/iblock/593/f0757dc4_a570_11e6_819b_549f35008dee_666c09ef_0d45_11e7_8216_549f35008dee.jpeg</t>
  </si>
  <si>
    <t>https://topol-dt.ru/upload/iblock/a6c/f0757dc4_a570_11e6_819b_549f35008dee_77989788_0d45_11e7_8216_549f35008dee.jpeg</t>
  </si>
  <si>
    <t>https://topol-dt.ru/upload/iblock/68c/f0757dc4_a570_11e6_819b_549f35008dee_fdabfa1e_266e_11e7_8095_549f35008dee.jpg</t>
  </si>
  <si>
    <t>https://topol-dt.ru/upload/iblock/538/f0757dc4_a570_11e6_819b_549f35008dee_fdabfa1f_266e_11e7_8095_549f35008dee.jpg</t>
  </si>
  <si>
    <t>https://topol-dt.ru/upload/iblock/eae/f0757dc4_a570_11e6_819b_549f35008dee_fdabfa20_266e_11e7_8095_549f35008dee.jpg</t>
  </si>
  <si>
    <t>https://topol-dt.ru/upload/iblock/a9d/f0757dc4_a570_11e6_819b_549f35008dee_03d167b3_266f_11e7_8095_549f35008dee.gif</t>
  </si>
  <si>
    <t>https://topol-dt.ru/upload/iblock/43c/f0757dc4_a570_11e6_819b_549f35008dee_03d167b4_266f_11e7_8095_549f35008dee.jpg</t>
  </si>
  <si>
    <t>https://topol-dt.ru/upload/iblock/411/f0757dc4_a570_11e6_819b_549f35008dee_0a11046b_266f_11e7_8095_549f35008dee.jpg</t>
  </si>
  <si>
    <t>https://topol-dt.ru/upload/iblock/84a/f0757dc4_a570_11e6_819b_549f35008dee_0a11046c_266f_11e7_8095_549f35008dee.jpg</t>
  </si>
  <si>
    <t>https://topol-dt.ru/upload/iblock/cc0/f0757dc4_a570_11e6_819b_549f35008dee_0a11046d_266f_11e7_8095_549f35008dee.jpg</t>
  </si>
  <si>
    <t>https://topol-dt.ru/upload/iblock/fe1/f0757dc4_a570_11e6_819b_549f35008dee_10b2398f_266f_11e7_8095_549f35008dee.jpg</t>
  </si>
  <si>
    <t>https://topol-dt.ru/upload/iblock/0db/f0757dc4_a570_11e6_819b_549f35008dee_f5d3a666_0d65_11e7_8216_549f35008dee.pdf</t>
  </si>
  <si>
    <t>Стульчик для кормления Polini kids 460 фиолетовый</t>
  </si>
  <si>
    <t>https://topol-dt.ru/catalog/stulchiki_dlya_kormleniya_1/stulchik_dlya_kormleniya_polini_460_fioletovyy/</t>
  </si>
  <si>
    <t>https://topol-dt.ru/upload/iblock/066/f6a9339b_a570_11e6_819b_549f35008dee_575711f1_0d45_11e7_8216_549f35008dee.jpeg</t>
  </si>
  <si>
    <t>https://topol-dt.ru/upload/iblock/ec0/f6a9339b_a570_11e6_819b_549f35008dee_fb2e40e3_19c5_11e7_8095_549f35008dee.jpeg</t>
  </si>
  <si>
    <t>https://topol-dt.ru/upload/iblock/44f/f6a9339b_a570_11e6_819b_549f35008dee_fb2e40e4_19c5_11e7_8095_549f35008dee.jpeg</t>
  </si>
  <si>
    <t>https://topol-dt.ru/upload/iblock/009/f6a9339b_a570_11e6_819b_549f35008dee_02ef7c88_19c6_11e7_8095_549f35008dee.jpeg</t>
  </si>
  <si>
    <t>https://topol-dt.ru/upload/iblock/a81/f6a9339b_a570_11e6_819b_549f35008dee_18c49b8b_19c6_11e7_8095_549f35008dee.jpeg</t>
  </si>
  <si>
    <t>https://topol-dt.ru/upload/iblock/198/f6a9339b_a570_11e6_819b_549f35008dee_1fa3b476_19c6_11e7_8095_549f35008dee.jpeg</t>
  </si>
  <si>
    <t>https://topol-dt.ru/upload/iblock/034/f6a9339b_a570_11e6_819b_549f35008dee_265cb75c_19c6_11e7_8095_549f35008dee.jpeg</t>
  </si>
  <si>
    <t>https://topol-dt.ru/upload/iblock/962/f6a9339b_a570_11e6_819b_549f35008dee_bf0baa3f_3a28_11e7_8095_549f35008dee.jpeg</t>
  </si>
  <si>
    <t>https://topol-dt.ru/upload/iblock/91c/f6a9339b_a570_11e6_819b_549f35008dee_bf0baa40_3a28_11e7_8095_549f35008dee.jpeg</t>
  </si>
  <si>
    <t>https://topol-dt.ru/upload/iblock/f4f/f6a9339b_a570_11e6_819b_549f35008dee_c64c5b95_3a28_11e7_8095_549f35008dee.jpeg</t>
  </si>
  <si>
    <t>https://topol-dt.ru/upload/iblock/893/f6a9339b_a570_11e6_819b_549f35008dee_1e6190c6_3af4_11e7_8095_549f35008dee.jpeg</t>
  </si>
  <si>
    <t>https://topol-dt.ru/upload/iblock/85f/f6a9339b_a570_11e6_819b_549f35008dee_17a6bedc_266f_11e7_8095_549f35008dee.jpg</t>
  </si>
  <si>
    <t>https://topol-dt.ru/upload/iblock/0de/f6a9339b_a570_11e6_819b_549f35008dee_17a6bedd_266f_11e7_8095_549f35008dee.jpg</t>
  </si>
  <si>
    <t>https://topol-dt.ru/upload/iblock/a67/f6a9339b_a570_11e6_819b_549f35008dee_17a6bee0_266f_11e7_8095_549f35008dee.jpg</t>
  </si>
  <si>
    <t>https://topol-dt.ru/upload/iblock/7cb/f6a9339b_a570_11e6_819b_549f35008dee_1ebc976c_266f_11e7_8095_549f35008dee.gif</t>
  </si>
  <si>
    <t>https://topol-dt.ru/upload/iblock/078/f6a9339b_a570_11e6_819b_549f35008dee_1ebc976d_266f_11e7_8095_549f35008dee.jpg</t>
  </si>
  <si>
    <t>https://topol-dt.ru/upload/iblock/953/f6a9339b_a570_11e6_819b_549f35008dee_1ebc976e_266f_11e7_8095_549f35008dee.jpg</t>
  </si>
  <si>
    <t>https://topol-dt.ru/upload/iblock/2b1/f6a9339b_a570_11e6_819b_549f35008dee_2671ec30_266f_11e7_8095_549f35008dee.jpg</t>
  </si>
  <si>
    <t>https://topol-dt.ru/upload/iblock/1e1/f6a9339b_a570_11e6_819b_549f35008dee_2671ec31_266f_11e7_8095_549f35008dee.jpg</t>
  </si>
  <si>
    <t>https://topol-dt.ru/upload/iblock/305/f6a9339b_a570_11e6_819b_549f35008dee_2671ec32_266f_11e7_8095_549f35008dee.jpg</t>
  </si>
  <si>
    <t>https://topol-dt.ru/upload/iblock/c03/f6a9339b_a570_11e6_819b_549f35008dee_f5d3a667_0d65_11e7_8216_549f35008dee.pdf</t>
  </si>
  <si>
    <t>Стульчик для кормления Polini kids 460 зеленый</t>
  </si>
  <si>
    <t>https://topol-dt.ru/catalog/stulchiki_dlya_kormleniya_1/stulchik_dlya_kormleniya_polini_460_zelenyy/</t>
  </si>
  <si>
    <t>https://topol-dt.ru/upload/iblock/8ed/f309199b_abb2_11e6_819b_549f35008dee_e192e45d_3bbb_11e7_8095_549f35008dee.jpeg</t>
  </si>
  <si>
    <t>https://topol-dt.ru/upload/iblock/621/f309199b_abb2_11e6_819b_549f35008dee_bd45b703_19c5_11e7_8095_549f35008dee.jpeg</t>
  </si>
  <si>
    <t>https://topol-dt.ru/upload/iblock/7c9/f309199b_abb2_11e6_819b_549f35008dee_ca4c9ee4_19c5_11e7_8095_549f35008dee.jpeg</t>
  </si>
  <si>
    <t>https://topol-dt.ru/upload/iblock/458/f309199b_abb2_11e6_819b_549f35008dee_ca4c9ee7_19c5_11e7_8095_549f35008dee.jpeg</t>
  </si>
  <si>
    <t>https://topol-dt.ru/upload/iblock/f34/f309199b_abb2_11e6_819b_549f35008dee_d3813132_19c5_11e7_8095_549f35008dee.jpeg</t>
  </si>
  <si>
    <t>https://topol-dt.ru/upload/iblock/559/f309199b_abb2_11e6_819b_549f35008dee_d3813133_19c5_11e7_8095_549f35008dee.jpeg</t>
  </si>
  <si>
    <t>https://topol-dt.ru/upload/iblock/2af/f309199b_abb2_11e6_819b_549f35008dee_dbdf87a9_19c5_11e7_8095_549f35008dee.jpeg</t>
  </si>
  <si>
    <t>https://topol-dt.ru/upload/iblock/916/f309199b_abb2_11e6_819b_549f35008dee_a36df352_3a28_11e7_8095_549f35008dee.jpeg</t>
  </si>
  <si>
    <t>https://topol-dt.ru/upload/iblock/651/f309199b_abb2_11e6_819b_549f35008dee_a9ad900a_3a28_11e7_8095_549f35008dee.jpeg</t>
  </si>
  <si>
    <t>https://topol-dt.ru/upload/iblock/1e5/f309199b_abb2_11e6_819b_549f35008dee_afda21c0_3a28_11e7_8095_549f35008dee.jpeg</t>
  </si>
  <si>
    <t>https://topol-dt.ru/upload/iblock/31d/f309199b_abb2_11e6_819b_549f35008dee_096e947d_3af4_11e7_8095_549f35008dee.jpeg</t>
  </si>
  <si>
    <t>https://topol-dt.ru/upload/iblock/a0d/f309199b_abb2_11e6_819b_549f35008dee_4ffc3178_0d45_11e7_8216_549f35008dee.jpeg</t>
  </si>
  <si>
    <t>https://topol-dt.ru/upload/iblock/41d/f309199b_abb2_11e6_819b_549f35008dee_30aeb73d_266f_11e7_8095_549f35008dee.jpg</t>
  </si>
  <si>
    <t>https://topol-dt.ru/upload/iblock/0d9/f309199b_abb2_11e6_819b_549f35008dee_30aeb73e_266f_11e7_8095_549f35008dee.jpg</t>
  </si>
  <si>
    <t>https://topol-dt.ru/upload/iblock/89b/f309199b_abb2_11e6_819b_549f35008dee_30aeb73f_266f_11e7_8095_549f35008dee.jpg</t>
  </si>
  <si>
    <t>https://topol-dt.ru/upload/iblock/6e2/f309199b_abb2_11e6_819b_549f35008dee_375bd342_266f_11e7_8095_549f35008dee.gif</t>
  </si>
  <si>
    <t>https://topol-dt.ru/upload/iblock/407/f309199b_abb2_11e6_819b_549f35008dee_375bd343_266f_11e7_8095_549f35008dee.jpg</t>
  </si>
  <si>
    <t>https://topol-dt.ru/upload/iblock/00d/f309199b_abb2_11e6_819b_549f35008dee_375bd344_266f_11e7_8095_549f35008dee.jpg</t>
  </si>
  <si>
    <t>https://topol-dt.ru/upload/iblock/25a/f309199b_abb2_11e6_819b_549f35008dee_3e2ca3eb_266f_11e7_8095_549f35008dee.jpg</t>
  </si>
  <si>
    <t>https://topol-dt.ru/upload/iblock/bdd/f309199b_abb2_11e6_819b_549f35008dee_3e2ca3ec_266f_11e7_8095_549f35008dee.jpg</t>
  </si>
  <si>
    <t>https://topol-dt.ru/upload/iblock/5ba/f309199b_abb2_11e6_819b_549f35008dee_3e2ca3ed_266f_11e7_8095_549f35008dee.jpg</t>
  </si>
  <si>
    <t>https://topol-dt.ru/upload/iblock/493/f309199b_abb2_11e6_819b_549f35008dee_eaab331d_0d65_11e7_8216_549f35008dee.pdf</t>
  </si>
  <si>
    <t>Кроватка детская Polini kids Simple 101, серый</t>
  </si>
  <si>
    <t>https://topol-dt.ru/catalog/krovatki/krovatka_detskaya_polini_simple_101_seryy/</t>
  </si>
  <si>
    <t>https://topol-dt.ru/upload/iblock/ebf/ac845afe_2d4b_11e6_a6d0_549f35008dee_0a980a03_1468_11e7_9d75_549f35008dee.jpeg</t>
  </si>
  <si>
    <t>https://topol-dt.ru/upload/iblock/993/ac845afe_2d4b_11e6_a6d0_549f35008dee_71fd89cd_2342_11e7_8095_549f35008dee.jpeg</t>
  </si>
  <si>
    <t>https://topol-dt.ru/upload/iblock/e1f/ac845afe_2d4b_11e6_a6d0_549f35008dee_71fd89ce_2342_11e7_8095_549f35008dee.jpeg</t>
  </si>
  <si>
    <t>https://topol-dt.ru/upload/iblock/09d/ac845afe_2d4b_11e6_a6d0_549f35008dee_f4218f5c_93f5_11e8_b784_549f35008dee.jpeg</t>
  </si>
  <si>
    <t>https://topol-dt.ru/upload/iblock/34b/ac845afe_2d4b_11e6_a6d0_549f35008dee_f4218f5f_93f5_11e8_b784_549f35008dee.jpeg</t>
  </si>
  <si>
    <t>https://topol-dt.ru/upload/iblock/733/ac845afe_2d4b_11e6_a6d0_549f35008dee_fd372fc8_93f5_11e8_b784_549f35008dee.jpeg</t>
  </si>
  <si>
    <t>https://topol-dt.ru/upload/iblock/9da/ac845afe_2d4b_11e6_a6d0_549f35008dee_93a5b0d8_f7e9_11ee_ba8e_5254001dfc81.jpeg</t>
  </si>
  <si>
    <t>https://topol-dt.ru/upload/iblock/d07/ac845afe_2d4b_11e6_a6d0_549f35008dee_93a5b0d9_f7e9_11ee_ba8e_5254001dfc81.jpeg</t>
  </si>
  <si>
    <t>https://topol-dt.ru/upload/iblock/7c3/ac845afe_2d4b_11e6_a6d0_549f35008dee_93a5b0da_f7e9_11ee_ba8e_5254001dfc81.jpeg</t>
  </si>
  <si>
    <t>https://topol-dt.ru/upload/iblock/96d/ac845afe_2d4b_11e6_a6d0_549f35008dee_9ec47025_f7e9_11ee_ba8e_5254001dfc81.jpeg</t>
  </si>
  <si>
    <t>https://topol-dt.ru/upload/iblock/624/ac845afe_2d4b_11e6_a6d0_549f35008dee_9ec47026_f7e9_11ee_ba8e_5254001dfc81.jpeg</t>
  </si>
  <si>
    <t>https://topol-dt.ru/upload/iblock/dd4/ac845afe_2d4b_11e6_a6d0_549f35008dee_a54bf7f4_f7e9_11ee_ba8e_5254001dfc81.jpeg</t>
  </si>
  <si>
    <t>https://topol-dt.ru/upload/iblock/194/ac845afe_2d4b_11e6_a6d0_549f35008dee_a54bf7f5_f7e9_11ee_ba8e_5254001dfc81.jpeg</t>
  </si>
  <si>
    <t>https://topol-dt.ru/upload/iblock/b35/ac845afe_2d4b_11e6_a6d0_549f35008dee_abe3faa8_f7e9_11ee_ba8e_5254001dfc81.jpeg</t>
  </si>
  <si>
    <t>https://topol-dt.ru/upload/iblock/a3b/ac845afe_2d4b_11e6_a6d0_549f35008dee_abe3faa9_f7e9_11ee_ba8e_5254001dfc81.jpeg</t>
  </si>
  <si>
    <t>https://topol-dt.ru/upload/iblock/206/ac845afe_2d4b_11e6_a6d0_549f35008dee_b5178b85_f7e9_11ee_ba8e_5254001dfc81.jpeg</t>
  </si>
  <si>
    <t>https://topol-dt.ru/upload/iblock/e21/ac845afe_2d4b_11e6_a6d0_549f35008dee_b5178b86_f7e9_11ee_ba8e_5254001dfc81.jpeg</t>
  </si>
  <si>
    <t>https://topol-dt.ru/upload/iblock/e49/ac845afe_2d4b_11e6_a6d0_549f35008dee_bb9c7ba7_f7e9_11ee_ba8e_5254001dfc81.jpeg</t>
  </si>
  <si>
    <t>https://topol-dt.ru/upload/iblock/75f/ac845afe_2d4b_11e6_a6d0_549f35008dee_bb9c7ba8_f7e9_11ee_ba8e_5254001dfc81.jpeg</t>
  </si>
  <si>
    <t>https://topol-dt.ru/upload/iblock/c09/ac845afe_2d4b_11e6_a6d0_549f35008dee_ab9ac64a_03d8_11ef_ba8e_5254001dfc81.jpeg</t>
  </si>
  <si>
    <t>https://topol-dt.ru/upload/iblock/4b0/ac845afe_2d4b_11e6_a6d0_549f35008dee_186e4175_2343_11e7_8095_549f35008dee.pdf</t>
  </si>
  <si>
    <t>Комплект постельного белья Polini kids &amp;quot;Зайки&amp;quot; 120х60, розовый</t>
  </si>
  <si>
    <t>https://topol-dt.ru/catalog/postelnoe_bele/komplekt_postelnogo_belya_polini_zayki_120kh60_rozovyy/</t>
  </si>
  <si>
    <t>https://topol-dt.ru/upload/iblock/e24/1364d919_1f60_11e7_8095_549f35008dee_58d0ef2d_78ee_11e7_8095_549f35008dee.jpeg</t>
  </si>
  <si>
    <t>Матрас детский Polini kids Волшебные сны Кокос 119х59х6, бязь</t>
  </si>
  <si>
    <t>https://topol-dt.ru/catalog/matratsy/matras_detskiy_polini_volshebnye_sny_kokos_119kh59kh6_byaz/</t>
  </si>
  <si>
    <t>https://topol-dt.ru/upload/iblock/212/13d329dd_2ba4_11e6_a6d0_549f35008dee_c7e685d8_4801_11e6_9469_549f35008dee.jpeg</t>
  </si>
  <si>
    <t>Матрацы</t>
  </si>
  <si>
    <t>Матраc детский Polini kids 119х60х8, холлофайбер</t>
  </si>
  <si>
    <t>Материал чехла матраса состоит из 100% хлопка (бязь). Толщина 8 см. Чехол из хлопчатобумажной ткани. Основа матраса- беспружинная. Имеет 2 стороны одинаковой степени жесткости: ниже средней. Размеры (ДхШхВ): 119 х 60 х 8 см..</t>
  </si>
  <si>
    <t>ЕАЭС RU C-RU.ВЕ02.В.04400/21</t>
  </si>
  <si>
    <t>https://topol-dt.ru/catalog/matratsy/matrac_detskiy_polini_119kh60kh8_khollofayber/</t>
  </si>
  <si>
    <t>https://topol-dt.ru/upload/iblock/6dd/4e45121f_3ced_11e6_9469_549f35008dee_d4b103d8_4804_11e6_9469_549f35008dee.jpeg</t>
  </si>
  <si>
    <t>Матрас детский Polini kids 140х70х10,  холлофайбер</t>
  </si>
  <si>
    <t>0.098</t>
  </si>
  <si>
    <t>Материал чехла матраса состоит из 100% хлопка (бязь). Толщина 8 см. Чехол из хлопчатобумажной ткани. Основа матраса- беспружинная. Имеет 2 стороны одинаковой степени жесткости: ниже средней. Размеры (ДхШхВ): 140 х 70 х 10 см..</t>
  </si>
  <si>
    <t>https://topol-dt.ru/catalog/matratsy/matrac_detskiy_polini_140kh70kh10_khollofayber/</t>
  </si>
  <si>
    <t>https://topol-dt.ru/upload/iblock/4f7/a2d8f6dc_3ced_11e6_9469_549f35008dee_0812f805_4805_11e6_9469_549f35008dee.jpeg</t>
  </si>
  <si>
    <t>Матрас детский Polini kids 170х60х10,  холлофайбер</t>
  </si>
  <si>
    <t>0.102</t>
  </si>
  <si>
    <t>Материал чехла матраса состоит из 100% хлопка (бязь). Толщина 8 см. Чехол из хлопчатобумажной ткани. Основа матраса- беспружинная. Имеет 2 стороны одинаковой степени жесткости: ниже средней. Размеры (ДхШхВ): 170х 60 х10 см..</t>
  </si>
  <si>
    <t>https://topol-dt.ru/catalog/matratsy/matrac_detskiy_polini_170kh60kh10_khollofayber/</t>
  </si>
  <si>
    <t>https://topol-dt.ru/upload/iblock/95c/aa3d5cd5_3ced_11e6_9469_549f35008dee_121dc62b_4805_11e6_9469_549f35008dee.jpeg</t>
  </si>
  <si>
    <t>Матрас детский Polini kids Волшебные сны Классик 119х59х6, кокос, микрофибра</t>
  </si>
  <si>
    <t>Материал чехла матраса состоит из 100% хлопка (жаккард).Основа - беспружинная. Толщина матраса 6 см. Съемный чехол с 3-х сторон на молнии.Ортопедический матрас обладает 2-мя сторонами жесткости: - латексированная кокосовая плита толщиной 1 см.(рекомендуется для новорожденных).- струттофайбер, объемный гипоаллергенный экологически чистый материал (5 см.)Дополнительно добавлен материал – спанбонд.Размеры изделия, мм.: 1190 х 590 х 60.</t>
  </si>
  <si>
    <t>https://topol-dt.ru/catalog/matratsy/matras_detskiy_polini_volshebnye_sny_klassik_119kh59kh6_kokos_mikrofibra/</t>
  </si>
  <si>
    <t>https://topol-dt.ru/upload/iblock/c01/c20948b2_0b71_11e6_a6d0_549f35008dee_716382e3_4801_11e6_9469_549f35008dee.jpeg</t>
  </si>
  <si>
    <t>Матрас детский Polini kids Волшебные сны Классик Плюс 119х59х10, кокос, микрофибра</t>
  </si>
  <si>
    <t>1.975</t>
  </si>
  <si>
    <t>Материал состоит из 100% хлопока (жаккард). Основа матраса беспружинная.Толщина матраса 10 см.Съемный чехол на молнии с трех сторон.Ортопедический матрас с разными сторонами жесткости:Жетская сторона- латексированная кокосовая плита (койра) толщиной 1 см.(для использования новорожденным)Более мягкая сторона-струттофайбер, объемный гипоаллергенный материал из полиэфирных волокон, толщиной 8 см..Размер изделия, мм: 1190 х 590 х 100.</t>
  </si>
  <si>
    <t>ЕАЭС RU C-RU.НВ93.В.05464/24</t>
  </si>
  <si>
    <t>https://topol-dt.ru/catalog/matratsy/matras_detskiy_polini_volshebnye_sny_klassik_plyus_119kh59kh10_kokos_mikrofibra/</t>
  </si>
  <si>
    <t>https://topol-dt.ru/upload/iblock/817/ea0e6b4d_0b71_11e6_a6d0_549f35008dee_9968a57f_4801_11e6_9469_549f35008dee.jpeg</t>
  </si>
  <si>
    <t>Матрас детский Polini kids Волшебные сны Перышко 119х59х10, микрофибра</t>
  </si>
  <si>
    <t>Материал матраса состоит  из 100% хлопка (бязь). Основа матраса- беспружинная. Толщина составляет 10 см. Имеет 2 стороны одинаковой жесткости, степень которой ниже средней. Съемный чехол на молнии, находящийся с трех сторон. Обладает отличной воздухопроницаемостью и высокими свойствами терморегуляции. Габариты изделия, мм: 1190 х 590 х 100.</t>
  </si>
  <si>
    <t>https://topol-dt.ru/catalog/matratsy/matras_detskiy_polini_volshebnye_sny_peryshko_119kh59kh10_mikrofibra/</t>
  </si>
  <si>
    <t>https://topol-dt.ru/upload/iblock/8bb/e3c365ab_0b72_11e6_a6d0_549f35008dee_32460418_4802_11e6_9469_549f35008dee.jpeg</t>
  </si>
  <si>
    <t>Матрас детский Polini kids Волшебные сны Классик 119х59х6, кокос, бязь</t>
  </si>
  <si>
    <t>Материал матраса состоит из 100% хлопок (бязь)Основа матраса - беспружинная. Способствует формированию правильной осанки.Имеет 2 стороны жесткости: 1)высокая; 2) ниже средней. Съемный чехол на молнии с 3-х сторон. Наполнитель - кокос, струттофайбер.Толщина матраса 6 см.Габариты изделия, мм: 1190 х 590 х 60.</t>
  </si>
  <si>
    <t>https://topol-dt.ru/catalog/matratsy/matras_detskiy_polini_volshebnye_sny_klassik_119kh59kh6_kokos_byaz/</t>
  </si>
  <si>
    <t>https://topol-dt.ru/upload/iblock/12a/4f14cd97_2ba3_11e6_a6d0_549f35008dee_65e55e10_4801_11e6_9469_549f35008dee.jpeg</t>
  </si>
  <si>
    <t>Матрас детский Polini kids Волшебные сны Перышко 119х59х10, бязь</t>
  </si>
  <si>
    <t>Материал матраса состоит  из 100% хлопка (бязь). Основа матраса- беспружинная. Толщина составляет 10 см. Имеет 2 стороны одинаковой жесткости, степень которой ниже средней. Съемный чехол на молнии, находящийся с трех сторон. Обладает отличной воздухопроницаемостью и высокими свойствами терморегуляции. Размеры изделия, мм: 1190 х 590 х 100.</t>
  </si>
  <si>
    <t>https://topol-dt.ru/catalog/matratsy/matras_detskiy_polini_volshebnye_sny_peryshko_119kh59kh10_byaz/</t>
  </si>
  <si>
    <t>https://topol-dt.ru/upload/iblock/dab/e949ee47_2ba5_11e6_a6d0_549f35008dee_28dd1384_4802_11e6_9469_549f35008dee.jpeg</t>
  </si>
  <si>
    <t>Комод Polini kids Simple c 4 ящиками, серый</t>
  </si>
  <si>
    <t xml:space="preserve">Комод выполнен в классическом стиле. Состоит из 4-х глубоких ящиков на роликовых направляющих. Ручки комода эргономичные. Пеленальная поверхность отсутствует. Изготовлен из ЛДСП компании Kronospan (Австрия). Соответствует всем европейским стандартам EN 316 и EN 622. Габариты, мм. (ВхГхШ):792 х 380 х 604. </t>
  </si>
  <si>
    <t>https://topol-dt.ru/catalog/komody_i_stoliki/komod_polini_simple_c_4_yashchikami_seryy/</t>
  </si>
  <si>
    <t>https://topol-dt.ru/upload/iblock/ac2/781f087d_2d33_11e6_a6d0_549f35008dee_58ee1286_d7d8_11e6_8216_549f35008dee.jpeg</t>
  </si>
  <si>
    <t>https://topol-dt.ru/upload/iblock/53d/781f087d_2d33_11e6_a6d0_549f35008dee_58ee1287_d7d8_11e6_8216_549f35008dee.jpeg</t>
  </si>
  <si>
    <t>https://topol-dt.ru/upload/iblock/320/781f087d_2d33_11e6_a6d0_549f35008dee_73f8c362_d7fb_11e6_8216_549f35008dee.jpeg</t>
  </si>
  <si>
    <t>https://topol-dt.ru/upload/iblock/8b6/781f087d_2d33_11e6_a6d0_549f35008dee_a603ab11_a714_11ed_bf2f_549f35008dee.jpeg</t>
  </si>
  <si>
    <t>https://topol-dt.ru/upload/iblock/fb3/781f087d_2d33_11e6_a6d0_549f35008dee_a603ab12_a714_11ed_bf2f_549f35008dee.jpeg</t>
  </si>
  <si>
    <t>https://topol-dt.ru/upload/iblock/b6b/781f087d_2d33_11e6_a6d0_549f35008dee_adf4823b_a714_11ed_bf2f_549f35008dee.jpeg</t>
  </si>
  <si>
    <t>https://topol-dt.ru/upload/iblock/781/781f087d_2d33_11e6_a6d0_549f35008dee_adf4823c_a714_11ed_bf2f_549f35008dee.jpeg</t>
  </si>
  <si>
    <t>https://topol-dt.ru/upload/iblock/bbd/781f087d_2d33_11e6_a6d0_549f35008dee_b57efe39_a714_11ed_bf2f_549f35008dee.jpeg</t>
  </si>
  <si>
    <t>https://topol-dt.ru/upload/iblock/26a/781f087d_2d33_11e6_a6d0_549f35008dee_bfe440ac_a714_11ed_bf2f_549f35008dee.jpeg</t>
  </si>
  <si>
    <t>https://topol-dt.ru/upload/iblock/15b/781f087d_2d33_11e6_a6d0_549f35008dee_d3b2f055_1d68_11ed_bf2f_549f35008dee.pdf</t>
  </si>
  <si>
    <t>Кровать детская Polini kids Simple 3000 с нишами, натуральный</t>
  </si>
  <si>
    <t>56.2</t>
  </si>
  <si>
    <t>https://topol-dt.ru/catalog/krovati_podrostkovye/krovat_detskaya_polini_simple_3000_s_nishami_naturalnyy/</t>
  </si>
  <si>
    <t>https://topol-dt.ru/upload/iblock/d5c/d5b95539_abba_11e6_819b_549f35008dee_2073f083_1b55_11e7_8095_549f35008dee.jpeg</t>
  </si>
  <si>
    <t>https://topol-dt.ru/upload/iblock/75b/d5b95539_abba_11e6_819b_549f35008dee_2073f082_1b55_11e7_8095_549f35008dee.jpeg</t>
  </si>
  <si>
    <t>https://topol-dt.ru/upload/iblock/285/d5b95539_abba_11e6_819b_549f35008dee_d3406639_577f_11e8_903c_549f35008dee.jpeg</t>
  </si>
  <si>
    <t>https://topol-dt.ru/upload/iblock/f3f/d5b95539_abba_11e6_819b_549f35008dee_30969b37_5780_11e8_903c_549f35008dee.jpeg</t>
  </si>
  <si>
    <t>https://topol-dt.ru/upload/iblock/cf2/d5b95539_abba_11e6_819b_549f35008dee_073fa7b5_b8df_11e9_8710_549f35008dee.pdf</t>
  </si>
  <si>
    <t>Матрас детский Polini kids Волшебные сны Кокос 119х59х6, микрофибра</t>
  </si>
  <si>
    <t>Двухсторонний ортопедический матрас Polini kids Волшебные сны Кокос. Основа латексированная кокосовая плита (койра) из 5 слоев.Съемный чехол из микрофибры облегчает уход за изделием.Материалы абсолютно гипоаллергенны и безопасны для здоровья ребенка. Габариты (ДхШхВ) 119х59х6 см.</t>
  </si>
  <si>
    <t>https://topol-dt.ru/catalog/matratsy/matras_detskiy_polini_volshebnye_sny_kokos_119kh59kh6_mikrofibra/</t>
  </si>
  <si>
    <t>https://topol-dt.ru/upload/iblock/c58/67fbd76c_0b72_11e6_a6d0_549f35008dee_d3115a81_4801_11e6_9469_549f35008dee.jpeg</t>
  </si>
  <si>
    <t>Матрас детский Polini kids Волшебные сны Зебра 119х59х12, кокос, латекс, бязь</t>
  </si>
  <si>
    <t>Чехол состоит из 100% хлопка. Толщина матраса 12 см.Основа матраса -беспружинная. Съемный чехол на молнии с трех сторон. Ортопедический матрас с разными сторонами жесткости.Жесткая сторона - латексированная кокосовая койра - 1 см.(для новорожденных).2-й слой - струттофайбер,объемный гипоаллергенный материал из полиэфирных волокон, толщиной 8 см..3-й слой- латексированная кокосовая плита (койра),толщиной 1 см..Более мягкая сторона - натуральный перфорированный латекс- 1 см (для более старшего возраста детей).Размеры изделия, мм: 1190 х 590 х 120</t>
  </si>
  <si>
    <t>https://topol-dt.ru/catalog/matratsy/matras_detskiy_polini_volshebnye_sny_zebra_119kh59kh12_kokos_lateks_byaz/</t>
  </si>
  <si>
    <t>https://topol-dt.ru/upload/iblock/1f0/2d9dd51d_2ba3_11e6_a6d0_549f35008dee_279d9d25_4801_11e6_9469_549f35008dee.jpeg</t>
  </si>
  <si>
    <t>Палатка-вигвам детская Polini kids Жираф, зеленый</t>
  </si>
  <si>
    <t>https://topol-dt.ru/catalog/vigvamy/vigvam_detskiy_polini_zhiraf_zelenyy/</t>
  </si>
  <si>
    <t>https://topol-dt.ru/upload/iblock/fef/6a479d5a_1b71_11e7_8095_549f35008dee_d6174704_8341_11e7_8095_549f35008dee.jpeg</t>
  </si>
  <si>
    <t>https://topol-dt.ru/upload/iblock/e2b/6a479d5a_1b71_11e7_8095_549f35008dee_1a352014_7778_11e7_8095_549f35008dee.jpeg</t>
  </si>
  <si>
    <t>https://topol-dt.ru/upload/iblock/840/6a479d5a_1b71_11e7_8095_549f35008dee_1a352015_7778_11e7_8095_549f35008dee.jpeg</t>
  </si>
  <si>
    <t>https://topol-dt.ru/upload/iblock/67c/6a479d5a_1b71_11e7_8095_549f35008dee_2118fbbf_7778_11e7_8095_549f35008dee.jpeg</t>
  </si>
  <si>
    <t>https://topol-dt.ru/upload/iblock/9b8/6a479d5a_1b71_11e7_8095_549f35008dee_2118fbc0_7778_11e7_8095_549f35008dee.jpeg</t>
  </si>
  <si>
    <t>https://topol-dt.ru/upload/iblock/d90/6a479d5a_1b71_11e7_8095_549f35008dee_2118fbc1_7778_11e7_8095_549f35008dee.jpeg</t>
  </si>
  <si>
    <t>https://topol-dt.ru/upload/iblock/2fb/6a479d5a_1b71_11e7_8095_549f35008dee_28cbef22_7778_11e7_8095_549f35008dee.jpeg</t>
  </si>
  <si>
    <t>https://topol-dt.ru/upload/iblock/998/6a479d5a_1b71_11e7_8095_549f35008dee_f0a827dd_227a_11eb_876e_549f35008dee.jpeg</t>
  </si>
  <si>
    <t>https://topol-dt.ru/upload/iblock/be0/6a479d5a_1b71_11e7_8095_549f35008dee_f837669b_227a_11eb_876e_549f35008dee.jpeg</t>
  </si>
  <si>
    <t>https://topol-dt.ru/upload/iblock/71e/6a479d5a_1b71_11e7_8095_549f35008dee_a8339fc0_99e3_11e7_8095_549f35008dee.jpg</t>
  </si>
  <si>
    <t>https://topol-dt.ru/upload/iblock/248/6a479d5a_1b71_11e7_8095_549f35008dee_bf8fef48_1d85_11ea_b3e1_549f35008dee.pdf</t>
  </si>
  <si>
    <t>https://topol-dt.ru/upload/iblock/a1c/6a479d5a_1b71_11e7_8095_549f35008dee_a16c549a_99e3_11e7_8095_549f35008dee.jpg</t>
  </si>
  <si>
    <t>https://topol-dt.ru/upload/iblock/b8e/6a479d5a_1b71_11e7_8095_549f35008dee_a16c5497_99e3_11e7_8095_549f35008dee.jpg</t>
  </si>
  <si>
    <t>https://topol-dt.ru/upload/iblock/a1e/6a479d5a_1b71_11e7_8095_549f35008dee_a16c5498_99e3_11e7_8095_549f35008dee.jpg</t>
  </si>
  <si>
    <t>https://topol-dt.ru/upload/iblock/03a/6a479d5a_1b71_11e7_8095_549f35008dee_a8339fbf_99e3_11e7_8095_549f35008dee.jpg</t>
  </si>
  <si>
    <t>Палатка-вигвам детская Polini kids Жираф, розовый</t>
  </si>
  <si>
    <t>https://topol-dt.ru/catalog/vigvamy/vigvam_detskiy_polini_zhiraf_rozovyy/</t>
  </si>
  <si>
    <t>https://topol-dt.ru/upload/iblock/8dc/ae17b108_1b71_11e7_8095_549f35008dee_f33ed165_8348_11e7_8095_549f35008dee.jpeg</t>
  </si>
  <si>
    <t>https://topol-dt.ru/upload/iblock/2ad/ae17b108_1b71_11e7_8095_549f35008dee_3af26d39_7778_11e7_8095_549f35008dee.jpeg</t>
  </si>
  <si>
    <t>https://topol-dt.ru/upload/iblock/f63/ae17b108_1b71_11e7_8095_549f35008dee_3af26d3a_7778_11e7_8095_549f35008dee.jpeg</t>
  </si>
  <si>
    <t>https://topol-dt.ru/upload/iblock/947/ae17b108_1b71_11e7_8095_549f35008dee_41405233_7778_11e7_8095_549f35008dee.jpeg</t>
  </si>
  <si>
    <t>https://topol-dt.ru/upload/iblock/df5/ae17b108_1b71_11e7_8095_549f35008dee_41405234_7778_11e7_8095_549f35008dee.jpeg</t>
  </si>
  <si>
    <t>https://topol-dt.ru/upload/iblock/f4e/ae17b108_1b71_11e7_8095_549f35008dee_41405235_7778_11e7_8095_549f35008dee.jpeg</t>
  </si>
  <si>
    <t>https://topol-dt.ru/upload/iblock/639/ae17b108_1b71_11e7_8095_549f35008dee_b4caa6f3_99e3_11e7_8095_549f35008dee.jpg</t>
  </si>
  <si>
    <t>https://topol-dt.ru/upload/iblock/002/ae17b108_1b71_11e7_8095_549f35008dee_b4caa6f4_99e3_11e7_8095_549f35008dee.jpg</t>
  </si>
  <si>
    <t>https://topol-dt.ru/upload/iblock/b37/ae17b108_1b71_11e7_8095_549f35008dee_ae5dd017_99e3_11e7_8095_549f35008dee.jpg</t>
  </si>
  <si>
    <t>https://topol-dt.ru/upload/iblock/946/ae17b108_1b71_11e7_8095_549f35008dee_b4caa6f2_99e3_11e7_8095_549f35008dee.jpg</t>
  </si>
  <si>
    <t>https://topol-dt.ru/upload/iblock/0ca/ae17b108_1b71_11e7_8095_549f35008dee_ae5dd016_99e3_11e7_8095_549f35008dee.jpg</t>
  </si>
  <si>
    <t>https://topol-dt.ru/upload/iblock/842/ae17b108_1b71_11e7_8095_549f35008dee_d36ecbf3_1d85_11ea_b3e1_549f35008dee.pdf</t>
  </si>
  <si>
    <t>Палатка-вигвам детская Polini kids Зигзаг, розовый</t>
  </si>
  <si>
    <t>https://topol-dt.ru/catalog/vigvamy/vigvam_detskiy_polini_zigzag_rozovyy/</t>
  </si>
  <si>
    <t>https://topol-dt.ru/upload/iblock/969/015730fd_1b72_11e7_8095_549f35008dee_c9fc075f_8341_11e7_8095_549f35008dee.jpeg</t>
  </si>
  <si>
    <t>https://topol-dt.ru/upload/iblock/db5/015730fd_1b72_11e7_8095_549f35008dee_023fec58_6151_11e7_8095_549f35008dee.jpeg</t>
  </si>
  <si>
    <t>https://topol-dt.ru/upload/iblock/1cd/015730fd_1b72_11e7_8095_549f35008dee_b62d8a48_7778_11e7_8095_549f35008dee.jpeg</t>
  </si>
  <si>
    <t>https://topol-dt.ru/upload/iblock/9df/015730fd_1b72_11e7_8095_549f35008dee_b62d8a49_7778_11e7_8095_549f35008dee.jpeg</t>
  </si>
  <si>
    <t>https://topol-dt.ru/upload/iblock/531/015730fd_1b72_11e7_8095_549f35008dee_c03395af_7778_11e7_8095_549f35008dee.jpeg</t>
  </si>
  <si>
    <t>https://topol-dt.ru/upload/iblock/a33/015730fd_1b72_11e7_8095_549f35008dee_f6adfdca_99e3_11e7_8095_549f35008dee.jpg</t>
  </si>
  <si>
    <t>https://topol-dt.ru/upload/iblock/371/015730fd_1b72_11e7_8095_549f35008dee_f6adfdc7_99e3_11e7_8095_549f35008dee.jpg</t>
  </si>
  <si>
    <t>https://topol-dt.ru/upload/iblock/e3e/015730fd_1b72_11e7_8095_549f35008dee_f6adfdc8_99e3_11e7_8095_549f35008dee.jpg</t>
  </si>
  <si>
    <t>https://topol-dt.ru/upload/iblock/2d5/015730fd_1b72_11e7_8095_549f35008dee_97351b23_1d85_11ea_b3e1_549f35008dee.pdf</t>
  </si>
  <si>
    <t>https://topol-dt.ru/upload/iblock/8ca/015730fd_1b72_11e7_8095_549f35008dee_f6adfdcb_99e3_11e7_8095_549f35008dee.jpg</t>
  </si>
  <si>
    <t>https://topol-dt.ru/upload/iblock/6e4/015730fd_1b72_11e7_8095_549f35008dee_fdf1107d_99e3_11e7_8095_549f35008dee.jpg</t>
  </si>
  <si>
    <t>Палатка-вигвам детская Polini kids Зигзаг, голубой</t>
  </si>
  <si>
    <t>https://topol-dt.ru/catalog/vigvamy/vigvam_detskiy_polini_zigzag_goluboy/</t>
  </si>
  <si>
    <t>https://topol-dt.ru/upload/iblock/dd0/460bc8c6_1b72_11e7_8095_549f35008dee_b8bed023_8341_11e7_8095_549f35008dee.jpeg</t>
  </si>
  <si>
    <t>https://topol-dt.ru/upload/iblock/d66/460bc8c6_1b72_11e7_8095_549f35008dee_1cf45c6b_6151_11e7_8095_549f35008dee.jpeg</t>
  </si>
  <si>
    <t>https://topol-dt.ru/upload/iblock/5a1/460bc8c6_1b72_11e7_8095_549f35008dee_5d909055_7778_11e7_8095_549f35008dee.jpeg</t>
  </si>
  <si>
    <t>https://topol-dt.ru/upload/iblock/c07/460bc8c6_1b72_11e7_8095_549f35008dee_5d909056_7778_11e7_8095_549f35008dee.jpeg</t>
  </si>
  <si>
    <t>https://topol-dt.ru/upload/iblock/934/460bc8c6_1b72_11e7_8095_549f35008dee_652e1755_7778_11e7_8095_549f35008dee.jpeg</t>
  </si>
  <si>
    <t>https://topol-dt.ru/upload/iblock/5ce/460bc8c6_1b72_11e7_8095_549f35008dee_652e1756_7778_11e7_8095_549f35008dee.jpeg</t>
  </si>
  <si>
    <t>https://topol-dt.ru/upload/iblock/da4/460bc8c6_1b72_11e7_8095_549f35008dee_652e1758_7778_11e7_8095_549f35008dee.jpeg</t>
  </si>
  <si>
    <t>https://topol-dt.ru/upload/iblock/c37/460bc8c6_1b72_11e7_8095_549f35008dee_be385a4a_99e3_11e7_8095_549f35008dee.jpg</t>
  </si>
  <si>
    <t>https://topol-dt.ru/upload/iblock/39f/460bc8c6_1b72_11e7_8095_549f35008dee_c483dde1_99e3_11e7_8095_549f35008dee.jpg</t>
  </si>
  <si>
    <t>https://topol-dt.ru/upload/iblock/238/460bc8c6_1b72_11e7_8095_549f35008dee_be385a48_99e3_11e7_8095_549f35008dee.jpg</t>
  </si>
  <si>
    <t>https://topol-dt.ru/upload/iblock/15a/460bc8c6_1b72_11e7_8095_549f35008dee_b44fae3d_1d85_11ea_b3e1_549f35008dee.pdf</t>
  </si>
  <si>
    <t>https://topol-dt.ru/upload/iblock/b96/460bc8c6_1b72_11e7_8095_549f35008dee_be385a49_99e3_11e7_8095_549f35008dee.jpg</t>
  </si>
  <si>
    <t>https://topol-dt.ru/upload/iblock/e83/460bc8c6_1b72_11e7_8095_549f35008dee_c483dde2_99e3_11e7_8095_549f35008dee.jpg</t>
  </si>
  <si>
    <t>Палатка-вигвам детская Polini kids Кантри, зеленый</t>
  </si>
  <si>
    <t>https://topol-dt.ru/catalog/vigvamy/vigvam_detskiy_polini_kantri_zelenyy/</t>
  </si>
  <si>
    <t>https://topol-dt.ru/upload/iblock/ef7/d0e94af2_1b74_11e7_8095_549f35008dee_a182aad8_833d_11e7_8095_549f35008dee.jpeg</t>
  </si>
  <si>
    <t>https://topol-dt.ru/upload/iblock/1b0/d0e94af2_1b74_11e7_8095_549f35008dee_ddc52d97_7778_11e7_8095_549f35008dee.jpeg</t>
  </si>
  <si>
    <t>https://topol-dt.ru/upload/iblock/905/d0e94af2_1b74_11e7_8095_549f35008dee_ddc52d99_7778_11e7_8095_549f35008dee.jpeg</t>
  </si>
  <si>
    <t>https://topol-dt.ru/upload/iblock/ad7/d0e94af2_1b74_11e7_8095_549f35008dee_e77f0cf5_7778_11e7_8095_549f35008dee.jpeg</t>
  </si>
  <si>
    <t>https://topol-dt.ru/upload/iblock/e32/d0e94af2_1b74_11e7_8095_549f35008dee_e77f0cf7_7778_11e7_8095_549f35008dee.jpeg</t>
  </si>
  <si>
    <t>https://topol-dt.ru/upload/iblock/139/d0e94af2_1b74_11e7_8095_549f35008dee_ede98272_7778_11e7_8095_549f35008dee.jpeg</t>
  </si>
  <si>
    <t>https://topol-dt.ru/upload/iblock/600/d0e94af2_1b74_11e7_8095_549f35008dee_0daa476e_99e4_11e7_8095_549f35008dee.jpg</t>
  </si>
  <si>
    <t>https://topol-dt.ru/upload/iblock/67a/d0e94af2_1b74_11e7_8095_549f35008dee_0daa476f_99e4_11e7_8095_549f35008dee.jpg</t>
  </si>
  <si>
    <t>https://topol-dt.ru/upload/iblock/1e7/d0e94af2_1b74_11e7_8095_549f35008dee_00dfb0cd_1d86_11ea_b3e1_549f35008dee.pdf</t>
  </si>
  <si>
    <t>https://topol-dt.ru/upload/iblock/955/d0e94af2_1b74_11e7_8095_549f35008dee_fdf1107e_99e3_11e7_8095_549f35008dee.jpg</t>
  </si>
  <si>
    <t>https://topol-dt.ru/upload/iblock/75a/d0e94af2_1b74_11e7_8095_549f35008dee_04f3de0c_99e4_11e7_8095_549f35008dee.jpg</t>
  </si>
  <si>
    <t>https://topol-dt.ru/upload/iblock/715/d0e94af2_1b74_11e7_8095_549f35008dee_0daa476d_99e4_11e7_8095_549f35008dee.jpg</t>
  </si>
  <si>
    <t xml:space="preserve">Доска пеленальная двухсторонняя Polini kids Жираф, со съемным вкладышем, желтый </t>
  </si>
  <si>
    <t>https://topol-dt.ru/catalog/pelenalnye_doski_1/doska_pelenalnaya_dvukhstoronnyaya_polini_zhiraf_so_semnym_vkladyshem_zheltyy_/</t>
  </si>
  <si>
    <t>https://topol-dt.ru/upload/iblock/754/71f4975a_361d_11e7_8095_549f35008dee_dd59339c_8e40_11e7_8095_549f35008dee.jpeg</t>
  </si>
  <si>
    <t>https://topol-dt.ru/upload/iblock/9b4/71f4975a_361d_11e7_8095_549f35008dee_e6fda697_8e40_11e7_8095_549f35008dee.jpeg</t>
  </si>
  <si>
    <t>https://topol-dt.ru/upload/iblock/ba7/71f4975a_361d_11e7_8095_549f35008dee_e6fda698_8e40_11e7_8095_549f35008dee.jpeg</t>
  </si>
  <si>
    <t>https://topol-dt.ru/upload/iblock/2f6/71f4975a_361d_11e7_8095_549f35008dee_ee09f9a7_8e40_11e7_8095_549f35008dee.jpeg</t>
  </si>
  <si>
    <t>https://topol-dt.ru/upload/iblock/505/71f4975a_361d_11e7_8095_549f35008dee_ee09f9a8_8e40_11e7_8095_549f35008dee.jpeg</t>
  </si>
  <si>
    <t>https://topol-dt.ru/upload/iblock/77a/71f4975a_361d_11e7_8095_549f35008dee_f7cafd27_8e40_11e7_8095_549f35008dee.jpeg</t>
  </si>
  <si>
    <t>https://topol-dt.ru/upload/iblock/712/71f4975a_361d_11e7_8095_549f35008dee_e0e27a74_ba45_11e8_9ac4_549f35008dee.jpeg</t>
  </si>
  <si>
    <t>Кроватка детская Polini kids Simple 220, белый</t>
  </si>
  <si>
    <t>1.01184</t>
  </si>
  <si>
    <t>Кровать имеет ортопедическое основание с 2 уровнями ложа. Основание днища: латофлекс. Опускающая боковая стенка. Боковые ограждения с силиконовой накладкой. Габариты изделия (ВхШхД), мм. : 1025х680х1248.Размер ложа: 120х60 см.</t>
  </si>
  <si>
    <t>https://topol-dt.ru/catalog/krovatki/krovatka_detskaya_polini_simple_220_belyy/</t>
  </si>
  <si>
    <t>https://topol-dt.ru/upload/iblock/8aa/db78c67b_a193_11e6_819b_549f35008dee_87d30967_d7e8_11e6_8216_549f35008dee.jpeg</t>
  </si>
  <si>
    <t>https://topol-dt.ru/upload/iblock/1e3/db78c67b_a193_11e6_819b_549f35008dee_38750dcd_2b40_11e7_8095_549f35008dee.jpeg</t>
  </si>
  <si>
    <t>https://topol-dt.ru/upload/iblock/7be/db78c67b_a193_11e6_819b_549f35008dee_87d30968_d7e8_11e6_8216_549f35008dee.jpeg</t>
  </si>
  <si>
    <t>https://topol-dt.ru/upload/iblock/4da/db78c67b_a193_11e6_819b_549f35008dee_87d30969_d7e8_11e6_8216_549f35008dee.jpeg</t>
  </si>
  <si>
    <t>https://topol-dt.ru/upload/iblock/9ad/db78c67b_a193_11e6_819b_549f35008dee_95e22a05_d7e8_11e6_8216_549f35008dee.jpeg</t>
  </si>
  <si>
    <t>https://topol-dt.ru/upload/iblock/705/db78c67b_a193_11e6_819b_549f35008dee_95e22a06_d7e8_11e6_8216_549f35008dee.jpeg</t>
  </si>
  <si>
    <t>https://topol-dt.ru/upload/iblock/8e7/db78c67b_a193_11e6_819b_549f35008dee_4e465793_0769_11ed_bf2f_549f35008dee.jpeg</t>
  </si>
  <si>
    <t>https://topol-dt.ru/upload/iblock/181/db78c67b_a193_11e6_819b_549f35008dee_4e465794_0769_11ed_bf2f_549f35008dee.jpeg</t>
  </si>
  <si>
    <t>https://topol-dt.ru/upload/iblock/042/db78c67b_a193_11e6_819b_549f35008dee_54434dc3_0769_11ed_bf2f_549f35008dee.jpeg</t>
  </si>
  <si>
    <t>https://topol-dt.ru/upload/iblock/c76/db78c67b_a193_11e6_819b_549f35008dee_54434dc4_0769_11ed_bf2f_549f35008dee.jpeg</t>
  </si>
  <si>
    <t>https://topol-dt.ru/upload/iblock/631/db78c67b_a193_11e6_819b_549f35008dee_5af52c88_0769_11ed_bf2f_549f35008dee.jpeg</t>
  </si>
  <si>
    <t>https://topol-dt.ru/upload/iblock/5ba/db78c67b_a193_11e6_819b_549f35008dee_5af52c89_0769_11ed_bf2f_549f35008dee.jpeg</t>
  </si>
  <si>
    <t>https://topol-dt.ru/upload/iblock/764/db78c67b_a193_11e6_819b_549f35008dee_62e140f2_0769_11ed_bf2f_549f35008dee.jpeg</t>
  </si>
  <si>
    <t>https://topol-dt.ru/upload/iblock/c3c/db78c67b_a193_11e6_819b_549f35008dee_62e140f3_0769_11ed_bf2f_549f35008dee.jpeg</t>
  </si>
  <si>
    <t>https://topol-dt.ru/upload/iblock/b8a/db78c67b_a193_11e6_819b_549f35008dee_6c0c4dc0_0769_11ed_bf2f_549f35008dee.jpeg</t>
  </si>
  <si>
    <t>https://topol-dt.ru/upload/iblock/3d3/db78c67b_a193_11e6_819b_549f35008dee_ca0cc848_8098_11ea_a0f3_549f35008dee.pdf</t>
  </si>
  <si>
    <t>Комплект в кроватку Polini kids &amp;quot;Монстрики&amp;quot; 7 предметов 120х60</t>
  </si>
  <si>
    <t xml:space="preserve">Комплект выполнен из 100% хлопка.  Подходит на кроватку с размером ложа 120х60 см. В состав комплекта входит:                                                                                                                                                                                                                                                                                                                                                                                                                                                                            подушка (40х60 см),наволочка (40х60 см),     штора балдахина (400 см),борт со съемными чехлами (39х420 см),  простыня на резинке на матрац (120х60 см),пододеяльник (110х140 см),одеяло в комплекте (110х140 см).                                    </t>
  </si>
  <si>
    <t>https://topol-dt.ru/catalog/komplekty_v_krovatku/komplekt_v_krovatku_polini_monstriki_7_predmetov_120kh60/</t>
  </si>
  <si>
    <t>https://topol-dt.ru/upload/iblock/0f0/a2a93c3b_13de_11e5_96b5_001e6746ae79_6106545a_cc12_11e6_819b_549f35008dee.jpeg</t>
  </si>
  <si>
    <t>https://topol-dt.ru/upload/iblock/925/a2a93c3b_13de_11e5_96b5_001e6746ae79_6afe1780_cc12_11e6_819b_549f35008dee.jpeg</t>
  </si>
  <si>
    <t>https://topol-dt.ru/upload/iblock/7a2/a2a93c3b_13de_11e5_96b5_001e6746ae79_738c097c_cc12_11e6_819b_549f35008dee.jpeg</t>
  </si>
  <si>
    <t>https://topol-dt.ru/upload/iblock/ae6/a2a93c3b_13de_11e5_96b5_001e6746ae79_538e1820_f429_11e6_8216_549f35008dee.jpeg</t>
  </si>
  <si>
    <t>https://topol-dt.ru/upload/iblock/3f9/a2a93c3b_13de_11e5_96b5_001e6746ae79_659f29d5_f429_11e6_8216_549f35008dee.jpeg</t>
  </si>
  <si>
    <t>https://topol-dt.ru/upload/iblock/003/a2a93c3b_13de_11e5_96b5_001e6746ae79_659f29d6_f429_11e6_8216_549f35008dee.jpeg</t>
  </si>
  <si>
    <t>https://topol-dt.ru/upload/iblock/81c/a2a93c3b_13de_11e5_96b5_001e6746ae79_919cb805_f429_11e6_8216_549f35008dee.jpeg</t>
  </si>
  <si>
    <t>Комплект постельного белья Polini kids &amp;quot;Монстрики&amp;quot; 120х60</t>
  </si>
  <si>
    <t>Выполнен из 100% хлопок. Рисунок в виде монстриков. Соответствует всем нормам безопасности. В состав комплекта входит: наволочка (40 х 60 см), простыня на резинке на матрац (120 х 60 см),пододеяльник (110 х 140 см).</t>
  </si>
  <si>
    <t>https://topol-dt.ru/catalog/postelnoe_bele/komplekt_postelnogo_belya_polini_monstriki_120kh60/</t>
  </si>
  <si>
    <t>https://topol-dt.ru/upload/iblock/ce3/dcab595d_ef49_11e5_a6d0_549f35008dee_03bcd940_cc0a_11e6_819b_549f35008dee.jpeg</t>
  </si>
  <si>
    <t>https://topol-dt.ru/upload/iblock/6cf/dcab595d_ef49_11e5_a6d0_549f35008dee_84f28b1f_cc0a_11e6_819b_549f35008dee.jpeg</t>
  </si>
  <si>
    <t>https://topol-dt.ru/upload/iblock/196/dcab595d_ef49_11e5_a6d0_549f35008dee_dd8f9fc3_f429_11e6_8216_549f35008dee.jpeg</t>
  </si>
  <si>
    <t>https://topol-dt.ru/upload/iblock/34d/dcab595d_ef49_11e5_a6d0_549f35008dee_dd8f9fc4_f429_11e6_8216_549f35008dee.jpeg</t>
  </si>
  <si>
    <t>https://topol-dt.ru/upload/iblock/92c/dcab595d_ef49_11e5_a6d0_549f35008dee_e750a342_f429_11e6_8216_549f35008dee.jpeg</t>
  </si>
  <si>
    <t>https://topol-dt.ru/upload/iblock/a18/dcab595d_ef49_11e5_a6d0_549f35008dee_e750a343_f429_11e6_8216_549f35008dee.jpeg</t>
  </si>
  <si>
    <t xml:space="preserve">Кровать детская Polini kids Basic Elly 180х90 белый-зеленый </t>
  </si>
  <si>
    <t>Элли</t>
  </si>
  <si>
    <t>Подростковая кровать. Размер ложа 180х90 см, основание ортопедическое. Изготовлено из материала массив березы +ЛДСП компании Kronospan (Австрия).Изготовлена по европейским стандартам.Размер (ДхШхВ) см.: 183,9 х 95,6 х 84,8 (по изголовью)</t>
  </si>
  <si>
    <t>https://topol-dt.ru/catalog/krovati_podrostkovye/krovat_detskaya_polini_basic_elly_180kh90_belyy_zelenyy_/</t>
  </si>
  <si>
    <t>https://topol-dt.ru/upload/iblock/55c/07bb1c61_94fe_11e5_96de_549f35008dee_db625864_4a67_11e6_9469_549f35008dee.jpeg</t>
  </si>
  <si>
    <t>https://topol-dt.ru/upload/iblock/47d/07bb1c61_94fe_11e5_96de_549f35008dee_972d7a03_99f7_11e7_8095_549f35008dee.jpeg</t>
  </si>
  <si>
    <t xml:space="preserve">Ящик к кровати Polini kids Basic 180х90 </t>
  </si>
  <si>
    <t>Ящик в основание кроватки Polini Basic Монстрики и Polini Basic Джунгли 180х90 см.Изделие на роликовых направляющих.Размер (ВхШхГ):221х1798х853 мм.</t>
  </si>
  <si>
    <t>https://topol-dt.ru/catalog/aksessuary_dlya_mebeli/yashchik_k_krovati_polini_basic_180kh90_/</t>
  </si>
  <si>
    <t>https://topol-dt.ru/upload/iblock/351/283a8ee5_72c0_11e7_8095_549f35008dee_c3969a54_9c75_11e7_8095_549f35008dee.jpeg</t>
  </si>
  <si>
    <t>Аксессуары для мебели</t>
  </si>
  <si>
    <t>https://topol-dt.ru/upload/iblock/4ee/283a8ee5_72c0_11e7_8095_549f35008dee_c3969a55_9c75_11e7_8095_549f35008dee.jpeg</t>
  </si>
  <si>
    <t>Бортик Polini kids Basic белый</t>
  </si>
  <si>
    <t>Боковой бортик для подростковой кровати Polini Basic Монстрики и Polini Basic Джунгли 180х90см.Размер :180х950х16 мм.</t>
  </si>
  <si>
    <t>https://topol-dt.ru/catalog/aksessuary_dlya_mebeli/bortik_polini_basic_belyy/</t>
  </si>
  <si>
    <t>https://topol-dt.ru/upload/iblock/2c8/169afd9c_ea7a_11e5_a6d0_549f35008dee_ebd4c609_1465_11e7_9d75_549f35008dee.jpeg</t>
  </si>
  <si>
    <t>https://topol-dt.ru/upload/iblock/1b0/169afd9c_ea7a_11e5_a6d0_549f35008dee_ebd4c608_1465_11e7_9d75_549f35008dee.jpeg</t>
  </si>
  <si>
    <t>https://topol-dt.ru/upload/iblock/daa/169afd9c_ea7a_11e5_a6d0_549f35008dee_a2b87ffe_c929_11e7_8095_549f35008dee.pdf</t>
  </si>
  <si>
    <t>Переносная люлька-кокон Фея &amp;quot;Кошки на белом&amp;quot;</t>
  </si>
  <si>
    <t>- Жесткое основание, что особенно важно при переносе новорожденных.- Защитный съемный капюшон.- Две боковые молнии на фартуке для более удобного помещения и доставания ребенка.- Мягкие ручки и отстегивающийся плечевой ремень на карабинах для удобства переноски.Габариты и вес Размеры (ДхШхВ) – 67 х 29 х 35 см.</t>
  </si>
  <si>
    <t>https://topol-dt.ru/catalog/perenoski/perenosnaya_lyulka_kokon_feya_koshki_na_belom/</t>
  </si>
  <si>
    <t>https://topol-dt.ru/upload/iblock/827/604e1d86_783d_11e7_8095_549f35008dee_d6eebc62_a44e_11e7_8095_549f35008dee.jpeg</t>
  </si>
  <si>
    <t>https://topol-dt.ru/upload/iblock/152/604e1d86_783d_11e7_8095_549f35008dee_eecb8968_bd1f_11eb_9107_549f35008dee.jpeg</t>
  </si>
  <si>
    <t>https://topol-dt.ru/upload/iblock/c5a/604e1d86_783d_11e7_8095_549f35008dee_2800711f_026a_11e8_b493_549f35008dee.jpeg</t>
  </si>
  <si>
    <t>https://topol-dt.ru/upload/iblock/633/604e1d86_783d_11e7_8095_549f35008dee_28007120_026a_11e8_b493_549f35008dee.jpeg</t>
  </si>
  <si>
    <t>https://topol-dt.ru/upload/iblock/635/604e1d86_783d_11e7_8095_549f35008dee_2f1649b0_026a_11e8_b493_549f35008dee.jpeg</t>
  </si>
  <si>
    <t>https://topol-dt.ru/upload/iblock/e73/604e1d86_783d_11e7_8095_549f35008dee_2f1649b1_026a_11e8_b493_549f35008dee.jpeg</t>
  </si>
  <si>
    <t>https://topol-dt.ru/upload/iblock/c0e/604e1d86_783d_11e7_8095_549f35008dee_35a93692_026a_11e8_b493_549f35008dee.jpeg</t>
  </si>
  <si>
    <t>https://topol-dt.ru/upload/iblock/a60/604e1d86_783d_11e7_8095_549f35008dee_35a93693_026a_11e8_b493_549f35008dee.jpeg</t>
  </si>
  <si>
    <t>https://topol-dt.ru/upload/iblock/a96/604e1d86_783d_11e7_8095_549f35008dee_3d6cd396_026a_11e8_b493_549f35008dee.jpeg</t>
  </si>
  <si>
    <t>https://topol-dt.ru/upload/iblock/2bc/604e1d86_783d_11e7_8095_549f35008dee_3d6cd397_026a_11e8_b493_549f35008dee.jpeg</t>
  </si>
  <si>
    <t>https://topol-dt.ru/upload/iblock/ca2/604e1d86_783d_11e7_8095_549f35008dee_4554253f_026a_11e8_b493_549f35008dee.jpeg</t>
  </si>
  <si>
    <t>Переносная люлька-кокон Фея &amp;quot;Кошки на черном&amp;quot;</t>
  </si>
  <si>
    <t>черный</t>
  </si>
  <si>
    <t>https://topol-dt.ru/catalog/perenoski/perenosnaya_lyulka_kokon_feya_koshki_na_chernom/</t>
  </si>
  <si>
    <t>https://topol-dt.ru/upload/iblock/58b/bd6bc870_78d9_11e7_8095_549f35008dee_eb365598_a44e_11e7_8095_549f35008dee.jpeg</t>
  </si>
  <si>
    <t>https://topol-dt.ru/upload/iblock/c9f/bd6bc870_78d9_11e7_8095_549f35008dee_4286cf0b_bd1f_11eb_9107_549f35008dee.jpeg</t>
  </si>
  <si>
    <t>https://topol-dt.ru/upload/iblock/332/bd6bc870_78d9_11e7_8095_549f35008dee_4286cf0e_bd1f_11eb_9107_549f35008dee.jpeg</t>
  </si>
  <si>
    <t>https://topol-dt.ru/upload/iblock/6fa/bd6bc870_78d9_11e7_8095_549f35008dee_5e626969_bd1f_11eb_9107_549f35008dee.jpeg</t>
  </si>
  <si>
    <t>https://topol-dt.ru/upload/iblock/999/bd6bc870_78d9_11e7_8095_549f35008dee_6488c045_bd1f_11eb_9107_549f35008dee.jpeg</t>
  </si>
  <si>
    <t>https://topol-dt.ru/upload/iblock/ce1/bd6bc870_78d9_11e7_8095_549f35008dee_45553433_029d_11e8_b493_549f35008dee.jpeg</t>
  </si>
  <si>
    <t>https://topol-dt.ru/upload/iblock/c3a/bd6bc870_78d9_11e7_8095_549f35008dee_45553434_029d_11e8_b493_549f35008dee.jpeg</t>
  </si>
  <si>
    <t>https://topol-dt.ru/upload/iblock/49f/bd6bc870_78d9_11e7_8095_549f35008dee_4bc92f31_029d_11e8_b493_549f35008dee.jpeg</t>
  </si>
  <si>
    <t>https://topol-dt.ru/upload/iblock/f7c/bd6bc870_78d9_11e7_8095_549f35008dee_4bc92f32_029d_11e8_b493_549f35008dee.jpeg</t>
  </si>
  <si>
    <t>https://topol-dt.ru/upload/iblock/3c9/bd6bc870_78d9_11e7_8095_549f35008dee_51e778a6_029d_11e8_b493_549f35008dee.jpeg</t>
  </si>
  <si>
    <t>https://topol-dt.ru/upload/iblock/ca4/bd6bc870_78d9_11e7_8095_549f35008dee_51e778a7_029d_11e8_b493_549f35008dee.jpeg</t>
  </si>
  <si>
    <t>Конверт демисезонный Selby &amp;quot;Кошки на белом&amp;quot;</t>
  </si>
  <si>
    <t>Возможность использовать в коляске или ,как конверт на прогулку/выписку.Наполнитель-синтепон.Наружная ткань с водоотталкивающей пропиткой- 100% п/э.Габариты конверта:(ДхШхВ) 84х 43х3 см.</t>
  </si>
  <si>
    <t>https://topol-dt.ru/catalog/konverty_na_vypisku/konvert_demisezonnyy_selby_koshki_na_belom/</t>
  </si>
  <si>
    <t>https://topol-dt.ru/upload/iblock/df7/13db7c9e_7905_11e7_8095_549f35008dee_f54c417e_b258_11e7_8095_549f35008dee.jpeg</t>
  </si>
  <si>
    <t>https://topol-dt.ru/upload/iblock/f49/13db7c9e_7905_11e7_8095_549f35008dee_fd73d84e_b258_11e7_8095_549f35008dee.jpeg</t>
  </si>
  <si>
    <t>https://topol-dt.ru/upload/iblock/25b/13db7c9e_7905_11e7_8095_549f35008dee_fd73d84f_b258_11e7_8095_549f35008dee.jpeg</t>
  </si>
  <si>
    <t>https://topol-dt.ru/upload/iblock/21f/13db7c9e_7905_11e7_8095_549f35008dee_065c3e94_b259_11e7_8095_549f35008dee.jpeg</t>
  </si>
  <si>
    <t>Конверт демисезонный Selby &amp;quot;Кошки на черном&amp;quot;</t>
  </si>
  <si>
    <t>Возможность использовать в коляске или ,как конверт на прогулку/выписку.Наполнитель-синтепон.Наружная ткань с водоотталкивающей пропиткой- 100% п/э.Габариты конверта:(ДхШхВ) 84х 43х3 см.Упаковка:75*50*3см.</t>
  </si>
  <si>
    <t>https://topol-dt.ru/catalog/konverty_na_vypisku/konvert_demisezonnyy_selby_koshki_na_chernom/</t>
  </si>
  <si>
    <t>https://topol-dt.ru/upload/iblock/8df/2d2158c7_7905_11e7_8095_549f35008dee_d705c101_b258_11e7_8095_549f35008dee.jpeg</t>
  </si>
  <si>
    <t>https://topol-dt.ru/upload/iblock/46b/2d2158c7_7905_11e7_8095_549f35008dee_cb155a23_b258_11e7_8095_549f35008dee.jpeg</t>
  </si>
  <si>
    <t>https://topol-dt.ru/upload/iblock/8d2/2d2158c7_7905_11e7_8095_549f35008dee_d705c102_b258_11e7_8095_549f35008dee.jpeg</t>
  </si>
  <si>
    <t>https://topol-dt.ru/upload/iblock/035/2d2158c7_7905_11e7_8095_549f35008dee_dfdb1c46_b258_11e7_8095_549f35008dee.jpeg</t>
  </si>
  <si>
    <t>https://topol-dt.ru/upload/iblock/881/2d2158c7_7905_11e7_8095_549f35008dee_dfdb1c48_b258_11e7_8095_549f35008dee.jpeg</t>
  </si>
  <si>
    <t>https://topol-dt.ru/upload/iblock/29e/2d2158c7_7905_11e7_8095_549f35008dee_ebaef2a2_b258_11e7_8095_549f35008dee.jpeg</t>
  </si>
  <si>
    <t>Кроватка детская Polini kids Simple 710, Лучшие друзья, с ящиком, белый</t>
  </si>
  <si>
    <t>37.8</t>
  </si>
  <si>
    <t>Кровать имеет 3 высоты спального ложа. Ложе с реечным днищем. В основании 1 ящик.Размер ложа 120х60 см. На боковых стенках кровати силиконовые накладки. Производство товара осуществляется в соответствии с требованиями европейских стандартов. Размер (ВхШхГ) –1028х1232х800 мм.</t>
  </si>
  <si>
    <t>https://topol-dt.ru/catalog/krovatki/krovatka_detskaya_polini_simple_710_luchshie_druzya_s_yashchikom_belyy/</t>
  </si>
  <si>
    <t>https://topol-dt.ru/upload/iblock/8dd/0a6ef89a_a8ed_11e7_8095_549f35008dee_7942cb42_b24b_11e7_8095_549f35008dee.jpeg</t>
  </si>
  <si>
    <t>https://topol-dt.ru/upload/iblock/00b/0a6ef89a_a8ed_11e7_8095_549f35008dee_e74494ff_b33c_11e7_8095_549f35008dee.jpeg</t>
  </si>
  <si>
    <t>https://topol-dt.ru/upload/iblock/948/0a6ef89a_a8ed_11e7_8095_549f35008dee_7af4caba_d8d1_11e7_8095_549f35008dee.pdf</t>
  </si>
  <si>
    <t>Кроватка детская Polini kids Simple 710, Прогулка, с ящиком, белый</t>
  </si>
  <si>
    <t>34.6</t>
  </si>
  <si>
    <t>https://topol-dt.ru/catalog/krovatki/krovatka_detskaya_polini_simple_710_progulka_s_yashchikom_belyy/</t>
  </si>
  <si>
    <t>https://topol-dt.ru/upload/iblock/229/32d26ac5_a8f0_11e7_8095_549f35008dee_6be16f18_b24b_11e7_8095_549f35008dee.jpeg</t>
  </si>
  <si>
    <t>https://topol-dt.ru/upload/iblock/a83/32d26ac5_a8f0_11e7_8095_549f35008dee_e115a1e8_b33c_11e7_8095_549f35008dee.jpeg</t>
  </si>
  <si>
    <t>https://topol-dt.ru/upload/iblock/87a/32d26ac5_a8f0_11e7_8095_549f35008dee_70c647ee_d8d1_11e7_8095_549f35008dee.pdf</t>
  </si>
  <si>
    <t>Кроватка детская Polini kids Simple 710, Слоник на шаре, с ящиком, белый</t>
  </si>
  <si>
    <t>https://topol-dt.ru/catalog/krovatki/krovatka_detskaya_polini_simple_710_slonik_na_share_s_yashchikom_belyy/</t>
  </si>
  <si>
    <t>https://topol-dt.ru/upload/iblock/210/f2476875_a8f7_11e7_8095_549f35008dee_4b77721e_b24b_11e7_8095_549f35008dee.jpeg</t>
  </si>
  <si>
    <t>https://topol-dt.ru/upload/iblock/c2c/f2476875_a8f7_11e7_8095_549f35008dee_da237dfb_b33c_11e7_8095_549f35008dee.jpeg</t>
  </si>
  <si>
    <t>https://topol-dt.ru/upload/iblock/346/f2476875_a8f7_11e7_8095_549f35008dee_5c2dbfef_d8d1_11e7_8095_549f35008dee.pdf</t>
  </si>
  <si>
    <t>Кроватка детская Polini kids Simple 710 Пряничный домик, с ящиком, белый</t>
  </si>
  <si>
    <t>https://topol-dt.ru/catalog/krovatki/krovatka_detskaya_polini_simple_710_pryanichnyy_domik_s_yashchikom_belyy/</t>
  </si>
  <si>
    <t>https://topol-dt.ru/upload/iblock/675/06b23857_a8f7_11e7_8095_549f35008dee_557fdee5_b24b_11e7_8095_549f35008dee.jpeg</t>
  </si>
  <si>
    <t>https://topol-dt.ru/upload/iblock/f8f/06b23857_a8f7_11e7_8095_549f35008dee_67cf9965_d8d1_11e7_8095_549f35008dee.pdf</t>
  </si>
  <si>
    <t xml:space="preserve">Стульчик для кормления Polini kids Disney baby 252 Медвежонок Винни &amp;quot;Чудесный день&amp;quot;, макиато  </t>
  </si>
  <si>
    <t>0.3922</t>
  </si>
  <si>
    <t>Disney baby</t>
  </si>
  <si>
    <t>Медвежонок Винни &amp;quot;Чудесный день&amp;quot;</t>
  </si>
  <si>
    <t>- складной- корзина- съемное сидение- ремень безопасности- съемный подносГабариты (ДхШхВ): 73,5 х 72 х 100,5 см.</t>
  </si>
  <si>
    <t>https://topol-dt.ru/catalog/stulchiki_dlya_kormleniya_1/stulchik_dlya_kormleniya_polini_disney_baby_252_medvezhonok_vinni_chudesnyy_den_makiato_/</t>
  </si>
  <si>
    <t>https://topol-dt.ru/upload/iblock/82f/eb80554c_783d_11e7_8095_549f35008dee_63179b82_aa61_11e7_8095_549f35008dee.jpeg</t>
  </si>
  <si>
    <t>https://topol-dt.ru/upload/iblock/a16/eb80554c_783d_11e7_8095_549f35008dee_6cb74bbe_aa61_11e7_8095_549f35008dee.jpeg</t>
  </si>
  <si>
    <t>https://topol-dt.ru/upload/iblock/dbe/eb80554c_783d_11e7_8095_549f35008dee_6cb74bbf_aa61_11e7_8095_549f35008dee.jpeg</t>
  </si>
  <si>
    <t>https://topol-dt.ru/upload/iblock/6a7/eb80554c_783d_11e7_8095_549f35008dee_74dc812d_aa61_11e7_8095_549f35008dee.jpeg</t>
  </si>
  <si>
    <t>https://topol-dt.ru/upload/iblock/d9b/eb80554c_783d_11e7_8095_549f35008dee_74dc812e_aa61_11e7_8095_549f35008dee.jpeg</t>
  </si>
  <si>
    <t>https://topol-dt.ru/upload/iblock/5ab/eb80554c_783d_11e7_8095_549f35008dee_7f846a27_aa61_11e7_8095_549f35008dee.jpeg</t>
  </si>
  <si>
    <t>https://topol-dt.ru/upload/iblock/0b9/eb80554c_783d_11e7_8095_549f35008dee_866121b1_aa61_11e7_8095_549f35008dee.jpeg</t>
  </si>
  <si>
    <t>https://topol-dt.ru/upload/iblock/a4a/eb80554c_783d_11e7_8095_549f35008dee_075165e9_b88c_11e7_8095_549f35008dee.jpeg</t>
  </si>
  <si>
    <t>https://topol-dt.ru/upload/iblock/7f8/eb80554c_783d_11e7_8095_549f35008dee_0d49995a_b88c_11e7_8095_549f35008dee.jpeg</t>
  </si>
  <si>
    <t>https://topol-dt.ru/upload/iblock/108/eb80554c_783d_11e7_8095_549f35008dee_17a5564a_b88c_11e7_8095_549f35008dee.jpeg</t>
  </si>
  <si>
    <t>https://topol-dt.ru/upload/iblock/a2a/eb80554c_783d_11e7_8095_549f35008dee_3e7e9d5c_e914_11ea_a0f3_549f35008dee.jpeg</t>
  </si>
  <si>
    <t>https://topol-dt.ru/upload/iblock/f0d/eb80554c_783d_11e7_8095_549f35008dee_9a9024bb_f32e_11ea_a0f3_549f35008dee.jpeg</t>
  </si>
  <si>
    <t>https://topol-dt.ru/upload/iblock/0fa/eb80554c_783d_11e7_8095_549f35008dee_9a9024bc_f32e_11ea_a0f3_549f35008dee.jpeg</t>
  </si>
  <si>
    <t>https://topol-dt.ru/upload/iblock/7b7/eb80554c_783d_11e7_8095_549f35008dee_a1576fe3_f32e_11ea_a0f3_549f35008dee.jpeg</t>
  </si>
  <si>
    <t>https://topol-dt.ru/upload/iblock/a1c/eb80554c_783d_11e7_8095_549f35008dee_f0739d9e_1d8e_11ea_b3e1_549f35008dee.pdf</t>
  </si>
  <si>
    <t>Кровать-чердак детская Polini kids Simple со столом и полками 4000, белый</t>
  </si>
  <si>
    <t>85.2</t>
  </si>
  <si>
    <t>Состав:1. Спальное место.2. Письменный стол.3. Открытый стеллаж.4. 2 ступеньки для подъема ребенка в кроватку.Размер чердака:Длинна спального ложа/чердака- 1952 мм.Ширина чердака- 1407 мм.Высота- 800 мм.Максимальная нагрузка 100 кг.</t>
  </si>
  <si>
    <t>https://topol-dt.ru/catalog/krovati_podrostkovye/krovat_cherdak_detskaya_polini_simple_so_stolom_i_polkami_4000_belyy/</t>
  </si>
  <si>
    <t>https://topol-dt.ru/upload/iblock/ca2/18563e35_a355_11e7_8095_549f35008dee_4624a994_f19d_11e7_b493_549f35008dee.jpeg</t>
  </si>
  <si>
    <t>https://topol-dt.ru/upload/iblock/d26/18563e35_a355_11e7_8095_549f35008dee_b269ab55_c92c_11e7_8095_549f35008dee.jpeg</t>
  </si>
  <si>
    <t>https://topol-dt.ru/upload/iblock/a0e/18563e35_a355_11e7_8095_549f35008dee_bf696f14_c92c_11e7_8095_549f35008dee.jpeg</t>
  </si>
  <si>
    <t>https://topol-dt.ru/upload/iblock/65a/18563e35_a355_11e7_8095_549f35008dee_c86e65dd_c92c_11e7_8095_549f35008dee.jpeg</t>
  </si>
  <si>
    <t>https://topol-dt.ru/upload/iblock/6a3/18563e35_a355_11e7_8095_549f35008dee_c86e65de_c92c_11e7_8095_549f35008dee.jpeg</t>
  </si>
  <si>
    <t>https://topol-dt.ru/upload/iblock/c41/18563e35_a355_11e7_8095_549f35008dee_7d62377c_c93f_11e7_8095_549f35008dee.jpeg</t>
  </si>
  <si>
    <t>https://topol-dt.ru/upload/iblock/715/18563e35_a355_11e7_8095_549f35008dee_db617917_e0bb_11e7_8095_549f35008dee.jpeg</t>
  </si>
  <si>
    <t>https://topol-dt.ru/upload/iblock/61e/18563e35_a355_11e7_8095_549f35008dee_e29fc90c_e0bb_11e7_8095_549f35008dee.jpeg</t>
  </si>
  <si>
    <t>https://topol-dt.ru/upload/iblock/62e/18563e35_a355_11e7_8095_549f35008dee_e29fc90d_e0bb_11e7_8095_549f35008dee.jpeg</t>
  </si>
  <si>
    <t>https://topol-dt.ru/upload/iblock/4ef/18563e35_a355_11e7_8095_549f35008dee_b269ab54_c92c_11e7_8095_549f35008dee.jpg</t>
  </si>
  <si>
    <t>https://topol-dt.ru/upload/iblock/884/18563e35_a355_11e7_8095_549f35008dee_f40a1472_ce96_11e7_8095_549f35008dee.pdf</t>
  </si>
  <si>
    <t>https://topol-dt.ru/upload/iblock/231/18563e35_a355_11e7_8095_549f35008dee_fba7c16d_e0bb_11e7_8095_549f35008dee.jpg</t>
  </si>
  <si>
    <t>https://topol-dt.ru/upload/iblock/2ce/18563e35_a355_11e7_8095_549f35008dee_fba7c16e_e0bb_11e7_8095_549f35008dee.jpg</t>
  </si>
  <si>
    <t>https://topol-dt.ru/upload/iblock/236/18563e35_a355_11e7_8095_549f35008dee_0326568a_e0bc_11e7_8095_549f35008dee.jpg</t>
  </si>
  <si>
    <t>https://topol-dt.ru/upload/iblock/f4c/18563e35_a355_11e7_8095_549f35008dee_0326568c_e0bc_11e7_8095_549f35008dee.jpg</t>
  </si>
  <si>
    <t>https://topol-dt.ru/upload/iblock/bd2/18563e35_a355_11e7_8095_549f35008dee_0d9ea3ff_e0bc_11e7_8095_549f35008dee.jpg</t>
  </si>
  <si>
    <t>https://topol-dt.ru/upload/iblock/125/18563e35_a355_11e7_8095_549f35008dee_0d9ea400_e0bc_11e7_8095_549f35008dee.jpg</t>
  </si>
  <si>
    <t>Кровать-чердак детская Polini kids Simple со столом и полками 4000 , вяз-белый</t>
  </si>
  <si>
    <t>вяз</t>
  </si>
  <si>
    <t>https://topol-dt.ru/catalog/krovati_podrostkovye/krovat_cherdak_detskaya_polini_simple_so_stolom_i_polkami_4000_vyaz_belyy/</t>
  </si>
  <si>
    <t>https://topol-dt.ru/upload/iblock/8fc/719c39dc_a355_11e7_8095_549f35008dee_2a106bd0_f19e_11e7_b493_549f35008dee.jpeg</t>
  </si>
  <si>
    <t>https://topol-dt.ru/upload/iblock/11a/719c39dc_a355_11e7_8095_549f35008dee_58592837_c979_11e7_8095_549f35008dee.jpeg</t>
  </si>
  <si>
    <t>https://topol-dt.ru/upload/iblock/603/719c39dc_a355_11e7_8095_549f35008dee_6798f8f9_c979_11e7_8095_549f35008dee.jpeg</t>
  </si>
  <si>
    <t>https://topol-dt.ru/upload/iblock/25d/719c39dc_a355_11e7_8095_549f35008dee_816da7b2_c979_11e7_8095_549f35008dee.jpeg</t>
  </si>
  <si>
    <t>https://topol-dt.ru/upload/iblock/43b/719c39dc_a355_11e7_8095_549f35008dee_9446acfd_c979_11e7_8095_549f35008dee.jpeg</t>
  </si>
  <si>
    <t>https://topol-dt.ru/upload/iblock/69b/719c39dc_a355_11e7_8095_549f35008dee_6c8971a2_c97a_11e7_8095_549f35008dee.jpeg</t>
  </si>
  <si>
    <t>https://topol-dt.ru/upload/iblock/efc/719c39dc_a355_11e7_8095_549f35008dee_c3db1fa3_e0bb_11e7_8095_549f35008dee.jpeg</t>
  </si>
  <si>
    <t>https://topol-dt.ru/upload/iblock/a86/719c39dc_a355_11e7_8095_549f35008dee_c3db1fa4_e0bb_11e7_8095_549f35008dee.jpeg</t>
  </si>
  <si>
    <t>https://topol-dt.ru/upload/iblock/b80/719c39dc_a355_11e7_8095_549f35008dee_ce406213_e0bb_11e7_8095_549f35008dee.jpeg</t>
  </si>
  <si>
    <t>https://topol-dt.ru/upload/iblock/e47/719c39dc_a355_11e7_8095_549f35008dee_fca18bef_ce96_11e7_8095_549f35008dee.pdf</t>
  </si>
  <si>
    <t>https://topol-dt.ru/upload/iblock/543/719c39dc_a355_11e7_8095_549f35008dee_9b5ef838_e0bb_11e7_8095_549f35008dee.jpg</t>
  </si>
  <si>
    <t>https://topol-dt.ru/upload/iblock/c93/719c39dc_a355_11e7_8095_549f35008dee_9b5ef839_e0bb_11e7_8095_549f35008dee.jpg</t>
  </si>
  <si>
    <t>https://topol-dt.ru/upload/iblock/519/719c39dc_a355_11e7_8095_549f35008dee_a1e85f99_e0bb_11e7_8095_549f35008dee.jpg</t>
  </si>
  <si>
    <t>https://topol-dt.ru/upload/iblock/f91/719c39dc_a355_11e7_8095_549f35008dee_a1e85f9a_e0bb_11e7_8095_549f35008dee.jpg</t>
  </si>
  <si>
    <t>https://topol-dt.ru/upload/iblock/e49/719c39dc_a355_11e7_8095_549f35008dee_ab136c67_e0bb_11e7_8095_549f35008dee.jpg</t>
  </si>
  <si>
    <t>https://topol-dt.ru/upload/iblock/7ec/719c39dc_a355_11e7_8095_549f35008dee_ab136c68_e0bb_11e7_8095_549f35008dee.jpg</t>
  </si>
  <si>
    <t>https://topol-dt.ru/upload/iblock/7b1/719c39dc_a355_11e7_8095_549f35008dee_b306a4f1_e0bb_11e7_8095_549f35008dee.jpg</t>
  </si>
  <si>
    <t>Стульчик для кормления Polini kids Joy Весенняя мелодия 252, розовый</t>
  </si>
  <si>
    <t>0.5256</t>
  </si>
  <si>
    <t>https://topol-dt.ru/catalog/stulchiki_dlya_kormleniya_1/stulchik_dlya_kormleniya_polini_joy_vesennyaya_melodiya_252_rozovyy/</t>
  </si>
  <si>
    <t>https://topol-dt.ru/upload/iblock/5dc/40087808_7d9d_11e7_8095_549f35008dee_def43202_cdf8_11e7_8095_549f35008dee.jpeg</t>
  </si>
  <si>
    <t>https://topol-dt.ru/upload/iblock/dc1/40087808_7d9d_11e7_8095_549f35008dee_def43203_cdf8_11e7_8095_549f35008dee.jpeg</t>
  </si>
  <si>
    <t>https://topol-dt.ru/upload/iblock/626/40087808_7d9d_11e7_8095_549f35008dee_def43205_cdf8_11e7_8095_549f35008dee.jpeg</t>
  </si>
  <si>
    <t>https://topol-dt.ru/upload/iblock/3bf/40087808_7d9d_11e7_8095_549f35008dee_e5e8b750_cdf8_11e7_8095_549f35008dee.jpeg</t>
  </si>
  <si>
    <t>https://topol-dt.ru/upload/iblock/0b1/40087808_7d9d_11e7_8095_549f35008dee_e5e8b751_cdf8_11e7_8095_549f35008dee.jpeg</t>
  </si>
  <si>
    <t>https://topol-dt.ru/upload/iblock/be1/40087808_7d9d_11e7_8095_549f35008dee_ec9a9614_cdf8_11e7_8095_549f35008dee.jpeg</t>
  </si>
  <si>
    <t>https://topol-dt.ru/upload/iblock/d72/40087808_7d9d_11e7_8095_549f35008dee_c08a7d0e_c029_11ea_a0f3_549f35008dee.jpeg</t>
  </si>
  <si>
    <t>https://topol-dt.ru/upload/iblock/791/40087808_7d9d_11e7_8095_549f35008dee_c9d21a5d_c029_11ea_a0f3_549f35008dee.jpeg</t>
  </si>
  <si>
    <t>https://topol-dt.ru/upload/iblock/7ad/40087808_7d9d_11e7_8095_549f35008dee_c9d21a5f_c029_11ea_a0f3_549f35008dee.jpeg</t>
  </si>
  <si>
    <t>https://topol-dt.ru/upload/iblock/1ff/40087808_7d9d_11e7_8095_549f35008dee_c718e32f_e831_11ea_a0f3_549f35008dee.jpeg</t>
  </si>
  <si>
    <t>https://topol-dt.ru/upload/iblock/a6f/40087808_7d9d_11e7_8095_549f35008dee_c718e330_e831_11ea_a0f3_549f35008dee.jpeg</t>
  </si>
  <si>
    <t>https://topol-dt.ru/upload/iblock/2a7/40087808_7d9d_11e7_8095_549f35008dee_ce27979f_e831_11ea_a0f3_549f35008dee.jpeg</t>
  </si>
  <si>
    <t>https://topol-dt.ru/upload/iblock/179/40087808_7d9d_11e7_8095_549f35008dee_70fb0d13_1d8e_11ea_b3e1_549f35008dee.pdf</t>
  </si>
  <si>
    <t>Стульчик для кормления Polini kids Слоник 252, серый</t>
  </si>
  <si>
    <t>Слоник</t>
  </si>
  <si>
    <t>Рекомендуемый возраст для использования от 6 месяцев до 3-х лет. Регулируемые ремни безопасности (5-ти точечные) .Материал сиденья медицинская клеенка.Съёмный столик с подносом.Подстака для ног.В основании удобная корзина для хранения детских принадлежностей.Габариты (ДхШхВ): 73,5 х 72 х 100,5 см.</t>
  </si>
  <si>
    <t>https://topol-dt.ru/catalog/stulchiki_dlya_kormleniya_1/stulchik_dlya_kormleniya_polini_slonik_252_seryy/</t>
  </si>
  <si>
    <t>https://topol-dt.ru/upload/iblock/60b/b7a59dcc_7d9d_11e7_8095_549f35008dee_cf9c966d_cacd_11e7_8095_549f35008dee.jpeg</t>
  </si>
  <si>
    <t>https://topol-dt.ru/upload/iblock/f6d/b7a59dcc_7d9d_11e7_8095_549f35008dee_cf9c966f_cacd_11e7_8095_549f35008dee.jpeg</t>
  </si>
  <si>
    <t>https://topol-dt.ru/upload/iblock/473/b7a59dcc_7d9d_11e7_8095_549f35008dee_d7baa7bc_cacd_11e7_8095_549f35008dee.jpeg</t>
  </si>
  <si>
    <t>https://topol-dt.ru/upload/iblock/2d4/b7a59dcc_7d9d_11e7_8095_549f35008dee_d7baa7bd_cacd_11e7_8095_549f35008dee.jpeg</t>
  </si>
  <si>
    <t>https://topol-dt.ru/upload/iblock/1d9/b7a59dcc_7d9d_11e7_8095_549f35008dee_e7065f5f_cacd_11e7_8095_549f35008dee.jpeg</t>
  </si>
  <si>
    <t>https://topol-dt.ru/upload/iblock/a51/b7a59dcc_7d9d_11e7_8095_549f35008dee_e7065f60_cacd_11e7_8095_549f35008dee.jpeg</t>
  </si>
  <si>
    <t>https://topol-dt.ru/upload/iblock/055/b7a59dcc_7d9d_11e7_8095_549f35008dee_efa4fafe_cacd_11e7_8095_549f35008dee.jpeg</t>
  </si>
  <si>
    <t>https://topol-dt.ru/upload/iblock/df6/b7a59dcc_7d9d_11e7_8095_549f35008dee_8ee47e6b_a46a_11e8_82b4_549f35008dee.jpeg</t>
  </si>
  <si>
    <t>https://topol-dt.ru/upload/iblock/c92/b7a59dcc_7d9d_11e7_8095_549f35008dee_8ee47e6c_a46a_11e8_82b4_549f35008dee.jpeg</t>
  </si>
  <si>
    <t>https://topol-dt.ru/upload/iblock/c1f/b7a59dcc_7d9d_11e7_8095_549f35008dee_987f6be6_a46a_11e8_82b4_549f35008dee.jpeg</t>
  </si>
  <si>
    <t>https://topol-dt.ru/upload/iblock/15a/b7a59dcc_7d9d_11e7_8095_549f35008dee_e46311ce_e831_11ea_a0f3_549f35008dee.jpeg</t>
  </si>
  <si>
    <t>https://topol-dt.ru/upload/iblock/b4f/b7a59dcc_7d9d_11e7_8095_549f35008dee_e46311cf_e831_11ea_a0f3_549f35008dee.jpeg</t>
  </si>
  <si>
    <t>https://topol-dt.ru/upload/iblock/b57/b7a59dcc_7d9d_11e7_8095_549f35008dee_ebb92f86_e831_11ea_a0f3_549f35008dee.jpeg</t>
  </si>
  <si>
    <t>https://topol-dt.ru/upload/iblock/91d/b7a59dcc_7d9d_11e7_8095_549f35008dee_623703e0_1d8e_11ea_b3e1_549f35008dee.pdf</t>
  </si>
  <si>
    <t>Кровать 2-х ярусная Polini kids Simple 5000, белый</t>
  </si>
  <si>
    <t>148.2</t>
  </si>
  <si>
    <t>2-х ярусная кровать с полками из коллекции SimpleРазмеры:Кровать общий (ВхШхГ) 1700х1974х1274Лестница (ВхШхГ) 1453х420х245Спальное ложе (ВхШхГ) 110х1910х918Ограждение верхнее: высота 110, толщина 22 мм(ЛДСП)Размер матраса: 190х90 см., максимальная высота 18 см.Стеллаж (ВхШхГ) 1745х1980х202Нижняя кровать (ВхШхГ) 350х1974х969Верхняя кровать (ВхШхГ) 166х1974х969Возраст: от 6 до 16 лет.</t>
  </si>
  <si>
    <t>https://topol-dt.ru/catalog/dvukhyarusnye_krovati/krovat_2_kh_yarusnaya_polini_simple_5000_belyy/</t>
  </si>
  <si>
    <t>https://topol-dt.ru/upload/iblock/a30/2c08dca9_a357_11e7_8095_549f35008dee_29a02957_f21b_11e7_b493_549f35008dee.jpeg</t>
  </si>
  <si>
    <t>Двухъярусные кровати</t>
  </si>
  <si>
    <t>https://topol-dt.ru/upload/iblock/52b/2c08dca9_a357_11e7_8095_549f35008dee_e51ac3fa_787b_11e8_903c_549f35008dee.jpeg</t>
  </si>
  <si>
    <t>https://topol-dt.ru/upload/iblock/a0c/2c08dca9_a357_11e7_8095_549f35008dee_ec629971_787b_11e8_903c_549f35008dee.jpeg</t>
  </si>
  <si>
    <t>https://topol-dt.ru/upload/iblock/63d/2c08dca9_a357_11e7_8095_549f35008dee_17b001cd_787c_11e8_903c_549f35008dee.jpeg</t>
  </si>
  <si>
    <t>https://topol-dt.ru/upload/iblock/8d4/2c08dca9_a357_11e7_8095_549f35008dee_64f4735f_1b7a_11f0_ba9b_5254001dfc81.jpeg</t>
  </si>
  <si>
    <t>https://topol-dt.ru/upload/iblock/fc9/2c08dca9_a357_11e7_8095_549f35008dee_767de067_1b7a_11f0_ba9b_5254001dfc81.jpeg</t>
  </si>
  <si>
    <t>https://topol-dt.ru/upload/iblock/d1e/2c08dca9_a357_11e7_8095_549f35008dee_767de08c_1b7a_11f0_ba9b_5254001dfc81.jpeg</t>
  </si>
  <si>
    <t>https://topol-dt.ru/upload/iblock/a1a/2c08dca9_a357_11e7_8095_549f35008dee_7d77a3d4_1b7a_11f0_ba9b_5254001dfc81.jpeg</t>
  </si>
  <si>
    <t>https://topol-dt.ru/upload/iblock/905/2c08dca9_a357_11e7_8095_549f35008dee_7d77a3d5_1b7a_11f0_ba9b_5254001dfc81.jpeg</t>
  </si>
  <si>
    <t>https://topol-dt.ru/upload/iblock/4e0/2c08dca9_a357_11e7_8095_549f35008dee_848472fb_1b7a_11f0_ba9b_5254001dfc81.jpeg</t>
  </si>
  <si>
    <t>https://topol-dt.ru/upload/iblock/2a0/2c08dca9_a357_11e7_8095_549f35008dee_848472fc_1b7a_11f0_ba9b_5254001dfc81.jpeg</t>
  </si>
  <si>
    <t>https://topol-dt.ru/upload/iblock/1d5/2c08dca9_a357_11e7_8095_549f35008dee_8a96f1a3_1b7a_11f0_ba9b_5254001dfc81.jpeg</t>
  </si>
  <si>
    <t>https://topol-dt.ru/upload/iblock/0d9/2c08dca9_a357_11e7_8095_549f35008dee_8a96f1c8_1b7a_11f0_ba9b_5254001dfc81.jpeg</t>
  </si>
  <si>
    <t>https://topol-dt.ru/upload/iblock/b9e/2c08dca9_a357_11e7_8095_549f35008dee_6bd8bc40_e488_11e7_bdc0_549f35008dee.jpeg</t>
  </si>
  <si>
    <t>https://topol-dt.ru/upload/iblock/b81/2c08dca9_a357_11e7_8095_549f35008dee_6bd8bc41_e488_11e7_bdc0_549f35008dee.jpeg</t>
  </si>
  <si>
    <t>https://topol-dt.ru/upload/iblock/93c/2c08dca9_a357_11e7_8095_549f35008dee_6bd8bc42_e488_11e7_bdc0_549f35008dee.jpeg</t>
  </si>
  <si>
    <t>https://topol-dt.ru/upload/iblock/185/2c08dca9_a357_11e7_8095_549f35008dee_3665aaa9_e56a_11e7_bdc0_549f35008dee.jpeg</t>
  </si>
  <si>
    <t>https://topol-dt.ru/upload/iblock/912/2c08dca9_a357_11e7_8095_549f35008dee_d4327541_4f99_11e8_903c_549f35008dee.pdf</t>
  </si>
  <si>
    <t>https://topol-dt.ru/upload/iblock/a1e/2c08dca9_a357_11e7_8095_549f35008dee_72dd7995_787b_11e8_903c_549f35008dee.jpg</t>
  </si>
  <si>
    <t>https://topol-dt.ru/upload/iblock/78f/2c08dca9_a357_11e7_8095_549f35008dee_72dd7996_787b_11e8_903c_549f35008dee.jpg</t>
  </si>
  <si>
    <t>https://topol-dt.ru/upload/iblock/f07/2c08dca9_a357_11e7_8095_549f35008dee_72dd7997_787b_11e8_903c_549f35008dee.jpg</t>
  </si>
  <si>
    <t>https://topol-dt.ru/upload/iblock/aa2/2c08dca9_a357_11e7_8095_549f35008dee_791390cb_787b_11e8_903c_549f35008dee.jpg</t>
  </si>
  <si>
    <t>https://topol-dt.ru/upload/iblock/39e/2c08dca9_a357_11e7_8095_549f35008dee_791390cc_787b_11e8_903c_549f35008dee.jpg</t>
  </si>
  <si>
    <t>https://topol-dt.ru/upload/iblock/782/2c08dca9_a357_11e7_8095_549f35008dee_d75c9225_787b_11e8_903c_549f35008dee.jpg</t>
  </si>
  <si>
    <t xml:space="preserve">Полотенце-фартук c вышивкой Polini kids Джунгли , оранжевый </t>
  </si>
  <si>
    <t>0.252</t>
  </si>
  <si>
    <t>Преимущества:-Освобождает мамины руки и не отвлекает на поиск полотенца.-Обеспечивает безопасность малыша.-Защищает вашу одежду от брызг, оставляя одежду сухой.-Материал 100% хлопок. Габариты изделия:100*120 см..</t>
  </si>
  <si>
    <t>https://topol-dt.ru/catalog/komplekty_dlya_kupaniya/polotentse_fartuk_c_vyshivkoy_polini_dzhungli_oranzhevyy_/</t>
  </si>
  <si>
    <t>https://topol-dt.ru/upload/iblock/987/d26bbb07_ccf2_11e6_819b_549f35008dee_e026195a_0a10_11e7_8216_549f35008dee.jpeg</t>
  </si>
  <si>
    <t>https://topol-dt.ru/upload/iblock/ced/d26bbb07_ccf2_11e6_819b_549f35008dee_75a931b6_4767_11e7_8095_549f35008dee.jpeg</t>
  </si>
  <si>
    <t>https://topol-dt.ru/upload/iblock/e03/d26bbb07_ccf2_11e6_819b_549f35008dee_142c4c77_0a11_11e7_8216_549f35008dee.jpeg</t>
  </si>
  <si>
    <t>https://topol-dt.ru/upload/iblock/887/d26bbb07_ccf2_11e6_819b_549f35008dee_2122e146_0ec4_11e7_8216_549f35008dee.jpeg</t>
  </si>
  <si>
    <t>https://topol-dt.ru/upload/iblock/e3f/d26bbb07_ccf2_11e6_819b_549f35008dee_2c3aaaed_0ec4_11e7_8216_549f35008dee.jpeg</t>
  </si>
  <si>
    <t>https://topol-dt.ru/upload/iblock/2c2/d26bbb07_ccf2_11e6_819b_549f35008dee_3520afd3_0ec4_11e7_8216_549f35008dee.jpeg</t>
  </si>
  <si>
    <t>https://topol-dt.ru/upload/iblock/ba1/d26bbb07_ccf2_11e6_819b_549f35008dee_b6b733d7_0cd3_11e8_b493_549f35008dee.jpeg</t>
  </si>
  <si>
    <t>https://topol-dt.ru/upload/iblock/124/d26bbb07_ccf2_11e6_819b_549f35008dee_b6b733d8_0cd3_11e8_b493_549f35008dee.jpeg</t>
  </si>
  <si>
    <t>https://topol-dt.ru/upload/iblock/e42/d26bbb07_ccf2_11e6_819b_549f35008dee_be062d6f_0cd3_11e8_b493_549f35008dee.jpeg</t>
  </si>
  <si>
    <t>https://topol-dt.ru/upload/iblock/b22/d26bbb07_ccf2_11e6_819b_549f35008dee_c445ca27_0cd3_11e8_b493_549f35008dee.jpeg</t>
  </si>
  <si>
    <t xml:space="preserve">Полотенце-фартук c вышивкой Polini kids Зайки , зеленый </t>
  </si>
  <si>
    <t>Преимущества:-Освобождает мамины руки и не отвлекает на поиск полотенца.-Обеспечивает безопасность малыша.-Защищает вашу одежду от брызг, оставляя одежду сухой.-Материал 100% хлопок. Габариты изделия: 100*120 см.</t>
  </si>
  <si>
    <t>https://topol-dt.ru/catalog/komplekty_dlya_kupaniya/polotentse_fartuk_c_vyshivkoy_polini_zayki_zelenyy_/</t>
  </si>
  <si>
    <t>https://topol-dt.ru/upload/iblock/2b9/405fab12_ccf3_11e6_819b_549f35008dee_4ec84bce_0a12_11e7_8216_549f35008dee.jpeg</t>
  </si>
  <si>
    <t>https://topol-dt.ru/upload/iblock/f01/405fab12_ccf3_11e6_819b_549f35008dee_4ec84bcf_0a12_11e7_8216_549f35008dee.jpeg</t>
  </si>
  <si>
    <t>https://topol-dt.ru/upload/iblock/ff8/405fab12_ccf3_11e6_819b_549f35008dee_4744cc8a_0ec4_11e7_8216_549f35008dee.jpeg</t>
  </si>
  <si>
    <t>https://topol-dt.ru/upload/iblock/e8e/405fab12_ccf3_11e6_819b_549f35008dee_5a88efc2_0ec4_11e7_8216_549f35008dee.jpeg</t>
  </si>
  <si>
    <t>https://topol-dt.ru/upload/iblock/e36/405fab12_ccf3_11e6_819b_549f35008dee_620784e0_0ec4_11e7_8216_549f35008dee.jpeg</t>
  </si>
  <si>
    <t>https://topol-dt.ru/upload/iblock/a24/405fab12_ccf3_11e6_819b_549f35008dee_f9a9e78c_0cd3_11e8_b493_549f35008dee.jpeg</t>
  </si>
  <si>
    <t>https://topol-dt.ru/upload/iblock/bdd/405fab12_ccf3_11e6_819b_549f35008dee_02ecc21d_0cd4_11e8_b493_549f35008dee.jpeg</t>
  </si>
  <si>
    <t>https://topol-dt.ru/upload/iblock/696/405fab12_ccf3_11e6_819b_549f35008dee_02ecc21e_0cd4_11e8_b493_549f35008dee.jpeg</t>
  </si>
  <si>
    <t>https://topol-dt.ru/upload/iblock/bdc/405fab12_ccf3_11e6_819b_549f35008dee_0957379a_0cd4_11e8_b493_549f35008dee.jpeg</t>
  </si>
  <si>
    <t>https://topol-dt.ru/upload/iblock/419/405fab12_ccf3_11e6_819b_549f35008dee_0957379b_0cd4_11e8_b493_549f35008dee.jpeg</t>
  </si>
  <si>
    <t>Доска пеленальная мягкая Polini kids Disney baby Медвежонок Винни и его друзья, макиато-желтый</t>
  </si>
  <si>
    <t>белый-макиато</t>
  </si>
  <si>
    <t>Медвежонок Винни и его друзья</t>
  </si>
  <si>
    <t>Покрытие - непромокаемая клеенка, не содержит вредных веществ.Медицинская клеенка имеет сертификат безопасности и разрешена для использования в роддомах и поликлиниках.Мягкие бортики с 3-х сторон.Наполнитель имеет сертификат качества OEKO-TEX. Легкий уход: достаточно протереть влажной тряпкой без абразивных веществ.Габариты : 77х72 см.</t>
  </si>
  <si>
    <t>https://topol-dt.ru/catalog/pelenalnye_doski_1/doska_pelenalnaya_myagkaya_polini_disney_baby_medvezhonok_vinni_i_ego_druzya_makiato_zheltyy/</t>
  </si>
  <si>
    <t>https://topol-dt.ru/upload/iblock/b7a/541a4b88_88b2_11e7_8095_549f35008dee_87c5a395_b571_11e7_8095_549f35008dee.jpeg</t>
  </si>
  <si>
    <t>https://topol-dt.ru/upload/iblock/52c/541a4b88_88b2_11e7_8095_549f35008dee_45791f20_074c_11e8_b493_549f35008dee.jpeg</t>
  </si>
  <si>
    <t>https://topol-dt.ru/upload/iblock/bb7/541a4b88_88b2_11e7_8095_549f35008dee_0261cd33_d629_11ea_a0f3_549f35008dee.jpeg</t>
  </si>
  <si>
    <t>https://topol-dt.ru/upload/iblock/2c4/541a4b88_88b2_11e7_8095_549f35008dee_8f4dbe33_b571_11e7_8095_549f35008dee.jpeg</t>
  </si>
  <si>
    <t>https://topol-dt.ru/upload/iblock/094/541a4b88_88b2_11e7_8095_549f35008dee_f8e3703c_d628_11ea_a0f3_549f35008dee.jpeg</t>
  </si>
  <si>
    <t>https://topol-dt.ru/upload/iblock/2ee/541a4b88_88b2_11e7_8095_549f35008dee_8f4dbe34_b571_11e7_8095_549f35008dee.jpeg</t>
  </si>
  <si>
    <t>Комод Polini kids Disney baby 5090 &amp;quot;Медвежонок Винни и его друзья&amp;quot;, с 3 ящиками, белый-макиато</t>
  </si>
  <si>
    <t>50.4</t>
  </si>
  <si>
    <t>Комод из коллекции Медвежонок Винни и его друзья имеет 3 вместительных ящика, круглые керамические ручки и широкую поверхность.3 открытые ниши для размещения всего необходимого.Фурнитура высочайшего качества обеспечивает легкое открытие и закрытие ящиков (шариковые направляющие).Размер ВхШхГ:900х900х500 мм.Размеры ящиков по фасаду: Высота х Ширина = 266х596 мм.Внутренние размеры ящиков: Длина ящика (по глубине изделия) х Высота ящики (глубина самого ящика) = 450х203 мм.Полезный объём ящика: Высота х Ширина х Глубина = 189х511х434 мм.</t>
  </si>
  <si>
    <t>https://topol-dt.ru/catalog/komody_i_stoliki/komod_polini_disney_baby_5090_medvezhonok_vinni_i_ego_druzya_s_3_yashchikami_belyy_makiato/</t>
  </si>
  <si>
    <t>https://topol-dt.ru/upload/iblock/2f9/756bac42_c5e0_11e7_8095_549f35008dee_89fa9034_ec80_11e7_bdc0_549f35008dee.jpeg</t>
  </si>
  <si>
    <t>https://topol-dt.ru/upload/iblock/5eb/756bac42_c5e0_11e7_8095_549f35008dee_6fd87dde_074c_11e8_b493_549f35008dee.jpeg</t>
  </si>
  <si>
    <t>https://topol-dt.ru/upload/iblock/a82/756bac42_c5e0_11e7_8095_549f35008dee_89fa9035_ec80_11e7_bdc0_549f35008dee.jpeg</t>
  </si>
  <si>
    <t>https://topol-dt.ru/upload/iblock/df8/756bac42_c5e0_11e7_8095_549f35008dee_939a406f_ec80_11e7_bdc0_549f35008dee.jpeg</t>
  </si>
  <si>
    <t>https://topol-dt.ru/upload/iblock/498/756bac42_c5e0_11e7_8095_549f35008dee_eaf5cc30_422f_11e8_903c_549f35008dee.pdf</t>
  </si>
  <si>
    <t>Игровой тент для кровати-чердака Polini kids Simple 4100, голубой</t>
  </si>
  <si>
    <t>Игровой тент для кровати-чердака Polini Simple 4100.Имеет окошки,которые фиксируются на завязках.Уход: чтобы поддерживать чистоту,достаточно протирать влажной тканью,для удаления пыли и пятен.Материал тента поглощает солнечные лучи и электрический свет.Габариты ДхШхВ: 191,8х91,8х70 см.</t>
  </si>
  <si>
    <t>https://topol-dt.ru/catalog/aksessuary_dlya_mebeli/igrovoy_tent_dlya_krovati_cherdaka_polini_simple_4100_goluboy/</t>
  </si>
  <si>
    <t>https://topol-dt.ru/upload/iblock/a07/f5fc9a96_ba3a_11e7_8095_549f35008dee_af9f41ec_f21a_11e7_b493_549f35008dee.jpeg</t>
  </si>
  <si>
    <t>https://topol-dt.ru/upload/iblock/dc5/f5fc9a96_ba3a_11e7_8095_549f35008dee_cb2df53d_f20a_11e7_b493_549f35008dee.jpeg</t>
  </si>
  <si>
    <t>https://topol-dt.ru/upload/iblock/7b4/f5fc9a96_ba3a_11e7_8095_549f35008dee_cb2df53e_f20a_11e7_b493_549f35008dee.jpeg</t>
  </si>
  <si>
    <t>https://topol-dt.ru/upload/iblock/eba/f5fc9a96_ba3a_11e7_8095_549f35008dee_b1cdd7a9_c47d_11ec_9890_549f35008dee.pdf</t>
  </si>
  <si>
    <t>Игровой тент для кровати-чердака Polini kids Simple 4100, розовый</t>
  </si>
  <si>
    <t>https://topol-dt.ru/catalog/aksessuary_dlya_mebeli/igrovoy_tent_dlya_krovati_cherdaka_polini_simple_4100_rozovyy/</t>
  </si>
  <si>
    <t>https://topol-dt.ru/upload/iblock/562/1aa8cdd0_ba3b_11e7_8095_549f35008dee_c3260bac_f21a_11e7_b493_549f35008dee.jpeg</t>
  </si>
  <si>
    <t>https://topol-dt.ru/upload/iblock/d15/1aa8cdd0_ba3b_11e7_8095_549f35008dee_e6204917_f20a_11e7_b493_549f35008dee.jpeg</t>
  </si>
  <si>
    <t>https://topol-dt.ru/upload/iblock/093/1aa8cdd0_ba3b_11e7_8095_549f35008dee_e6204918_f20a_11e7_b493_549f35008dee.jpeg</t>
  </si>
  <si>
    <t>https://topol-dt.ru/upload/iblock/d47/1aa8cdd0_ba3b_11e7_8095_549f35008dee_932a8183_c47d_11ec_9890_549f35008dee.pdf</t>
  </si>
  <si>
    <t>Игровой тент для кровати-чердака Polini kids Simple 4100, камуфляж</t>
  </si>
  <si>
    <t>https://topol-dt.ru/catalog/aksessuary_dlya_mebeli/igrovoy_tent_dlya_krovati_cherdaka_polini_simple_4100_kamuflyazh/</t>
  </si>
  <si>
    <t>https://topol-dt.ru/upload/iblock/2e7/3995ee9e_ba3b_11e7_8095_549f35008dee_b79e6158_f21a_11e7_b493_549f35008dee.jpeg</t>
  </si>
  <si>
    <t>https://topol-dt.ru/upload/iblock/765/3995ee9e_ba3b_11e7_8095_549f35008dee_d8882d46_f20a_11e7_b493_549f35008dee.jpeg</t>
  </si>
  <si>
    <t>https://topol-dt.ru/upload/iblock/2a9/3995ee9e_ba3b_11e7_8095_549f35008dee_d8882d47_f20a_11e7_b493_549f35008dee.jpeg</t>
  </si>
  <si>
    <t>https://topol-dt.ru/upload/iblock/548/3995ee9e_ba3b_11e7_8095_549f35008dee_9e235946_c47d_11ec_9890_549f35008dee.pdf</t>
  </si>
  <si>
    <t>Шторки для кровати-чердака Polini kids Simple 4100, голубой</t>
  </si>
  <si>
    <t>0.15</t>
  </si>
  <si>
    <t>Комплект из 2-х штор для кровати-чердака Polini Simple 4100.Размер 1 шторки: ДхШ 75,9х72,5 см.</t>
  </si>
  <si>
    <t>https://topol-dt.ru/catalog/aksessuary_dlya_mebeli/shtorki_dlya_krovati_cherdaka_polini_simple_4100_goluboy/</t>
  </si>
  <si>
    <t>https://topol-dt.ru/upload/iblock/31b/7572c9c2_ba3b_11e7_8095_549f35008dee_18caf34c_f20b_11e7_b493_549f35008dee.jpeg</t>
  </si>
  <si>
    <t>https://topol-dt.ru/upload/iblock/10e/7572c9c2_ba3b_11e7_8095_549f35008dee_18caf34d_f20b_11e7_b493_549f35008dee.jpeg</t>
  </si>
  <si>
    <t>https://topol-dt.ru/upload/iblock/894/7572c9c2_ba3b_11e7_8095_549f35008dee_3b0c301d_e6fd_11ea_a0f3_549f35008dee.pdf</t>
  </si>
  <si>
    <t>Шторки для кровати-чердака Polini kids Simple 4100, розовый</t>
  </si>
  <si>
    <t>https://topol-dt.ru/catalog/aksessuary_dlya_mebeli/shtorki_dlya_krovati_cherdaka_polini_simple_4100_rozovyy/</t>
  </si>
  <si>
    <t>https://topol-dt.ru/upload/iblock/19c/a1b09d1a_ba3b_11e7_8095_549f35008dee_38dcdd5d_f20b_11e7_b493_549f35008dee.jpeg</t>
  </si>
  <si>
    <t>https://topol-dt.ru/upload/iblock/76b/a1b09d1a_ba3b_11e7_8095_549f35008dee_38dcdd5e_f20b_11e7_b493_549f35008dee.jpeg</t>
  </si>
  <si>
    <t>https://topol-dt.ru/upload/iblock/f97/a1b09d1a_ba3b_11e7_8095_549f35008dee_2bd1221d_e6fd_11ea_a0f3_549f35008dee.pdf</t>
  </si>
  <si>
    <t>Шторки для кровати-чердака Polini kids Simple 4100, камуфляж</t>
  </si>
  <si>
    <t>https://topol-dt.ru/catalog/aksessuary_dlya_mebeli/shtorki_dlya_krovati_cherdaka_polini_simple_4100_kamuflyazh/</t>
  </si>
  <si>
    <t>https://topol-dt.ru/upload/iblock/573/0e73dcff_ba3c_11e7_8095_549f35008dee_2779901c_f20b_11e7_b493_549f35008dee.jpeg</t>
  </si>
  <si>
    <t>https://topol-dt.ru/upload/iblock/fa5/0e73dcff_ba3c_11e7_8095_549f35008dee_307762c5_f20b_11e7_b493_549f35008dee.jpeg</t>
  </si>
  <si>
    <t>https://topol-dt.ru/upload/iblock/caf/0e73dcff_ba3c_11e7_8095_549f35008dee_194b6cfb_e6fd_11ea_a0f3_549f35008dee.pdf</t>
  </si>
  <si>
    <t>Комплект боковых ограждений для кровати Polini kids Simple/Basic 140*70 белый</t>
  </si>
  <si>
    <t>Комплект из 2-х ограждений подходит на кроватку с размером ложа 140х70 см.Материал: массив березы.Могут крепиться как с одной стороны кровати ,так и по двум.Размер ограждений:20х260х525.</t>
  </si>
  <si>
    <t>https://topol-dt.ru/catalog/aksessuary_dlya_mebeli/komplekt_bokovykh_ograzhdeniy_dlya_krovati_polini_simple_basic_140_70_belyy/</t>
  </si>
  <si>
    <t>https://topol-dt.ru/upload/iblock/a9b/b61b100d_bc68_11e6_819b_549f35008dee_c406c1a5_000b_11e7_8216_549f35008dee.jpeg</t>
  </si>
  <si>
    <t>https://topol-dt.ru/upload/iblock/5ec/b61b100d_bc68_11e6_819b_549f35008dee_c406c1a6_000b_11e7_8216_549f35008dee.jpeg</t>
  </si>
  <si>
    <t>https://topol-dt.ru/upload/iblock/dce/b61b100d_bc68_11e6_819b_549f35008dee_c406c1a8_000b_11e7_8216_549f35008dee.jpeg</t>
  </si>
  <si>
    <t>Комплект боковых ограждений для кровати Polini kids Simple/Basic 140*70 натуральный</t>
  </si>
  <si>
    <t>https://topol-dt.ru/catalog/aksessuary_dlya_mebeli/komplekt_bokovykh_ograzhdeniy_dlya_krovati_polini_simple_basic_140_70_naturalnyy/</t>
  </si>
  <si>
    <t>https://topol-dt.ru/upload/iblock/034/d59c88da_fcc5_11e6_8216_549f35008dee_854d0219_3611_11e7_8095_549f35008dee.jpeg</t>
  </si>
  <si>
    <t>https://topol-dt.ru/upload/iblock/931/d59c88da_fcc5_11e6_8216_549f35008dee_8f7b84e4_3611_11e7_8095_549f35008dee.jpeg</t>
  </si>
  <si>
    <t>Пеленальный столик Polini kids Simple 1080, натуральный</t>
  </si>
  <si>
    <t>Пеленальный столик Polini kids Simple 1080 имеет просторное пеленальное место и боковые вешалки для полотенец.Имеет бортики с закругленными углами для обеспечения безопасности ребенка во время нахождения на пеленальном столике.Для расположения необходимых предметов под рукой послужат полки.Максимальная нагрузка: 10 кг.Общий размер: 84х58х92,5 см.Расстояние между полками: 33 см.Размер полок и пеленального места : 50х80 см.Материал: массив березы и ХДФ(полки).</t>
  </si>
  <si>
    <t>https://topol-dt.ru/catalog/komody_i_stoliki/pelenalnyy_stolik_polini_simple_1080_naturalnyy/</t>
  </si>
  <si>
    <t>https://topol-dt.ru/upload/iblock/9b7/94e0ba8e_96bf_11e7_8095_549f35008dee_2b0ed24f_b94c_11e7_8095_549f35008dee.jpeg</t>
  </si>
  <si>
    <t>https://topol-dt.ru/upload/iblock/639/94e0ba8e_96bf_11e7_8095_549f35008dee_2b0ed250_b94c_11e7_8095_549f35008dee.jpeg</t>
  </si>
  <si>
    <t>https://topol-dt.ru/upload/iblock/09f/94e0ba8e_96bf_11e7_8095_549f35008dee_3390dd6a_b94c_11e7_8095_549f35008dee.jpeg</t>
  </si>
  <si>
    <t>https://topol-dt.ru/upload/iblock/f2b/94e0ba8e_96bf_11e7_8095_549f35008dee_3390dd6b_b94c_11e7_8095_549f35008dee.jpeg</t>
  </si>
  <si>
    <t>https://topol-dt.ru/upload/iblock/9ac/94e0ba8e_96bf_11e7_8095_549f35008dee_3b6c4831_b94c_11e7_8095_549f35008dee.jpeg</t>
  </si>
  <si>
    <t>https://topol-dt.ru/upload/iblock/99e/94e0ba8e_96bf_11e7_8095_549f35008dee_3b6c4833_b94c_11e7_8095_549f35008dee.jpeg</t>
  </si>
  <si>
    <t>https://topol-dt.ru/upload/iblock/fe6/94e0ba8e_96bf_11e7_8095_549f35008dee_3539976b_d4cc_11e7_8095_549f35008dee.jpeg</t>
  </si>
  <si>
    <t>https://topol-dt.ru/upload/iblock/fbd/94e0ba8e_96bf_11e7_8095_549f35008dee_3d84e2de_d4cc_11e7_8095_549f35008dee.jpeg</t>
  </si>
  <si>
    <t>https://topol-dt.ru/upload/iblock/afa/94e0ba8e_96bf_11e7_8095_549f35008dee_3d84e2df_d4cc_11e7_8095_549f35008dee.jpeg</t>
  </si>
  <si>
    <t>https://topol-dt.ru/upload/iblock/34a/94e0ba8e_96bf_11e7_8095_549f35008dee_45e0d7f6_d4cc_11e7_8095_549f35008dee.jpeg</t>
  </si>
  <si>
    <t>https://topol-dt.ru/upload/iblock/d9c/94e0ba8e_96bf_11e7_8095_549f35008dee_28f649f8_04d6_11e8_b493_549f35008dee.jpeg</t>
  </si>
  <si>
    <t>https://topol-dt.ru/upload/iblock/d5c/94e0ba8e_96bf_11e7_8095_549f35008dee_1e199920_d4cc_11e7_8095_549f35008dee.jpg</t>
  </si>
  <si>
    <t>https://topol-dt.ru/upload/iblock/f54/94e0ba8e_96bf_11e7_8095_549f35008dee_1e199921_d4cc_11e7_8095_549f35008dee.jpg</t>
  </si>
  <si>
    <t>https://topol-dt.ru/upload/iblock/fba/94e0ba8e_96bf_11e7_8095_549f35008dee_2544de13_d4cc_11e7_8095_549f35008dee.jpg</t>
  </si>
  <si>
    <t>https://topol-dt.ru/upload/iblock/191/94e0ba8e_96bf_11e7_8095_549f35008dee_2c774728_d4cc_11e7_8095_549f35008dee.jpg</t>
  </si>
  <si>
    <t>https://topol-dt.ru/upload/iblock/4ff/94e0ba8e_96bf_11e7_8095_549f35008dee_2c774729_d4cc_11e7_8095_549f35008dee.jpg</t>
  </si>
  <si>
    <t>https://topol-dt.ru/upload/iblock/05d/94e0ba8e_96bf_11e7_8095_549f35008dee_3539976a_d4cc_11e7_8095_549f35008dee.jpg</t>
  </si>
  <si>
    <t>https://topol-dt.ru/upload/iblock/6fa/94e0ba8e_96bf_11e7_8095_549f35008dee_b9d213ee_39bd_11e9_94db_549f35008dee.pdf</t>
  </si>
  <si>
    <t>Пеленальный столик Polini kids Simple 1080, белый</t>
  </si>
  <si>
    <t>https://topol-dt.ru/catalog/komody_i_stoliki/pelenalnyy_stolik_polini_simple_1080_belyy/</t>
  </si>
  <si>
    <t>https://topol-dt.ru/upload/iblock/39b/ae85cdc1_96bf_11e7_8095_549f35008dee_1ff5253f_b94d_11e7_8095_549f35008dee.jpeg</t>
  </si>
  <si>
    <t>https://topol-dt.ru/upload/iblock/7e5/ae85cdc1_96bf_11e7_8095_549f35008dee_1ff52540_b94d_11e7_8095_549f35008dee.jpeg</t>
  </si>
  <si>
    <t>https://topol-dt.ru/upload/iblock/535/ae85cdc1_96bf_11e7_8095_549f35008dee_27fb68cc_b94d_11e7_8095_549f35008dee.jpeg</t>
  </si>
  <si>
    <t>https://topol-dt.ru/upload/iblock/115/ae85cdc1_96bf_11e7_8095_549f35008dee_27fb68cd_b94d_11e7_8095_549f35008dee.jpeg</t>
  </si>
  <si>
    <t>https://topol-dt.ru/upload/iblock/922/ae85cdc1_96bf_11e7_8095_549f35008dee_2ec51554_b94d_11e7_8095_549f35008dee.jpeg</t>
  </si>
  <si>
    <t>https://topol-dt.ru/upload/iblock/31a/ae85cdc1_96bf_11e7_8095_549f35008dee_2ec51555_b94d_11e7_8095_549f35008dee.jpeg</t>
  </si>
  <si>
    <t>https://topol-dt.ru/upload/iblock/5e6/ae85cdc1_96bf_11e7_8095_549f35008dee_cccb98c4_d4cb_11e7_8095_549f35008dee.jpeg</t>
  </si>
  <si>
    <t>https://topol-dt.ru/upload/iblock/ad3/ae85cdc1_96bf_11e7_8095_549f35008dee_d6cf42cb_d4cb_11e7_8095_549f35008dee.jpeg</t>
  </si>
  <si>
    <t>https://topol-dt.ru/upload/iblock/c6a/ae85cdc1_96bf_11e7_8095_549f35008dee_d6cf42cc_d4cb_11e7_8095_549f35008dee.jpeg</t>
  </si>
  <si>
    <t>https://topol-dt.ru/upload/iblock/36e/ae85cdc1_96bf_11e7_8095_549f35008dee_dda274d6_d4cb_11e7_8095_549f35008dee.jpeg</t>
  </si>
  <si>
    <t>https://topol-dt.ru/upload/iblock/7c6/ae85cdc1_96bf_11e7_8095_549f35008dee_0bb06bed_04d6_11e8_b493_549f35008dee.jpeg</t>
  </si>
  <si>
    <t>https://topol-dt.ru/upload/iblock/673/ae85cdc1_96bf_11e7_8095_549f35008dee_a48fb684_d4cb_11e7_8095_549f35008dee.jpg</t>
  </si>
  <si>
    <t>https://topol-dt.ru/upload/iblock/f46/ae85cdc1_96bf_11e7_8095_549f35008dee_ab81da6f_d4cb_11e7_8095_549f35008dee.jpg</t>
  </si>
  <si>
    <t>https://topol-dt.ru/upload/iblock/58e/ae85cdc1_96bf_11e7_8095_549f35008dee_ab81da70_d4cb_11e7_8095_549f35008dee.jpg</t>
  </si>
  <si>
    <t>https://topol-dt.ru/upload/iblock/29c/ae85cdc1_96bf_11e7_8095_549f35008dee_b4631c95_d4cb_11e7_8095_549f35008dee.jpg</t>
  </si>
  <si>
    <t>https://topol-dt.ru/upload/iblock/eda/ae85cdc1_96bf_11e7_8095_549f35008dee_b4631c96_d4cb_11e7_8095_549f35008dee.jpg</t>
  </si>
  <si>
    <t>https://topol-dt.ru/upload/iblock/a96/ae85cdc1_96bf_11e7_8095_549f35008dee_bdc9abcb_d4cb_11e7_8095_549f35008dee.jpg</t>
  </si>
  <si>
    <t>https://topol-dt.ru/upload/iblock/c71/ae85cdc1_96bf_11e7_8095_549f35008dee_b1aa7d1e_39bd_11e9_94db_549f35008dee.pdf</t>
  </si>
  <si>
    <t>Палатка-вигвам детская Polini kids Зигзаг, желтый</t>
  </si>
  <si>
    <t>https://topol-dt.ru/catalog/vigvamy/palatka_vigvam_detskaya_polini_zigzag_zheltyy/</t>
  </si>
  <si>
    <t>https://topol-dt.ru/upload/iblock/b73/c87b3252_1b71_11e7_8095_549f35008dee_f4a30dc6_6150_11e7_8095_549f35008dee.jpeg</t>
  </si>
  <si>
    <t>https://topol-dt.ru/upload/iblock/f7b/c87b3252_1b71_11e7_8095_549f35008dee_99c009c3_833f_11e7_8095_549f35008dee.jpeg</t>
  </si>
  <si>
    <t>https://topol-dt.ru/upload/iblock/924/c87b3252_1b71_11e7_8095_549f35008dee_99c009c5_833f_11e7_8095_549f35008dee.jpeg</t>
  </si>
  <si>
    <t>https://topol-dt.ru/upload/iblock/0e4/c87b3252_1b71_11e7_8095_549f35008dee_a0e68bf5_833f_11e7_8095_549f35008dee.jpeg</t>
  </si>
  <si>
    <t>https://topol-dt.ru/upload/iblock/e46/c87b3252_1b71_11e7_8095_549f35008dee_a0e68bf6_833f_11e7_8095_549f35008dee.jpeg</t>
  </si>
  <si>
    <t>https://topol-dt.ru/upload/iblock/bed/c87b3252_1b71_11e7_8095_549f35008dee_d2d343a7_99e3_11e7_8095_549f35008dee.jpg</t>
  </si>
  <si>
    <t>https://topol-dt.ru/upload/iblock/9e3/c87b3252_1b71_11e7_8095_549f35008dee_cbf42abd_99e3_11e7_8095_549f35008dee.jpg</t>
  </si>
  <si>
    <t>https://topol-dt.ru/upload/iblock/07b/c87b3252_1b71_11e7_8095_549f35008dee_cbf42abe_99e3_11e7_8095_549f35008dee.jpg</t>
  </si>
  <si>
    <t>https://topol-dt.ru/upload/iblock/ccf/c87b3252_1b71_11e7_8095_549f35008dee_cbf42abc_99e3_11e7_8095_549f35008dee.jpg</t>
  </si>
  <si>
    <t>https://topol-dt.ru/upload/iblock/e1a/c87b3252_1b71_11e7_8095_549f35008dee_d2d343a8_99e3_11e7_8095_549f35008dee.jpg</t>
  </si>
  <si>
    <t>https://topol-dt.ru/upload/iblock/c65/c87b3252_1b71_11e7_8095_549f35008dee_8b6144c7_1d85_11ea_b3e1_549f35008dee.pdf</t>
  </si>
  <si>
    <t>Качели Polini kids Disney baby Медвежонок Винни и его друзья, с вышивкой, макиато-желтый</t>
  </si>
  <si>
    <t>0.8288</t>
  </si>
  <si>
    <t>Детские качели с любимым героем Медвежонка Винни гармонично впишутся в интерьер детской комнаты.Выполнены из надежного металлического каркаса с мягкими насадками.Специальные насадки на ножках от скольжения.Съемное моющееся сиденье.Для безопасности во время качания предусмотрены ремни безопасности. Легко и компактно складываются для хранения и транспортировки.Габариты:В сложенном виде:10х38х112 см.Габаритные размеры:101,5х73,5х110 см.Вес  - 6,8 кг</t>
  </si>
  <si>
    <t>https://topol-dt.ru/catalog/kacheli/kacheli_polini_disney_baby_medvezhonok_vinni_i_ego_druzya_s_vyshivkoy_makiato_zheltyy/</t>
  </si>
  <si>
    <t>https://topol-dt.ru/upload/iblock/18a/ea477536_bf94_11e7_8095_549f35008dee_91c9d14c_0c00_11e8_b493_549f35008dee.jpeg</t>
  </si>
  <si>
    <t>https://topol-dt.ru/upload/iblock/c54/ea477536_bf94_11e7_8095_549f35008dee_c1d4b97c_0bff_11e8_b493_549f35008dee.jpeg</t>
  </si>
  <si>
    <t>https://topol-dt.ru/upload/iblock/b62/ea477536_bf94_11e7_8095_549f35008dee_91c9d14d_0c00_11e8_b493_549f35008dee.jpeg</t>
  </si>
  <si>
    <t>https://topol-dt.ru/upload/iblock/b1b/ea477536_bf94_11e7_8095_549f35008dee_9f69113d_0c00_11e8_b493_549f35008dee.jpeg</t>
  </si>
  <si>
    <t>https://topol-dt.ru/upload/iblock/acd/ea477536_bf94_11e7_8095_549f35008dee_9f69113e_0c00_11e8_b493_549f35008dee.jpeg</t>
  </si>
  <si>
    <t>https://topol-dt.ru/upload/iblock/4b2/ea477536_bf94_11e7_8095_549f35008dee_a6ae8554_0c00_11e8_b493_549f35008dee.jpeg</t>
  </si>
  <si>
    <t>https://topol-dt.ru/upload/iblock/56a/ea477536_bf94_11e7_8095_549f35008dee_a6ae8555_0c00_11e8_b493_549f35008dee.jpeg</t>
  </si>
  <si>
    <t>https://topol-dt.ru/upload/iblock/239/ea477536_bf94_11e7_8095_549f35008dee_af70d596_0c00_11e8_b493_549f35008dee.jpeg</t>
  </si>
  <si>
    <t>https://topol-dt.ru/upload/iblock/779/ea477536_bf94_11e7_8095_549f35008dee_af70d599_0c00_11e8_b493_549f35008dee.jpeg</t>
  </si>
  <si>
    <t>Растущая парта-трансформер Polini kids Simple М1 75х55 см, белый-серый</t>
  </si>
  <si>
    <t>-растет вместе с ребенком, -сглаженные углы, -встроенный пенал, -соответствует европейским стандартам качества и безопасности, -регулируемый угол наклона в 6 положениях до 27 градусов, -5 положений высоты: 53см, 59см, 64см, 71см, 76см. -способствует хорошей осанке.Рост ребенка:от 115 см. до 185 см..Возраст:от 6 до 17 лет.Материал: каркас-металл, столешница -ЛДСП.Габариты:ширина 750 мм, глубина 550 мм..</t>
  </si>
  <si>
    <t>ЕАЭС RU C-RU.АД65.В.00967/24</t>
  </si>
  <si>
    <t>https://topol-dt.ru/catalog/stoly/rastushchaya_parta_transformer_polini_simple_m1_75kh55_sm_belyy_seryy/</t>
  </si>
  <si>
    <t>https://topol-dt.ru/upload/iblock/41d/6311a1fb_8cb0_11e7_8095_549f35008dee_bfe4cc00_1567_11e8_b493_549f35008dee.jpeg</t>
  </si>
  <si>
    <t>Столы</t>
  </si>
  <si>
    <t>https://topol-dt.ru/upload/iblock/918/6311a1fb_8cb0_11e7_8095_549f35008dee_bfe4cc01_1567_11e8_b493_549f35008dee.jpeg</t>
  </si>
  <si>
    <t>https://topol-dt.ru/upload/iblock/c41/6311a1fb_8cb0_11e7_8095_549f35008dee_c6e2d6ce_1567_11e8_b493_549f35008dee.jpeg</t>
  </si>
  <si>
    <t>https://topol-dt.ru/upload/iblock/f25/6311a1fb_8cb0_11e7_8095_549f35008dee_c6e2d6cf_1567_11e8_b493_549f35008dee.jpeg</t>
  </si>
  <si>
    <t>https://topol-dt.ru/upload/iblock/99f/6311a1fb_8cb0_11e7_8095_549f35008dee_cd357e89_1567_11e8_b493_549f35008dee.jpeg</t>
  </si>
  <si>
    <t>https://topol-dt.ru/upload/iblock/dc8/6311a1fb_8cb0_11e7_8095_549f35008dee_cd357e8a_1567_11e8_b493_549f35008dee.jpeg</t>
  </si>
  <si>
    <t>https://topol-dt.ru/upload/iblock/36c/6311a1fb_8cb0_11e7_8095_549f35008dee_d5c10f24_1567_11e8_b493_549f35008dee.jpeg</t>
  </si>
  <si>
    <t>https://topol-dt.ru/upload/iblock/e13/6311a1fb_8cb0_11e7_8095_549f35008dee_d5c10f25_1567_11e8_b493_549f35008dee.jpeg</t>
  </si>
  <si>
    <t>https://topol-dt.ru/upload/iblock/64d/6311a1fb_8cb0_11e7_8095_549f35008dee_dd6358e5_1567_11e8_b493_549f35008dee.jpeg</t>
  </si>
  <si>
    <t>https://topol-dt.ru/upload/iblock/c64/6311a1fb_8cb0_11e7_8095_549f35008dee_dd6358e6_1567_11e8_b493_549f35008dee.jpeg</t>
  </si>
  <si>
    <t>https://topol-dt.ru/upload/iblock/5cb/6311a1fb_8cb0_11e7_8095_549f35008dee_e6d36d9b_1567_11e8_b493_549f35008dee.jpeg</t>
  </si>
  <si>
    <t>https://topol-dt.ru/upload/iblock/2f9/6311a1fb_8cb0_11e7_8095_549f35008dee_e6d36d9c_1567_11e8_b493_549f35008dee.jpeg</t>
  </si>
  <si>
    <t>https://topol-dt.ru/upload/iblock/d30/6311a1fb_8cb0_11e7_8095_549f35008dee_ef342572_1567_11e8_b493_549f35008dee.jpeg</t>
  </si>
  <si>
    <t>https://topol-dt.ru/upload/iblock/694/6311a1fb_8cb0_11e7_8095_549f35008dee_83f07baa_2143_11e8_b493_549f35008dee.jpeg</t>
  </si>
  <si>
    <t>https://topol-dt.ru/upload/iblock/bf2/6311a1fb_8cb0_11e7_8095_549f35008dee_ab9fecbc_2143_11e8_b493_549f35008dee.jpeg</t>
  </si>
  <si>
    <t>https://topol-dt.ru/upload/iblock/f75/6311a1fb_8cb0_11e7_8095_549f35008dee_ad5d6f4a_1c3a_11f0_ba9b_5254001dfc81.jpeg</t>
  </si>
  <si>
    <t>https://topol-dt.ru/upload/iblock/56b/6311a1fb_8cb0_11e7_8095_549f35008dee_ad5d6f4b_1c3a_11f0_ba9b_5254001dfc81.jpeg</t>
  </si>
  <si>
    <t>https://topol-dt.ru/upload/iblock/ac0/6311a1fb_8cb0_11e7_8095_549f35008dee_b612a5c9_1c3a_11f0_ba9b_5254001dfc81.jpeg</t>
  </si>
  <si>
    <t>https://topol-dt.ru/upload/iblock/08c/6311a1fb_8cb0_11e7_8095_549f35008dee_b612a5ca_1c3a_11f0_ba9b_5254001dfc81.jpeg</t>
  </si>
  <si>
    <t>https://topol-dt.ru/upload/iblock/46b/6311a1fb_8cb0_11e7_8095_549f35008dee_bf9e710f_1c3a_11f0_ba9b_5254001dfc81.jpeg</t>
  </si>
  <si>
    <t>https://topol-dt.ru/upload/iblock/30d/6311a1fb_8cb0_11e7_8095_549f35008dee_bf9e7110_1c3a_11f0_ba9b_5254001dfc81.jpeg</t>
  </si>
  <si>
    <t>https://topol-dt.ru/upload/iblock/41b/6311a1fb_8cb0_11e7_8095_549f35008dee_c8f83486_1c3a_11f0_ba9b_5254001dfc81.jpeg</t>
  </si>
  <si>
    <t>https://topol-dt.ru/upload/iblock/e80/6311a1fb_8cb0_11e7_8095_549f35008dee_c8f84ea3_1c3a_11f0_ba9b_5254001dfc81.jpeg</t>
  </si>
  <si>
    <t>https://topol-dt.ru/upload/iblock/a79/6311a1fb_8cb0_11e7_8095_549f35008dee_323a300e_7918_11e8_903c_549f35008dee.jpg</t>
  </si>
  <si>
    <t>https://topol-dt.ru/upload/iblock/647/6311a1fb_8cb0_11e7_8095_549f35008dee_323a300f_7918_11e8_903c_549f35008dee.jpg</t>
  </si>
  <si>
    <t>https://topol-dt.ru/upload/iblock/f2d/6311a1fb_8cb0_11e7_8095_549f35008dee_399c34a7_7918_11e8_903c_549f35008dee.jpg</t>
  </si>
  <si>
    <t>https://topol-dt.ru/upload/iblock/575/6311a1fb_8cb0_11e7_8095_549f35008dee_399c34a8_7918_11e8_903c_549f35008dee.jpg</t>
  </si>
  <si>
    <t>https://topol-dt.ru/upload/iblock/5e4/6311a1fb_8cb0_11e7_8095_549f35008dee_42eaf61a_7918_11e8_903c_549f35008dee.jpg</t>
  </si>
  <si>
    <t>https://topol-dt.ru/upload/iblock/60b/6311a1fb_8cb0_11e7_8095_549f35008dee_42eaf61b_7918_11e8_903c_549f35008dee.jpg</t>
  </si>
  <si>
    <t>Бортик детский Гнездышко Polini kids Кантри, красный</t>
  </si>
  <si>
    <t>Преимущества:-можно использовать с рождения;-ребенок чувствует себя как в утробе матери;-удобно брать с собой в поездку;-материал: 100% хлопок.Габариты:Собранный вид (ШхДхВ): 46х80х12 см.В разобранном (ШхДхВ): 54х90х9 см.</t>
  </si>
  <si>
    <t>RU Д-RU.АБ93.В.10754</t>
  </si>
  <si>
    <t>https://topol-dt.ru/catalog/bortiki_dlya_krovatok/bortik_detskiy_gnezdyshko_polini_kantri_krasnyy/</t>
  </si>
  <si>
    <t>https://topol-dt.ru/upload/iblock/d2d/ba99a11c_6d42_11e7_8095_549f35008dee_f08488cd_99f3_11e7_8095_549f35008dee.jpeg</t>
  </si>
  <si>
    <t>https://topol-dt.ru/upload/iblock/d8d/ba99a11c_6d42_11e7_8095_549f35008dee_e893b1a3_99f3_11e7_8095_549f35008dee.jpeg</t>
  </si>
  <si>
    <t>https://topol-dt.ru/upload/iblock/686/ba99a11c_6d42_11e7_8095_549f35008dee_e893b1a4_99f3_11e7_8095_549f35008dee.jpeg</t>
  </si>
  <si>
    <t>https://topol-dt.ru/upload/iblock/dfe/ba99a11c_6d42_11e7_8095_549f35008dee_1a2d799e_ce9a_11e7_8095_549f35008dee.jpg</t>
  </si>
  <si>
    <t>https://topol-dt.ru/upload/iblock/e1c/ba99a11c_6d42_11e7_8095_549f35008dee_09a78c58_ce9a_11e7_8095_549f35008dee.jpg</t>
  </si>
  <si>
    <t>https://topol-dt.ru/upload/iblock/23b/ba99a11c_6d42_11e7_8095_549f35008dee_12299771_ce9a_11e7_8095_549f35008dee.jpg</t>
  </si>
  <si>
    <t>https://topol-dt.ru/upload/iblock/3c0/ba99a11c_6d42_11e7_8095_549f35008dee_12299770_ce9a_11e7_8095_549f35008dee.jpg</t>
  </si>
  <si>
    <t>https://topol-dt.ru/upload/iblock/471/ba99a11c_6d42_11e7_8095_549f35008dee_1a2d799d_ce9a_11e7_8095_549f35008dee.jpg</t>
  </si>
  <si>
    <t>https://topol-dt.ru/upload/iblock/320/ba99a11c_6d42_11e7_8095_549f35008dee_09a78c57_ce9a_11e7_8095_549f35008dee.jpg</t>
  </si>
  <si>
    <t>Бортик детский Гнездышко Polini kids Кантри, зеленый</t>
  </si>
  <si>
    <t>https://topol-dt.ru/catalog/bortiki_dlya_krovatok/bortik_detskiy_gnezdyshko_polini_kantri_zelenyy/</t>
  </si>
  <si>
    <t>https://topol-dt.ru/upload/iblock/248/c9f14424_6dd8_11e7_8095_549f35008dee_db21abd7_99f3_11e7_8095_549f35008dee.jpeg</t>
  </si>
  <si>
    <t>https://topol-dt.ru/upload/iblock/59c/c9f14424_6dd8_11e7_8095_549f35008dee_d2b2abbf_99f3_11e7_8095_549f35008dee.jpeg</t>
  </si>
  <si>
    <t>https://topol-dt.ru/upload/iblock/cb6/c9f14424_6dd8_11e7_8095_549f35008dee_d2b2abc0_99f3_11e7_8095_549f35008dee.jpeg</t>
  </si>
  <si>
    <t>https://topol-dt.ru/upload/iblock/3d0/c9f14424_6dd8_11e7_8095_549f35008dee_ebce8b26_ce99_11e7_8095_549f35008dee.jpg</t>
  </si>
  <si>
    <t>https://topol-dt.ru/upload/iblock/dad/c9f14424_6dd8_11e7_8095_549f35008dee_e3f0bf01_ce99_11e7_8095_549f35008dee.jpg</t>
  </si>
  <si>
    <t>https://topol-dt.ru/upload/iblock/1dc/c9f14424_6dd8_11e7_8095_549f35008dee_ebce8b27_ce99_11e7_8095_549f35008dee.jpg</t>
  </si>
  <si>
    <t>https://topol-dt.ru/upload/iblock/1c7/c9f14424_6dd8_11e7_8095_549f35008dee_e3f0befe_ce99_11e7_8095_549f35008dee.jpg</t>
  </si>
  <si>
    <t>https://topol-dt.ru/upload/iblock/afd/c9f14424_6dd8_11e7_8095_549f35008dee_f35dc9e5_ce99_11e7_8095_549f35008dee.jpg</t>
  </si>
  <si>
    <t>https://topol-dt.ru/upload/iblock/b12/c9f14424_6dd8_11e7_8095_549f35008dee_f35dc9e6_ce99_11e7_8095_549f35008dee.jpg</t>
  </si>
  <si>
    <t>Бортик детский Гнездышко Polini kids Монстрики, голубой</t>
  </si>
  <si>
    <t>Бортик-гнездышко имеет эргономичную форму и мягкие закругленные бортики, которые создадут ощущение защищенности новорожденного.Валики ограничат повороты малыша,гарантируя спокойный сонВысота бортиков 15 см,подходит для выкладывания ребенка на животик.Завязки-ленточки по краям позволят изделию придать форму.При необходимости бортик можно удлинить,достаточно просто развязать ленточки.Мягкое основание для комфортного прибывания ребенка в коконе.Габариты: Собранный вид (ШхДхВ): 46х80х12 см.В разобранном (ШхДхВ): 54х90х9 см.</t>
  </si>
  <si>
    <t>ЕАЭС № RU Д-RU.ВЕ02.В.13367/20</t>
  </si>
  <si>
    <t>https://topol-dt.ru/catalog/bortiki_dlya_krovatok/bortik_detskiy_gnezdyshko_polini_monstriki_goluboy/</t>
  </si>
  <si>
    <t>https://topol-dt.ru/upload/iblock/15e/32b6a86f_6e08_11e7_8095_549f35008dee_fde84658_99f3_11e7_8095_549f35008dee.jpeg</t>
  </si>
  <si>
    <t>https://topol-dt.ru/upload/iblock/fb6/32b6a86f_6e08_11e7_8095_549f35008dee_fde84659_99f3_11e7_8095_549f35008dee.jpeg</t>
  </si>
  <si>
    <t>https://topol-dt.ru/upload/iblock/53b/32b6a86f_6e08_11e7_8095_549f35008dee_07076c45_99f4_11e7_8095_549f35008dee.jpeg</t>
  </si>
  <si>
    <t>https://topol-dt.ru/upload/iblock/36e/32b6a86f_6e08_11e7_8095_549f35008dee_43387396_ce9a_11e7_8095_549f35008dee.jpg</t>
  </si>
  <si>
    <t>https://topol-dt.ru/upload/iblock/4c1/32b6a86f_6e08_11e7_8095_549f35008dee_53f9e345_ce9a_11e7_8095_549f35008dee.jpg</t>
  </si>
  <si>
    <t>https://topol-dt.ru/upload/iblock/823/32b6a86f_6e08_11e7_8095_549f35008dee_43387399_ce9a_11e7_8095_549f35008dee.jpg</t>
  </si>
  <si>
    <t>https://topol-dt.ru/upload/iblock/440/32b6a86f_6e08_11e7_8095_549f35008dee_4ba9d50f_ce9a_11e7_8095_549f35008dee.jpg</t>
  </si>
  <si>
    <t>https://topol-dt.ru/upload/iblock/5fb/32b6a86f_6e08_11e7_8095_549f35008dee_4ba9d510_ce9a_11e7_8095_549f35008dee.jpg</t>
  </si>
  <si>
    <t>https://topol-dt.ru/upload/iblock/a46/32b6a86f_6e08_11e7_8095_549f35008dee_53f9e344_ce9a_11e7_8095_549f35008dee.jpg</t>
  </si>
  <si>
    <t>Бортик детский Гнездышко Polini kids Зигзаг, серый</t>
  </si>
  <si>
    <t>https://topol-dt.ru/catalog/bortiki_dlya_krovatok/bortik_detskiy_gnezdyshko_polini_zigzag_seryy/</t>
  </si>
  <si>
    <t>https://topol-dt.ru/upload/iblock/1bf/c50032ac_6e0b_11e7_8095_549f35008dee_bf24bde0_99f3_11e7_8095_549f35008dee.jpeg</t>
  </si>
  <si>
    <t>https://topol-dt.ru/upload/iblock/c69/c50032ac_6e0b_11e7_8095_549f35008dee_b790bc60_99f3_11e7_8095_549f35008dee.jpeg</t>
  </si>
  <si>
    <t>https://topol-dt.ru/upload/iblock/c85/c50032ac_6e0b_11e7_8095_549f35008dee_bf24bdde_99f3_11e7_8095_549f35008dee.jpeg</t>
  </si>
  <si>
    <t>https://topol-dt.ru/upload/iblock/4e2/c50032ac_6e0b_11e7_8095_549f35008dee_c94a972d_ce99_11e7_8095_549f35008dee.jpg</t>
  </si>
  <si>
    <t>https://topol-dt.ru/upload/iblock/a36/c50032ac_6e0b_11e7_8095_549f35008dee_b99622ff_ce99_11e7_8095_549f35008dee.jpg</t>
  </si>
  <si>
    <t>https://topol-dt.ru/upload/iblock/987/c50032ac_6e0b_11e7_8095_549f35008dee_c23e441d_ce99_11e7_8095_549f35008dee.jpg</t>
  </si>
  <si>
    <t>https://topol-dt.ru/upload/iblock/6b4/c50032ac_6e0b_11e7_8095_549f35008dee_c94a972e_ce99_11e7_8095_549f35008dee.jpg</t>
  </si>
  <si>
    <t>https://topol-dt.ru/upload/iblock/33f/c50032ac_6e0b_11e7_8095_549f35008dee_b99622fe_ce99_11e7_8095_549f35008dee.jpg</t>
  </si>
  <si>
    <t>https://topol-dt.ru/upload/iblock/d0d/c50032ac_6e0b_11e7_8095_549f35008dee_c23e441e_ce99_11e7_8095_549f35008dee.jpg</t>
  </si>
  <si>
    <t>Бортик детский Гнездышко Polini kids Монстрики, розовый</t>
  </si>
  <si>
    <t>https://topol-dt.ru/catalog/bortiki_dlya_krovatok/bortik_detskiy_gnezdyshko_polini_monstriki_rozovyy/</t>
  </si>
  <si>
    <t>https://topol-dt.ru/upload/iblock/957/7f9075a7_6e08_11e7_8095_549f35008dee_1c0b1230_99f4_11e7_8095_549f35008dee.jpeg</t>
  </si>
  <si>
    <t>https://topol-dt.ru/upload/iblock/ad5/7f9075a7_6e08_11e7_8095_549f35008dee_12004408_99f4_11e7_8095_549f35008dee.jpeg</t>
  </si>
  <si>
    <t>https://topol-dt.ru/upload/iblock/798/7f9075a7_6e08_11e7_8095_549f35008dee_12004409_99f4_11e7_8095_549f35008dee.jpeg</t>
  </si>
  <si>
    <t>https://topol-dt.ru/upload/iblock/963/7f9075a7_6e08_11e7_8095_549f35008dee_6bb49b00_ce9a_11e7_8095_549f35008dee.jpg</t>
  </si>
  <si>
    <t>https://topol-dt.ru/upload/iblock/939/7f9075a7_6e08_11e7_8095_549f35008dee_73bade8c_ce9a_11e7_8095_549f35008dee.jpg</t>
  </si>
  <si>
    <t>https://topol-dt.ru/upload/iblock/ae4/7f9075a7_6e08_11e7_8095_549f35008dee_73bade8e_ce9a_11e7_8095_549f35008dee.jpg</t>
  </si>
  <si>
    <t>https://topol-dt.ru/upload/iblock/969/7f9075a7_6e08_11e7_8095_549f35008dee_63433987_ce9a_11e7_8095_549f35008dee.jpg</t>
  </si>
  <si>
    <t>https://topol-dt.ru/upload/iblock/865/7f9075a7_6e08_11e7_8095_549f35008dee_6bb49aff_ce9a_11e7_8095_549f35008dee.jpg</t>
  </si>
  <si>
    <t>https://topol-dt.ru/upload/iblock/f2e/7f9075a7_6e08_11e7_8095_549f35008dee_63433986_ce9a_11e7_8095_549f35008dee.jpg</t>
  </si>
  <si>
    <t>Бортик детский Гнездышко Polini kids Зигзаг, голубой</t>
  </si>
  <si>
    <t>https://topol-dt.ru/catalog/bortiki_dlya_krovatok/bortik_detskiy_gnezdyshko_polini_zigzag_goluboy/</t>
  </si>
  <si>
    <t>https://topol-dt.ru/upload/iblock/bd1/01fb9a6a_6e09_11e7_8095_549f35008dee_7f9e048e_99f3_11e7_8095_549f35008dee.jpeg</t>
  </si>
  <si>
    <t>https://topol-dt.ru/upload/iblock/e23/01fb9a6a_6e09_11e7_8095_549f35008dee_7f9e048f_99f3_11e7_8095_549f35008dee.jpeg</t>
  </si>
  <si>
    <t>https://topol-dt.ru/upload/iblock/26f/01fb9a6a_6e09_11e7_8095_549f35008dee_88a7be19_99f3_11e7_8095_549f35008dee.jpeg</t>
  </si>
  <si>
    <t>https://topol-dt.ru/upload/iblock/07e/01fb9a6a_6e09_11e7_8095_549f35008dee_5c2d42dd_e3c2_11eb_9107_549f35008dee.jpeg</t>
  </si>
  <si>
    <t>https://topol-dt.ru/upload/iblock/976/01fb9a6a_6e09_11e7_8095_549f35008dee_62c4f27e_e3c2_11eb_9107_549f35008dee.jpeg</t>
  </si>
  <si>
    <t>https://topol-dt.ru/upload/iblock/ada/01fb9a6a_6e09_11e7_8095_549f35008dee_62c4f27f_e3c2_11eb_9107_549f35008dee.jpeg</t>
  </si>
  <si>
    <t>https://topol-dt.ru/upload/iblock/9ab/01fb9a6a_6e09_11e7_8095_549f35008dee_4f9f614d_ce99_11e7_8095_549f35008dee.jpg</t>
  </si>
  <si>
    <t>https://topol-dt.ru/upload/iblock/4f0/01fb9a6a_6e09_11e7_8095_549f35008dee_578dd717_ce99_11e7_8095_549f35008dee.jpg</t>
  </si>
  <si>
    <t>https://topol-dt.ru/upload/iblock/4b3/01fb9a6a_6e09_11e7_8095_549f35008dee_4f9f614c_ce99_11e7_8095_549f35008dee.jpg</t>
  </si>
  <si>
    <t>https://topol-dt.ru/upload/iblock/689/01fb9a6a_6e09_11e7_8095_549f35008dee_60ce5046_ce99_11e7_8095_549f35008dee.jpg</t>
  </si>
  <si>
    <t>https://topol-dt.ru/upload/iblock/c1d/01fb9a6a_6e09_11e7_8095_549f35008dee_578dd718_ce99_11e7_8095_549f35008dee.jpg</t>
  </si>
  <si>
    <t>https://topol-dt.ru/upload/iblock/0c0/01fb9a6a_6e09_11e7_8095_549f35008dee_60ce5047_ce99_11e7_8095_549f35008dee.jpg</t>
  </si>
  <si>
    <t>Бортик детский Гнездышко Polini kids Зигзаг, зеленый</t>
  </si>
  <si>
    <t>https://topol-dt.ru/catalog/bortiki_dlya_krovatok/bortik_detskiy_gnezdyshko_polini_zigzag_zelenyy/</t>
  </si>
  <si>
    <t>https://topol-dt.ru/upload/iblock/fc0/32608d63_6e0c_11e7_8095_549f35008dee_9d3b8357_99f3_11e7_8095_549f35008dee.jpeg</t>
  </si>
  <si>
    <t>https://topol-dt.ru/upload/iblock/e44/32608d63_6e0c_11e7_8095_549f35008dee_95f3ade1_99f3_11e7_8095_549f35008dee.jpeg</t>
  </si>
  <si>
    <t>https://topol-dt.ru/upload/iblock/c9e/32608d63_6e0c_11e7_8095_549f35008dee_95f3ade2_99f3_11e7_8095_549f35008dee.jpeg</t>
  </si>
  <si>
    <t>https://topol-dt.ru/upload/iblock/75c/32608d63_6e0c_11e7_8095_549f35008dee_72c79439_ce99_11e7_8095_549f35008dee.jpg</t>
  </si>
  <si>
    <t>https://topol-dt.ru/upload/iblock/7fd/32608d63_6e0c_11e7_8095_549f35008dee_72c79438_ce99_11e7_8095_549f35008dee.jpg</t>
  </si>
  <si>
    <t>https://topol-dt.ru/upload/iblock/5e0/32608d63_6e0c_11e7_8095_549f35008dee_7a75c4da_ce99_11e7_8095_549f35008dee.jpg</t>
  </si>
  <si>
    <t>https://topol-dt.ru/upload/iblock/eb9/32608d63_6e0c_11e7_8095_549f35008dee_7a75c4db_ce99_11e7_8095_549f35008dee.jpg</t>
  </si>
  <si>
    <t>https://topol-dt.ru/upload/iblock/7a2/32608d63_6e0c_11e7_8095_549f35008dee_8255f263_ce99_11e7_8095_549f35008dee.jpg</t>
  </si>
  <si>
    <t>https://topol-dt.ru/upload/iblock/d70/32608d63_6e0c_11e7_8095_549f35008dee_8255f262_ce99_11e7_8095_549f35008dee.jpg</t>
  </si>
  <si>
    <t>Бортик детский Гнездышко Polini kids Жирафы, желтый</t>
  </si>
  <si>
    <t>https://topol-dt.ru/catalog/bortiki_dlya_krovatok/bortik_detskiy_gnezdyshko_polini_zhirafy_zheltyy/</t>
  </si>
  <si>
    <t>https://topol-dt.ru/upload/iblock/3fc/8f930dbe_6e0c_11e7_8095_549f35008dee_4c3e71c5_99f3_11e7_8095_549f35008dee.jpeg</t>
  </si>
  <si>
    <t>https://topol-dt.ru/upload/iblock/257/8f930dbe_6e0c_11e7_8095_549f35008dee_449e8964_99f3_11e7_8095_549f35008dee.jpeg</t>
  </si>
  <si>
    <t>https://topol-dt.ru/upload/iblock/874/8f930dbe_6e0c_11e7_8095_549f35008dee_449e8965_99f3_11e7_8095_549f35008dee.jpeg</t>
  </si>
  <si>
    <t>https://topol-dt.ru/upload/iblock/be4/8f930dbe_6e0c_11e7_8095_549f35008dee_fd2a364e_ce98_11e7_8095_549f35008dee.jpeg</t>
  </si>
  <si>
    <t>https://topol-dt.ru/upload/iblock/28c/8f930dbe_6e0c_11e7_8095_549f35008dee_fd2a364f_ce98_11e7_8095_549f35008dee.jpeg</t>
  </si>
  <si>
    <t>https://topol-dt.ru/upload/iblock/de6/8f930dbe_6e0c_11e7_8095_549f35008dee_06175f56_ce99_11e7_8095_549f35008dee.jpeg</t>
  </si>
  <si>
    <t>https://topol-dt.ru/upload/iblock/a67/8f930dbe_6e0c_11e7_8095_549f35008dee_06175f57_ce99_11e7_8095_549f35008dee.jpeg</t>
  </si>
  <si>
    <t>https://topol-dt.ru/upload/iblock/f3e/8f930dbe_6e0c_11e7_8095_549f35008dee_2f9e4071_db26_11eb_9107_549f35008dee.jpeg</t>
  </si>
  <si>
    <t>https://topol-dt.ru/upload/iblock/b8d/8f930dbe_6e0c_11e7_8095_549f35008dee_2f9e4072_db26_11eb_9107_549f35008dee.jpeg</t>
  </si>
  <si>
    <t>https://topol-dt.ru/upload/iblock/c44/8f930dbe_6e0c_11e7_8095_549f35008dee_e7446da9_ce98_11e7_8095_549f35008dee.jpg</t>
  </si>
  <si>
    <t>https://topol-dt.ru/upload/iblock/cf4/8f930dbe_6e0c_11e7_8095_549f35008dee_efdbe526_ce98_11e7_8095_549f35008dee.jpg</t>
  </si>
  <si>
    <t>https://topol-dt.ru/upload/iblock/532/8f930dbe_6e0c_11e7_8095_549f35008dee_efdbe527_ce98_11e7_8095_549f35008dee.jpg</t>
  </si>
  <si>
    <t>https://topol-dt.ru/upload/iblock/688/8f930dbe_6e0c_11e7_8095_549f35008dee_df3e2a1d_ce98_11e7_8095_549f35008dee.jpg</t>
  </si>
  <si>
    <t>https://topol-dt.ru/upload/iblock/3bd/8f930dbe_6e0c_11e7_8095_549f35008dee_df3e2a1c_ce98_11e7_8095_549f35008dee.jpg</t>
  </si>
  <si>
    <t>https://topol-dt.ru/upload/iblock/17d/8f930dbe_6e0c_11e7_8095_549f35008dee_e7446daa_ce98_11e7_8095_549f35008dee.jpg</t>
  </si>
  <si>
    <t>Подушка универсальная Polini kids Монстрики большая, белый</t>
  </si>
  <si>
    <t>Подходит для беременных мам и малышей.Наполнитель: полистирол в виде шариков.Чехол; на молнии: 100% хлопок.Габариты:(ШхДхВ): 135х20х10 см.</t>
  </si>
  <si>
    <t>https://topol-dt.ru/catalog/podushki/podushka_universalnaya_polini_monstriki_bolshaya_belyy/</t>
  </si>
  <si>
    <t>https://topol-dt.ru/upload/iblock/b8e/e1222a98_3617_11e7_8095_549f35008dee_7addbd91_9858_11e7_8095_549f35008dee.jpeg</t>
  </si>
  <si>
    <t>Подушка универсальная Polini kids Жирафы большая, белый</t>
  </si>
  <si>
    <t>Подходит для беременных мам и малышей.Наполнитель: полистирол в виде шариков.Чехол; на молнии: 100% хлопок.Габариты:(ШхДхВ): 135х20х10 см</t>
  </si>
  <si>
    <t>https://topol-dt.ru/catalog/podushki/podushka_universalnaya_polini_zhirafy_bolshaya_belyy/</t>
  </si>
  <si>
    <t>https://topol-dt.ru/upload/iblock/93b/cf24df41_3627_11e7_8095_549f35008dee_2951d96e_9858_11e7_8095_549f35008dee.jpeg</t>
  </si>
  <si>
    <t>https://topol-dt.ru/upload/iblock/b25/cf24df41_3627_11e7_8095_549f35008dee_d7ff5c2f_ce97_11e7_8095_549f35008dee.jpeg</t>
  </si>
  <si>
    <t>https://topol-dt.ru/upload/iblock/6f4/cf24df41_3627_11e7_8095_549f35008dee_d7ff5c30_ce97_11e7_8095_549f35008dee.jpeg</t>
  </si>
  <si>
    <t>https://topol-dt.ru/upload/iblock/4de/cf24df41_3627_11e7_8095_549f35008dee_e5aa8302_ce97_11e7_8095_549f35008dee.jpeg</t>
  </si>
  <si>
    <t>https://topol-dt.ru/upload/iblock/6b7/cf24df41_3627_11e7_8095_549f35008dee_e5aa8303_ce97_11e7_8095_549f35008dee.jpeg</t>
  </si>
  <si>
    <t>https://topol-dt.ru/upload/iblock/48e/cf24df41_3627_11e7_8095_549f35008dee_ef692521_ce97_11e7_8095_549f35008dee.jpeg</t>
  </si>
  <si>
    <t>https://topol-dt.ru/upload/iblock/52d/cf24df41_3627_11e7_8095_549f35008dee_f80ee4e1_ce97_11e7_8095_549f35008dee.jpg</t>
  </si>
  <si>
    <t>https://topol-dt.ru/upload/iblock/7ab/cf24df41_3627_11e7_8095_549f35008dee_f80ee4e0_ce97_11e7_8095_549f35008dee.jpg</t>
  </si>
  <si>
    <t>https://topol-dt.ru/upload/iblock/ae1/cf24df41_3627_11e7_8095_549f35008dee_0593f5af_ce98_11e7_8095_549f35008dee.jpg</t>
  </si>
  <si>
    <t>https://topol-dt.ru/upload/iblock/09c/cf24df41_3627_11e7_8095_549f35008dee_0593f5ae_ce98_11e7_8095_549f35008dee.jpg</t>
  </si>
  <si>
    <t>https://topol-dt.ru/upload/iblock/f9d/cf24df41_3627_11e7_8095_549f35008dee_11d08897_ce98_11e7_8095_549f35008dee.jpg</t>
  </si>
  <si>
    <t>Подушка универсальная Polini kids Зигзаг большая, серый</t>
  </si>
  <si>
    <t>https://topol-dt.ru/catalog/podushki/podushka_universalnaya_polini_zigzag_bolshaya_seryy/</t>
  </si>
  <si>
    <t>https://topol-dt.ru/upload/iblock/6f9/4011497f_4a9c_11e7_8095_549f35008dee_5a6c9c75_9858_11e7_8095_549f35008dee.jpeg</t>
  </si>
  <si>
    <t>Бортик детский Гнездышко Polini kids Зигзаг, розовый</t>
  </si>
  <si>
    <t>https://topol-dt.ru/catalog/bortiki_dlya_krovatok/bortik_detskiy_gnezdyshko_polini_zigzag_rozovyy/</t>
  </si>
  <si>
    <t>https://topol-dt.ru/upload/iblock/4e0/344bd055_6e09_11e7_8095_549f35008dee_b0064061_99f3_11e7_8095_549f35008dee.jpeg</t>
  </si>
  <si>
    <t>https://topol-dt.ru/upload/iblock/f21/344bd055_6e09_11e7_8095_549f35008dee_a8ab5fe8_99f3_11e7_8095_549f35008dee.jpeg</t>
  </si>
  <si>
    <t>https://topol-dt.ru/upload/iblock/283/344bd055_6e09_11e7_8095_549f35008dee_a8ab5fe9_99f3_11e7_8095_549f35008dee.jpeg</t>
  </si>
  <si>
    <t>https://topol-dt.ru/upload/iblock/3f1/344bd055_6e09_11e7_8095_549f35008dee_9cb7124c_ce99_11e7_8095_549f35008dee.jpg</t>
  </si>
  <si>
    <t>https://topol-dt.ru/upload/iblock/769/344bd055_6e09_11e7_8095_549f35008dee_a310de28_ce99_11e7_8095_549f35008dee.jpg</t>
  </si>
  <si>
    <t>https://topol-dt.ru/upload/iblock/a82/344bd055_6e09_11e7_8095_549f35008dee_aaae6528_ce99_11e7_8095_549f35008dee.jpg</t>
  </si>
  <si>
    <t>https://topol-dt.ru/upload/iblock/f77/344bd055_6e09_11e7_8095_549f35008dee_aaae6527_ce99_11e7_8095_549f35008dee.jpg</t>
  </si>
  <si>
    <t>https://topol-dt.ru/upload/iblock/ff9/344bd055_6e09_11e7_8095_549f35008dee_9cb7124d_ce99_11e7_8095_549f35008dee.jpg</t>
  </si>
  <si>
    <t>https://topol-dt.ru/upload/iblock/f2a/344bd055_6e09_11e7_8095_549f35008dee_a310de27_ce99_11e7_8095_549f35008dee.jpg</t>
  </si>
  <si>
    <t>Стул для школьника регулируемый Polini kids City / Polini kids Smart L, белый-серый</t>
  </si>
  <si>
    <t>City</t>
  </si>
  <si>
    <t>Материал сидения: эко-кожа. 3 положения фиксации стула: 38,43,46 см.Для ребенка ростом от 145 до 180 см. Габариты(ДхШхВ): 47 х 38 х 75,5-83,5 см.Максимальный вес нагрузки 80 кг..</t>
  </si>
  <si>
    <t>https://topol-dt.ru/catalog/stoly/stul_dlya_shkolnika_reguliruemyy_polini_city_polini_smart_l_belyy_seryy/</t>
  </si>
  <si>
    <t>https://topol-dt.ru/upload/iblock/a50/4fde7fec_87d2_11e7_8095_549f35008dee_fb1bc8e2_213f_11e8_b493_549f35008dee.jpeg</t>
  </si>
  <si>
    <t>https://topol-dt.ru/upload/iblock/fb2/4fde7fec_87d2_11e7_8095_549f35008dee_27d85935_2c16_11e8_903c_549f35008dee.jpeg</t>
  </si>
  <si>
    <t>https://topol-dt.ru/upload/iblock/6a3/4fde7fec_87d2_11e7_8095_549f35008dee_2fd05480_2c16_11e8_903c_549f35008dee.jpeg</t>
  </si>
  <si>
    <t>https://topol-dt.ru/upload/iblock/cf0/4fde7fec_87d2_11e7_8095_549f35008dee_365c1d41_2c16_11e8_903c_549f35008dee.jpeg</t>
  </si>
  <si>
    <t>https://topol-dt.ru/upload/iblock/809/4fde7fec_87d2_11e7_8095_549f35008dee_f4aef205_213f_11e8_b493_549f35008dee.jpeg</t>
  </si>
  <si>
    <t>https://topol-dt.ru/upload/iblock/d39/4fde7fec_87d2_11e7_8095_549f35008dee_f4aef206_213f_11e8_b493_549f35008dee.jpeg</t>
  </si>
  <si>
    <t>https://topol-dt.ru/upload/iblock/e24/4fde7fec_87d2_11e7_8095_549f35008dee_fb1bc8e3_213f_11e8_b493_549f35008dee.jpeg</t>
  </si>
  <si>
    <t>https://topol-dt.ru/upload/iblock/d16/4fde7fec_87d2_11e7_8095_549f35008dee_0206c8ae_2140_11e8_b493_549f35008dee.jpeg</t>
  </si>
  <si>
    <t>https://topol-dt.ru/upload/iblock/7d5/4fde7fec_87d2_11e7_8095_549f35008dee_0206c8af_2140_11e8_b493_549f35008dee.jpeg</t>
  </si>
  <si>
    <t>https://topol-dt.ru/upload/iblock/7f4/4fde7fec_87d2_11e7_8095_549f35008dee_0a3f0920_2140_11e8_b493_549f35008dee.jpeg</t>
  </si>
  <si>
    <t>https://topol-dt.ru/upload/iblock/d53/4fde7fec_87d2_11e7_8095_549f35008dee_0a3f0921_2140_11e8_b493_549f35008dee.jpeg</t>
  </si>
  <si>
    <t>https://topol-dt.ru/upload/iblock/5ae/4fde7fec_87d2_11e7_8095_549f35008dee_114b5c30_2140_11e8_b493_549f35008dee.jpeg</t>
  </si>
  <si>
    <t>https://topol-dt.ru/upload/iblock/4fb/4fde7fec_87d2_11e7_8095_549f35008dee_f335c658_2208_11e8_b493_549f35008dee.jpeg</t>
  </si>
  <si>
    <t>https://topol-dt.ru/upload/iblock/122/4fde7fec_87d2_11e7_8095_549f35008dee_91544e6a_d478_11ee_ba8a_5254001dfc81.jpeg</t>
  </si>
  <si>
    <t>https://topol-dt.ru/upload/iblock/2c4/4fde7fec_87d2_11e7_8095_549f35008dee_f9a52c67_1aa5_11f0_ba9b_5254001dfc81.jpeg</t>
  </si>
  <si>
    <t>https://topol-dt.ru/upload/iblock/3f7/4fde7fec_87d2_11e7_8095_549f35008dee_f9a52c68_1aa5_11f0_ba9b_5254001dfc81.jpeg</t>
  </si>
  <si>
    <t>https://topol-dt.ru/upload/iblock/73f/4fde7fec_87d2_11e7_8095_549f35008dee_01889542_1aa6_11f0_ba9b_5254001dfc81.jpeg</t>
  </si>
  <si>
    <t>https://topol-dt.ru/upload/iblock/82b/4fde7fec_87d2_11e7_8095_549f35008dee_01889543_1aa6_11f0_ba9b_5254001dfc81.jpeg</t>
  </si>
  <si>
    <t>https://topol-dt.ru/upload/iblock/0cb/4fde7fec_87d2_11e7_8095_549f35008dee_09c1cece_1aa6_11f0_ba9b_5254001dfc81.jpeg</t>
  </si>
  <si>
    <t>https://topol-dt.ru/upload/iblock/534/4fde7fec_87d2_11e7_8095_549f35008dee_09c1cecf_1aa6_11f0_ba9b_5254001dfc81.jpeg</t>
  </si>
  <si>
    <t>https://topol-dt.ru/upload/iblock/407/4fde7fec_87d2_11e7_8095_549f35008dee_11a79a91_1aa6_11f0_ba9b_5254001dfc81.jpeg</t>
  </si>
  <si>
    <t>https://topol-dt.ru/upload/iblock/154/4fde7fec_87d2_11e7_8095_549f35008dee_11a79a92_1aa6_11f0_ba9b_5254001dfc81.jpeg</t>
  </si>
  <si>
    <t>https://topol-dt.ru/upload/iblock/3bd/4fde7fec_87d2_11e7_8095_549f35008dee_1a0498e7_1aa6_11f0_ba9b_5254001dfc81.jpeg</t>
  </si>
  <si>
    <t>https://topol-dt.ru/upload/iblock/fb3/4fde7fec_87d2_11e7_8095_549f35008dee_e6d39876_31b7_11e8_903c_549f35008dee.pdf</t>
  </si>
  <si>
    <t>https://topol-dt.ru/upload/iblock/444/4fde7fec_87d2_11e7_8095_549f35008dee_a3689b8d_7919_11e8_903c_549f35008dee.jpg</t>
  </si>
  <si>
    <t>https://topol-dt.ru/upload/iblock/61e/4fde7fec_87d2_11e7_8095_549f35008dee_a3689b8e_7919_11e8_903c_549f35008dee.jpg</t>
  </si>
  <si>
    <t>https://topol-dt.ru/upload/iblock/9c8/4fde7fec_87d2_11e7_8095_549f35008dee_a3689b8f_7919_11e8_903c_549f35008dee.jpg</t>
  </si>
  <si>
    <t>https://topol-dt.ru/upload/iblock/7a4/4fde7fec_87d2_11e7_8095_549f35008dee_a3689b90_7919_11e8_903c_549f35008dee.jpg</t>
  </si>
  <si>
    <t>https://topol-dt.ru/upload/iblock/eb4/4fde7fec_87d2_11e7_8095_549f35008dee_a3689b91_7919_11e8_903c_549f35008dee.jpg</t>
  </si>
  <si>
    <t>https://topol-dt.ru/upload/iblock/2c6/4fde7fec_87d2_11e7_8095_549f35008dee_a3689b92_7919_11e8_903c_549f35008dee.jpg</t>
  </si>
  <si>
    <t>https://topol-dt.ru/upload/iblock/327/4fde7fec_87d2_11e7_8095_549f35008dee_c10b2011_ff4b_11eb_9107_549f35008dee.pdf</t>
  </si>
  <si>
    <t>Растущая парта-трансформер Polini kids Simple М1 75х55 см, серый</t>
  </si>
  <si>
    <t>-растет вместе с ребенком -сглаженные углы -встроенный пенал -соответствует европейским стандартам качества и безопасности -регулируемый угол наклона в 6 положениях до 27 градусов -5 положений высоты: 53см, 59см, 64см, 71см, 76см. -способствует хорошей осанкеРост ребенка:от 115 см. до 185 см..Возраст:от 6 до 17 лет.Материал: каркас-металл, столешница -ЛДСП.Габариты:ширина 750 мм, глубина 550 мм..</t>
  </si>
  <si>
    <t>ЕАЭС RU С-RU.ВЕ02.В.03591/21</t>
  </si>
  <si>
    <t>https://topol-dt.ru/catalog/stoly/rastushchaya_parta_transformer_polini_simple_m1_75kh55_sm_seryy/</t>
  </si>
  <si>
    <t>https://topol-dt.ru/upload/iblock/784/fc8a6054_8ba6_11e7_8095_549f35008dee_c678f8eb_2140_11e8_b493_549f35008dee.jpeg</t>
  </si>
  <si>
    <t>https://topol-dt.ru/upload/iblock/99c/fc8a6054_8ba6_11e7_8095_549f35008dee_c678f8ec_2140_11e8_b493_549f35008dee.jpeg</t>
  </si>
  <si>
    <t>https://topol-dt.ru/upload/iblock/ca2/fc8a6054_8ba6_11e7_8095_549f35008dee_cdc59122_2140_11e8_b493_549f35008dee.jpeg</t>
  </si>
  <si>
    <t>https://topol-dt.ru/upload/iblock/2ad/fc8a6054_8ba6_11e7_8095_549f35008dee_cdc59124_2140_11e8_b493_549f35008dee.jpeg</t>
  </si>
  <si>
    <t>https://topol-dt.ru/upload/iblock/946/fc8a6054_8ba6_11e7_8095_549f35008dee_d46927a6_2140_11e8_b493_549f35008dee.jpeg</t>
  </si>
  <si>
    <t>https://topol-dt.ru/upload/iblock/d2c/fc8a6054_8ba6_11e7_8095_549f35008dee_d46927a7_2140_11e8_b493_549f35008dee.jpeg</t>
  </si>
  <si>
    <t>https://topol-dt.ru/upload/iblock/45e/fc8a6054_8ba6_11e7_8095_549f35008dee_de230704_2140_11e8_b493_549f35008dee.jpeg</t>
  </si>
  <si>
    <t>https://topol-dt.ru/upload/iblock/e24/fc8a6054_8ba6_11e7_8095_549f35008dee_e5fc106c_2140_11e8_b493_549f35008dee.jpeg</t>
  </si>
  <si>
    <t>https://topol-dt.ru/upload/iblock/f8c/fc8a6054_8ba6_11e7_8095_549f35008dee_e5fc106d_2140_11e8_b493_549f35008dee.jpeg</t>
  </si>
  <si>
    <t>https://topol-dt.ru/upload/iblock/9af/fc8a6054_8ba6_11e7_8095_549f35008dee_eefea5d5_2140_11e8_b493_549f35008dee.jpeg</t>
  </si>
  <si>
    <t>https://topol-dt.ru/upload/iblock/73f/fc8a6054_8ba6_11e7_8095_549f35008dee_eefea5d6_2140_11e8_b493_549f35008dee.jpeg</t>
  </si>
  <si>
    <t>https://topol-dt.ru/upload/iblock/8ca/fc8a6054_8ba6_11e7_8095_549f35008dee_f8b16113_2140_11e8_b493_549f35008dee.jpeg</t>
  </si>
  <si>
    <t>https://topol-dt.ru/upload/iblock/0b8/fc8a6054_8ba6_11e7_8095_549f35008dee_d910a3e1_31b7_11e8_903c_549f35008dee.pdf</t>
  </si>
  <si>
    <t>https://topol-dt.ru/upload/iblock/1e7/fc8a6054_8ba6_11e7_8095_549f35008dee_8cd22f1b_7918_11e8_903c_549f35008dee.jpg</t>
  </si>
  <si>
    <t>https://topol-dt.ru/upload/iblock/49a/fc8a6054_8ba6_11e7_8095_549f35008dee_8cd22f1c_7918_11e8_903c_549f35008dee.jpg</t>
  </si>
  <si>
    <t>https://topol-dt.ru/upload/iblock/adb/fc8a6054_8ba6_11e7_8095_549f35008dee_93a56124_7918_11e8_903c_549f35008dee.jpg</t>
  </si>
  <si>
    <t>https://topol-dt.ru/upload/iblock/cd6/fc8a6054_8ba6_11e7_8095_549f35008dee_93a56126_7918_11e8_903c_549f35008dee.jpg</t>
  </si>
  <si>
    <t>https://topol-dt.ru/upload/iblock/594/fc8a6054_8ba6_11e7_8095_549f35008dee_9b643b69_7918_11e8_903c_549f35008dee.jpg</t>
  </si>
  <si>
    <t>https://topol-dt.ru/upload/iblock/480/fc8a6054_8ba6_11e7_8095_549f35008dee_9b643b6a_7918_11e8_903c_549f35008dee.jpg</t>
  </si>
  <si>
    <t>https://topol-dt.ru/upload/iblock/7a1/fc8a6054_8ba6_11e7_8095_549f35008dee_a548f38c_7918_11e8_903c_549f35008dee.jpg</t>
  </si>
  <si>
    <t>https://topol-dt.ru/upload/iblock/320/fc8a6054_8ba6_11e7_8095_549f35008dee_a548f38d_7918_11e8_903c_549f35008dee.jpg</t>
  </si>
  <si>
    <t>https://topol-dt.ru/upload/iblock/025/fc8a6054_8ba6_11e7_8095_549f35008dee_38227acf_ff4b_11eb_9107_549f35008dee.pdf</t>
  </si>
  <si>
    <t>Одеяло и подушки для вигвама детского Polini kids Кантри, зеленый</t>
  </si>
  <si>
    <t>- 2 подушки (наволочки снимаются) 40х40 см..- одеяло 110х140 см.,- наполнитель: п/э 100%,- материал верха- хлопок 100%.</t>
  </si>
  <si>
    <t>RU Д-RU.АБ73.В.00577</t>
  </si>
  <si>
    <t>https://topol-dt.ru/catalog/podushki/odeyalo_i_podushki_dlya_vigvama_detskogo_polini_kantri_zelenyy/</t>
  </si>
  <si>
    <t>https://topol-dt.ru/upload/iblock/29d/9f51b2a7_362a_11e7_8095_549f35008dee_7770623a_b578_11e7_8095_549f35008dee.jpeg</t>
  </si>
  <si>
    <t>https://topol-dt.ru/upload/iblock/6ed/9f51b2a7_362a_11e7_8095_549f35008dee_7770623c_b578_11e7_8095_549f35008dee.jpeg</t>
  </si>
  <si>
    <t>https://topol-dt.ru/upload/iblock/0dd/9f51b2a7_362a_11e7_8095_549f35008dee_826215dc_b578_11e7_8095_549f35008dee.jpeg</t>
  </si>
  <si>
    <t>Одеяло и подушки для вигвама детского Polini kids Кантри, красный</t>
  </si>
  <si>
    <t>https://topol-dt.ru/catalog/podushki/odeyalo_i_podushki_dlya_vigvama_detskogo_polini_kantri_krasnyy/</t>
  </si>
  <si>
    <t>https://topol-dt.ru/upload/iblock/c61/b86cb60b_362a_11e7_8095_549f35008dee_734aa809_b573_11e7_8095_549f35008dee.jpeg</t>
  </si>
  <si>
    <t>https://topol-dt.ru/upload/iblock/341/b86cb60b_362a_11e7_8095_549f35008dee_79b05ac6_b573_11e7_8095_549f35008dee.jpeg</t>
  </si>
  <si>
    <t>https://topol-dt.ru/upload/iblock/058/b86cb60b_362a_11e7_8095_549f35008dee_79b05ac7_b573_11e7_8095_549f35008dee.jpeg</t>
  </si>
  <si>
    <t>Комплект в кроватку Polini kids Disney baby Медвежонок Винни и его друзья, 7 предметов, макиато-желт</t>
  </si>
  <si>
    <t>Комплект выполнен из 100% хлопка. Подходит на кроватку с размером ложа 120х60 см. В состав комплекта входит: простыня на резинке на матрац (120х60 см),подушка (40х60 см),наволочка (40х60 см),одеяло (110х140 см),пододеяльник (110х140 см). штора балдахина (300 см),борт в кроватку со съемными чехлами (37х360 см).</t>
  </si>
  <si>
    <t>https://topol-dt.ru/catalog/komplekty_v_krovatku/komplekt_v_krovatku_polini_disney_baby_medvezhonok_vinni_i_ego_druzya_7_predmetov_makiato_zheltyy/</t>
  </si>
  <si>
    <t>https://topol-dt.ru/upload/iblock/d16/bcf5e219_9f7c_11e7_8095_549f35008dee_86ecf702_d4ca_11e7_8095_549f35008dee.jpeg</t>
  </si>
  <si>
    <t>https://topol-dt.ru/upload/iblock/7f2/bcf5e219_9f7c_11e7_8095_549f35008dee_7f993aaa_d4ca_11e7_8095_549f35008dee.jpeg</t>
  </si>
  <si>
    <t>https://topol-dt.ru/upload/iblock/b92/bcf5e219_9f7c_11e7_8095_549f35008dee_7f993aab_d4ca_11e7_8095_549f35008dee.jpeg</t>
  </si>
  <si>
    <t>https://topol-dt.ru/upload/iblock/81e/bcf5e219_9f7c_11e7_8095_549f35008dee_86ecf703_d4ca_11e7_8095_549f35008dee.jpeg</t>
  </si>
  <si>
    <t>https://topol-dt.ru/upload/iblock/b27/bcf5e219_9f7c_11e7_8095_549f35008dee_8dd0d2ad_d4ca_11e7_8095_549f35008dee.jpeg</t>
  </si>
  <si>
    <t>https://topol-dt.ru/upload/iblock/9ff/bcf5e219_9f7c_11e7_8095_549f35008dee_54775414_58f7_11e8_903c_549f35008dee.jpeg</t>
  </si>
  <si>
    <t>https://topol-dt.ru/upload/iblock/4db/bcf5e219_9f7c_11e7_8095_549f35008dee_5bde1b6e_58f7_11e8_903c_549f35008dee.jpeg</t>
  </si>
  <si>
    <t>https://topol-dt.ru/upload/iblock/e3e/bcf5e219_9f7c_11e7_8095_549f35008dee_6218f567_58f7_11e8_903c_549f35008dee.jpeg</t>
  </si>
  <si>
    <t>https://topol-dt.ru/upload/iblock/1cb/bcf5e219_9f7c_11e7_8095_549f35008dee_5b4ed6f0_0718_11e8_b493_549f35008dee.jpeg</t>
  </si>
  <si>
    <t>https://topol-dt.ru/upload/iblock/1e6/bcf5e219_9f7c_11e7_8095_549f35008dee_6cc9f1f3_0718_11e8_b493_549f35008dee.jpeg</t>
  </si>
  <si>
    <t>https://topol-dt.ru/upload/iblock/d38/bcf5e219_9f7c_11e7_8095_549f35008dee_6cc9f1f5_0718_11e8_b493_549f35008dee.jpeg</t>
  </si>
  <si>
    <t>Комплект растущей детской мебели Polini kids Eco 400 SM, 68х55 см, белый-натуральный</t>
  </si>
  <si>
    <t>белый-натуральный</t>
  </si>
  <si>
    <t xml:space="preserve">Комплект мебели Polini Eco 400 растет вместе с малышом. Рекомендуемый возраст от 3-10 лет. Для ребенка ростом от 108 до142 см.Включает в себя стол и стул. Свойства: - столик регулируется как в горизонтальное, так и в наклонное положение. - подходит для кормления, так и для обучения ребенка. - три положения высоты.- мебель изготовлена из экологически чистых материалов. Габариты: Размер столика: 680х550 мм; Высота столика: 460/525/585 мм; Размер стула: 345х330 мм;Высота стула: 640 мм; Высота от пола до сидения стульчика: 260/300/340 мм;Высота от пола до сидения стульчика для роста ребенка: 910-1160/1080-1210/1190-1420 мм;Угол наклона столешницы 0-8 градусов. </t>
  </si>
  <si>
    <t>https://topol-dt.ru/catalog/mebelnye_komplekty/komplekt_rastushchey_detskoy_mebeli_polini_eco_400_sm_68kh55_sm_belyy_naturalnyy/</t>
  </si>
  <si>
    <t>https://topol-dt.ru/upload/iblock/efe/87437ab2_b241_11e7_8095_549f35008dee_ca7e6c4f_f536_11e7_b493_549f35008dee.jpeg</t>
  </si>
  <si>
    <t>https://topol-dt.ru/upload/iblock/2ab/87437ab2_b241_11e7_8095_549f35008dee_4e549603_7915_11e8_903c_549f35008dee.jpeg</t>
  </si>
  <si>
    <t>https://topol-dt.ru/upload/iblock/247/87437ab2_b241_11e7_8095_549f35008dee_4e549604_7915_11e8_903c_549f35008dee.jpeg</t>
  </si>
  <si>
    <t>https://topol-dt.ru/upload/iblock/7c4/87437ab2_b241_11e7_8095_549f35008dee_d13e9356_f536_11e7_b493_549f35008dee.jpeg</t>
  </si>
  <si>
    <t>https://topol-dt.ru/upload/iblock/5a3/87437ab2_b241_11e7_8095_549f35008dee_14d1df2a_fb58_11e7_b493_549f35008dee.jpeg</t>
  </si>
  <si>
    <t>https://topol-dt.ru/upload/iblock/2c7/87437ab2_b241_11e7_8095_549f35008dee_1c684208_fb58_11e7_b493_549f35008dee.jpeg</t>
  </si>
  <si>
    <t>https://topol-dt.ru/upload/iblock/d33/87437ab2_b241_11e7_8095_549f35008dee_1c684209_fb58_11e7_b493_549f35008dee.jpeg</t>
  </si>
  <si>
    <t>https://topol-dt.ru/upload/iblock/e82/87437ab2_b241_11e7_8095_549f35008dee_23344ff1_fb58_11e7_b493_549f35008dee.jpeg</t>
  </si>
  <si>
    <t>https://topol-dt.ru/upload/iblock/0cb/87437ab2_b241_11e7_8095_549f35008dee_23344ff3_fb58_11e7_b493_549f35008dee.jpeg</t>
  </si>
  <si>
    <t>https://topol-dt.ru/upload/iblock/53e/87437ab2_b241_11e7_8095_549f35008dee_2b0fbab9_fb58_11e7_b493_549f35008dee.jpeg</t>
  </si>
  <si>
    <t>https://topol-dt.ru/upload/iblock/df4/87437ab2_b241_11e7_8095_549f35008dee_2b0fbaba_fb58_11e7_b493_549f35008dee.jpeg</t>
  </si>
  <si>
    <t>https://topol-dt.ru/upload/iblock/726/87437ab2_b241_11e7_8095_549f35008dee_31a9cbbb_fb58_11e7_b493_549f35008dee.jpeg</t>
  </si>
  <si>
    <t>https://topol-dt.ru/upload/iblock/4ac/87437ab2_b241_11e7_8095_549f35008dee_31a9cbbc_fb58_11e7_b493_549f35008dee.jpeg</t>
  </si>
  <si>
    <t>https://topol-dt.ru/upload/iblock/7d3/87437ab2_b241_11e7_8095_549f35008dee_f9b83f12_1c50_11e8_b493_549f35008dee.jpeg</t>
  </si>
  <si>
    <t>https://topol-dt.ru/upload/iblock/5a5/87437ab2_b241_11e7_8095_549f35008dee_f9b83f13_1c50_11e8_b493_549f35008dee.jpeg</t>
  </si>
  <si>
    <t>https://topol-dt.ru/upload/iblock/945/87437ab2_b241_11e7_8095_549f35008dee_2757ac27_7915_11e8_903c_549f35008dee.jpg</t>
  </si>
  <si>
    <t>https://topol-dt.ru/upload/iblock/586/87437ab2_b241_11e7_8095_549f35008dee_2f677533_7915_11e8_903c_549f35008dee.jpg</t>
  </si>
  <si>
    <t>https://topol-dt.ru/upload/iblock/bb5/87437ab2_b241_11e7_8095_549f35008dee_2f677535_7915_11e8_903c_549f35008dee.jpg</t>
  </si>
  <si>
    <t>https://topol-dt.ru/upload/iblock/27a/87437ab2_b241_11e7_8095_549f35008dee_36dee62f_7915_11e8_903c_549f35008dee.jpg</t>
  </si>
  <si>
    <t>https://topol-dt.ru/upload/iblock/11b/87437ab2_b241_11e7_8095_549f35008dee_36dee630_7915_11e8_903c_549f35008dee.jpg</t>
  </si>
  <si>
    <t>https://topol-dt.ru/upload/iblock/78a/87437ab2_b241_11e7_8095_549f35008dee_3d7b5892_7915_11e8_903c_549f35008dee.jpg</t>
  </si>
  <si>
    <t>https://topol-dt.ru/upload/iblock/3dc/87437ab2_b241_11e7_8095_549f35008dee_3d7b5893_7915_11e8_903c_549f35008dee.jpg</t>
  </si>
  <si>
    <t>https://topol-dt.ru/upload/iblock/54f/87437ab2_b241_11e7_8095_549f35008dee_00277750_1c51_11e8_b493_549f35008dee.pdf</t>
  </si>
  <si>
    <t>https://topol-dt.ru/upload/iblock/407/87437ab2_b241_11e7_8095_549f35008dee_aa2ede77_eb04_11e7_bdc0_549f35008dee.pdf</t>
  </si>
  <si>
    <t>Комплект растущей детской мебели Polini kids Eco 400 SM, Лесная сказка, 68х55 см, белый-натуральный</t>
  </si>
  <si>
    <t xml:space="preserve">Комплект мебели Polini Eco 400 растет вместе с малышом. Рекомендуемый возраст от 3-10 лет. Для ребенка ростом от 108 до142 см.Включает в себя стол и стул. Свойства: - столик регулируется как в горизонтальное, так и в наклонное положение. - подходит для кормления, так и для обучения ребенка. - три положения высоты.- мебель изготовлена из экологически чистых материалов. Габариты: Размер столика: 680х550 мм; Высота столика: 460/525/585 мм; Размер стула: 345х330 мм;Высота стула: 640 мм;Высота от пола до сидения стульчика: 260/300/340 мм;Высота от пола до сидения стульчика для роста ребенка: 910-1160/1080-1210/1190-1420 мм;Угол наклона столешницы 0-8 градусов. </t>
  </si>
  <si>
    <t>https://topol-dt.ru/catalog/mebelnye_komplekty/komplekt_rastushchey_detskoy_mebeli_polini_eco_400_sm_lesnaya_skazka_68kh55_sm_belyy_naturalnyy/</t>
  </si>
  <si>
    <t>https://topol-dt.ru/upload/iblock/636/0f831e43_b242_11e7_8095_549f35008dee_767f96cc_f539_11e7_b493_549f35008dee.jpeg</t>
  </si>
  <si>
    <t>https://topol-dt.ru/upload/iblock/28e/0f831e43_b242_11e7_8095_549f35008dee_f19457b6_7914_11e8_903c_549f35008dee.jpeg</t>
  </si>
  <si>
    <t>https://topol-dt.ru/upload/iblock/78e/0f831e43_b242_11e7_8095_549f35008dee_81088de2_f539_11e7_b493_549f35008dee.jpeg</t>
  </si>
  <si>
    <t>https://topol-dt.ru/upload/iblock/dfc/0f831e43_b242_11e7_8095_549f35008dee_75335d9a_fb55_11e7_b493_549f35008dee.jpeg</t>
  </si>
  <si>
    <t>https://topol-dt.ru/upload/iblock/f4b/0f831e43_b242_11e7_8095_549f35008dee_75335d9b_fb55_11e7_b493_549f35008dee.jpeg</t>
  </si>
  <si>
    <t>https://topol-dt.ru/upload/iblock/a04/0f831e43_b242_11e7_8095_549f35008dee_7c01cce2_fb55_11e7_b493_549f35008dee.jpeg</t>
  </si>
  <si>
    <t>https://topol-dt.ru/upload/iblock/9ce/0f831e43_b242_11e7_8095_549f35008dee_7c01cce5_fb55_11e7_b493_549f35008dee.jpeg</t>
  </si>
  <si>
    <t>https://topol-dt.ru/upload/iblock/13e/0f831e43_b242_11e7_8095_549f35008dee_82b86e68_fb55_11e7_b493_549f35008dee.jpeg</t>
  </si>
  <si>
    <t>https://topol-dt.ru/upload/iblock/f31/0f831e43_b242_11e7_8095_549f35008dee_82b86e69_fb55_11e7_b493_549f35008dee.jpeg</t>
  </si>
  <si>
    <t>https://topol-dt.ru/upload/iblock/ea6/0f831e43_b242_11e7_8095_549f35008dee_8b81e2cb_fb55_11e7_b493_549f35008dee.jpeg</t>
  </si>
  <si>
    <t>https://topol-dt.ru/upload/iblock/993/0f831e43_b242_11e7_8095_549f35008dee_8b81e2cc_fb55_11e7_b493_549f35008dee.jpeg</t>
  </si>
  <si>
    <t>https://topol-dt.ru/upload/iblock/dc8/0f831e43_b242_11e7_8095_549f35008dee_94e87200_fb55_11e7_b493_549f35008dee.jpeg</t>
  </si>
  <si>
    <t>https://topol-dt.ru/upload/iblock/aa8/0f831e43_b242_11e7_8095_549f35008dee_d49c2b2d_1c50_11e8_b493_549f35008dee.jpeg</t>
  </si>
  <si>
    <t>https://topol-dt.ru/upload/iblock/4dd/0f831e43_b242_11e7_8095_549f35008dee_d49c2b2f_1c50_11e8_b493_549f35008dee.jpeg</t>
  </si>
  <si>
    <t>https://topol-dt.ru/upload/iblock/9dc/0f831e43_b242_11e7_8095_549f35008dee_c263f027_7914_11e8_903c_549f35008dee.jpg</t>
  </si>
  <si>
    <t>https://topol-dt.ru/upload/iblock/977/0f831e43_b242_11e7_8095_549f35008dee_c263f028_7914_11e8_903c_549f35008dee.jpg</t>
  </si>
  <si>
    <t>https://topol-dt.ru/upload/iblock/de1/0f831e43_b242_11e7_8095_549f35008dee_c9ff15c7_7914_11e8_903c_549f35008dee.jpg</t>
  </si>
  <si>
    <t>https://topol-dt.ru/upload/iblock/d29/0f831e43_b242_11e7_8095_549f35008dee_c9ff15c9_7914_11e8_903c_549f35008dee.jpg</t>
  </si>
  <si>
    <t>https://topol-dt.ru/upload/iblock/d3b/0f831e43_b242_11e7_8095_549f35008dee_d142287d_7914_11e8_903c_549f35008dee.jpg</t>
  </si>
  <si>
    <t>https://topol-dt.ru/upload/iblock/c53/0f831e43_b242_11e7_8095_549f35008dee_d142287e_7914_11e8_903c_549f35008dee.jpg</t>
  </si>
  <si>
    <t>https://topol-dt.ru/upload/iblock/2f1/0f831e43_b242_11e7_8095_549f35008dee_d85cc3cf_7914_11e8_903c_549f35008dee.jpg</t>
  </si>
  <si>
    <t>https://topol-dt.ru/upload/iblock/a1e/0f831e43_b242_11e7_8095_549f35008dee_dc58a411_1c50_11e8_b493_549f35008dee.pdf</t>
  </si>
  <si>
    <t>https://topol-dt.ru/upload/iblock/946/0f831e43_b242_11e7_8095_549f35008dee_ce36d2bc_eb04_11e7_bdc0_549f35008dee.pdf</t>
  </si>
  <si>
    <t>Комплект растущей детской мебели Polini kids Eco 400 SM, Единорог, 68х55 см, белый-натуральный</t>
  </si>
  <si>
    <t xml:space="preserve">Комплект мебели Polini Eco 400 растет вместе с малышом. Рекомендуемый возраст от 3-10 лет. Для ребенка ростом от 108 до142 см.Включает в себя стол и стул. Свойства: - столик регулируется как в горизонтальное, так и в наклонное положение. - подходит для кормления, так и для обучения ребенка. - три положения высоты.- мебель изготовлена из экологически чистых материалов. Габариты: Размер столика: 680х550 мм;Высота столика: 460/525/585 мм; Размер стула: 345х330 мм;Высота стула: 640 мм; Высота от пола до сидения стульчика: 260/300/340 мм;Высота от пола до сидения стульчика для роста ребенка: 910-1160/1080-1210/1190-1420 мм.Угол наклона столешницы 0-8 градусов. </t>
  </si>
  <si>
    <t>https://topol-dt.ru/catalog/mebelnye_komplekty/komplekt_rastushchey_detskoy_mebeli_polini_eco_400_sm_edinorog_68kh55_sm_belyy_naturalnyy/</t>
  </si>
  <si>
    <t>https://topol-dt.ru/upload/iblock/12c/673df57a_b242_11e7_8095_549f35008dee_2aae0251_f539_11e7_b493_549f35008dee.jpeg</t>
  </si>
  <si>
    <t>https://topol-dt.ru/upload/iblock/1a3/673df57a_b242_11e7_8095_549f35008dee_1e1732f5_7915_11e8_903c_549f35008dee.jpeg</t>
  </si>
  <si>
    <t>https://topol-dt.ru/upload/iblock/7d0/673df57a_b242_11e7_8095_549f35008dee_1e1732f6_7915_11e8_903c_549f35008dee.jpeg</t>
  </si>
  <si>
    <t>https://topol-dt.ru/upload/iblock/ce0/673df57a_b242_11e7_8095_549f35008dee_2aae0252_f539_11e7_b493_549f35008dee.jpeg</t>
  </si>
  <si>
    <t>https://topol-dt.ru/upload/iblock/123/673df57a_b242_11e7_8095_549f35008dee_52f4ef81_fb56_11e7_b493_549f35008dee.jpeg</t>
  </si>
  <si>
    <t>https://topol-dt.ru/upload/iblock/9c9/673df57a_b242_11e7_8095_549f35008dee_5a5492ba_fb56_11e7_b493_549f35008dee.jpeg</t>
  </si>
  <si>
    <t>https://topol-dt.ru/upload/iblock/0a2/673df57a_b242_11e7_8095_549f35008dee_5a5492bb_fb56_11e7_b493_549f35008dee.jpeg</t>
  </si>
  <si>
    <t>https://topol-dt.ru/upload/iblock/a85/673df57a_b242_11e7_8095_549f35008dee_6066f54d_fb56_11e7_b493_549f35008dee.jpeg</t>
  </si>
  <si>
    <t>https://topol-dt.ru/upload/iblock/023/673df57a_b242_11e7_8095_549f35008dee_6066f54e_fb56_11e7_b493_549f35008dee.jpeg</t>
  </si>
  <si>
    <t>https://topol-dt.ru/upload/iblock/7e6/673df57a_b242_11e7_8095_549f35008dee_66a430a5_fb56_11e7_b493_549f35008dee.jpeg</t>
  </si>
  <si>
    <t>https://topol-dt.ru/upload/iblock/6ca/673df57a_b242_11e7_8095_549f35008dee_66a430a6_fb56_11e7_b493_549f35008dee.jpeg</t>
  </si>
  <si>
    <t>https://topol-dt.ru/upload/iblock/fc8/673df57a_b242_11e7_8095_549f35008dee_6f5838a5_fb56_11e7_b493_549f35008dee.jpeg</t>
  </si>
  <si>
    <t>https://topol-dt.ru/upload/iblock/c60/673df57a_b242_11e7_8095_549f35008dee_6f5838a7_fb56_11e7_b493_549f35008dee.jpeg</t>
  </si>
  <si>
    <t>https://topol-dt.ru/upload/iblock/848/673df57a_b242_11e7_8095_549f35008dee_e6069c8f_1c50_11e8_b493_549f35008dee.jpeg</t>
  </si>
  <si>
    <t>https://topol-dt.ru/upload/iblock/dc3/673df57a_b242_11e7_8095_549f35008dee_ef6aca63_1c50_11e8_b493_549f35008dee.jpeg</t>
  </si>
  <si>
    <t>https://topol-dt.ru/upload/iblock/d96/673df57a_b242_11e7_8095_549f35008dee_fa6c145a_7914_11e8_903c_549f35008dee.jpg</t>
  </si>
  <si>
    <t>https://topol-dt.ru/upload/iblock/2d9/673df57a_b242_11e7_8095_549f35008dee_fa6c145b_7914_11e8_903c_549f35008dee.jpg</t>
  </si>
  <si>
    <t>https://topol-dt.ru/upload/iblock/8b5/673df57a_b242_11e7_8095_549f35008dee_00ebf63a_7915_11e8_903c_549f35008dee.jpg</t>
  </si>
  <si>
    <t>https://topol-dt.ru/upload/iblock/2ad/673df57a_b242_11e7_8095_549f35008dee_00ebf63b_7915_11e8_903c_549f35008dee.jpg</t>
  </si>
  <si>
    <t>https://topol-dt.ru/upload/iblock/fe2/673df57a_b242_11e7_8095_549f35008dee_0985cf17_7915_11e8_903c_549f35008dee.jpg</t>
  </si>
  <si>
    <t>https://topol-dt.ru/upload/iblock/ae4/673df57a_b242_11e7_8095_549f35008dee_0985cf18_7915_11e8_903c_549f35008dee.jpg</t>
  </si>
  <si>
    <t>https://topol-dt.ru/upload/iblock/2f4/673df57a_b242_11e7_8095_549f35008dee_10a9efea_7915_11e8_903c_549f35008dee.jpg</t>
  </si>
  <si>
    <t>https://topol-dt.ru/upload/iblock/2d6/673df57a_b242_11e7_8095_549f35008dee_e6069c8e_1c50_11e8_b493_549f35008dee.pdf</t>
  </si>
  <si>
    <t>https://topol-dt.ru/upload/iblock/720/673df57a_b242_11e7_8095_549f35008dee_c3c0e6a8_eb04_11e7_bdc0_549f35008dee.pdf</t>
  </si>
  <si>
    <t>Комплект растущей детской мебели Polini kids Eco 400 SM Смайл, 68х55 см, белый-натуральный</t>
  </si>
  <si>
    <t>https://topol-dt.ru/catalog/mebelnye_komplekty/komplekt_rastushchey_detskoy_mebeli_polini_eco_400_sm_smayl_68kh55_sm_belyy_naturalnyy/</t>
  </si>
  <si>
    <t>https://topol-dt.ru/upload/iblock/0be/a5ddc94f_b242_11e7_8095_549f35008dee_ef20328f_f539_11e7_b493_549f35008dee.jpeg</t>
  </si>
  <si>
    <t>https://topol-dt.ru/upload/iblock/5a7/a5ddc94f_b242_11e7_8095_549f35008dee_ba00d6f0_7914_11e8_903c_549f35008dee.jpeg</t>
  </si>
  <si>
    <t>https://topol-dt.ru/upload/iblock/c67/a5ddc94f_b242_11e7_8095_549f35008dee_f9159453_f539_11e7_b493_549f35008dee.jpeg</t>
  </si>
  <si>
    <t>https://topol-dt.ru/upload/iblock/3c4/a5ddc94f_b242_11e7_8095_549f35008dee_bcec98ac_fb53_11e7_b493_549f35008dee.jpeg</t>
  </si>
  <si>
    <t>https://topol-dt.ru/upload/iblock/4f5/a5ddc94f_b242_11e7_8095_549f35008dee_bcec98ae_fb53_11e7_b493_549f35008dee.jpeg</t>
  </si>
  <si>
    <t>https://topol-dt.ru/upload/iblock/e4a/a5ddc94f_b242_11e7_8095_549f35008dee_c88e7223_fb53_11e7_b493_549f35008dee.jpeg</t>
  </si>
  <si>
    <t>https://topol-dt.ru/upload/iblock/cac/a5ddc94f_b242_11e7_8095_549f35008dee_c88e7224_fb53_11e7_b493_549f35008dee.jpeg</t>
  </si>
  <si>
    <t>https://topol-dt.ru/upload/iblock/e5c/a5ddc94f_b242_11e7_8095_549f35008dee_d109591d_fb53_11e7_b493_549f35008dee.jpeg</t>
  </si>
  <si>
    <t>https://topol-dt.ru/upload/iblock/344/a5ddc94f_b242_11e7_8095_549f35008dee_d109591e_fb53_11e7_b493_549f35008dee.jpeg</t>
  </si>
  <si>
    <t>https://topol-dt.ru/upload/iblock/12e/a5ddc94f_b242_11e7_8095_549f35008dee_dc179d42_fb53_11e7_b493_549f35008dee.jpeg</t>
  </si>
  <si>
    <t>https://topol-dt.ru/upload/iblock/b92/a5ddc94f_b242_11e7_8095_549f35008dee_dc179d43_fb53_11e7_b493_549f35008dee.jpeg</t>
  </si>
  <si>
    <t>https://topol-dt.ru/upload/iblock/5c4/a5ddc94f_b242_11e7_8095_549f35008dee_e435ae92_fb53_11e7_b493_549f35008dee.jpeg</t>
  </si>
  <si>
    <t>https://topol-dt.ru/upload/iblock/218/a5ddc94f_b242_11e7_8095_549f35008dee_c20109a8_1c50_11e8_b493_549f35008dee.jpeg</t>
  </si>
  <si>
    <t>https://topol-dt.ru/upload/iblock/698/a5ddc94f_b242_11e7_8095_549f35008dee_c20109a9_1c50_11e8_b493_549f35008dee.jpeg</t>
  </si>
  <si>
    <t>https://topol-dt.ru/upload/iblock/45e/a5ddc94f_b242_11e7_8095_549f35008dee_910daab9_7914_11e8_903c_549f35008dee.jpg</t>
  </si>
  <si>
    <t>https://topol-dt.ru/upload/iblock/7e5/a5ddc94f_b242_11e7_8095_549f35008dee_910daaba_7914_11e8_903c_549f35008dee.jpg</t>
  </si>
  <si>
    <t>https://topol-dt.ru/upload/iblock/c7e/a5ddc94f_b242_11e7_8095_549f35008dee_978d8c99_7914_11e8_903c_549f35008dee.jpg</t>
  </si>
  <si>
    <t>https://topol-dt.ru/upload/iblock/86d/a5ddc94f_b242_11e7_8095_549f35008dee_978d8c9b_7914_11e8_903c_549f35008dee.jpg</t>
  </si>
  <si>
    <t>https://topol-dt.ru/upload/iblock/8b3/a5ddc94f_b242_11e7_8095_549f35008dee_9f8587e3_7914_11e8_903c_549f35008dee.jpg</t>
  </si>
  <si>
    <t>https://topol-dt.ru/upload/iblock/c03/a5ddc94f_b242_11e7_8095_549f35008dee_9f8587e4_7914_11e8_903c_549f35008dee.jpg</t>
  </si>
  <si>
    <t>https://topol-dt.ru/upload/iblock/57e/a5ddc94f_b242_11e7_8095_549f35008dee_a88f416e_7914_11e8_903c_549f35008dee.jpg</t>
  </si>
  <si>
    <t>https://topol-dt.ru/upload/iblock/3f3/a5ddc94f_b242_11e7_8095_549f35008dee_c9da1310_1c50_11e8_b493_549f35008dee.pdf</t>
  </si>
  <si>
    <t>https://topol-dt.ru/upload/iblock/d45/a5ddc94f_b242_11e7_8095_549f35008dee_a08a6b7a_eb04_11e7_bdc0_549f35008dee.pdf</t>
  </si>
  <si>
    <t>Комплект растущей детской мебели Polini kids Eco 400 SM, Дино 1, 68х55 см, белый-натуральный</t>
  </si>
  <si>
    <t>https://topol-dt.ru/catalog/mebelnye_komplekty/komplekt_rastushchey_detskoy_mebeli_polini_eco_400_sm_dino_1_68kh55_sm_belyy_naturalnyy/</t>
  </si>
  <si>
    <t>https://topol-dt.ru/upload/iblock/f93/e5ba3429_b242_11e7_8095_549f35008dee_76c1bf5b_f538_11e7_b493_549f35008dee.jpeg</t>
  </si>
  <si>
    <t>https://topol-dt.ru/upload/iblock/d57/e5ba3429_b242_11e7_8095_549f35008dee_66432e0c_7914_11e8_903c_549f35008dee.jpeg</t>
  </si>
  <si>
    <t>https://topol-dt.ru/upload/iblock/510/e5ba3429_b242_11e7_8095_549f35008dee_7dce126b_f538_11e7_b493_549f35008dee.jpeg</t>
  </si>
  <si>
    <t>https://topol-dt.ru/upload/iblock/7f7/e5ba3429_b242_11e7_8095_549f35008dee_b1777b64_fb52_11e7_b493_549f35008dee.jpeg</t>
  </si>
  <si>
    <t>https://topol-dt.ru/upload/iblock/f1d/e5ba3429_b242_11e7_8095_549f35008dee_b1777b65_fb52_11e7_b493_549f35008dee.jpeg</t>
  </si>
  <si>
    <t>https://topol-dt.ru/upload/iblock/7b1/e5ba3429_b242_11e7_8095_549f35008dee_b92cd027_fb52_11e7_b493_549f35008dee.jpeg</t>
  </si>
  <si>
    <t>https://topol-dt.ru/upload/iblock/ff4/e5ba3429_b242_11e7_8095_549f35008dee_b92cd028_fb52_11e7_b493_549f35008dee.jpeg</t>
  </si>
  <si>
    <t>https://topol-dt.ru/upload/iblock/ddd/e5ba3429_b242_11e7_8095_549f35008dee_c0d63e07_fb52_11e7_b493_549f35008dee.jpeg</t>
  </si>
  <si>
    <t>https://topol-dt.ru/upload/iblock/2bb/e5ba3429_b242_11e7_8095_549f35008dee_c0d63e08_fb52_11e7_b493_549f35008dee.jpeg</t>
  </si>
  <si>
    <t>https://topol-dt.ru/upload/iblock/1a8/e5ba3429_b242_11e7_8095_549f35008dee_c8846eaa_fb52_11e7_b493_549f35008dee.jpeg</t>
  </si>
  <si>
    <t>https://topol-dt.ru/upload/iblock/103/e5ba3429_b242_11e7_8095_549f35008dee_c8846eab_fb52_11e7_b493_549f35008dee.jpeg</t>
  </si>
  <si>
    <t>https://topol-dt.ru/upload/iblock/fea/e5ba3429_b242_11e7_8095_549f35008dee_d341c406_fb52_11e7_b493_549f35008dee.jpeg</t>
  </si>
  <si>
    <t>https://topol-dt.ru/upload/iblock/b66/e5ba3429_b242_11e7_8095_549f35008dee_b08ab167_1c50_11e8_b493_549f35008dee.jpeg</t>
  </si>
  <si>
    <t>https://topol-dt.ru/upload/iblock/cd8/e5ba3429_b242_11e7_8095_549f35008dee_b970b64c_1c50_11e8_b493_549f35008dee.jpeg</t>
  </si>
  <si>
    <t>https://topol-dt.ru/upload/iblock/cf1/e5ba3429_b242_11e7_8095_549f35008dee_66432e0d_7914_11e8_903c_549f35008dee.jpg</t>
  </si>
  <si>
    <t>https://topol-dt.ru/upload/iblock/ef6/e5ba3429_b242_11e7_8095_549f35008dee_6f51aa57_7914_11e8_903c_549f35008dee.jpg</t>
  </si>
  <si>
    <t>https://topol-dt.ru/upload/iblock/960/e5ba3429_b242_11e7_8095_549f35008dee_6f51aa58_7914_11e8_903c_549f35008dee.jpg</t>
  </si>
  <si>
    <t>https://topol-dt.ru/upload/iblock/5fe/e5ba3429_b242_11e7_8095_549f35008dee_76c91b53_7914_11e8_903c_549f35008dee.jpg</t>
  </si>
  <si>
    <t>https://topol-dt.ru/upload/iblock/6bf/e5ba3429_b242_11e7_8095_549f35008dee_76c91b55_7914_11e8_903c_549f35008dee.jpg</t>
  </si>
  <si>
    <t>https://topol-dt.ru/upload/iblock/039/e5ba3429_b242_11e7_8095_549f35008dee_81c45477_7914_11e8_903c_549f35008dee.jpg</t>
  </si>
  <si>
    <t>https://topol-dt.ru/upload/iblock/70f/e5ba3429_b242_11e7_8095_549f35008dee_8863283a_7914_11e8_903c_549f35008dee.jpg</t>
  </si>
  <si>
    <t>https://topol-dt.ru/upload/iblock/c39/e5ba3429_b242_11e7_8095_549f35008dee_b08ab166_1c50_11e8_b493_549f35008dee.pdf</t>
  </si>
  <si>
    <t>https://topol-dt.ru/upload/iblock/bee/e5ba3429_b242_11e7_8095_549f35008dee_b2cfdb75_eb04_11e7_bdc0_549f35008dee.pdf</t>
  </si>
  <si>
    <t>Комплект растущей детской мебели Polini kids Eco 400 SM, Дино 2, 68х55 см, белый-натуральный</t>
  </si>
  <si>
    <t xml:space="preserve">Комплект мебели Polini Eco 400 растет вместе с малышом. Рекомендуемый возраст от 3-10 лет. Для ребенка ростом от 108 до142 см.Включает в себя стол и стул. Свойства: - столик регулируется как в горизонтальное, так и в наклонное положение. - подходит для кормления, так и для обучения ребенка. - три положения высоты.- мебель изготовлена из экологически чистых материалов. Габариты: Размер столика: 680х550 мм; Высота столика: 460/525/585 мм;Размер стула: 345х330 мм;Высота стула: 640 мм; Высота от пола до сидения стульчика: 260/300/340 мм;Высота от пола до сидения стульчика для роста ребенка: 910-1160/1080-1210/1190-1420 мм;Угол наклона столешницы 0-8 градусов. </t>
  </si>
  <si>
    <t>https://topol-dt.ru/catalog/mebelnye_komplekty/komplekt_rastushchey_detskoy_mebeli_polini_eco_400_sm_dino_2_68kh55_sm_belyy_naturalnyy/</t>
  </si>
  <si>
    <t>https://topol-dt.ru/upload/iblock/cf3/9d6f472e_b243_11e7_8095_549f35008dee_d79bbc81_f538_11e7_b493_549f35008dee.jpeg</t>
  </si>
  <si>
    <t>https://topol-dt.ru/upload/iblock/ad6/9d6f472e_b243_11e7_8095_549f35008dee_51490da2_7914_11e8_903c_549f35008dee.jpeg</t>
  </si>
  <si>
    <t>https://topol-dt.ru/upload/iblock/525/9d6f472e_b243_11e7_8095_549f35008dee_df7bea09_f538_11e7_b493_549f35008dee.jpeg</t>
  </si>
  <si>
    <t>https://topol-dt.ru/upload/iblock/958/9d6f472e_b243_11e7_8095_549f35008dee_c8f16fff_fb51_11e7_b493_549f35008dee.jpeg</t>
  </si>
  <si>
    <t>https://topol-dt.ru/upload/iblock/d8d/9d6f472e_b243_11e7_8095_549f35008dee_c8f17000_fb51_11e7_b493_549f35008dee.jpeg</t>
  </si>
  <si>
    <t>https://topol-dt.ru/upload/iblock/49c/9d6f472e_b243_11e7_8095_549f35008dee_d04c5077_fb51_11e7_b493_549f35008dee.jpeg</t>
  </si>
  <si>
    <t>https://topol-dt.ru/upload/iblock/263/9d6f472e_b243_11e7_8095_549f35008dee_d7a730f0_fb51_11e7_b493_549f35008dee.jpeg</t>
  </si>
  <si>
    <t>https://topol-dt.ru/upload/iblock/24d/9d6f472e_b243_11e7_8095_549f35008dee_d7a730f3_fb51_11e7_b493_549f35008dee.jpeg</t>
  </si>
  <si>
    <t>https://topol-dt.ru/upload/iblock/163/9d6f472e_b243_11e7_8095_549f35008dee_dfb2373d_fb51_11e7_b493_549f35008dee.jpeg</t>
  </si>
  <si>
    <t>https://topol-dt.ru/upload/iblock/26f/9d6f472e_b243_11e7_8095_549f35008dee_dfb2373f_fb51_11e7_b493_549f35008dee.jpeg</t>
  </si>
  <si>
    <t>https://topol-dt.ru/upload/iblock/59c/9d6f472e_b243_11e7_8095_549f35008dee_e72e6afa_fb51_11e7_b493_549f35008dee.jpeg</t>
  </si>
  <si>
    <t>https://topol-dt.ru/upload/iblock/ead/9d6f472e_b243_11e7_8095_549f35008dee_94fb42ba_1c50_11e8_b493_549f35008dee.jpeg</t>
  </si>
  <si>
    <t>https://topol-dt.ru/upload/iblock/4da/9d6f472e_b243_11e7_8095_549f35008dee_9df452a2_1c50_11e8_b493_549f35008dee.jpeg</t>
  </si>
  <si>
    <t>https://topol-dt.ru/upload/iblock/84d/9d6f472e_b243_11e7_8095_549f35008dee_1ea7e8ee_7914_11e8_903c_549f35008dee.jpg</t>
  </si>
  <si>
    <t>https://topol-dt.ru/upload/iblock/e1f/9d6f472e_b243_11e7_8095_549f35008dee_1ea7e8f0_7914_11e8_903c_549f35008dee.jpg</t>
  </si>
  <si>
    <t>https://topol-dt.ru/upload/iblock/49b/9d6f472e_b243_11e7_8095_549f35008dee_25da5202_7914_11e8_903c_549f35008dee.jpg</t>
  </si>
  <si>
    <t>https://topol-dt.ru/upload/iblock/fc1/9d6f472e_b243_11e7_8095_549f35008dee_25da5203_7914_11e8_903c_549f35008dee.jpg</t>
  </si>
  <si>
    <t>https://topol-dt.ru/upload/iblock/ab7/9d6f472e_b243_11e7_8095_549f35008dee_2d7577a3_7914_11e8_903c_549f35008dee.jpg</t>
  </si>
  <si>
    <t>https://topol-dt.ru/upload/iblock/0fd/9d6f472e_b243_11e7_8095_549f35008dee_2d7577a4_7914_11e8_903c_549f35008dee.jpg</t>
  </si>
  <si>
    <t>https://topol-dt.ru/upload/iblock/c09/9d6f472e_b243_11e7_8095_549f35008dee_a702ceed_1c50_11e8_b493_549f35008dee.pdf</t>
  </si>
  <si>
    <t>https://topol-dt.ru/upload/iblock/8d0/9d6f472e_b243_11e7_8095_549f35008dee_bc2f4689_eb04_11e7_bdc0_549f35008dee.pdf</t>
  </si>
  <si>
    <t>Комод Polini kids French 1580,  Amis, белый-дуб пастельный</t>
  </si>
  <si>
    <t>дуб-белый</t>
  </si>
  <si>
    <t>40.2</t>
  </si>
  <si>
    <t>French</t>
  </si>
  <si>
    <t>Комод имеет откидную пеленальную поверхность, которая снимается. Фасад и корпус выполнен из ЛДСП производства Kronospan (Австрия). Состоит из 4 ящиков с эргономичными ручками. Ящики на шариковых направляющих. Габариты: Размер комода (ШхГхВ): 80,4х46,7х92,2 см;Размер пеленального матрасика на комод: ширина - 60 см, глубина 70 см, высота 4 см.</t>
  </si>
  <si>
    <t>https://topol-dt.ru/catalog/komody_i_stoliki/komod_polini_french_1580_amis_belyy_dub_pastelnyy/</t>
  </si>
  <si>
    <t>https://topol-dt.ru/upload/iblock/7b6/3f8f66dd_8254_11e7_8095_549f35008dee_7877116c_aa8e_11e8_82b4_549f35008dee.jpeg</t>
  </si>
  <si>
    <t>https://topol-dt.ru/upload/iblock/017/3f8f66dd_8254_11e7_8095_549f35008dee_d6d3008b_827a_11e7_8095_549f35008dee.jpeg</t>
  </si>
  <si>
    <t>https://topol-dt.ru/upload/iblock/f9a/3f8f66dd_8254_11e7_8095_549f35008dee_78f36944_6815_11e9_b477_549f35008dee.jpeg</t>
  </si>
  <si>
    <t>https://topol-dt.ru/upload/iblock/8aa/3f8f66dd_8254_11e7_8095_549f35008dee_7cb6bd17_bd92_11e9_8710_549f35008dee.pdf</t>
  </si>
  <si>
    <t>Кровать детская Polini kids French 710, Teddy, с ящиком, белый</t>
  </si>
  <si>
    <t>дерево + ЛДСП</t>
  </si>
  <si>
    <t>1.01352</t>
  </si>
  <si>
    <t>Кроватка детская Polini 710 отлично впишется в любую детскую комнату благодаря классическому дизайну и спокойной цветовой гамме. -в комплекте накладки ПВХ на бортики-ящик в основании для игрушек или постельного белья-реечное ортопедическое основание-натуральные материал: массив березы-регулировка ложа по высоте в 3 положенияРазмеры (ВхШхГ) – 1028х1232х800 мм.</t>
  </si>
  <si>
    <t>https://topol-dt.ru/catalog/krovatki/krovat_detskaya_polini_french_710_teddy_s_yashchikom_belyy/</t>
  </si>
  <si>
    <t>https://topol-dt.ru/upload/iblock/502/7cd523e5_a8e9_11e7_8095_549f35008dee_b0d5c904_b337_11e7_8095_549f35008dee.jpeg</t>
  </si>
  <si>
    <t>https://topol-dt.ru/upload/iblock/0a7/7cd523e5_a8e9_11e7_8095_549f35008dee_b6fff959_b337_11e7_8095_549f35008dee.jpeg</t>
  </si>
  <si>
    <t>https://topol-dt.ru/upload/iblock/9a4/7cd523e5_a8e9_11e7_8095_549f35008dee_8cf205ff_b87e_11e7_8095_549f35008dee.jpeg</t>
  </si>
  <si>
    <t>https://topol-dt.ru/upload/iblock/e32/7cd523e5_a8e9_11e7_8095_549f35008dee_a5346c2a_b87e_11e7_8095_549f35008dee.jpeg</t>
  </si>
  <si>
    <t>https://topol-dt.ru/upload/iblock/a6b/7cd523e5_a8e9_11e7_8095_549f35008dee_953ee28c_c4f3_11ee_af38_525400ebc2a0.jpeg</t>
  </si>
  <si>
    <t>https://topol-dt.ru/upload/iblock/697/7cd523e5_a8e9_11e7_8095_549f35008dee_953ee28d_c4f3_11ee_af38_525400ebc2a0.jpeg</t>
  </si>
  <si>
    <t>https://topol-dt.ru/upload/iblock/dbd/7cd523e5_a8e9_11e7_8095_549f35008dee_9d460d98_c4f3_11ee_af38_525400ebc2a0.jpeg</t>
  </si>
  <si>
    <t>https://topol-dt.ru/upload/iblock/939/7cd523e5_a8e9_11e7_8095_549f35008dee_9d460d99_c4f3_11ee_af38_525400ebc2a0.jpeg</t>
  </si>
  <si>
    <t>https://topol-dt.ru/upload/iblock/e9b/7cd523e5_a8e9_11e7_8095_549f35008dee_a476a500_c4f3_11ee_af38_525400ebc2a0.jpeg</t>
  </si>
  <si>
    <t>https://topol-dt.ru/upload/iblock/17e/7cd523e5_a8e9_11e7_8095_549f35008dee_a476a501_c4f3_11ee_af38_525400ebc2a0.jpeg</t>
  </si>
  <si>
    <t>https://topol-dt.ru/upload/iblock/4ec/7cd523e5_a8e9_11e7_8095_549f35008dee_e45df0b1_1b79_11f0_ba9b_5254001dfc81.jpeg</t>
  </si>
  <si>
    <t>https://topol-dt.ru/upload/iblock/89d/7cd523e5_a8e9_11e7_8095_549f35008dee_e45df0d6_1b79_11f0_ba9b_5254001dfc81.jpeg</t>
  </si>
  <si>
    <t>https://topol-dt.ru/upload/iblock/11a/7cd523e5_a8e9_11e7_8095_549f35008dee_ebf50e58_1b79_11f0_ba9b_5254001dfc81.jpeg</t>
  </si>
  <si>
    <t>https://topol-dt.ru/upload/iblock/c38/7cd523e5_a8e9_11e7_8095_549f35008dee_f4272f4b_1b79_11f0_ba9b_5254001dfc81.jpeg</t>
  </si>
  <si>
    <t>https://topol-dt.ru/upload/iblock/a0b/7cd523e5_a8e9_11e7_8095_549f35008dee_f4272f70_1b79_11f0_ba9b_5254001dfc81.jpeg</t>
  </si>
  <si>
    <t>https://topol-dt.ru/upload/iblock/7bc/7cd523e5_a8e9_11e7_8095_549f35008dee_fa6e1f6e_1b79_11f0_ba9b_5254001dfc81.jpeg</t>
  </si>
  <si>
    <t>https://topol-dt.ru/upload/iblock/330/7cd523e5_a8e9_11e7_8095_549f35008dee_fa6e1f6f_1b79_11f0_ba9b_5254001dfc81.jpeg</t>
  </si>
  <si>
    <t>https://topol-dt.ru/upload/iblock/9e0/7cd523e5_a8e9_11e7_8095_549f35008dee_02a761d1_1b7a_11f0_ba9b_5254001dfc81.jpeg</t>
  </si>
  <si>
    <t>https://topol-dt.ru/upload/iblock/df9/7cd523e5_a8e9_11e7_8095_549f35008dee_02a761f6_1b7a_11f0_ba9b_5254001dfc81.jpeg</t>
  </si>
  <si>
    <t>https://topol-dt.ru/upload/iblock/c82/7cd523e5_a8e9_11e7_8095_549f35008dee_096caac4_1b7a_11f0_ba9b_5254001dfc81.jpeg</t>
  </si>
  <si>
    <t>https://topol-dt.ru/upload/iblock/926/7cd523e5_a8e9_11e7_8095_549f35008dee_b0d4afad_d8d1_11e7_8095_549f35008dee.pdf</t>
  </si>
  <si>
    <t>Кровать детская Polini kids French 710, Amis, с ящиком, белый</t>
  </si>
  <si>
    <t>https://topol-dt.ru/catalog/krovatki/krovat_detskaya_polini_french_710_amis_s_yashchikom_belyy/</t>
  </si>
  <si>
    <t>https://topol-dt.ru/upload/iblock/414/b846e11d_a8e9_11e7_8095_549f35008dee_c30d6d59_b87e_11e7_8095_549f35008dee.jpeg</t>
  </si>
  <si>
    <t>https://topol-dt.ru/upload/iblock/cc9/b846e11d_a8e9_11e7_8095_549f35008dee_c91d6e8c_b87e_11e7_8095_549f35008dee.jpeg</t>
  </si>
  <si>
    <t>https://topol-dt.ru/upload/iblock/105/b846e11d_a8e9_11e7_8095_549f35008dee_c91d6e8e_b87e_11e7_8095_549f35008dee.jpeg</t>
  </si>
  <si>
    <t>https://topol-dt.ru/upload/iblock/e99/b846e11d_a8e9_11e7_8095_549f35008dee_e4cb7ee6_6816_11e9_b477_549f35008dee.jpeg</t>
  </si>
  <si>
    <t>https://topol-dt.ru/upload/iblock/511/b846e11d_a8e9_11e7_8095_549f35008dee_87635a88_d8d1_11e7_8095_549f35008dee.pdf</t>
  </si>
  <si>
    <t>Кровать детская Polini kids French 710, Amis, с ящиком, белый-дуб пастельный</t>
  </si>
  <si>
    <t>https://topol-dt.ru/catalog/krovatki/krovat_detskaya_polini_french_710_amis_s_yashchikom_belyy_dub_pastelnyy/</t>
  </si>
  <si>
    <t>https://topol-dt.ru/upload/iblock/9cb/e65030c1_ae64_11e7_8095_549f35008dee_6068a0f6_17be_11e8_b493_549f35008dee.jpeg</t>
  </si>
  <si>
    <t>https://topol-dt.ru/upload/iblock/986/e65030c1_ae64_11e7_8095_549f35008dee_f1fd3f8a_6816_11e9_b477_549f35008dee.jpeg</t>
  </si>
  <si>
    <t>https://topol-dt.ru/upload/iblock/d59/e65030c1_ae64_11e7_8095_549f35008dee_6068a0f7_17be_11e8_b493_549f35008dee.jpeg</t>
  </si>
  <si>
    <t>https://topol-dt.ru/upload/iblock/65e/e65030c1_ae64_11e7_8095_549f35008dee_6aecd54c_17be_11e8_b493_549f35008dee.jpeg</t>
  </si>
  <si>
    <t>https://topol-dt.ru/upload/iblock/8db/e65030c1_ae64_11e7_8095_549f35008dee_999a8242_d8d1_11e7_8095_549f35008dee.pdf</t>
  </si>
  <si>
    <t>Кровать детская Polini kids French 710, Amis, с ящиком, белый-серый</t>
  </si>
  <si>
    <t>https://topol-dt.ru/catalog/krovatki/krovat_detskaya_polini_french_710_amis_s_yashchikom_belyy_seryy/</t>
  </si>
  <si>
    <t>https://topol-dt.ru/upload/iblock/629/3e48ebc1_ae65_11e7_8095_549f35008dee_68dfaca8_17bb_11e8_b493_549f35008dee.jpeg</t>
  </si>
  <si>
    <t>https://topol-dt.ru/upload/iblock/abd/3e48ebc1_ae65_11e7_8095_549f35008dee_fdeda66a_6816_11e9_b477_549f35008dee.jpeg</t>
  </si>
  <si>
    <t>https://topol-dt.ru/upload/iblock/6aa/3e48ebc1_ae65_11e7_8095_549f35008dee_68dfaca9_17bb_11e8_b493_549f35008dee.jpeg</t>
  </si>
  <si>
    <t>https://topol-dt.ru/upload/iblock/fd0/3e48ebc1_ae65_11e7_8095_549f35008dee_7512ba10_17bb_11e8_b493_549f35008dee.jpeg</t>
  </si>
  <si>
    <t>https://topol-dt.ru/upload/iblock/56b/3e48ebc1_ae65_11e7_8095_549f35008dee_a5731b5e_d8d1_11e7_8095_549f35008dee.pdf</t>
  </si>
  <si>
    <t>Кровать детская Polini kids French 710, Teddy, с ящиком, белый-серый</t>
  </si>
  <si>
    <t>https://topol-dt.ru/catalog/krovatki/krovat_detskaya_polini_french_710_teddy_s_yashchikom_belyy_seryy/</t>
  </si>
  <si>
    <t>https://topol-dt.ru/upload/iblock/cd5/1244b768_ae66_11e7_8095_549f35008dee_43b1202f_17c1_11e8_b493_549f35008dee.jpeg</t>
  </si>
  <si>
    <t>https://topol-dt.ru/upload/iblock/f56/1244b768_ae66_11e7_8095_549f35008dee_3095ef3f_6817_11e9_b477_549f35008dee.jpeg</t>
  </si>
  <si>
    <t>https://topol-dt.ru/upload/iblock/b1f/1244b768_ae66_11e7_8095_549f35008dee_43b12030_17c1_11e8_b493_549f35008dee.jpeg</t>
  </si>
  <si>
    <t>https://topol-dt.ru/upload/iblock/559/1244b768_ae66_11e7_8095_549f35008dee_4d9839b3_17c1_11e8_b493_549f35008dee.jpeg</t>
  </si>
  <si>
    <t>https://topol-dt.ru/upload/iblock/3fa/1244b768_ae66_11e7_8095_549f35008dee_c45b796d_d8d1_11e7_8095_549f35008dee.pdf</t>
  </si>
  <si>
    <t>Кроватка детская Polini kids Simple 910, натуральный</t>
  </si>
  <si>
    <t>Кроватка без острых углов, на колесах со стопорами.Варианты трансформации:1. Детская кроватка с размером ложа 120х60 см.,которое имеет 7 положений по высоте.Нижнее положение расстояние от пола до дна -218мм, а верхнее положение 518мм, с градацией 50мм.2. Подростковая кроватка с размером ложа 180х60 см.3. Кроватка приставная или кроватка-диванчик.4. Кровать-манеж. (необходимо опустить ложе на самое низкое положение и снять колеса)5. Кроватка превращается в стол и 2 кресла.В комплекте: планка, если ее установить над дном, то она работает, как ограждение для подросшего ребенка.Общий материал: массив березы.Материал днища: фанера из березы толщиной 12мм.Размер ложа кроватки 120х60 (приставная, простая, кровать-манеж), Габаритные размеры детской кровати(длина х ширина х высота) :1248х648х860ммГабариты кровати подростковой 1848х648х810мм.Размер кровать-диван или подростковая кровать ложе-180х60 см.Габаритный размер столика 648х600х760 (700), Размер кресла – 648х348х800</t>
  </si>
  <si>
    <t>https://topol-dt.ru/catalog/krovati_transformery_iz_massiva/krovatka_detskaya_polini_simple_910_naturalnyy/</t>
  </si>
  <si>
    <t>https://topol-dt.ru/upload/iblock/35d/e97f8333_1547_11e8_b493_549f35008dee_7c95227e_2b75_11e8_903c_549f35008dee.jpeg</t>
  </si>
  <si>
    <t>Кровати-трансформеры из массива</t>
  </si>
  <si>
    <t>https://topol-dt.ru/upload/iblock/f8e/e97f8333_1547_11e8_b493_549f35008dee_401a1db2_3735_11e8_903c_549f35008dee.jpeg</t>
  </si>
  <si>
    <t>https://topol-dt.ru/upload/iblock/8a6/e97f8333_1547_11e8_b493_549f35008dee_36e7ecc4_3735_11e8_903c_549f35008dee.jpeg</t>
  </si>
  <si>
    <t>https://topol-dt.ru/upload/iblock/a35/e97f8333_1547_11e8_b493_549f35008dee_264ef47a_3735_11e8_903c_549f35008dee.jpeg</t>
  </si>
  <si>
    <t>https://topol-dt.ru/upload/iblock/c0b/e97f8333_1547_11e8_b493_549f35008dee_0f8a2446_2b7e_11e8_903c_549f35008dee.jpeg</t>
  </si>
  <si>
    <t>https://topol-dt.ru/upload/iblock/e51/e97f8333_1547_11e8_b493_549f35008dee_477e83ad_3735_11e8_903c_549f35008dee.jpeg</t>
  </si>
  <si>
    <t>https://topol-dt.ru/upload/iblock/dc1/e97f8333_1547_11e8_b493_549f35008dee_522ff227_3735_11e8_903c_549f35008dee.jpeg</t>
  </si>
  <si>
    <t>https://topol-dt.ru/upload/iblock/3ab/e97f8333_1547_11e8_b493_549f35008dee_2c76c370_3735_11e8_903c_549f35008dee.jpeg</t>
  </si>
  <si>
    <t>https://topol-dt.ru/upload/iblock/285/e97f8333_1547_11e8_b493_549f35008dee_401a1db3_3735_11e8_903c_549f35008dee.jpeg</t>
  </si>
  <si>
    <t>https://topol-dt.ru/upload/iblock/d2b/e97f8333_1547_11e8_b493_549f35008dee_36e7ecc3_3735_11e8_903c_549f35008dee.jpeg</t>
  </si>
  <si>
    <t>https://topol-dt.ru/upload/iblock/3fb/e97f8333_1547_11e8_b493_549f35008dee_477e83ac_3735_11e8_903c_549f35008dee.jpeg</t>
  </si>
  <si>
    <t>https://topol-dt.ru/upload/iblock/841/e97f8333_1547_11e8_b493_549f35008dee_7608ee8f_7df1_11e8_903c_549f35008dee.jpeg</t>
  </si>
  <si>
    <t>https://topol-dt.ru/upload/iblock/d40/e97f8333_1547_11e8_b493_549f35008dee_2c76c36f_3735_11e8_903c_549f35008dee.jpeg</t>
  </si>
  <si>
    <t>https://topol-dt.ru/upload/iblock/275/e97f8333_1547_11e8_b493_549f35008dee_47804595_35d6_11e9_94db_549f35008dee.pdf</t>
  </si>
  <si>
    <t>Стульчик для кормления Polini kids Disney baby 470 Король лев, зеленый</t>
  </si>
  <si>
    <t>салатовый</t>
  </si>
  <si>
    <t>0.4182</t>
  </si>
  <si>
    <t>Король Лев</t>
  </si>
  <si>
    <t>Стульчик Polini kids Disney baby 470 предназначен для детей в возрасте от 6 месяцев до 3х лет.Пятиточечные ремни безопасности регулируются.Чехол сидения съемный, ткань моющаяся.Съемный поднос с углублениями для посуды.Складная конструкция позволяет с удобством хранить и перевозить стульчик.Сидение регулируется в 6ти положениях.Угол наклона спинки регулируется в 3х положениях.Размер (ГхШхВ):84х59х110 cм.</t>
  </si>
  <si>
    <t>ЕАЭС RU C-CN.ВЕ02.А.01206/19</t>
  </si>
  <si>
    <t>ЕАЭС RU C-CN.АЖ33.А.00074/19</t>
  </si>
  <si>
    <t>https://topol-dt.ru/catalog/stulchiki_dlya_kormleniya_1/stulchik_dlya_kormleniya_polini_disney_baby_470_korol_lev_zelenyy/</t>
  </si>
  <si>
    <t>https://topol-dt.ru/upload/iblock/916/9482a9e9_c5de_11e7_8095_549f35008dee_fac6f149_28e4_11e8_903c_549f35008dee.jpeg</t>
  </si>
  <si>
    <t>https://topol-dt.ru/upload/iblock/d3a/9482a9e9_c5de_11e7_8095_549f35008dee_0d1ca164_28e9_11e8_903c_549f35008dee.jpeg</t>
  </si>
  <si>
    <t>https://topol-dt.ru/upload/iblock/f38/9482a9e9_c5de_11e7_8095_549f35008dee_b84a3df3_2c22_11e8_903c_549f35008dee.jpeg</t>
  </si>
  <si>
    <t>https://topol-dt.ru/upload/iblock/1d3/9482a9e9_c5de_11e7_8095_549f35008dee_beab2dee_2c22_11e8_903c_549f35008dee.jpeg</t>
  </si>
  <si>
    <t>https://topol-dt.ru/upload/iblock/54e/9482a9e9_c5de_11e7_8095_549f35008dee_beab2def_2c22_11e8_903c_549f35008dee.jpeg</t>
  </si>
  <si>
    <t>https://topol-dt.ru/upload/iblock/22c/9482a9e9_c5de_11e7_8095_549f35008dee_c5feea46_2c22_11e8_903c_549f35008dee.jpeg</t>
  </si>
  <si>
    <t>https://topol-dt.ru/upload/iblock/4da/9482a9e9_c5de_11e7_8095_549f35008dee_c5feea47_2c22_11e8_903c_549f35008dee.jpeg</t>
  </si>
  <si>
    <t>https://topol-dt.ru/upload/iblock/a52/9482a9e9_c5de_11e7_8095_549f35008dee_cdeafeaf_2c22_11e8_903c_549f35008dee.jpeg</t>
  </si>
  <si>
    <t>https://topol-dt.ru/upload/iblock/436/9482a9e9_c5de_11e7_8095_549f35008dee_cdeafeb1_2c22_11e8_903c_549f35008dee.jpeg</t>
  </si>
  <si>
    <t>https://topol-dt.ru/upload/iblock/3b0/9482a9e9_c5de_11e7_8095_549f35008dee_d5a2b4d4_2c22_11e8_903c_549f35008dee.jpeg</t>
  </si>
  <si>
    <t>https://topol-dt.ru/upload/iblock/15b/9482a9e9_c5de_11e7_8095_549f35008dee_deef14e5_2c22_11e8_903c_549f35008dee.jpeg</t>
  </si>
  <si>
    <t>https://topol-dt.ru/upload/iblock/f83/9482a9e9_c5de_11e7_8095_549f35008dee_3d83947b_2dd5_11e8_903c_549f35008dee.jpeg</t>
  </si>
  <si>
    <t>Стульчик для кормления Polini kids Disney baby 470 Кошка Мари, розовый</t>
  </si>
  <si>
    <t>Кошка Мари</t>
  </si>
  <si>
    <t>https://topol-dt.ru/catalog/stulchiki_dlya_kormleniya_1/stulchik_dlya_kormleniya_polini_disney_baby_470_koshka_mari_rozovyy/</t>
  </si>
  <si>
    <t>https://topol-dt.ru/upload/iblock/2b1/a76c58d4_c5de_11e7_8095_549f35008dee_d2b40464_28e5_11e8_903c_549f35008dee.jpeg</t>
  </si>
  <si>
    <t>https://topol-dt.ru/upload/iblock/a85/a76c58d4_c5de_11e7_8095_549f35008dee_af06194a_3d80_11e8_903c_549f35008dee.jpeg</t>
  </si>
  <si>
    <t>https://topol-dt.ru/upload/iblock/bc4/a76c58d4_c5de_11e7_8095_549f35008dee_af06194b_3d80_11e8_903c_549f35008dee.jpeg</t>
  </si>
  <si>
    <t>https://topol-dt.ru/upload/iblock/0e2/a76c58d4_c5de_11e7_8095_549f35008dee_b6034b4d_3d80_11e8_903c_549f35008dee.jpeg</t>
  </si>
  <si>
    <t>https://topol-dt.ru/upload/iblock/275/a76c58d4_c5de_11e7_8095_549f35008dee_b6034b4f_3d80_11e8_903c_549f35008dee.jpeg</t>
  </si>
  <si>
    <t>https://topol-dt.ru/upload/iblock/d3c/a76c58d4_c5de_11e7_8095_549f35008dee_bdff536c_3d80_11e8_903c_549f35008dee.jpeg</t>
  </si>
  <si>
    <t>https://topol-dt.ru/upload/iblock/ebf/a76c58d4_c5de_11e7_8095_549f35008dee_bdff536d_3d80_11e8_903c_549f35008dee.jpeg</t>
  </si>
  <si>
    <t>https://topol-dt.ru/upload/iblock/915/a76c58d4_c5de_11e7_8095_549f35008dee_d4c1ec2b_3d80_11e8_903c_549f35008dee.jpeg</t>
  </si>
  <si>
    <t>https://topol-dt.ru/upload/iblock/eeb/a76c58d4_c5de_11e7_8095_549f35008dee_d4c1ec2c_3d80_11e8_903c_549f35008dee.jpeg</t>
  </si>
  <si>
    <t>https://topol-dt.ru/upload/iblock/78d/a76c58d4_c5de_11e7_8095_549f35008dee_e11cf1fc_3d80_11e8_903c_549f35008dee.jpeg</t>
  </si>
  <si>
    <t>https://topol-dt.ru/upload/iblock/c18/a76c58d4_c5de_11e7_8095_549f35008dee_e11cf1fd_3d80_11e8_903c_549f35008dee.jpeg</t>
  </si>
  <si>
    <t>Шкаф трехсекционный Polini kids Simple, натуральный</t>
  </si>
  <si>
    <t>113.4</t>
  </si>
  <si>
    <t>Состоит из 3 закрытых секций и 2-х вместительных ящиков. Ящики на роликовых направляющих.В комплекте 5 полок и 2 штанги, которые могут быть по-разному установлены.В производстве использованы только экологически чистые материалы - ЛДСП Kronospan (Австрия).Габариты изделия (ГхВ хШ): 52 x 190 x 135 см.</t>
  </si>
  <si>
    <t>https://topol-dt.ru/catalog/shkafy_i_stellazhi/shkaf_trekhsektsionnyy_polini_simple_naturalnyy/</t>
  </si>
  <si>
    <t>https://topol-dt.ru/upload/iblock/69f/0a9aedb3_e615_11e7_bdc0_549f35008dee_d44fce77_01a9_11e8_b493_549f35008dee.jpeg</t>
  </si>
  <si>
    <t>https://topol-dt.ru/upload/iblock/e00/0a9aedb3_e615_11e7_bdc0_549f35008dee_86ceb972_437c_11eb_aa68_549f35008dee.pdf</t>
  </si>
  <si>
    <t>Кровать-чердак детская Polini kids Simple 4100 с выдвижными элементами, белый</t>
  </si>
  <si>
    <t>82.8</t>
  </si>
  <si>
    <t>Подростковая кровать, размер ложа которой составляет 190х90 см. Дно кровати состоит из 3х щитов ЛДСП, жестко закрепленных на на больших металлических уголках. Кровать подходит детям от 6 -х лет (до 100 кг). Матрас в комплект кровати не входит. Состоит из материала ЛДСП компании Kronospan (Австрия).Изготовлена по европейским стандартам.Габариты изделия (ВхШхГ): 1140х1952х1102Размер лестницы: 847х330х152 Размер матраца 190x90 см Высота боковых ограждений: 416 см.</t>
  </si>
  <si>
    <t>https://topol-dt.ru/catalog/krovati_cherdaki_s_igrovoy_zonoy/krovat_cherdak_detskaya_polini_simple_4100_s_vydvizhnymi_elementami_belyy/</t>
  </si>
  <si>
    <t>https://topol-dt.ru/upload/iblock/8b0/3f6dd52d_a356_11e7_8095_549f35008dee_e47a12e6_de51_11e7_8095_549f35008dee.jpeg</t>
  </si>
  <si>
    <t>https://topol-dt.ru/upload/iblock/ba1/3f6dd52d_a356_11e7_8095_549f35008dee_f1c602ac_de51_11e7_8095_549f35008dee.jpeg</t>
  </si>
  <si>
    <t>https://topol-dt.ru/upload/iblock/1f1/3f6dd52d_a356_11e7_8095_549f35008dee_12c58868_786f_11e8_903c_549f35008dee.jpeg</t>
  </si>
  <si>
    <t>https://topol-dt.ru/upload/iblock/95b/3f6dd52d_a356_11e7_8095_549f35008dee_2193171c_786f_11e8_903c_549f35008dee.jpeg</t>
  </si>
  <si>
    <t>https://topol-dt.ru/upload/iblock/805/3f6dd52d_a356_11e7_8095_549f35008dee_71acf527_f20b_11e7_b493_549f35008dee.jpeg</t>
  </si>
  <si>
    <t>https://topol-dt.ru/upload/iblock/b47/3f6dd52d_a356_11e7_8095_549f35008dee_71acf528_f20b_11e7_b493_549f35008dee.jpeg</t>
  </si>
  <si>
    <t>https://topol-dt.ru/upload/iblock/3cc/3f6dd52d_a356_11e7_8095_549f35008dee_807ce53b_f20b_11e7_b493_549f35008dee.jpeg</t>
  </si>
  <si>
    <t>https://topol-dt.ru/upload/iblock/213/3f6dd52d_a356_11e7_8095_549f35008dee_81b1710d_786b_11e8_903c_549f35008dee.jpg</t>
  </si>
  <si>
    <t>https://topol-dt.ru/upload/iblock/da6/3f6dd52d_a356_11e7_8095_549f35008dee_81b1710e_786b_11e8_903c_549f35008dee.jpg</t>
  </si>
  <si>
    <t>https://topol-dt.ru/upload/iblock/62e/3f6dd52d_a356_11e7_8095_549f35008dee_8a2533e6_786b_11e8_903c_549f35008dee.jpg</t>
  </si>
  <si>
    <t>https://topol-dt.ru/upload/iblock/b0a/3f6dd52d_a356_11e7_8095_549f35008dee_939ece1e_786b_11e8_903c_549f35008dee.png</t>
  </si>
  <si>
    <t>https://topol-dt.ru/upload/iblock/d97/3f6dd52d_a356_11e7_8095_549f35008dee_939ece1f_786b_11e8_903c_549f35008dee.jpg</t>
  </si>
  <si>
    <t>https://topol-dt.ru/upload/iblock/16b/3f6dd52d_a356_11e7_8095_549f35008dee_532bc47e_98d4_11ea_a0f3_549f35008dee.pdf</t>
  </si>
  <si>
    <t>Кровать-чердак детская Polini kids Simple 4100 с выдвижными элементами, вяз-белый</t>
  </si>
  <si>
    <t>Подростковая кровать, размер ложа которой составляет 190х90 см. Дно кровати состоит из 3х щитов ЛДСП, жестко закрепленных на на больших металлических уголках. Кровать подходит детям от 4 -х лет (до 100 кг). Матрас в комплект кровати не входит. Состоит из материала ЛДСП компании Kronospan (Австрия).Изготовлена по европейским стандартам.Габариты изделия (ВхШхГ): 1140х1952х1102Размер лестницы: 847х330х152 Размер матраца 190x90 см Высота боковых ограждений: 416 см.</t>
  </si>
  <si>
    <t>https://topol-dt.ru/catalog/krovati_cherdaki_s_igrovoy_zonoy/krovat_cherdak_detskaya_polini_simple_4100_s_vydvizhnymi_elementami_vyaz_belyy/</t>
  </si>
  <si>
    <t>https://topol-dt.ru/upload/iblock/352/6ef3ee45_a356_11e7_8095_549f35008dee_c28c159e_de51_11e7_8095_549f35008dee.jpeg</t>
  </si>
  <si>
    <t>https://topol-dt.ru/upload/iblock/740/6ef3ee45_a356_11e7_8095_549f35008dee_a9d9cec5_de51_11e7_8095_549f35008dee.jpeg</t>
  </si>
  <si>
    <t>https://topol-dt.ru/upload/iblock/d79/6ef3ee45_a356_11e7_8095_549f35008dee_cf33c672_de51_11e7_8095_549f35008dee.jpeg</t>
  </si>
  <si>
    <t>https://topol-dt.ru/upload/iblock/3ff/6ef3ee45_a356_11e7_8095_549f35008dee_cf33c673_de51_11e7_8095_549f35008dee.jpeg</t>
  </si>
  <si>
    <t>https://topol-dt.ru/upload/iblock/b8b/6ef3ee45_a356_11e7_8095_549f35008dee_d9350f19_de51_11e7_8095_549f35008dee.jpeg</t>
  </si>
  <si>
    <t>https://topol-dt.ru/upload/iblock/00c/6ef3ee45_a356_11e7_8095_549f35008dee_3faa8664_f19f_11e7_b493_549f35008dee.jpeg</t>
  </si>
  <si>
    <t>https://topol-dt.ru/upload/iblock/a74/6ef3ee45_a356_11e7_8095_549f35008dee_94654766_f20b_11e7_b493_549f35008dee.jpeg</t>
  </si>
  <si>
    <t>https://topol-dt.ru/upload/iblock/acd/6ef3ee45_a356_11e7_8095_549f35008dee_94654767_f20b_11e7_b493_549f35008dee.jpeg</t>
  </si>
  <si>
    <t>https://topol-dt.ru/upload/iblock/d10/6ef3ee45_a356_11e7_8095_549f35008dee_9cc13c7c_f20b_11e7_b493_549f35008dee.jpeg</t>
  </si>
  <si>
    <t>https://topol-dt.ru/upload/iblock/b88/6ef3ee45_a356_11e7_8095_549f35008dee_a96f2a61_786b_11e8_903c_549f35008dee.jpg</t>
  </si>
  <si>
    <t>https://topol-dt.ru/upload/iblock/e3a/6ef3ee45_a356_11e7_8095_549f35008dee_b16262eb_786b_11e8_903c_549f35008dee.png</t>
  </si>
  <si>
    <t>https://topol-dt.ru/upload/iblock/934/6ef3ee45_a356_11e7_8095_549f35008dee_a96f2a60_786b_11e8_903c_549f35008dee.jpg</t>
  </si>
  <si>
    <t>https://topol-dt.ru/upload/iblock/9e3/6ef3ee45_a356_11e7_8095_549f35008dee_a1b7743e_786b_11e8_903c_549f35008dee.jpg</t>
  </si>
  <si>
    <t>https://topol-dt.ru/upload/iblock/0be/6ef3ee45_a356_11e7_8095_549f35008dee_a1b7743d_786b_11e8_903c_549f35008dee.jpg</t>
  </si>
  <si>
    <t>https://topol-dt.ru/upload/iblock/128/6ef3ee45_a356_11e7_8095_549f35008dee_b16262ec_786b_11e8_903c_549f35008dee.jpg</t>
  </si>
  <si>
    <t>https://topol-dt.ru/upload/iblock/078/6ef3ee45_a356_11e7_8095_549f35008dee_5a94ed39_98d4_11ea_a0f3_549f35008dee.pdf</t>
  </si>
  <si>
    <t>Шкаф двухсекционный Polini kids Simple с 1 ящиком, белый</t>
  </si>
  <si>
    <t>70.1</t>
  </si>
  <si>
    <t>Двухсекционный шкаф Polini Simple выполнен в классическом стиле.Включает в себя:- в основании выдвижной ящик- 6 полок- штангу для одеждыГабариты шкафа (ГхВхШ):516х1900х700 мм</t>
  </si>
  <si>
    <t>https://topol-dt.ru/catalog/shkafy_i_stellazhi/shkaf_dvukhsektsionnyy_polini_simple_s_1_yashchikom_belyy/</t>
  </si>
  <si>
    <t>https://topol-dt.ru/upload/iblock/2b5/32d4f7fc_2d34_11e6_a6d0_549f35008dee_223e5ffa_bf7c_11ee_bc5a_525400ebc2a0.jpeg</t>
  </si>
  <si>
    <t>https://topol-dt.ru/upload/iblock/6c5/32d4f7fc_2d34_11e6_a6d0_549f35008dee_4c03c99b_1462_11e7_9d75_549f35008dee.jpeg</t>
  </si>
  <si>
    <t>https://topol-dt.ru/upload/iblock/f9b/32d4f7fc_2d34_11e6_a6d0_549f35008dee_51fbfd0b_1462_11e7_9d75_549f35008dee.jpeg</t>
  </si>
  <si>
    <t>https://topol-dt.ru/upload/iblock/8c0/32d4f7fc_2d34_11e6_a6d0_549f35008dee_51fbfd0d_1462_11e7_9d75_549f35008dee.jpeg</t>
  </si>
  <si>
    <t>https://topol-dt.ru/upload/iblock/e05/32d4f7fc_2d34_11e6_a6d0_549f35008dee_5e31342a_1c3a_11f0_ba9b_5254001dfc81.jpeg</t>
  </si>
  <si>
    <t>https://topol-dt.ru/upload/iblock/21c/32d4f7fc_2d34_11e6_a6d0_549f35008dee_6357d0ce_1c3a_11f0_ba9b_5254001dfc81.jpeg</t>
  </si>
  <si>
    <t>https://topol-dt.ru/upload/iblock/3ea/32d4f7fc_2d34_11e6_a6d0_549f35008dee_695009fa_1c3a_11f0_ba9b_5254001dfc81.jpeg</t>
  </si>
  <si>
    <t>https://topol-dt.ru/upload/iblock/923/32d4f7fc_2d34_11e6_a6d0_549f35008dee_71440753_1c3a_11f0_ba9b_5254001dfc81.jpeg</t>
  </si>
  <si>
    <t>https://topol-dt.ru/upload/iblock/c0c/32d4f7fc_2d34_11e6_a6d0_549f35008dee_77a9f8bc_1c3a_11f0_ba9b_5254001dfc81.jpeg</t>
  </si>
  <si>
    <t>https://topol-dt.ru/upload/iblock/2e0/32d4f7fc_2d34_11e6_a6d0_549f35008dee_77a9f8bd_1c3a_11f0_ba9b_5254001dfc81.jpeg</t>
  </si>
  <si>
    <t>https://topol-dt.ru/upload/iblock/217/32d4f7fc_2d34_11e6_a6d0_549f35008dee_816f2a62_1c3a_11f0_ba9b_5254001dfc81.jpeg</t>
  </si>
  <si>
    <t>https://topol-dt.ru/upload/iblock/20e/32d4f7fc_2d34_11e6_a6d0_549f35008dee_883478af_1c3a_11f0_ba9b_5254001dfc81.jpeg</t>
  </si>
  <si>
    <t>https://topol-dt.ru/upload/iblock/927/32d4f7fc_2d34_11e6_a6d0_549f35008dee_8e33e7b8_1c3a_11f0_ba9b_5254001dfc81.jpeg</t>
  </si>
  <si>
    <t>https://topol-dt.ru/upload/iblock/64d/32d4f7fc_2d34_11e6_a6d0_549f35008dee_1a77946b_bf7c_11ee_bc5a_525400ebc2a0.jpeg</t>
  </si>
  <si>
    <t>https://topol-dt.ru/upload/iblock/4a1/32d4f7fc_2d34_11e6_a6d0_549f35008dee_1a77946c_bf7c_11ee_bc5a_525400ebc2a0.jpeg</t>
  </si>
  <si>
    <t>https://topol-dt.ru/upload/iblock/313/32d4f7fc_2d34_11e6_a6d0_549f35008dee_223e5ff9_bf7c_11ee_bc5a_525400ebc2a0.jpeg</t>
  </si>
  <si>
    <t>https://topol-dt.ru/upload/iblock/aa3/32d4f7fc_2d34_11e6_a6d0_549f35008dee_2a589dd5_bf7c_11ee_bc5a_525400ebc2a0.jpeg</t>
  </si>
  <si>
    <t>https://topol-dt.ru/upload/iblock/9fe/32d4f7fc_2d34_11e6_a6d0_549f35008dee_2a589dd6_bf7c_11ee_bc5a_525400ebc2a0.jpeg</t>
  </si>
  <si>
    <t>https://topol-dt.ru/upload/iblock/5f8/32d4f7fc_2d34_11e6_a6d0_549f35008dee_332a70c3_bf7c_11ee_bc5a_525400ebc2a0.jpeg</t>
  </si>
  <si>
    <t>https://topol-dt.ru/upload/iblock/d80/32d4f7fc_2d34_11e6_a6d0_549f35008dee_332a70c4_bf7c_11ee_bc5a_525400ebc2a0.jpeg</t>
  </si>
  <si>
    <t>https://topol-dt.ru/upload/iblock/8a6/32d4f7fc_2d34_11e6_a6d0_549f35008dee_3bf9e157_bf7c_11ee_bc5a_525400ebc2a0.jpeg</t>
  </si>
  <si>
    <t>https://topol-dt.ru/upload/iblock/77d/32d4f7fc_2d34_11e6_a6d0_549f35008dee_3bf9e158_bf7c_11ee_bc5a_525400ebc2a0.jpeg</t>
  </si>
  <si>
    <t>https://topol-dt.ru/upload/iblock/514/32d4f7fc_2d34_11e6_a6d0_549f35008dee_42cfdf63_bf7c_11ee_bc5a_525400ebc2a0.jpeg</t>
  </si>
  <si>
    <t>https://topol-dt.ru/upload/iblock/7db/32d4f7fc_2d34_11e6_a6d0_549f35008dee_7d7c218c_3a29_11e7_8095_549f35008dee.pdf</t>
  </si>
  <si>
    <t>Стеллаж с ящиками Polini kids Simple, слоновая кость</t>
  </si>
  <si>
    <t>https://topol-dt.ru/catalog/shkafy_i_stellazhi/stellazh_s_yashchikami_polini_simple_slonovaya_kost/</t>
  </si>
  <si>
    <t>https://topol-dt.ru/upload/iblock/c6a/99cc4671_79a2_11e6_86d2_549f35008df0_621e7c22_7b0b_11e6_86d2_549f35008df0.jpeg</t>
  </si>
  <si>
    <t>https://topol-dt.ru/upload/iblock/bc3/99cc4671_79a2_11e6_86d2_549f35008df0_7ca0ef4f_7b0b_11e6_86d2_549f35008df0.pdf</t>
  </si>
  <si>
    <t>Матрас детский Polini kids Волшебные сны Перышко 90х50х10, микрофибра</t>
  </si>
  <si>
    <t>Основа матраса: беспружиннаяНаполнитель: гипоаллегненный струттофайбер.Толщина составляет 10 см. Имеет 2 стороны одинаковой жесткости, степень которой ниже средней. Съемный чехол на молнии выполнен из микрофибры.Обладает отличной воздухопроницаемостью и высокими свойствами терморегуляции. Размеры изделия, см: 90х 50 х 10.</t>
  </si>
  <si>
    <t>https://topol-dt.ru/catalog/matratsy/matras_detsiy_polini_volshebnye_sny_peryshko_90kh50kh10_mikrofibra/</t>
  </si>
  <si>
    <t>https://topol-dt.ru/upload/iblock/2ac/5a9cdf79_f6cf_11e7_b493_549f35008dee_b4a5b319_2cf8_11e8_903c_549f35008dee.jpeg</t>
  </si>
  <si>
    <t>Шкаф двухсекционный Polini kids Simple с 1 ящиком, серый</t>
  </si>
  <si>
    <t>Двухсекционный шкаф Polini Simple выполнен в классическом стиле.Включает в себя:- в основании выдвижной ящик- 6 полок- штангу для одеждыГабариты шкафа (ГхВхШ):516х1900х700 мм.</t>
  </si>
  <si>
    <t>https://topol-dt.ru/catalog/shkafy_i_stellazhi/shkaf_dvukhsektsionnyy_polini_simple_s_1_yashchikom_seryy/</t>
  </si>
  <si>
    <t>https://topol-dt.ru/upload/iblock/5fb/5485117b_2d34_11e6_a6d0_549f35008dee_6ae50389_1462_11e7_9d75_549f35008dee.jpeg</t>
  </si>
  <si>
    <t>https://topol-dt.ru/upload/iblock/3f3/5485117b_2d34_11e6_a6d0_549f35008dee_64dc2678_1462_11e7_9d75_549f35008dee.jpeg</t>
  </si>
  <si>
    <t>https://topol-dt.ru/upload/iblock/b9e/5485117b_2d34_11e6_a6d0_549f35008dee_6ae5038a_1462_11e7_9d75_549f35008dee.jpeg</t>
  </si>
  <si>
    <t>https://topol-dt.ru/upload/iblock/35b/5485117b_2d34_11e6_a6d0_549f35008dee_35dbe9f3_9f30_11ee_abbd_549f35008dee.jpeg</t>
  </si>
  <si>
    <t>https://topol-dt.ru/upload/iblock/5bc/5485117b_2d34_11e6_a6d0_549f35008dee_35dbe9f4_9f30_11ee_abbd_549f35008dee.jpeg</t>
  </si>
  <si>
    <t>https://topol-dt.ru/upload/iblock/ceb/5485117b_2d34_11e6_a6d0_549f35008dee_3e05e224_9f30_11ee_abbd_549f35008dee.jpeg</t>
  </si>
  <si>
    <t>https://topol-dt.ru/upload/iblock/bca/5485117b_2d34_11e6_a6d0_549f35008dee_3e05e225_9f30_11ee_abbd_549f35008dee.jpeg</t>
  </si>
  <si>
    <t>https://topol-dt.ru/upload/iblock/6bf/5485117b_2d34_11e6_a6d0_549f35008dee_443e5abb_9f30_11ee_abbd_549f35008dee.jpeg</t>
  </si>
  <si>
    <t>https://topol-dt.ru/upload/iblock/10b/5485117b_2d34_11e6_a6d0_549f35008dee_443e5abc_9f30_11ee_abbd_549f35008dee.jpeg</t>
  </si>
  <si>
    <t>https://topol-dt.ru/upload/iblock/622/5485117b_2d34_11e6_a6d0_549f35008dee_86883c76_3a29_11e7_8095_549f35008dee.pdf</t>
  </si>
  <si>
    <t>Стеллаж для кровати-чердака с выдвижными элементами Polini kids Simple, белый</t>
  </si>
  <si>
    <t>Стеллаж для кровати-чердака Polini Simple 4100. Имеет колеса для простого перемещения и 4 открытых полки. габарит: 685х720х285 см.</t>
  </si>
  <si>
    <t>RU Д-RU.АД71.В.04168/19</t>
  </si>
  <si>
    <t>https://topol-dt.ru/catalog/krovati_cherdaki_s_igrovoy_zonoy/stellazh_dlya_krovati_cherdaka_s_vydvizhnymi_elementami_polini_simple_belyy/</t>
  </si>
  <si>
    <t>https://topol-dt.ru/upload/iblock/b21/a8bf2fdf_a367_11e7_8095_549f35008dee_b4d04051_f20d_11e7_b493_549f35008dee.jpeg</t>
  </si>
  <si>
    <t>https://topol-dt.ru/upload/iblock/2bd/a8bf2fdf_a367_11e7_8095_549f35008dee_831c4872_0d1d_11eb_80c5_549f35008dee.pdf</t>
  </si>
  <si>
    <t>Стол для кровати-чердака с выдвижными элементами Polini kids Simple, белый</t>
  </si>
  <si>
    <t>Подходит для кровати-чердака Polini Simple 4100.Габариты изделия: 685х755х550 см.</t>
  </si>
  <si>
    <t>ЕАЭС RU C-RU.АЖ49.В.01385/22</t>
  </si>
  <si>
    <t>https://topol-dt.ru/catalog/krovati_cherdaki_s_igrovoy_zonoy/stol_dlya_krovati_cherdaka_s_vydvizhnymi_elementami_polini_simple_belyy/</t>
  </si>
  <si>
    <t>https://topol-dt.ru/upload/iblock/fd6/de893eef_a36b_11e7_8095_549f35008dee_5b0e7d1c_f20d_11e7_b493_549f35008dee.jpeg</t>
  </si>
  <si>
    <t>https://topol-dt.ru/upload/iblock/d11/de893eef_a36b_11e7_8095_549f35008dee_ac3caece_0d1d_11eb_80c5_549f35008dee.pdf</t>
  </si>
  <si>
    <t>Доска пеленальная Фея Параллель, голубой</t>
  </si>
  <si>
    <t>https://topol-dt.ru/catalog/pelenalnye_doski_1/doska_pelenalnaya_feya_parallel_goluboy/</t>
  </si>
  <si>
    <t>https://topol-dt.ru/upload/iblock/c1f/11122fb0_e6e2_11e7_bdc0_549f35008dee_ae94af88_37ca_11e8_903c_549f35008dee.jpeg</t>
  </si>
  <si>
    <t>https://topol-dt.ru/upload/iblock/ea2/11122fb0_e6e2_11e7_bdc0_549f35008dee_ae94af89_37ca_11e8_903c_549f35008dee.jpeg</t>
  </si>
  <si>
    <t>https://topol-dt.ru/upload/iblock/afa/11122fb0_e6e2_11e7_bdc0_549f35008dee_976ed7a2_8c81_11eb_942e_549f35008dee.jpeg</t>
  </si>
  <si>
    <t>Доска пеленальная Фея Параллель, розовый</t>
  </si>
  <si>
    <t>https://topol-dt.ru/catalog/pelenalnye_doski_1/doska_pelenalnaya_feya_parallel_rozovyy/</t>
  </si>
  <si>
    <t>https://topol-dt.ru/upload/iblock/d5b/227a3fb3_e6e2_11e7_bdc0_549f35008dee_a1767dec_37ca_11e8_903c_549f35008dee.jpeg</t>
  </si>
  <si>
    <t>https://topol-dt.ru/upload/iblock/e5a/227a3fb3_e6e2_11e7_bdc0_549f35008dee_a1767ded_37ca_11e8_903c_549f35008dee.jpeg</t>
  </si>
  <si>
    <t>https://topol-dt.ru/upload/iblock/485/227a3fb3_e6e2_11e7_bdc0_549f35008dee_896fdfad_8c81_11eb_942e_549f35008dee.jpeg</t>
  </si>
  <si>
    <t>Доска пеленальная Фея Параллель, оранжевый</t>
  </si>
  <si>
    <t>https://topol-dt.ru/catalog/pelenalnye_doski_1/doska_pelenalnaya_feya_parallel_oranzhevyy/</t>
  </si>
  <si>
    <t>https://topol-dt.ru/upload/iblock/acc/349e5c66_e6e2_11e7_bdc0_549f35008dee_8f03a065_37ca_11e8_903c_549f35008dee.jpeg</t>
  </si>
  <si>
    <t>https://topol-dt.ru/upload/iblock/abb/349e5c66_e6e2_11e7_bdc0_549f35008dee_9966ed85_37ca_11e8_903c_549f35008dee.jpeg</t>
  </si>
  <si>
    <t>https://topol-dt.ru/upload/iblock/607/349e5c66_e6e2_11e7_bdc0_549f35008dee_836bde5f_8c81_11eb_942e_549f35008dee.jpeg</t>
  </si>
  <si>
    <t>Доска пеленальная Фея Параллель, сиреневый</t>
  </si>
  <si>
    <t>https://topol-dt.ru/catalog/pelenalnye_doski_1/doska_pelenalnaya_feya_parallel_sirenevyy/</t>
  </si>
  <si>
    <t>https://topol-dt.ru/upload/iblock/b9e/4bb273ce_e6e2_11e7_bdc0_549f35008dee_73ebf526_37ca_11e8_903c_549f35008dee.jpeg</t>
  </si>
  <si>
    <t>https://topol-dt.ru/upload/iblock/2ee/4bb273ce_e6e2_11e7_bdc0_549f35008dee_73ebf527_37ca_11e8_903c_549f35008dee.jpeg</t>
  </si>
  <si>
    <t>https://topol-dt.ru/upload/iblock/c2d/4bb273ce_e6e2_11e7_bdc0_549f35008dee_6c359a8d_8c81_11eb_942e_549f35008dee.jpeg</t>
  </si>
  <si>
    <t>Кроватка детская Polini kids Simple 910, бук</t>
  </si>
  <si>
    <t>Кроватка без острых углов, на колесах со стопорами.Варианты трансформации:1. Детская кроватка с размером ложа 120х60 см.,которое имеет 7 положений по высоте.Нижнее положение расстояние от пола до дна -218мм, а верхнее положение 518мм, с градацией 50мм.2. Подростковая кроватка с размером ложа 180х60 см.3. Кроватка приставная или кроватка-диванчик.4. Кровать-манеж. (необходимо опустить ложе на самое низкое положение и снять колеса)5. Кроватка превращается в стол и 2 кресла.Отдельно можно приобрести планку, если ее установить над дном, то она работает, как ограждение для подросшего ребенка.Общий материал: массив березы.Материал днища: фанера из березы толщиной 12мм.Размер ложа кроватки 120х60 (приставная, простая, кровать-манеж).Габаритные размеры детской кровати(длина х ширина х высота) :1248х648х860мм.Габариты кровати подростковой 1848х648х810мм.Размер кровать-диван или подростковая кровать ложе-180х60 см.Габаритный размер столика 648х600х760 (700), Размер кресла– 648х348х800.</t>
  </si>
  <si>
    <t>https://topol-dt.ru/catalog/krovati_transformery_iz_massiva/krovatka_detskaya_polini_simple_910_buk/</t>
  </si>
  <si>
    <t>https://topol-dt.ru/upload/iblock/5e4/13820c49_1548_11e8_b493_549f35008dee_1838e6ca_30cb_11e8_903c_549f35008dee.jpeg</t>
  </si>
  <si>
    <t>https://topol-dt.ru/upload/iblock/212/13820c49_1548_11e8_b493_549f35008dee_609049f9_3802_11e8_903c_549f35008dee.jpeg</t>
  </si>
  <si>
    <t>https://topol-dt.ru/upload/iblock/890/13820c49_1548_11e8_b493_549f35008dee_507f001f_3802_11e8_903c_549f35008dee.jpeg</t>
  </si>
  <si>
    <t>https://topol-dt.ru/upload/iblock/8de/13820c49_1548_11e8_b493_549f35008dee_448d7dd3_373d_11e8_903c_549f35008dee.jpeg</t>
  </si>
  <si>
    <t>https://topol-dt.ru/upload/iblock/a80/13820c49_1548_11e8_b493_549f35008dee_8363ca68_30d2_11e8_903c_549f35008dee.jpeg</t>
  </si>
  <si>
    <t>https://topol-dt.ru/upload/iblock/bb7/13820c49_1548_11e8_b493_549f35008dee_4f532122_94ba_11e8_b784_549f35008dee.jpeg</t>
  </si>
  <si>
    <t>https://topol-dt.ru/upload/iblock/d24/13820c49_1548_11e8_b493_549f35008dee_609049fa_3802_11e8_903c_549f35008dee.jpeg</t>
  </si>
  <si>
    <t>https://topol-dt.ru/upload/iblock/632/13820c49_1548_11e8_b493_549f35008dee_b6acb46a_90b3_11e8_b784_549f35008dee.jpeg</t>
  </si>
  <si>
    <t>https://topol-dt.ru/upload/iblock/cd3/13820c49_1548_11e8_b493_549f35008dee_6bac4bf4_7b75_11e8_903c_549f35008dee.jpeg</t>
  </si>
  <si>
    <t>https://topol-dt.ru/upload/iblock/ef9/13820c49_1548_11e8_b493_549f35008dee_58b4df31_3802_11e8_903c_549f35008dee.jpeg</t>
  </si>
  <si>
    <t>https://topol-dt.ru/upload/iblock/753/13820c49_1548_11e8_b493_549f35008dee_507f0021_3802_11e8_903c_549f35008dee.jpeg</t>
  </si>
  <si>
    <t>https://topol-dt.ru/upload/iblock/ab6/13820c49_1548_11e8_b493_549f35008dee_47b32a5e_3802_11e8_903c_549f35008dee.jpeg</t>
  </si>
  <si>
    <t>https://topol-dt.ru/upload/iblock/fa0/13820c49_1548_11e8_b493_549f35008dee_58b4df32_3802_11e8_903c_549f35008dee.jpeg</t>
  </si>
  <si>
    <t>https://topol-dt.ru/upload/iblock/040/13820c49_1548_11e8_b493_549f35008dee_ce239d1c_35d5_11e9_94db_549f35008dee.pdf</t>
  </si>
  <si>
    <t>Кроватка детская Polini kids Simple 910, орех</t>
  </si>
  <si>
    <t>https://topol-dt.ru/catalog/krovati_transformery_iz_massiva/krovatka_detskaya_polini_simple_910_orekh/</t>
  </si>
  <si>
    <t>https://topol-dt.ru/upload/iblock/605/a16431be_1548_11e8_b493_549f35008dee_56c4f2fd_2e5d_11e8_903c_549f35008dee.jpeg</t>
  </si>
  <si>
    <t>https://topol-dt.ru/upload/iblock/c17/a16431be_1548_11e8_b493_549f35008dee_f8703b48_373d_11e8_903c_549f35008dee.jpeg</t>
  </si>
  <si>
    <t>https://topol-dt.ru/upload/iblock/c93/a16431be_1548_11e8_b493_549f35008dee_f8703b49_373d_11e8_903c_549f35008dee.jpeg</t>
  </si>
  <si>
    <t>https://topol-dt.ru/upload/iblock/2ed/a16431be_1548_11e8_b493_549f35008dee_6fd88193_7dee_11e8_903c_549f35008dee.jpeg</t>
  </si>
  <si>
    <t>https://topol-dt.ru/upload/iblock/49f/a16431be_1548_11e8_b493_549f35008dee_3fd7cdfa_94ba_11e8_b784_549f35008dee.jpeg</t>
  </si>
  <si>
    <t>https://topol-dt.ru/upload/iblock/595/a16431be_1548_11e8_b493_549f35008dee_8de0da9e_30d2_11e8_903c_549f35008dee.jpeg</t>
  </si>
  <si>
    <t>https://topol-dt.ru/upload/iblock/f6c/a16431be_1548_11e8_b493_549f35008dee_f232fff0_373d_11e8_903c_549f35008dee.jpeg</t>
  </si>
  <si>
    <t>https://topol-dt.ru/upload/iblock/e6b/a16431be_1548_11e8_b493_549f35008dee_feca0724_373d_11e8_903c_549f35008dee.jpeg</t>
  </si>
  <si>
    <t>https://topol-dt.ru/upload/iblock/28a/a16431be_1548_11e8_b493_549f35008dee_0744ee1d_373e_11e8_903c_549f35008dee.jpeg</t>
  </si>
  <si>
    <t>https://topol-dt.ru/upload/iblock/70a/a16431be_1548_11e8_b493_549f35008dee_feca0723_373d_11e8_903c_549f35008dee.jpeg</t>
  </si>
  <si>
    <t>https://topol-dt.ru/upload/iblock/1f6/a16431be_1548_11e8_b493_549f35008dee_0744ee1e_373e_11e8_903c_549f35008dee.jpeg</t>
  </si>
  <si>
    <t>https://topol-dt.ru/upload/iblock/d3e/a16431be_1548_11e8_b493_549f35008dee_10510907_373e_11e8_903c_549f35008dee.jpeg</t>
  </si>
  <si>
    <t>https://topol-dt.ru/upload/iblock/31b/a16431be_1548_11e8_b493_549f35008dee_f232fff1_373d_11e8_903c_549f35008dee.jpeg</t>
  </si>
  <si>
    <t>https://topol-dt.ru/upload/iblock/635/a16431be_1548_11e8_b493_549f35008dee_f2c2ea0e_b71c_11e8_9ac4_549f35008dee.jpeg</t>
  </si>
  <si>
    <t>https://topol-dt.ru/upload/iblock/44c/a16431be_1548_11e8_b493_549f35008dee_c344f47c_35d5_11e9_94db_549f35008dee.pdf</t>
  </si>
  <si>
    <t>Опорная планка для кроватки детской Polini kids Simple 910, натуральный</t>
  </si>
  <si>
    <t>0.3456</t>
  </si>
  <si>
    <t>Опорная планка подходит для кроватки детской Polini Simple 910.Габариты (ДхШхВ):1280х90х30 см.</t>
  </si>
  <si>
    <t>https://topol-dt.ru/catalog/aksessuary_dlya_mebeli/opornaya_planka_dlya_krovatki_detskoy_polini_simple_910_naturalnyy/</t>
  </si>
  <si>
    <t>https://topol-dt.ru/upload/iblock/168/442b0b3c_1549_11e8_b493_549f35008dee_3e909c1a_3742_11e8_903c_549f35008dee.jpeg</t>
  </si>
  <si>
    <t>Опорная планка для кроватки детской Polini kids Simple 910, бук</t>
  </si>
  <si>
    <t>https://topol-dt.ru/catalog/aksessuary_dlya_mebeli/opornaya_planka_dlya_krovatki_detskoy_polini_simple_910_buk/</t>
  </si>
  <si>
    <t>https://topol-dt.ru/upload/iblock/420/5e06de18_1549_11e8_b493_549f35008dee_59be725a_3742_11e8_903c_549f35008dee.jpeg</t>
  </si>
  <si>
    <t>Опорная планка для кроватки детской Polini kids Simple 910, орех</t>
  </si>
  <si>
    <t>https://topol-dt.ru/catalog/aksessuary_dlya_mebeli/opornaya_planka_dlya_krovatki_detskoy_polini_simple_910_orekh/</t>
  </si>
  <si>
    <t>https://topol-dt.ru/upload/iblock/ed4/99065941_1549_11e8_b493_549f35008dee_65a2f258_3742_11e8_903c_549f35008dee.jpeg</t>
  </si>
  <si>
    <t>Опорная планка для кроватки детской Polini kids Simple 910, венге</t>
  </si>
  <si>
    <t>https://topol-dt.ru/catalog/aksessuary_dlya_mebeli/opornaya_planka_dlya_krovatki_detskoy_polini_simple_910_venge/</t>
  </si>
  <si>
    <t>https://topol-dt.ru/upload/iblock/bb2/d44156d1_1549_11e8_b493_549f35008dee_79784981_3742_11e8_903c_549f35008dee.jpeg</t>
  </si>
  <si>
    <t>Опорная планка для кроватки детской Polini kids Simple 910, дуб</t>
  </si>
  <si>
    <t>дуб</t>
  </si>
  <si>
    <t>https://topol-dt.ru/catalog/aksessuary_dlya_mebeli/opornaya_planka_dlya_krovatki_detskoy_polini_simple_910_dub/</t>
  </si>
  <si>
    <t>https://topol-dt.ru/upload/iblock/d37/fa4dd5b2_1549_11e8_b493_549f35008dee_8b849875_3742_11e8_903c_549f35008dee.jpeg</t>
  </si>
  <si>
    <t>Кроватка детская Polini kids Vintage 150 металлическая, белый</t>
  </si>
  <si>
    <t>0.8125</t>
  </si>
  <si>
    <t>Vintage</t>
  </si>
  <si>
    <t>-3 положения ложа: 300, 400, 500 мм от пола;-дно метал;-изогнутые боковые рейки;-длительный срок эксплуатации изделия;-проста в уходе;-нетоксичное покрытие powder-coated, соответствует ASTM и CPSC стандартам.Габариты:Размеры кроватки (ДхШхВ) -1250х642х1000 мм.Размер детского ложа - 120х60 см.</t>
  </si>
  <si>
    <t>ЕАЭС RU C-RU.Ая52.В.00557/22</t>
  </si>
  <si>
    <t>https://topol-dt.ru/catalog/krovatki/krovatka_detskaya_polini_vintage_150_metallicheskaya_belyy/</t>
  </si>
  <si>
    <t>https://topol-dt.ru/upload/iblock/aac/07ee2d7a_1211_11e8_b493_549f35008dee_7fd04133_2c1e_11e8_903c_549f35008dee.jpeg</t>
  </si>
  <si>
    <t>https://topol-dt.ru/upload/iblock/86c/07ee2d7a_1211_11e8_b493_549f35008dee_2e659ac0_30ca_11e8_903c_549f35008dee.jpeg</t>
  </si>
  <si>
    <t>https://topol-dt.ru/upload/iblock/2cc/07ee2d7a_1211_11e8_b493_549f35008dee_2e659ac2_30ca_11e8_903c_549f35008dee.jpeg</t>
  </si>
  <si>
    <t>https://topol-dt.ru/upload/iblock/5ba/07ee2d7a_1211_11e8_b493_549f35008dee_3776786b_30ca_11e8_903c_549f35008dee.jpeg</t>
  </si>
  <si>
    <t>https://topol-dt.ru/upload/iblock/7a8/07ee2d7a_1211_11e8_b493_549f35008dee_c5c05c64_31a8_11e8_903c_549f35008dee.jpeg</t>
  </si>
  <si>
    <t>https://topol-dt.ru/upload/iblock/191/07ee2d7a_1211_11e8_b493_549f35008dee_d4ded9e2_31a8_11e8_903c_549f35008dee.jpeg</t>
  </si>
  <si>
    <t>https://topol-dt.ru/upload/iblock/a3b/07ee2d7a_1211_11e8_b493_549f35008dee_dbafaa8a_31a8_11e8_903c_549f35008dee.jpeg</t>
  </si>
  <si>
    <t>https://topol-dt.ru/upload/iblock/0bb/07ee2d7a_1211_11e8_b493_549f35008dee_dbafaa8b_31a8_11e8_903c_549f35008dee.jpeg</t>
  </si>
  <si>
    <t>https://topol-dt.ru/upload/iblock/d98/07ee2d7a_1211_11e8_b493_549f35008dee_e58d3e8d_31a8_11e8_903c_549f35008dee.jpeg</t>
  </si>
  <si>
    <t>https://topol-dt.ru/upload/iblock/94c/07ee2d7a_1211_11e8_b493_549f35008dee_85e3c64d_581a_11e8_903c_549f35008dee.jpeg</t>
  </si>
  <si>
    <t>https://topol-dt.ru/upload/iblock/e08/07ee2d7a_1211_11e8_b493_549f35008dee_a312028a_791c_11e8_903c_549f35008dee.jpeg</t>
  </si>
  <si>
    <t>https://topol-dt.ru/upload/iblock/667/07ee2d7a_1211_11e8_b493_549f35008dee_a312028b_791c_11e8_903c_549f35008dee.jpeg</t>
  </si>
  <si>
    <t>https://topol-dt.ru/upload/iblock/209/07ee2d7a_1211_11e8_b493_549f35008dee_ad989840_791c_11e8_903c_549f35008dee.jpeg</t>
  </si>
  <si>
    <t>https://topol-dt.ru/upload/iblock/76f/07ee2d7a_1211_11e8_b493_549f35008dee_ad989841_791c_11e8_903c_549f35008dee.jpeg</t>
  </si>
  <si>
    <t>https://topol-dt.ru/upload/iblock/b7b/07ee2d7a_1211_11e8_b493_549f35008dee_b68ce568_791c_11e8_903c_549f35008dee.jpeg</t>
  </si>
  <si>
    <t>https://topol-dt.ru/upload/iblock/df0/07ee2d7a_1211_11e8_b493_549f35008dee_b68ce56a_791c_11e8_903c_549f35008dee.jpeg</t>
  </si>
  <si>
    <t>https://topol-dt.ru/upload/iblock/a11/07ee2d7a_1211_11e8_b493_549f35008dee_8b2bf412_791b_11e8_903c_549f35008dee.jpg</t>
  </si>
  <si>
    <t>https://topol-dt.ru/upload/iblock/071/07ee2d7a_1211_11e8_b493_549f35008dee_8b2bf413_791b_11e8_903c_549f35008dee.jpg</t>
  </si>
  <si>
    <t>https://topol-dt.ru/upload/iblock/02b/07ee2d7a_1211_11e8_b493_549f35008dee_8b2bf414_791b_11e8_903c_549f35008dee.jpg</t>
  </si>
  <si>
    <t>https://topol-dt.ru/upload/iblock/c8f/07ee2d7a_1211_11e8_b493_549f35008dee_8b2bf415_791b_11e8_903c_549f35008dee.jpg</t>
  </si>
  <si>
    <t>https://topol-dt.ru/upload/iblock/e82/07ee2d7a_1211_11e8_b493_549f35008dee_8b2bf416_791b_11e8_903c_549f35008dee.jpg</t>
  </si>
  <si>
    <t>https://topol-dt.ru/upload/iblock/1f6/07ee2d7a_1211_11e8_b493_549f35008dee_8b2bf417_791b_11e8_903c_549f35008dee.jpg</t>
  </si>
  <si>
    <t>https://topol-dt.ru/upload/iblock/58e/07ee2d7a_1211_11e8_b493_549f35008dee_a6fbedfb_39be_11e9_94db_549f35008dee.pdf</t>
  </si>
  <si>
    <t>Кроватка детская Polini kids Vintage 110 металлическая, белый</t>
  </si>
  <si>
    <t>-3 положения ложа: 300, 400, 500 мм от пола;-дно ДВП (перфорированное);-изогнутые боковые рейки;-длительный срок эксплуатации изделия;-закругленные метал.трубы на боковых бортиках и изголовьях кровати;-проста в уходе;-нетоксичное покрытие powder-coated, соответствует ASTM и CPSC стандартам.Габариты:Размеры кроватки (ДхШхВ) -1250х642х1000 мм.Размер детского ложа - 120х60 см.</t>
  </si>
  <si>
    <t>https://topol-dt.ru/catalog/krovatki/krovatka_detskaya_polini_vintage_110_metallicheskaya_belyy/</t>
  </si>
  <si>
    <t>https://topol-dt.ru/upload/iblock/d97/0e5ecb28_120f_11e8_b493_549f35008dee_ab844550_2c10_11e8_903c_549f35008dee.jpeg</t>
  </si>
  <si>
    <t>https://topol-dt.ru/upload/iblock/0df/0e5ecb28_120f_11e8_b493_549f35008dee_92f8a3b4_31a7_11e8_903c_549f35008dee.jpeg</t>
  </si>
  <si>
    <t>https://topol-dt.ru/upload/iblock/601/0e5ecb28_120f_11e8_b493_549f35008dee_92f8a3b5_31a7_11e8_903c_549f35008dee.jpeg</t>
  </si>
  <si>
    <t>https://topol-dt.ru/upload/iblock/bbd/0e5ecb28_120f_11e8_b493_549f35008dee_99b6695a_31a7_11e8_903c_549f35008dee.jpeg</t>
  </si>
  <si>
    <t>https://topol-dt.ru/upload/iblock/a4f/0e5ecb28_120f_11e8_b493_549f35008dee_99b6695b_31a7_11e8_903c_549f35008dee.jpeg</t>
  </si>
  <si>
    <t>https://topol-dt.ru/upload/iblock/837/0e5ecb28_120f_11e8_b493_549f35008dee_a25504f8_31a7_11e8_903c_549f35008dee.jpeg</t>
  </si>
  <si>
    <t>https://topol-dt.ru/upload/iblock/8a9/0e5ecb28_120f_11e8_b493_549f35008dee_684b273e_7938_11e8_903c_549f35008dee.jpeg</t>
  </si>
  <si>
    <t>https://topol-dt.ru/upload/iblock/aa2/0e5ecb28_120f_11e8_b493_549f35008dee_684b273f_7938_11e8_903c_549f35008dee.jpeg</t>
  </si>
  <si>
    <t>https://topol-dt.ru/upload/iblock/f30/0e5ecb28_120f_11e8_b493_549f35008dee_6fb6b158_7938_11e8_903c_549f35008dee.jpeg</t>
  </si>
  <si>
    <t>https://topol-dt.ru/upload/iblock/a6a/0e5ecb28_120f_11e8_b493_549f35008dee_6fb6b159_7938_11e8_903c_549f35008dee.jpeg</t>
  </si>
  <si>
    <t>https://topol-dt.ru/upload/iblock/5ad/0e5ecb28_120f_11e8_b493_549f35008dee_77354675_7938_11e8_903c_549f35008dee.jpeg</t>
  </si>
  <si>
    <t>https://topol-dt.ru/upload/iblock/b68/0e5ecb28_120f_11e8_b493_549f35008dee_7e92884e_7938_11e8_903c_549f35008dee.jpeg</t>
  </si>
  <si>
    <t>https://topol-dt.ru/upload/iblock/7d0/0e5ecb28_120f_11e8_b493_549f35008dee_7be47e07_7937_11e8_903c_549f35008dee.jpg</t>
  </si>
  <si>
    <t>https://topol-dt.ru/upload/iblock/ba2/0e5ecb28_120f_11e8_b493_549f35008dee_7be47e0c_7937_11e8_903c_549f35008dee.jpg</t>
  </si>
  <si>
    <t>https://topol-dt.ru/upload/iblock/a49/0e5ecb28_120f_11e8_b493_549f35008dee_7be47e0b_7937_11e8_903c_549f35008dee.jpg</t>
  </si>
  <si>
    <t>https://topol-dt.ru/upload/iblock/f74/0e5ecb28_120f_11e8_b493_549f35008dee_7be47e0a_7937_11e8_903c_549f35008dee.jpg</t>
  </si>
  <si>
    <t>https://topol-dt.ru/upload/iblock/5ca/0e5ecb28_120f_11e8_b493_549f35008dee_7be47e08_7937_11e8_903c_549f35008dee.jpg</t>
  </si>
  <si>
    <t>https://topol-dt.ru/upload/iblock/031/0e5ecb28_120f_11e8_b493_549f35008dee_7be47e09_7937_11e8_903c_549f35008dee.jpg</t>
  </si>
  <si>
    <t>https://topol-dt.ru/upload/iblock/e4f/0e5ecb28_120f_11e8_b493_549f35008dee_018a6788_39bf_11e9_94db_549f35008dee.pdf</t>
  </si>
  <si>
    <t xml:space="preserve">Комплект детской мебели Polini kids Simple 105 S, белый </t>
  </si>
  <si>
    <t>-безопасные материалы: массив березы, фанера.-устойчивая конструкция,-нейтральная расцветка,-для игр и обучения.Возраст:от 3-5 лет.Габариты:Стол: 600*500,высота 460Стул: 265*290, высота 510</t>
  </si>
  <si>
    <t>https://topol-dt.ru/catalog/mebelnye_komplekty/komplekt_detskoy_mebeli_polini_simple_105_s_belyy_/</t>
  </si>
  <si>
    <t>https://topol-dt.ru/upload/iblock/ef6/f78882a9_96bf_11e7_8095_549f35008dee_40032eb9_ec64_11e7_bdc0_549f35008dee.jpeg</t>
  </si>
  <si>
    <t>https://topol-dt.ru/upload/iblock/3d7/f78882a9_96bf_11e7_8095_549f35008dee_26e62f71_30ef_11e8_903c_549f35008dee.jpeg</t>
  </si>
  <si>
    <t>https://topol-dt.ru/upload/iblock/ab1/f78882a9_96bf_11e7_8095_549f35008dee_26e62f72_30ef_11e8_903c_549f35008dee.jpeg</t>
  </si>
  <si>
    <t>https://topol-dt.ru/upload/iblock/398/f78882a9_96bf_11e7_8095_549f35008dee_323bdcdf_30ef_11e8_903c_549f35008dee.jpeg</t>
  </si>
  <si>
    <t>https://topol-dt.ru/upload/iblock/78b/f78882a9_96bf_11e7_8095_549f35008dee_323bdce0_30ef_11e8_903c_549f35008dee.jpeg</t>
  </si>
  <si>
    <t>https://topol-dt.ru/upload/iblock/293/f78882a9_96bf_11e7_8095_549f35008dee_3d397762_30ef_11e8_903c_549f35008dee.jpeg</t>
  </si>
  <si>
    <t>https://topol-dt.ru/upload/iblock/9a4/f78882a9_96bf_11e7_8095_549f35008dee_b03a14c0_7912_11e8_903c_549f35008dee.jpeg</t>
  </si>
  <si>
    <t>https://topol-dt.ru/upload/iblock/caa/f78882a9_96bf_11e7_8095_549f35008dee_b03a14c1_7912_11e8_903c_549f35008dee.jpeg</t>
  </si>
  <si>
    <t>https://topol-dt.ru/upload/iblock/2a2/f78882a9_96bf_11e7_8095_549f35008dee_ba38fc07_7912_11e8_903c_549f35008dee.jpeg</t>
  </si>
  <si>
    <t>https://topol-dt.ru/upload/iblock/1ce/f78882a9_96bf_11e7_8095_549f35008dee_7e1ed2f4_d6ed_11ee_ba8a_5254001dfc81.jpeg</t>
  </si>
  <si>
    <t>https://topol-dt.ru/upload/iblock/314/f78882a9_96bf_11e7_8095_549f35008dee_89f52030_d6ed_11ee_ba8a_5254001dfc81.jpeg</t>
  </si>
  <si>
    <t>https://topol-dt.ru/upload/iblock/499/f78882a9_96bf_11e7_8095_549f35008dee_931ccd04_d6ed_11ee_ba8a_5254001dfc81.jpeg</t>
  </si>
  <si>
    <t>https://topol-dt.ru/upload/iblock/a1e/f78882a9_96bf_11e7_8095_549f35008dee_40032eb8_ec64_11e7_bdc0_549f35008dee.jpeg</t>
  </si>
  <si>
    <t>https://topol-dt.ru/upload/iblock/2e5/f78882a9_96bf_11e7_8095_549f35008dee_481a1be7_ec64_11e7_bdc0_549f35008dee.jpeg</t>
  </si>
  <si>
    <t>https://topol-dt.ru/upload/iblock/a03/f78882a9_96bf_11e7_8095_549f35008dee_c2eaa2a7_7912_11e8_903c_549f35008dee.jpg</t>
  </si>
  <si>
    <t>https://topol-dt.ru/upload/iblock/ae9/f78882a9_96bf_11e7_8095_549f35008dee_c2eaa2a8_7912_11e8_903c_549f35008dee.jpg</t>
  </si>
  <si>
    <t>https://topol-dt.ru/upload/iblock/0d3/f78882a9_96bf_11e7_8095_549f35008dee_ccca980a_7912_11e8_903c_549f35008dee.jpg</t>
  </si>
  <si>
    <t>https://topol-dt.ru/upload/iblock/8b6/f78882a9_96bf_11e7_8095_549f35008dee_d7b788ec_7912_11e8_903c_549f35008dee.jpg</t>
  </si>
  <si>
    <t>https://topol-dt.ru/upload/iblock/5c4/f78882a9_96bf_11e7_8095_549f35008dee_e0bc7fb6_7912_11e8_903c_549f35008dee.jpg</t>
  </si>
  <si>
    <t>https://topol-dt.ru/upload/iblock/121/f78882a9_96bf_11e7_8095_549f35008dee_8d88eeca_eb04_11e7_bdc0_549f35008dee.pdf</t>
  </si>
  <si>
    <t>Комплект детской мебели Polini kids Simple 105 S, натуральный</t>
  </si>
  <si>
    <t>-безопасные материалы: массив березы, фанера.-устойчивая конструкция,-нейтральная расцветка,-для игр и обучения.Возраст:от 3-5 лет.Габариты:Стол: 600*500,высота 460Стул: 265*290, высота 510.</t>
  </si>
  <si>
    <t>https://topol-dt.ru/catalog/mebelnye_komplekty/komplekt_detskoy_mebeli_polini_simple_105_s_naturalnyy/</t>
  </si>
  <si>
    <t>https://topol-dt.ru/upload/iblock/915/e09e64c3_b240_11e7_8095_549f35008dee_575eaf69_ec64_11e7_bdc0_549f35008dee.jpeg</t>
  </si>
  <si>
    <t>https://topol-dt.ru/upload/iblock/e99/e09e64c3_b240_11e7_8095_549f35008dee_52bb463c_30ef_11e8_903c_549f35008dee.jpeg</t>
  </si>
  <si>
    <t>https://topol-dt.ru/upload/iblock/f24/e09e64c3_b240_11e7_8095_549f35008dee_59d11ecd_30ef_11e8_903c_549f35008dee.jpeg</t>
  </si>
  <si>
    <t>https://topol-dt.ru/upload/iblock/455/e09e64c3_b240_11e7_8095_549f35008dee_600bf8c5_30ef_11e8_903c_549f35008dee.jpeg</t>
  </si>
  <si>
    <t>https://topol-dt.ru/upload/iblock/92c/e09e64c3_b240_11e7_8095_549f35008dee_668717e4_30ef_11e8_903c_549f35008dee.jpeg</t>
  </si>
  <si>
    <t>https://topol-dt.ru/upload/iblock/45b/e09e64c3_b240_11e7_8095_549f35008dee_6d5a49ed_30ef_11e8_903c_549f35008dee.jpeg</t>
  </si>
  <si>
    <t>https://topol-dt.ru/upload/iblock/221/e09e64c3_b240_11e7_8095_549f35008dee_0d48e077_7913_11e8_903c_549f35008dee.jpeg</t>
  </si>
  <si>
    <t>https://topol-dt.ru/upload/iblock/58e/e09e64c3_b240_11e7_8095_549f35008dee_0d48e078_7913_11e8_903c_549f35008dee.jpeg</t>
  </si>
  <si>
    <t>https://topol-dt.ru/upload/iblock/ac2/e09e64c3_b240_11e7_8095_549f35008dee_1974c9bd_7913_11e8_903c_549f35008dee.jpeg</t>
  </si>
  <si>
    <t>https://topol-dt.ru/upload/iblock/4b0/e09e64c3_b240_11e7_8095_549f35008dee_fa6c08ce_f286_11ea_a0f3_549f35008dee.jpeg</t>
  </si>
  <si>
    <t>https://topol-dt.ru/upload/iblock/c16/e09e64c3_b240_11e7_8095_549f35008dee_50a80de4_ec64_11e7_bdc0_549f35008dee.jpeg</t>
  </si>
  <si>
    <t>https://topol-dt.ru/upload/iblock/88a/e09e64c3_b240_11e7_8095_549f35008dee_575eaf6a_ec64_11e7_bdc0_549f35008dee.jpeg</t>
  </si>
  <si>
    <t>https://topol-dt.ru/upload/iblock/e85/e09e64c3_b240_11e7_8095_549f35008dee_ee8b5b2e_7912_11e8_903c_549f35008dee.jpg</t>
  </si>
  <si>
    <t>https://topol-dt.ru/upload/iblock/078/e09e64c3_b240_11e7_8095_549f35008dee_ee8b5b2f_7912_11e8_903c_549f35008dee.jpg</t>
  </si>
  <si>
    <t>https://topol-dt.ru/upload/iblock/eca/e09e64c3_b240_11e7_8095_549f35008dee_f71bae89_7912_11e8_903c_549f35008dee.jpg</t>
  </si>
  <si>
    <t>https://topol-dt.ru/upload/iblock/9fc/e09e64c3_b240_11e7_8095_549f35008dee_f71bae8a_7912_11e8_903c_549f35008dee.jpg</t>
  </si>
  <si>
    <t>https://topol-dt.ru/upload/iblock/82b/e09e64c3_b240_11e7_8095_549f35008dee_fd64d0c3_7912_11e8_903c_549f35008dee.jpg</t>
  </si>
  <si>
    <t>https://topol-dt.ru/upload/iblock/b84/e09e64c3_b240_11e7_8095_549f35008dee_9667cf90_eb04_11e7_bdc0_549f35008dee.pdf</t>
  </si>
  <si>
    <t>Комплект в кроватку Polini kids Disney baby Медвежонок Винни &amp;quot;Чудесный день&amp;quot;, 7 предметов, желтый</t>
  </si>
  <si>
    <t>Состав комплекта:•штора балдахина (300 см),•борт из 4-х частей со съемными чехлами (35х360 см);•подушка (40х60 см),•наволочка (40х60 см),•простыня на резинке на матрац (120х60 см),•пододеяльник (110х140 см),•одеяло (110х140 см).</t>
  </si>
  <si>
    <t>https://topol-dt.ru/catalog/komplekty_v_krovatku/komplekt_v_krovatku_polini_disney_baby_medvezhonok_vinni_chudesnyy_den_7_predmetov_zheltyy/</t>
  </si>
  <si>
    <t>https://topol-dt.ru/upload/iblock/ad5/4b2a2c5b_e93e_11e7_bdc0_549f35008dee_0d2043e1_065c_11e8_b493_549f35008dee.jpeg</t>
  </si>
  <si>
    <t>https://topol-dt.ru/upload/iblock/a43/4b2a2c5b_e93e_11e7_bdc0_549f35008dee_01e86375_58f3_11e8_903c_549f35008dee.jpeg</t>
  </si>
  <si>
    <t>https://topol-dt.ru/upload/iblock/57c/4b2a2c5b_e93e_11e7_bdc0_549f35008dee_01e86376_58f3_11e8_903c_549f35008dee.jpeg</t>
  </si>
  <si>
    <t>https://topol-dt.ru/upload/iblock/4f9/4b2a2c5b_e93e_11e7_bdc0_549f35008dee_0d2043e2_065c_11e8_b493_549f35008dee.jpeg</t>
  </si>
  <si>
    <t>https://topol-dt.ru/upload/iblock/fff/4b2a2c5b_e93e_11e7_bdc0_549f35008dee_14b6a6c1_065c_11e8_b493_549f35008dee.jpeg</t>
  </si>
  <si>
    <t>https://topol-dt.ru/upload/iblock/4d2/4b2a2c5b_e93e_11e7_bdc0_549f35008dee_14b6a6c3_065c_11e8_b493_549f35008dee.jpeg</t>
  </si>
  <si>
    <t>https://topol-dt.ru/upload/iblock/873/4b2a2c5b_e93e_11e7_bdc0_549f35008dee_1b8c3a2a_065c_11e8_b493_549f35008dee.jpeg</t>
  </si>
  <si>
    <t>https://topol-dt.ru/upload/iblock/576/4b2a2c5b_e93e_11e7_bdc0_549f35008dee_1b8c3a2b_065c_11e8_b493_549f35008dee.jpeg</t>
  </si>
  <si>
    <t>https://topol-dt.ru/upload/iblock/c93/4b2a2c5b_e93e_11e7_bdc0_549f35008dee_23bfb7dc_065c_11e8_b493_549f35008dee.jpeg</t>
  </si>
  <si>
    <t>https://topol-dt.ru/upload/iblock/328/4b2a2c5b_e93e_11e7_bdc0_549f35008dee_23bfb7dd_065c_11e8_b493_549f35008dee.jpeg</t>
  </si>
  <si>
    <t>https://topol-dt.ru/upload/iblock/1ee/4b2a2c5b_e93e_11e7_bdc0_549f35008dee_2c4da9d8_065c_11e8_b493_549f35008dee.jpeg</t>
  </si>
  <si>
    <t>https://topol-dt.ru/upload/iblock/9f7/4b2a2c5b_e93e_11e7_bdc0_549f35008dee_2c4da9da_065c_11e8_b493_549f35008dee.jpeg</t>
  </si>
  <si>
    <t>https://topol-dt.ru/upload/iblock/fe4/4b2a2c5b_e93e_11e7_bdc0_549f35008dee_39aca4a2_065c_11e8_b493_549f35008dee.jpeg</t>
  </si>
  <si>
    <t>https://topol-dt.ru/upload/iblock/189/4b2a2c5b_e93e_11e7_bdc0_549f35008dee_3fcfb0d7_065c_11e8_b493_549f35008dee.jpeg</t>
  </si>
  <si>
    <t>Качели Фея Малыш, розовый</t>
  </si>
  <si>
    <t>- мягкое сиденье- надежный механизм фиксации- нескользящие опоры- ограничительный поручень- ремень безопасности- механизм складывания \книжка\"- ткань: хлопок 100%Габариты (ДхШхВ) –  98х55х108 см. "</t>
  </si>
  <si>
    <t>ЕАЭС RU C-RU.НВ62.В.00669/22</t>
  </si>
  <si>
    <t>https://topol-dt.ru/catalog/kacheli/kacheli_feya_malysh_rozovyy/</t>
  </si>
  <si>
    <t>https://topol-dt.ru/upload/iblock/941/593ff845_d5b1_11e7_8095_549f35008dee_946bcf0e_e97f_11e7_bdc0_549f35008dee.jpeg</t>
  </si>
  <si>
    <t>https://topol-dt.ru/upload/iblock/5cd/593ff845_d5b1_11e7_8095_549f35008dee_d82b10ec_1a78_11ea_b3e1_549f35008dee.jpeg</t>
  </si>
  <si>
    <t>https://topol-dt.ru/upload/iblock/201/593ff845_d5b1_11e7_8095_549f35008dee_d82b10ee_1a78_11ea_b3e1_549f35008dee.jpeg</t>
  </si>
  <si>
    <t>https://topol-dt.ru/upload/iblock/a7c/593ff845_d5b1_11e7_8095_549f35008dee_df1ad378_1a78_11ea_b3e1_549f35008dee.jpeg</t>
  </si>
  <si>
    <t>https://topol-dt.ru/upload/iblock/906/593ff845_d5b1_11e7_8095_549f35008dee_df1ad379_1a78_11ea_b3e1_549f35008dee.jpeg</t>
  </si>
  <si>
    <t>https://topol-dt.ru/upload/iblock/bb5/593ff845_d5b1_11e7_8095_549f35008dee_e5c58e1d_1a78_11ea_b3e1_549f35008dee.jpeg</t>
  </si>
  <si>
    <t>https://topol-dt.ru/upload/iblock/aac/593ff845_d5b1_11e7_8095_549f35008dee_e5c58e1e_1a78_11ea_b3e1_549f35008dee.jpeg</t>
  </si>
  <si>
    <t>https://topol-dt.ru/upload/iblock/b5b/593ff845_d5b1_11e7_8095_549f35008dee_e5c58e1f_1a78_11ea_b3e1_549f35008dee.jpeg</t>
  </si>
  <si>
    <t>https://topol-dt.ru/upload/iblock/6eb/593ff845_d5b1_11e7_8095_549f35008dee_ef9bfdff_1a78_11ea_b3e1_549f35008dee.jpeg</t>
  </si>
  <si>
    <t>https://topol-dt.ru/upload/iblock/eca/593ff845_d5b1_11e7_8095_549f35008dee_19e608c6_4e08_11ed_bf2f_549f35008dee.jpeg</t>
  </si>
  <si>
    <t>Качели Фея Малыш, желтый</t>
  </si>
  <si>
    <t>https://topol-dt.ru/catalog/kacheli/kacheli_feya_malysh_zheltyy/</t>
  </si>
  <si>
    <t>https://topol-dt.ru/upload/iblock/27e/62c0b69e_d5b1_11e7_8095_549f35008dee_2ee45591_1a78_11ea_b3e1_549f35008dee.jpeg</t>
  </si>
  <si>
    <t>https://topol-dt.ru/upload/iblock/b0c/62c0b69e_d5b1_11e7_8095_549f35008dee_374c3188_1a78_11ea_b3e1_549f35008dee.jpeg</t>
  </si>
  <si>
    <t>https://topol-dt.ru/upload/iblock/6f0/62c0b69e_d5b1_11e7_8095_549f35008dee_374c3189_1a78_11ea_b3e1_549f35008dee.jpeg</t>
  </si>
  <si>
    <t>https://topol-dt.ru/upload/iblock/5ba/62c0b69e_d5b1_11e7_8095_549f35008dee_3da5fd63_1a78_11ea_b3e1_549f35008dee.jpeg</t>
  </si>
  <si>
    <t>https://topol-dt.ru/upload/iblock/25b/62c0b69e_d5b1_11e7_8095_549f35008dee_3da5fd65_1a78_11ea_b3e1_549f35008dee.jpeg</t>
  </si>
  <si>
    <t>https://topol-dt.ru/upload/iblock/5b3/62c0b69e_d5b1_11e7_8095_549f35008dee_4406ed60_1a78_11ea_b3e1_549f35008dee.jpeg</t>
  </si>
  <si>
    <t>https://topol-dt.ru/upload/iblock/bd9/62c0b69e_d5b1_11e7_8095_549f35008dee_4406ed61_1a78_11ea_b3e1_549f35008dee.jpeg</t>
  </si>
  <si>
    <t>https://topol-dt.ru/upload/iblock/a94/62c0b69e_d5b1_11e7_8095_549f35008dee_4d130849_1a78_11ea_b3e1_549f35008dee.jpeg</t>
  </si>
  <si>
    <t>Качели Фея Малыш, зеленый</t>
  </si>
  <si>
    <t>- мягкое сиденье- надежный механизм фиксации- нескользящие опоры- ограничительный поручень- ремень безопасности- механизм складывания \книжка\"- ткань: хлопок 100%Габариты (ДхШхВ) – 98х55х108 см. "</t>
  </si>
  <si>
    <t>https://topol-dt.ru/catalog/kacheli/kacheli_feya_malysh_zelenyy/</t>
  </si>
  <si>
    <t>https://topol-dt.ru/upload/iblock/471/6a6a2480_d5b1_11e7_8095_549f35008dee_a75b2f22_01aa_11e8_b493_549f35008dee.jpeg</t>
  </si>
  <si>
    <t>https://topol-dt.ru/upload/iblock/215/6a6a2480_d5b1_11e7_8095_549f35008dee_a56898f7_1a78_11ea_b3e1_549f35008dee.jpeg</t>
  </si>
  <si>
    <t>https://topol-dt.ru/upload/iblock/0a1/6a6a2480_d5b1_11e7_8095_549f35008dee_ac4ed600_1a78_11ea_b3e1_549f35008dee.jpeg</t>
  </si>
  <si>
    <t>https://topol-dt.ru/upload/iblock/315/6a6a2480_d5b1_11e7_8095_549f35008dee_ac4ed601_1a78_11ea_b3e1_549f35008dee.jpeg</t>
  </si>
  <si>
    <t>https://topol-dt.ru/upload/iblock/1ef/6a6a2480_d5b1_11e7_8095_549f35008dee_b3c3e59b_1a78_11ea_b3e1_549f35008dee.jpeg</t>
  </si>
  <si>
    <t>https://topol-dt.ru/upload/iblock/a12/6a6a2480_d5b1_11e7_8095_549f35008dee_b3c3e59c_1a78_11ea_b3e1_549f35008dee.jpeg</t>
  </si>
  <si>
    <t>https://topol-dt.ru/upload/iblock/76c/6a6a2480_d5b1_11e7_8095_549f35008dee_bb8ea6c1_1a78_11ea_b3e1_549f35008dee.jpeg</t>
  </si>
  <si>
    <t>https://topol-dt.ru/upload/iblock/cf7/6a6a2480_d5b1_11e7_8095_549f35008dee_c2d41ad7_1a78_11ea_b3e1_549f35008dee.jpeg</t>
  </si>
  <si>
    <t>https://topol-dt.ru/upload/iblock/34d/6a6a2480_d5b1_11e7_8095_549f35008dee_ad9f8e9b_01aa_11e8_b493_549f35008dee.jpeg</t>
  </si>
  <si>
    <t>Качели Фея Малыш, фиолетовый</t>
  </si>
  <si>
    <t>https://topol-dt.ru/catalog/kacheli/kacheli_feya_malysh_fioletovyy/</t>
  </si>
  <si>
    <t>https://topol-dt.ru/upload/iblock/9df/3858401c_f5fa_11e7_b493_549f35008dee_f3da92f2_26b4_11e8_b493_549f35008dee.jpeg</t>
  </si>
  <si>
    <t>https://topol-dt.ru/upload/iblock/e48/3858401c_f5fa_11e7_b493_549f35008dee_bff93e97_3ce0_11ea_b3e1_549f35008dee.jpeg</t>
  </si>
  <si>
    <t>https://topol-dt.ru/upload/iblock/779/3858401c_f5fa_11e7_b493_549f35008dee_bff93e98_3ce0_11ea_b3e1_549f35008dee.jpeg</t>
  </si>
  <si>
    <t>https://topol-dt.ru/upload/iblock/ca4/3858401c_f5fa_11e7_b493_549f35008dee_c6bbc6ff_3ce0_11ea_b3e1_549f35008dee.jpeg</t>
  </si>
  <si>
    <t>https://topol-dt.ru/upload/iblock/7ae/3858401c_f5fa_11e7_b493_549f35008dee_c6bbc700_3ce0_11ea_b3e1_549f35008dee.jpeg</t>
  </si>
  <si>
    <t>https://topol-dt.ru/upload/iblock/7bd/3858401c_f5fa_11e7_b493_549f35008dee_cf6186bd_3ce0_11ea_b3e1_549f35008dee.jpeg</t>
  </si>
  <si>
    <t>https://topol-dt.ru/upload/iblock/bd8/3858401c_f5fa_11e7_b493_549f35008dee_cf6186be_3ce0_11ea_b3e1_549f35008dee.jpeg</t>
  </si>
  <si>
    <t>https://topol-dt.ru/upload/iblock/448/3858401c_f5fa_11e7_b493_549f35008dee_db2bd799_3ce0_11ea_b3e1_549f35008dee.jpeg</t>
  </si>
  <si>
    <t>https://topol-dt.ru/upload/iblock/6c7/3858401c_f5fa_11e7_b493_549f35008dee_db2bd79a_3ce0_11ea_b3e1_549f35008dee.jpeg</t>
  </si>
  <si>
    <t>Качели Фея Малыш, синий</t>
  </si>
  <si>
    <t>https://topol-dt.ru/catalog/kacheli/kacheli_feya_malysh_siniy/</t>
  </si>
  <si>
    <t>https://topol-dt.ru/upload/iblock/47a/ffca0ddb_05b4_11e8_b493_549f35008dee_fa2877ec_26b4_11e8_b493_549f35008dee.jpeg</t>
  </si>
  <si>
    <t>https://topol-dt.ru/upload/iblock/d5f/ffca0ddb_05b4_11e8_b493_549f35008dee_6d46459e_1a78_11ea_b3e1_549f35008dee.jpeg</t>
  </si>
  <si>
    <t>https://topol-dt.ru/upload/iblock/48d/ffca0ddb_05b4_11e8_b493_549f35008dee_6d46459f_1a78_11ea_b3e1_549f35008dee.jpeg</t>
  </si>
  <si>
    <t>https://topol-dt.ru/upload/iblock/e6b/ffca0ddb_05b4_11e8_b493_549f35008dee_73622db2_1a78_11ea_b3e1_549f35008dee.jpeg</t>
  </si>
  <si>
    <t>https://topol-dt.ru/upload/iblock/cd0/ffca0ddb_05b4_11e8_b493_549f35008dee_73622db3_1a78_11ea_b3e1_549f35008dee.jpeg</t>
  </si>
  <si>
    <t>https://topol-dt.ru/upload/iblock/0f6/ffca0ddb_05b4_11e8_b493_549f35008dee_7a43a7fd_1a78_11ea_b3e1_549f35008dee.jpeg</t>
  </si>
  <si>
    <t>https://topol-dt.ru/upload/iblock/b0e/ffca0ddb_05b4_11e8_b493_549f35008dee_7a43a7fe_1a78_11ea_b3e1_549f35008dee.jpeg</t>
  </si>
  <si>
    <t>https://topol-dt.ru/upload/iblock/8bc/ffca0ddb_05b4_11e8_b493_549f35008dee_814b384d_1a78_11ea_b3e1_549f35008dee.jpeg</t>
  </si>
  <si>
    <t>https://topol-dt.ru/upload/iblock/f1c/ffca0ddb_05b4_11e8_b493_549f35008dee_814b384e_1a78_11ea_b3e1_549f35008dee.jpeg</t>
  </si>
  <si>
    <t>Овальный детский матрас Polini kids Волшебные сны Перышко 119х60х7, бязь</t>
  </si>
  <si>
    <t>Матрас трансформируется:1)Круглый матрасик для новорожденного от 0 до 6 мес.2)Овальный матрасик 120х60 см.3)Подушки для стульчиков--Съемный чехол из 100% хлопка.-Наполнитель холлофайбер.-Хорошо пропускает воздух.-Восстанавливает форму после деформации.-В комплекте: 2 простыни на резинке.Габариты:Размеры матраса: 119х60х7 смВозраст ребенка: 0-5 лет</t>
  </si>
  <si>
    <t>https://topol-dt.ru/catalog/matratsy/ovalnyy_detskiy_matras_polini_volshebnye_sny_peryshko_119kh60kh7_byaz/</t>
  </si>
  <si>
    <t>https://topol-dt.ru/upload/iblock/e02/3ab436eb_2770_11e8_b493_549f35008dee_601ba1f5_43db_11e8_903c_549f35008dee.jpeg</t>
  </si>
  <si>
    <t>https://topol-dt.ru/upload/iblock/726/3ab436eb_2770_11e8_b493_549f35008dee_601ba1f6_43db_11e8_903c_549f35008dee.jpeg</t>
  </si>
  <si>
    <t>https://topol-dt.ru/upload/iblock/99f/3ab436eb_2770_11e8_b493_549f35008dee_601ba1f7_43db_11e8_903c_549f35008dee.jpeg</t>
  </si>
  <si>
    <t>https://topol-dt.ru/upload/iblock/b8c/3ab436eb_2770_11e8_b493_549f35008dee_67957451_43db_11e8_903c_549f35008dee.jpeg</t>
  </si>
  <si>
    <t>https://topol-dt.ru/upload/iblock/f92/3ab436eb_2770_11e8_b493_549f35008dee_67957452_43db_11e8_903c_549f35008dee.jpeg</t>
  </si>
  <si>
    <t>https://topol-dt.ru/upload/iblock/323/3ab436eb_2770_11e8_b493_549f35008dee_67957453_43db_11e8_903c_549f35008dee.jpeg</t>
  </si>
  <si>
    <t>https://topol-dt.ru/upload/iblock/23b/3ab436eb_2770_11e8_b493_549f35008dee_6fffb1a9_43db_11e8_903c_549f35008dee.jpeg</t>
  </si>
  <si>
    <t>https://topol-dt.ru/upload/iblock/25f/3ab436eb_2770_11e8_b493_549f35008dee_6fffb1aa_43db_11e8_903c_549f35008dee.jpeg</t>
  </si>
  <si>
    <t>https://topol-dt.ru/upload/iblock/54f/3ab436eb_2770_11e8_b493_549f35008dee_6fffb1ab_43db_11e8_903c_549f35008dee.jpeg</t>
  </si>
  <si>
    <t>https://topol-dt.ru/upload/iblock/c94/3ab436eb_2770_11e8_b493_549f35008dee_63099f85_4f90_11e8_903c_549f35008dee.jpeg</t>
  </si>
  <si>
    <t>https://topol-dt.ru/upload/iblock/da5/3ab436eb_2770_11e8_b493_549f35008dee_63099f86_4f90_11e8_903c_549f35008dee.jpeg</t>
  </si>
  <si>
    <t>https://topol-dt.ru/upload/iblock/a2e/3ab436eb_2770_11e8_b493_549f35008dee_6d0d498e_4f90_11e8_903c_549f35008dee.jpeg</t>
  </si>
  <si>
    <t>https://topol-dt.ru/upload/iblock/b1a/3ab436eb_2770_11e8_b493_549f35008dee_087cf622_761f_11e8_903c_549f35008dee.jpeg</t>
  </si>
  <si>
    <t>Комплект постельного белья Polini kids Disney baby Медвежонок Винни и его друзья, макиато-желтый</t>
  </si>
  <si>
    <t>Выполнен из 100% хлопка. Соответствует всем нормам безопасности. В состав комплекта входит: наволочка (40 х 60 см), простыня на резинке на матрац (120 х 60 см),пододеяльник (110 х 140 см).</t>
  </si>
  <si>
    <t>https://topol-dt.ru/catalog/postelnoe_bele/komplekt_postelnogo_belya_polini_disney_baby_medvezhonok_vinni_i_ego_druzya_makiato_zheltyy/</t>
  </si>
  <si>
    <t>https://topol-dt.ru/upload/iblock/e09/9e308b49_e93e_11e7_bdc0_549f35008dee_df4d0b42_064b_11e8_b493_549f35008dee.jpeg</t>
  </si>
  <si>
    <t>https://topol-dt.ru/upload/iblock/932/9e308b49_e93e_11e7_bdc0_549f35008dee_df4d0b40_064b_11e8_b493_549f35008dee.jpeg</t>
  </si>
  <si>
    <t>https://topol-dt.ru/upload/iblock/09c/9e308b49_e93e_11e7_bdc0_549f35008dee_e7287607_064b_11e8_b493_549f35008dee.jpeg</t>
  </si>
  <si>
    <t>https://topol-dt.ru/upload/iblock/ec7/9e308b49_e93e_11e7_bdc0_549f35008dee_e7287608_064b_11e8_b493_549f35008dee.jpeg</t>
  </si>
  <si>
    <t>https://topol-dt.ru/upload/iblock/bcd/9e308b49_e93e_11e7_bdc0_549f35008dee_ee1375d3_064b_11e8_b493_549f35008dee.jpeg</t>
  </si>
  <si>
    <t>Кроватка детская Polini kids Vintage 150 металлическая, кремовый</t>
  </si>
  <si>
    <t xml:space="preserve">кремовый </t>
  </si>
  <si>
    <t>22.95</t>
  </si>
  <si>
    <t>https://topol-dt.ru/catalog/krovatki/krovatka_detskaya_polini_vintage_150_metallicheskaya_kremovyy/</t>
  </si>
  <si>
    <t>https://topol-dt.ru/upload/iblock/5f8/0b20cace_2b5a_11e8_903c_549f35008dee_43ec60fa_52b2_11e8_903c_549f35008dee.jpeg</t>
  </si>
  <si>
    <t>https://topol-dt.ru/upload/iblock/5b7/0b20cace_2b5a_11e8_903c_549f35008dee_e74b7671_6b0e_11e8_903c_549f35008dee.jpeg</t>
  </si>
  <si>
    <t>https://topol-dt.ru/upload/iblock/a82/0b20cace_2b5a_11e8_903c_549f35008dee_e74b7672_6b0e_11e8_903c_549f35008dee.jpeg</t>
  </si>
  <si>
    <t>https://topol-dt.ru/upload/iblock/1e2/0b20cace_2b5a_11e8_903c_549f35008dee_f3cd1142_6b0e_11e8_903c_549f35008dee.jpeg</t>
  </si>
  <si>
    <t>https://topol-dt.ru/upload/iblock/4b3/0b20cace_2b5a_11e8_903c_549f35008dee_fb52ca7f_6b0e_11e8_903c_549f35008dee.jpeg</t>
  </si>
  <si>
    <t>https://topol-dt.ru/upload/iblock/1c1/0b20cace_2b5a_11e8_903c_549f35008dee_02f775a0_6b0f_11e8_903c_549f35008dee.jpeg</t>
  </si>
  <si>
    <t>https://topol-dt.ru/upload/iblock/36a/0b20cace_2b5a_11e8_903c_549f35008dee_02f775a2_6b0f_11e8_903c_549f35008dee.jpeg</t>
  </si>
  <si>
    <t>https://topol-dt.ru/upload/iblock/894/0b20cace_2b5a_11e8_903c_549f35008dee_1026d4e4_6b0f_11e8_903c_549f35008dee.jpeg</t>
  </si>
  <si>
    <t>https://topol-dt.ru/upload/iblock/a34/0b20cace_2b5a_11e8_903c_549f35008dee_1c3c3024_791c_11e8_903c_549f35008dee.jpeg</t>
  </si>
  <si>
    <t>https://topol-dt.ru/upload/iblock/2cf/0b20cace_2b5a_11e8_903c_549f35008dee_244bf932_791c_11e8_903c_549f35008dee.jpeg</t>
  </si>
  <si>
    <t>https://topol-dt.ru/upload/iblock/477/0b20cace_2b5a_11e8_903c_549f35008dee_244bf933_791c_11e8_903c_549f35008dee.jpeg</t>
  </si>
  <si>
    <t>https://topol-dt.ru/upload/iblock/b86/0b20cace_2b5a_11e8_903c_549f35008dee_2b5aada2_791c_11e8_903c_549f35008dee.jpeg</t>
  </si>
  <si>
    <t>https://topol-dt.ru/upload/iblock/ff7/0b20cace_2b5a_11e8_903c_549f35008dee_31743456_791c_11e8_903c_549f35008dee.jpeg</t>
  </si>
  <si>
    <t>https://topol-dt.ru/upload/iblock/2be/0b20cace_2b5a_11e8_903c_549f35008dee_31743457_791c_11e8_903c_549f35008dee.jpeg</t>
  </si>
  <si>
    <t>https://topol-dt.ru/upload/iblock/300/0b20cace_2b5a_11e8_903c_549f35008dee_69e6f87f_791b_11e8_903c_549f35008dee.jpg</t>
  </si>
  <si>
    <t>https://topol-dt.ru/upload/iblock/372/0b20cace_2b5a_11e8_903c_549f35008dee_69e6f882_791b_11e8_903c_549f35008dee.jpg</t>
  </si>
  <si>
    <t>https://topol-dt.ru/upload/iblock/e03/0b20cace_2b5a_11e8_903c_549f35008dee_69e6f87d_791b_11e8_903c_549f35008dee.jpg</t>
  </si>
  <si>
    <t>https://topol-dt.ru/upload/iblock/263/0b20cace_2b5a_11e8_903c_549f35008dee_69e6f880_791b_11e8_903c_549f35008dee.jpg</t>
  </si>
  <si>
    <t>https://topol-dt.ru/upload/iblock/a15/0b20cace_2b5a_11e8_903c_549f35008dee_7399f9d1_39be_11e9_94db_549f35008dee.pdf</t>
  </si>
  <si>
    <t>https://topol-dt.ru/upload/iblock/67d/0b20cace_2b5a_11e8_903c_549f35008dee_69e6f87e_791b_11e8_903c_549f35008dee.jpg</t>
  </si>
  <si>
    <t>https://topol-dt.ru/upload/iblock/5f2/0b20cace_2b5a_11e8_903c_549f35008dee_69e6f881_791b_11e8_903c_549f35008dee.jpg</t>
  </si>
  <si>
    <t>Кроватка детская Polini kids Vintage 150 металлическая, черный</t>
  </si>
  <si>
    <t>https://topol-dt.ru/catalog/krovatki/krovatka_detskaya_polini_vintage_150_metallicheskaya_chernyy/</t>
  </si>
  <si>
    <t>https://topol-dt.ru/upload/iblock/626/3e50c214_2b5a_11e8_903c_549f35008dee_68615694_52b1_11e8_903c_549f35008dee.jpeg</t>
  </si>
  <si>
    <t>https://topol-dt.ru/upload/iblock/184/3e50c214_2b5a_11e8_903c_549f35008dee_16b21fae_6b0e_11e8_903c_549f35008dee.jpeg</t>
  </si>
  <si>
    <t>https://topol-dt.ru/upload/iblock/782/3e50c214_2b5a_11e8_903c_549f35008dee_16b21faf_6b0e_11e8_903c_549f35008dee.jpeg</t>
  </si>
  <si>
    <t>https://topol-dt.ru/upload/iblock/e58/3e50c214_2b5a_11e8_903c_549f35008dee_1fa66cd6_6b0e_11e8_903c_549f35008dee.jpeg</t>
  </si>
  <si>
    <t>https://topol-dt.ru/upload/iblock/101/3e50c214_2b5a_11e8_903c_549f35008dee_269af222_6b0e_11e8_903c_549f35008dee.jpeg</t>
  </si>
  <si>
    <t>https://topol-dt.ru/upload/iblock/5b3/3e50c214_2b5a_11e8_903c_549f35008dee_269af224_6b0e_11e8_903c_549f35008dee.jpeg</t>
  </si>
  <si>
    <t>https://topol-dt.ru/upload/iblock/b2f/3e50c214_2b5a_11e8_903c_549f35008dee_3073c366_6b0e_11e8_903c_549f35008dee.jpeg</t>
  </si>
  <si>
    <t>https://topol-dt.ru/upload/iblock/d70/3e50c214_2b5a_11e8_903c_549f35008dee_dabcd31a_791b_11e8_903c_549f35008dee.jpeg</t>
  </si>
  <si>
    <t>https://topol-dt.ru/upload/iblock/9f8/3e50c214_2b5a_11e8_903c_549f35008dee_dabcd31b_791b_11e8_903c_549f35008dee.jpeg</t>
  </si>
  <si>
    <t>https://topol-dt.ru/upload/iblock/239/3e50c214_2b5a_11e8_903c_549f35008dee_e49f29de_791b_11e8_903c_549f35008dee.jpeg</t>
  </si>
  <si>
    <t>https://topol-dt.ru/upload/iblock/327/3e50c214_2b5a_11e8_903c_549f35008dee_e49f29df_791b_11e8_903c_549f35008dee.jpeg</t>
  </si>
  <si>
    <t>https://topol-dt.ru/upload/iblock/2e7/3e50c214_2b5a_11e8_903c_549f35008dee_ebf7a8f6_791b_11e8_903c_549f35008dee.jpeg</t>
  </si>
  <si>
    <t>https://topol-dt.ru/upload/iblock/d74/3e50c214_2b5a_11e8_903c_549f35008dee_f775cdc9_791b_11e8_903c_549f35008dee.jpeg</t>
  </si>
  <si>
    <t>https://topol-dt.ru/upload/iblock/b08/3e50c214_2b5a_11e8_903c_549f35008dee_548b3fa9_791b_11e8_903c_549f35008dee.jpg</t>
  </si>
  <si>
    <t>https://topol-dt.ru/upload/iblock/e0d/3e50c214_2b5a_11e8_903c_549f35008dee_548b3fa8_791b_11e8_903c_549f35008dee.jpg</t>
  </si>
  <si>
    <t>https://topol-dt.ru/upload/iblock/ddc/3e50c214_2b5a_11e8_903c_549f35008dee_548b3fad_791b_11e8_903c_549f35008dee.jpg</t>
  </si>
  <si>
    <t>https://topol-dt.ru/upload/iblock/50d/3e50c214_2b5a_11e8_903c_549f35008dee_548b3faa_791b_11e8_903c_549f35008dee.jpg</t>
  </si>
  <si>
    <t>https://topol-dt.ru/upload/iblock/a5e/3e50c214_2b5a_11e8_903c_549f35008dee_548b3fab_791b_11e8_903c_549f35008dee.jpg</t>
  </si>
  <si>
    <t>https://topol-dt.ru/upload/iblock/8d7/3e50c214_2b5a_11e8_903c_549f35008dee_548b3fac_791b_11e8_903c_549f35008dee.jpg</t>
  </si>
  <si>
    <t>https://topol-dt.ru/upload/iblock/394/3e50c214_2b5a_11e8_903c_549f35008dee_5df93914_39be_11e9_94db_549f35008dee.pdf</t>
  </si>
  <si>
    <t>Кроватка детская Polini kids Vintage 150 металлическая, серебро</t>
  </si>
  <si>
    <t>https://topol-dt.ru/catalog/krovatki/krovatka_detskaya_polini_vintage_150_metallicheskaya_serebro/</t>
  </si>
  <si>
    <t>https://topol-dt.ru/upload/iblock/315/84e1a91c_1211_11e8_b493_549f35008dee_878f1b78_2c1e_11e8_903c_549f35008dee.jpeg</t>
  </si>
  <si>
    <t>https://topol-dt.ru/upload/iblock/b24/84e1a91c_1211_11e8_b493_549f35008dee_46fdb275_30ca_11e8_903c_549f35008dee.jpeg</t>
  </si>
  <si>
    <t>https://topol-dt.ru/upload/iblock/457/84e1a91c_1211_11e8_b493_549f35008dee_46fdb277_30ca_11e8_903c_549f35008dee.jpeg</t>
  </si>
  <si>
    <t>https://topol-dt.ru/upload/iblock/d94/84e1a91c_1211_11e8_b493_549f35008dee_527e38a8_30ca_11e8_903c_549f35008dee.jpeg</t>
  </si>
  <si>
    <t>https://topol-dt.ru/upload/iblock/18d/84e1a91c_1211_11e8_b493_549f35008dee_9df54248_31a5_11e8_903c_549f35008dee.jpeg</t>
  </si>
  <si>
    <t>https://topol-dt.ru/upload/iblock/118/84e1a91c_1211_11e8_b493_549f35008dee_9df54249_31a5_11e8_903c_549f35008dee.jpeg</t>
  </si>
  <si>
    <t>https://topol-dt.ru/upload/iblock/60a/84e1a91c_1211_11e8_b493_549f35008dee_a6728aa2_31a5_11e8_903c_549f35008dee.jpeg</t>
  </si>
  <si>
    <t>https://topol-dt.ru/upload/iblock/dc1/84e1a91c_1211_11e8_b493_549f35008dee_a6728aa3_31a5_11e8_903c_549f35008dee.jpeg</t>
  </si>
  <si>
    <t>https://topol-dt.ru/upload/iblock/349/84e1a91c_1211_11e8_b493_549f35008dee_ade79a3e_31a5_11e8_903c_549f35008dee.jpeg</t>
  </si>
  <si>
    <t>https://topol-dt.ru/upload/iblock/90e/84e1a91c_1211_11e8_b493_549f35008dee_6772eb04_581b_11e8_903c_549f35008dee.jpeg</t>
  </si>
  <si>
    <t>https://topol-dt.ru/upload/iblock/bc5/84e1a91c_1211_11e8_b493_549f35008dee_719cab0f_581b_11e8_903c_549f35008dee.jpeg</t>
  </si>
  <si>
    <t>https://topol-dt.ru/upload/iblock/99a/84e1a91c_1211_11e8_b493_549f35008dee_80d7d939_791c_11e8_903c_549f35008dee.jpeg</t>
  </si>
  <si>
    <t>https://topol-dt.ru/upload/iblock/732/84e1a91c_1211_11e8_b493_549f35008dee_80d7d93a_791c_11e8_903c_549f35008dee.jpeg</t>
  </si>
  <si>
    <t>https://topol-dt.ru/upload/iblock/304/84e1a91c_1211_11e8_b493_549f35008dee_8c02ade2_791c_11e8_903c_549f35008dee.jpeg</t>
  </si>
  <si>
    <t>https://topol-dt.ru/upload/iblock/16d/84e1a91c_1211_11e8_b493_549f35008dee_93d49329_791c_11e8_903c_549f35008dee.jpeg</t>
  </si>
  <si>
    <t>https://topol-dt.ru/upload/iblock/6d1/84e1a91c_1211_11e8_b493_549f35008dee_93d4932a_791c_11e8_903c_549f35008dee.jpeg</t>
  </si>
  <si>
    <t>https://topol-dt.ru/upload/iblock/ab1/84e1a91c_1211_11e8_b493_549f35008dee_826c0530_791b_11e8_903c_549f35008dee.jpg</t>
  </si>
  <si>
    <t>https://topol-dt.ru/upload/iblock/9b7/84e1a91c_1211_11e8_b493_549f35008dee_826c0531_791b_11e8_903c_549f35008dee.jpg</t>
  </si>
  <si>
    <t>https://topol-dt.ru/upload/iblock/565/84e1a91c_1211_11e8_b493_549f35008dee_826c0532_791b_11e8_903c_549f35008dee.jpg</t>
  </si>
  <si>
    <t>https://topol-dt.ru/upload/iblock/3c9/84e1a91c_1211_11e8_b493_549f35008dee_826c0533_791b_11e8_903c_549f35008dee.jpg</t>
  </si>
  <si>
    <t>https://topol-dt.ru/upload/iblock/595/84e1a91c_1211_11e8_b493_549f35008dee_826c0534_791b_11e8_903c_549f35008dee.jpg</t>
  </si>
  <si>
    <t>https://topol-dt.ru/upload/iblock/f87/84e1a91c_1211_11e8_b493_549f35008dee_826c0535_791b_11e8_903c_549f35008dee.jpg</t>
  </si>
  <si>
    <t>https://topol-dt.ru/upload/iblock/1cc/84e1a91c_1211_11e8_b493_549f35008dee_9044ac3e_39be_11e9_94db_549f35008dee.pdf</t>
  </si>
  <si>
    <t>Растущая парта-трансформер Polini kids Simple М1 75х55 см, белый-макиато</t>
  </si>
  <si>
    <t>https://topol-dt.ru/catalog/stoly/rastushchaya_parta_transformer_polini_simple_m1_75kh55_sm_belyy_makiato/</t>
  </si>
  <si>
    <t>https://topol-dt.ru/upload/iblock/26c/a0989371_8cb0_11e7_8095_549f35008dee_3bf48d64_7919_11e8_903c_549f35008dee.jpeg</t>
  </si>
  <si>
    <t>https://topol-dt.ru/upload/iblock/627/a0989371_8cb0_11e7_8095_549f35008dee_0edbe96c_59cc_11e8_903c_549f35008dee.jpeg</t>
  </si>
  <si>
    <t>https://topol-dt.ru/upload/iblock/4b3/a0989371_8cb0_11e7_8095_549f35008dee_64775af6_7918_11e8_903c_549f35008dee.jpeg</t>
  </si>
  <si>
    <t>https://topol-dt.ru/upload/iblock/aae/a0989371_8cb0_11e7_8095_549f35008dee_64775af7_7918_11e8_903c_549f35008dee.jpeg</t>
  </si>
  <si>
    <t>https://topol-dt.ru/upload/iblock/ce6/a0989371_8cb0_11e7_8095_549f35008dee_6cad3a08_7918_11e8_903c_549f35008dee.jpeg</t>
  </si>
  <si>
    <t>https://topol-dt.ru/upload/iblock/e18/a0989371_8cb0_11e7_8095_549f35008dee_6cad3a09_7918_11e8_903c_549f35008dee.jpeg</t>
  </si>
  <si>
    <t>https://topol-dt.ru/upload/iblock/8ec/a0989371_8cb0_11e7_8095_549f35008dee_258bad4d_d478_11ee_ba8a_5254001dfc81.jpeg</t>
  </si>
  <si>
    <t>https://topol-dt.ru/upload/iblock/edd/a0989371_8cb0_11e7_8095_549f35008dee_4ed8fb99_7918_11e8_903c_549f35008dee.jpg</t>
  </si>
  <si>
    <t>https://topol-dt.ru/upload/iblock/bce/a0989371_8cb0_11e7_8095_549f35008dee_4ed8fb9a_7918_11e8_903c_549f35008dee.jpg</t>
  </si>
  <si>
    <t>https://topol-dt.ru/upload/iblock/b32/a0989371_8cb0_11e7_8095_549f35008dee_54e69b6b_7918_11e8_903c_549f35008dee.jpg</t>
  </si>
  <si>
    <t>https://topol-dt.ru/upload/iblock/912/a0989371_8cb0_11e7_8095_549f35008dee_54e69b6f_7918_11e8_903c_549f35008dee.jpg</t>
  </si>
  <si>
    <t>https://topol-dt.ru/upload/iblock/b12/a0989371_8cb0_11e7_8095_549f35008dee_5b394326_7918_11e8_903c_549f35008dee.jpg</t>
  </si>
  <si>
    <t>https://topol-dt.ru/upload/iblock/039/a0989371_8cb0_11e7_8095_549f35008dee_5b394327_7918_11e8_903c_549f35008dee.jpg</t>
  </si>
  <si>
    <t>Растущая парта-трансформер Polini kids Simple М1 75х55 см, белый-синий</t>
  </si>
  <si>
    <t>https://topol-dt.ru/catalog/stoly/rastushchaya_parta_transformer_polini_simple_m1_75kh55_sm_belyy_siniy/</t>
  </si>
  <si>
    <t>https://topol-dt.ru/upload/iblock/ed6/c5152b24_8cb0_11e7_8095_549f35008dee_2a47a375_59cc_11e8_903c_549f35008dee.jpeg</t>
  </si>
  <si>
    <t>https://topol-dt.ru/upload/iblock/0ad/c5152b24_8cb0_11e7_8095_549f35008dee_68176a9e_67ec_11e8_903c_549f35008dee.jpeg</t>
  </si>
  <si>
    <t>https://topol-dt.ru/upload/iblock/949/c5152b24_8cb0_11e7_8095_549f35008dee_b4415b05_7918_11e8_903c_549f35008dee.jpeg</t>
  </si>
  <si>
    <t>https://topol-dt.ru/upload/iblock/7a3/c5152b24_8cb0_11e7_8095_549f35008dee_b4415b06_7918_11e8_903c_549f35008dee.jpeg</t>
  </si>
  <si>
    <t>https://topol-dt.ru/upload/iblock/a2f/c5152b24_8cb0_11e7_8095_549f35008dee_bac5ffa5_7918_11e8_903c_549f35008dee.jpeg</t>
  </si>
  <si>
    <t>https://topol-dt.ru/upload/iblock/1cf/c5152b24_8cb0_11e7_8095_549f35008dee_bac5ffa6_7918_11e8_903c_549f35008dee.jpeg</t>
  </si>
  <si>
    <t>https://topol-dt.ru/upload/iblock/bbf/c5152b24_8cb0_11e7_8095_549f35008dee_c7006e55_ba0a_11eb_9107_549f35008dee.jpeg</t>
  </si>
  <si>
    <t>https://topol-dt.ru/upload/iblock/59f/c5152b24_8cb0_11e7_8095_549f35008dee_d13876a3_ba0a_11eb_9107_549f35008dee.jpeg</t>
  </si>
  <si>
    <t>https://topol-dt.ru/upload/iblock/946/c5152b24_8cb0_11e7_8095_549f35008dee_e546eed2_ba0a_11eb_9107_549f35008dee.jpeg</t>
  </si>
  <si>
    <t>https://topol-dt.ru/upload/iblock/ee3/c5152b24_8cb0_11e7_8095_549f35008dee_efa76e83_ba0a_11eb_9107_549f35008dee.jpeg</t>
  </si>
  <si>
    <t>https://topol-dt.ru/upload/iblock/e9b/c5152b24_8cb0_11e7_8095_549f35008dee_35822cb7_d478_11ee_ba8a_5254001dfc81.jpeg</t>
  </si>
  <si>
    <t>https://topol-dt.ru/upload/iblock/d7e/c5152b24_8cb0_11e7_8095_549f35008dee_c4dcb4af_7918_11e8_903c_549f35008dee.jpg</t>
  </si>
  <si>
    <t>https://topol-dt.ru/upload/iblock/724/c5152b24_8cb0_11e7_8095_549f35008dee_c4dcb4b0_7918_11e8_903c_549f35008dee.jpg</t>
  </si>
  <si>
    <t>https://topol-dt.ru/upload/iblock/8f8/c5152b24_8cb0_11e7_8095_549f35008dee_c4dcb4b1_7918_11e8_903c_549f35008dee.jpg</t>
  </si>
  <si>
    <t>https://topol-dt.ru/upload/iblock/d05/c5152b24_8cb0_11e7_8095_549f35008dee_c4dcb4b2_7918_11e8_903c_549f35008dee.jpg</t>
  </si>
  <si>
    <t>https://topol-dt.ru/upload/iblock/673/c5152b24_8cb0_11e7_8095_549f35008dee_c4dcb4b3_7918_11e8_903c_549f35008dee.jpg</t>
  </si>
  <si>
    <t>https://topol-dt.ru/upload/iblock/ed7/c5152b24_8cb0_11e7_8095_549f35008dee_c4dcb4b4_7918_11e8_903c_549f35008dee.jpg</t>
  </si>
  <si>
    <t>Растущая парта-трансформер Polini kids Simple М1 75х55 см, белый-розовый</t>
  </si>
  <si>
    <t>- растет вместе с ребенком, -сглаженные углы, -встроенный пенал, -соответствует европейским стандартам качества и безопасности, -регулируемый угол наклона в 6 положениях до 27 градусов, -5 положений высоты: 53см, 59см, 64см, 71см, 76см. -способствует хорошей осанке.Рост ребенка:от 115 см. до 185 см..Возраст:от 6 до 17 лет.Материал: каркас-металл, столешница -ЛДСП.Габариты:ширина 750 мм, глубина 550 мм..</t>
  </si>
  <si>
    <t>https://topol-dt.ru/catalog/stoly/rastushchaya_parta_transformer_polini_simple_m1_75kh55_sm_belyy_rozovyy/</t>
  </si>
  <si>
    <t>https://topol-dt.ru/upload/iblock/dc7/fd7ee7c2_8cb0_11e7_8095_549f35008dee_a770e9c9_67ec_11e8_903c_549f35008dee.jpeg</t>
  </si>
  <si>
    <t>https://topol-dt.ru/upload/iblock/ee8/fd7ee7c2_8cb0_11e7_8095_549f35008dee_2062eb50_59cc_11e8_903c_549f35008dee.jpeg</t>
  </si>
  <si>
    <t>https://topol-dt.ru/upload/iblock/1e5/fd7ee7c2_8cb0_11e7_8095_549f35008dee_10e48ad7_7918_11e8_903c_549f35008dee.jpeg</t>
  </si>
  <si>
    <t>https://topol-dt.ru/upload/iblock/dc1/fd7ee7c2_8cb0_11e7_8095_549f35008dee_1a3cd1cb_7918_11e8_903c_549f35008dee.jpeg</t>
  </si>
  <si>
    <t>https://topol-dt.ru/upload/iblock/95a/fd7ee7c2_8cb0_11e7_8095_549f35008dee_1a3cd1ce_7918_11e8_903c_549f35008dee.jpeg</t>
  </si>
  <si>
    <t>https://topol-dt.ru/upload/iblock/464/fd7ee7c2_8cb0_11e7_8095_549f35008dee_22fcc0ae_7918_11e8_903c_549f35008dee.jpeg</t>
  </si>
  <si>
    <t>https://topol-dt.ru/upload/iblock/668/fd7ee7c2_8cb0_11e7_8095_549f35008dee_bb57eeb6_ba0b_11eb_9107_549f35008dee.jpeg</t>
  </si>
  <si>
    <t>https://topol-dt.ru/upload/iblock/0c3/fd7ee7c2_8cb0_11e7_8095_549f35008dee_c33f405f_ba0b_11eb_9107_549f35008dee.jpeg</t>
  </si>
  <si>
    <t>https://topol-dt.ru/upload/iblock/cee/fd7ee7c2_8cb0_11e7_8095_549f35008dee_cc9525f2_ba0b_11eb_9107_549f35008dee.jpeg</t>
  </si>
  <si>
    <t>https://topol-dt.ru/upload/iblock/670/fd7ee7c2_8cb0_11e7_8095_549f35008dee_d5ad27be_ba0b_11eb_9107_549f35008dee.jpeg</t>
  </si>
  <si>
    <t>https://topol-dt.ru/upload/iblock/1ef/fd7ee7c2_8cb0_11e7_8095_549f35008dee_0c6d8ab0_d478_11ee_ba8a_5254001dfc81.jpeg</t>
  </si>
  <si>
    <t>https://topol-dt.ru/upload/iblock/960/fd7ee7c2_8cb0_11e7_8095_549f35008dee_ec92cbe9_7917_11e8_903c_549f35008dee.jpg</t>
  </si>
  <si>
    <t>https://topol-dt.ru/upload/iblock/5cf/fd7ee7c2_8cb0_11e7_8095_549f35008dee_f4990f76_7917_11e8_903c_549f35008dee.jpg</t>
  </si>
  <si>
    <t>https://topol-dt.ru/upload/iblock/f1a/fd7ee7c2_8cb0_11e7_8095_549f35008dee_f4990f77_7917_11e8_903c_549f35008dee.jpg</t>
  </si>
  <si>
    <t>https://topol-dt.ru/upload/iblock/123/fd7ee7c2_8cb0_11e7_8095_549f35008dee_fb7f4c81_7917_11e8_903c_549f35008dee.jpg</t>
  </si>
  <si>
    <t>https://topol-dt.ru/upload/iblock/621/fd7ee7c2_8cb0_11e7_8095_549f35008dee_fb7f4c82_7917_11e8_903c_549f35008dee.jpg</t>
  </si>
  <si>
    <t>https://topol-dt.ru/upload/iblock/1f2/fd7ee7c2_8cb0_11e7_8095_549f35008dee_0309c87f_7918_11e8_903c_549f35008dee.jpg</t>
  </si>
  <si>
    <t>https://topol-dt.ru/upload/iblock/0a2/fd7ee7c2_8cb0_11e7_8095_549f35008dee_0309c882_7918_11e8_903c_549f35008dee.jpg</t>
  </si>
  <si>
    <t>Стул для школьника регулируемый Polini kids City / Polini kids Smart L, белый-синий</t>
  </si>
  <si>
    <t>https://topol-dt.ru/catalog/stoly/stul_dlya_shkolnika_reguliruemyy_polini_city_polini_smart_l_belyy_siniy/</t>
  </si>
  <si>
    <t>https://topol-dt.ru/upload/iblock/e48/88103de5_8cb3_11e7_8095_549f35008dee_f352b15c_5fe1_11e8_903c_549f35008dee.jpeg</t>
  </si>
  <si>
    <t>https://topol-dt.ru/upload/iblock/686/88103de5_8cb3_11e7_8095_549f35008dee_ca711c4c_59cb_11e8_903c_549f35008dee.jpeg</t>
  </si>
  <si>
    <t>https://topol-dt.ru/upload/iblock/68c/88103de5_8cb3_11e7_8095_549f35008dee_d182821b_7919_11e8_903c_549f35008dee.jpeg</t>
  </si>
  <si>
    <t>https://topol-dt.ru/upload/iblock/4fc/88103de5_8cb3_11e7_8095_549f35008dee_d182821c_7919_11e8_903c_549f35008dee.jpeg</t>
  </si>
  <si>
    <t>https://topol-dt.ru/upload/iblock/965/88103de5_8cb3_11e7_8095_549f35008dee_d7d9ec96_7919_11e8_903c_549f35008dee.jpeg</t>
  </si>
  <si>
    <t>https://topol-dt.ru/upload/iblock/ab5/88103de5_8cb3_11e7_8095_549f35008dee_d7d9ec97_7919_11e8_903c_549f35008dee.jpeg</t>
  </si>
  <si>
    <t>https://topol-dt.ru/upload/iblock/094/88103de5_8cb3_11e7_8095_549f35008dee_452784b7_f694_11eb_9107_549f35008dee.jpeg</t>
  </si>
  <si>
    <t>https://topol-dt.ru/upload/iblock/1bc/88103de5_8cb3_11e7_8095_549f35008dee_4d5301f7_f694_11eb_9107_549f35008dee.jpeg</t>
  </si>
  <si>
    <t>https://topol-dt.ru/upload/iblock/7b0/88103de5_8cb3_11e7_8095_549f35008dee_53c074ff_f694_11eb_9107_549f35008dee.jpeg</t>
  </si>
  <si>
    <t>https://topol-dt.ru/upload/iblock/263/88103de5_8cb3_11e7_8095_549f35008dee_53c07501_f694_11eb_9107_549f35008dee.jpeg</t>
  </si>
  <si>
    <t>https://topol-dt.ru/upload/iblock/fb5/88103de5_8cb3_11e7_8095_549f35008dee_5d4e1f7f_f694_11eb_9107_549f35008dee.jpeg</t>
  </si>
  <si>
    <t>https://topol-dt.ru/upload/iblock/7ea/88103de5_8cb3_11e7_8095_549f35008dee_a2d1f039_d478_11ee_ba8a_5254001dfc81.jpeg</t>
  </si>
  <si>
    <t>https://topol-dt.ru/upload/iblock/dfc/88103de5_8cb3_11e7_8095_549f35008dee_c70571e6_7919_11e8_903c_549f35008dee.jpg</t>
  </si>
  <si>
    <t>https://topol-dt.ru/upload/iblock/e6f/88103de5_8cb3_11e7_8095_549f35008dee_c70571e7_7919_11e8_903c_549f35008dee.jpg</t>
  </si>
  <si>
    <t>https://topol-dt.ru/upload/iblock/39e/88103de5_8cb3_11e7_8095_549f35008dee_c70571e8_7919_11e8_903c_549f35008dee.jpg</t>
  </si>
  <si>
    <t>https://topol-dt.ru/upload/iblock/5dd/88103de5_8cb3_11e7_8095_549f35008dee_c70571e9_7919_11e8_903c_549f35008dee.jpg</t>
  </si>
  <si>
    <t>https://topol-dt.ru/upload/iblock/10c/88103de5_8cb3_11e7_8095_549f35008dee_c70571ea_7919_11e8_903c_549f35008dee.jpg</t>
  </si>
  <si>
    <t>https://topol-dt.ru/upload/iblock/3d4/88103de5_8cb3_11e7_8095_549f35008dee_c70571eb_7919_11e8_903c_549f35008dee.jpg</t>
  </si>
  <si>
    <t>https://topol-dt.ru/upload/iblock/3d9/88103de5_8cb3_11e7_8095_549f35008dee_d6b304ef_ff4b_11eb_9107_549f35008dee.pdf</t>
  </si>
  <si>
    <t>Стул для школьника регулируемый Polini kids City / Polini kids Smart S, белый-синий</t>
  </si>
  <si>
    <t>Подходит к растущей парте-трансформер Polini Simple М1 75х55 см. и растущей парте-трансформер Polini Simple М1 75х55 см,.Материал сидения: эко-кожа.3 положения фиксации стула: 31,35,38 см.Для ребенка ростом от 115 до 160 см. Габариты(ДхШхВ): 47 х 38 х 67,5-75,5 см.Максимальный вес нагрузки 50 кг..</t>
  </si>
  <si>
    <t>https://topol-dt.ru/catalog/stoly/stul_dlya_shkolnika_reguliruemyy_polini_city_polini_smart_s_belyy_siniy/</t>
  </si>
  <si>
    <t>https://topol-dt.ru/upload/iblock/4f1/1454b1e2_8cb5_11e7_8095_549f35008dee_23c6d410_5fe2_11e8_903c_549f35008dee.jpeg</t>
  </si>
  <si>
    <t>https://topol-dt.ru/upload/iblock/861/1454b1e2_8cb5_11e7_8095_549f35008dee_f40d4a36_59cb_11e8_903c_549f35008dee.jpeg</t>
  </si>
  <si>
    <t>https://topol-dt.ru/upload/iblock/718/1454b1e2_8cb5_11e7_8095_549f35008dee_491883c5_791a_11e8_903c_549f35008dee.jpeg</t>
  </si>
  <si>
    <t>https://topol-dt.ru/upload/iblock/9c1/1454b1e2_8cb5_11e7_8095_549f35008dee_5117a32b_791a_11e8_903c_549f35008dee.jpeg</t>
  </si>
  <si>
    <t>https://topol-dt.ru/upload/iblock/a89/1454b1e2_8cb5_11e7_8095_549f35008dee_5117a32c_791a_11e8_903c_549f35008dee.jpeg</t>
  </si>
  <si>
    <t>https://topol-dt.ru/upload/iblock/e0c/1454b1e2_8cb5_11e7_8095_549f35008dee_579523aa_791a_11e8_903c_549f35008dee.jpeg</t>
  </si>
  <si>
    <t>https://topol-dt.ru/upload/iblock/2a8/1454b1e2_8cb5_11e7_8095_549f35008dee_b8b74538_ba0d_11eb_9107_549f35008dee.jpeg</t>
  </si>
  <si>
    <t>https://topol-dt.ru/upload/iblock/82f/1454b1e2_8cb5_11e7_8095_549f35008dee_c2d9e122_ba0d_11eb_9107_549f35008dee.jpeg</t>
  </si>
  <si>
    <t>https://topol-dt.ru/upload/iblock/71b/1454b1e2_8cb5_11e7_8095_549f35008dee_c2d9e123_ba0d_11eb_9107_549f35008dee.jpeg</t>
  </si>
  <si>
    <t>https://topol-dt.ru/upload/iblock/278/1454b1e2_8cb5_11e7_8095_549f35008dee_c90d96fb_ba0d_11eb_9107_549f35008dee.jpeg</t>
  </si>
  <si>
    <t>https://topol-dt.ru/upload/iblock/578/1454b1e2_8cb5_11e7_8095_549f35008dee_d9e3fcdc_d478_11ee_ba8a_5254001dfc81.jpeg</t>
  </si>
  <si>
    <t>https://topol-dt.ru/upload/iblock/39e/1454b1e2_8cb5_11e7_8095_549f35008dee_491883bf_791a_11e8_903c_549f35008dee.jpg</t>
  </si>
  <si>
    <t>https://topol-dt.ru/upload/iblock/974/1454b1e2_8cb5_11e7_8095_549f35008dee_491883c0_791a_11e8_903c_549f35008dee.jpg</t>
  </si>
  <si>
    <t>https://topol-dt.ru/upload/iblock/b48/1454b1e2_8cb5_11e7_8095_549f35008dee_491883c1_791a_11e8_903c_549f35008dee.jpg</t>
  </si>
  <si>
    <t>https://topol-dt.ru/upload/iblock/681/1454b1e2_8cb5_11e7_8095_549f35008dee_491883c2_791a_11e8_903c_549f35008dee.jpg</t>
  </si>
  <si>
    <t>https://topol-dt.ru/upload/iblock/044/1454b1e2_8cb5_11e7_8095_549f35008dee_491883c3_791a_11e8_903c_549f35008dee.jpg</t>
  </si>
  <si>
    <t>https://topol-dt.ru/upload/iblock/d02/1454b1e2_8cb5_11e7_8095_549f35008dee_491883c4_791a_11e8_903c_549f35008dee.jpg</t>
  </si>
  <si>
    <t>https://topol-dt.ru/upload/iblock/dd9/1454b1e2_8cb5_11e7_8095_549f35008dee_07e7f719_ff4c_11eb_9107_549f35008dee.pdf</t>
  </si>
  <si>
    <t>Стул для школьника регулируемый Polini kids City / Polini kids Smart S, белый-розовый</t>
  </si>
  <si>
    <t>https://topol-dt.ru/catalog/stoly/stul_dlya_shkolnika_reguliruemyy_polini_city_polini_smart_s_belyy_rozovyy/</t>
  </si>
  <si>
    <t>https://topol-dt.ru/upload/iblock/c5d/328f4b7e_8cb5_11e7_8095_549f35008dee_bea37c8c_5fe1_11e8_903c_549f35008dee.jpeg</t>
  </si>
  <si>
    <t>https://topol-dt.ru/upload/iblock/9ea/328f4b7e_8cb5_11e7_8095_549f35008dee_e16d65f1_59cb_11e8_903c_549f35008dee.jpeg</t>
  </si>
  <si>
    <t>https://topol-dt.ru/upload/iblock/6be/328f4b7e_8cb5_11e7_8095_549f35008dee_f9e6dbc7_7919_11e8_903c_549f35008dee.jpeg</t>
  </si>
  <si>
    <t>https://topol-dt.ru/upload/iblock/5d1/328f4b7e_8cb5_11e7_8095_549f35008dee_01950c64_791a_11e8_903c_549f35008dee.jpeg</t>
  </si>
  <si>
    <t>https://topol-dt.ru/upload/iblock/7c5/328f4b7e_8cb5_11e7_8095_549f35008dee_01950c65_791a_11e8_903c_549f35008dee.jpeg</t>
  </si>
  <si>
    <t>https://topol-dt.ru/upload/iblock/269/328f4b7e_8cb5_11e7_8095_549f35008dee_07bf3cb9_791a_11e8_903c_549f35008dee.jpeg</t>
  </si>
  <si>
    <t>https://topol-dt.ru/upload/iblock/826/328f4b7e_8cb5_11e7_8095_549f35008dee_862e6c3e_ba0e_11eb_9107_549f35008dee.jpeg</t>
  </si>
  <si>
    <t>https://topol-dt.ru/upload/iblock/f6e/328f4b7e_8cb5_11e7_8095_549f35008dee_8f94fb73_ba0e_11eb_9107_549f35008dee.jpeg</t>
  </si>
  <si>
    <t>https://topol-dt.ru/upload/iblock/80d/328f4b7e_8cb5_11e7_8095_549f35008dee_97c15504_ba0e_11eb_9107_549f35008dee.jpeg</t>
  </si>
  <si>
    <t>https://topol-dt.ru/upload/iblock/376/328f4b7e_8cb5_11e7_8095_549f35008dee_a0cfd14f_ba0e_11eb_9107_549f35008dee.jpeg</t>
  </si>
  <si>
    <t>https://topol-dt.ru/upload/iblock/8ec/328f4b7e_8cb5_11e7_8095_549f35008dee_b5cf6d59_d478_11ee_ba8a_5254001dfc81.jpeg</t>
  </si>
  <si>
    <t>https://topol-dt.ru/upload/iblock/3b5/328f4b7e_8cb5_11e7_8095_549f35008dee_f9e6dbc1_7919_11e8_903c_549f35008dee.jpg</t>
  </si>
  <si>
    <t>https://topol-dt.ru/upload/iblock/621/328f4b7e_8cb5_11e7_8095_549f35008dee_f9e6dbc2_7919_11e8_903c_549f35008dee.jpg</t>
  </si>
  <si>
    <t>https://topol-dt.ru/upload/iblock/6a8/328f4b7e_8cb5_11e7_8095_549f35008dee_f9e6dbc3_7919_11e8_903c_549f35008dee.jpg</t>
  </si>
  <si>
    <t>https://topol-dt.ru/upload/iblock/7ba/328f4b7e_8cb5_11e7_8095_549f35008dee_f9e6dbc4_7919_11e8_903c_549f35008dee.jpg</t>
  </si>
  <si>
    <t>https://topol-dt.ru/upload/iblock/048/328f4b7e_8cb5_11e7_8095_549f35008dee_f9e6dbc5_7919_11e8_903c_549f35008dee.jpg</t>
  </si>
  <si>
    <t>https://topol-dt.ru/upload/iblock/7f1/328f4b7e_8cb5_11e7_8095_549f35008dee_f9e6dbc6_7919_11e8_903c_549f35008dee.jpg</t>
  </si>
  <si>
    <t>https://topol-dt.ru/upload/iblock/85d/328f4b7e_8cb5_11e7_8095_549f35008dee_e6aa1fa6_ff4b_11eb_9107_549f35008dee.pdf</t>
  </si>
  <si>
    <t>Стул для школьника регулируемый Polini kids City / Polini kids Smart L, белый-розовый</t>
  </si>
  <si>
    <t>https://topol-dt.ru/catalog/stoly/stul_dlya_shkolnika_reguliruemyy_polini_city_polini_smart_l_belyy_rozovyy/</t>
  </si>
  <si>
    <t>https://topol-dt.ru/upload/iblock/857/5440ca6f_8cb3_11e7_8095_549f35008dee_d25c4331_5fe1_11e8_903c_549f35008dee.jpeg</t>
  </si>
  <si>
    <t>https://topol-dt.ru/upload/iblock/a41/5440ca6f_8cb3_11e7_8095_549f35008dee_b5c5894b_59cb_11e8_903c_549f35008dee.jpeg</t>
  </si>
  <si>
    <t>https://topol-dt.ru/upload/iblock/6d7/5440ca6f_8cb3_11e7_8095_549f35008dee_8b1cafe1_7919_11e8_903c_549f35008dee.jpeg</t>
  </si>
  <si>
    <t>https://topol-dt.ru/upload/iblock/a69/5440ca6f_8cb3_11e7_8095_549f35008dee_8b1cafe2_7919_11e8_903c_549f35008dee.jpeg</t>
  </si>
  <si>
    <t>https://topol-dt.ru/upload/iblock/843/5440ca6f_8cb3_11e7_8095_549f35008dee_8b1cafe3_7919_11e8_903c_549f35008dee.jpeg</t>
  </si>
  <si>
    <t>https://topol-dt.ru/upload/iblock/c6e/5440ca6f_8cb3_11e7_8095_549f35008dee_936cbe17_7919_11e8_903c_549f35008dee.jpeg</t>
  </si>
  <si>
    <t>https://topol-dt.ru/upload/iblock/303/5440ca6f_8cb3_11e7_8095_549f35008dee_8db24213_ba0f_11eb_9107_549f35008dee.jpeg</t>
  </si>
  <si>
    <t>https://topol-dt.ru/upload/iblock/31e/5440ca6f_8cb3_11e7_8095_549f35008dee_97166fe8_ba0f_11eb_9107_549f35008dee.jpeg</t>
  </si>
  <si>
    <t>https://topol-dt.ru/upload/iblock/8b5/5440ca6f_8cb3_11e7_8095_549f35008dee_a02e71b4_ba0f_11eb_9107_549f35008dee.jpeg</t>
  </si>
  <si>
    <t>https://topol-dt.ru/upload/iblock/886/5440ca6f_8cb3_11e7_8095_549f35008dee_ab143e75_ba0f_11eb_9107_549f35008dee.jpeg</t>
  </si>
  <si>
    <t>https://topol-dt.ru/upload/iblock/838/5440ca6f_8cb3_11e7_8095_549f35008dee_8846cb5d_d478_11ee_ba8a_5254001dfc81.jpeg</t>
  </si>
  <si>
    <t>https://topol-dt.ru/upload/iblock/506/5440ca6f_8cb3_11e7_8095_549f35008dee_936cbe18_7919_11e8_903c_549f35008dee.jpg</t>
  </si>
  <si>
    <t>https://topol-dt.ru/upload/iblock/9c9/5440ca6f_8cb3_11e7_8095_549f35008dee_936cbe19_7919_11e8_903c_549f35008dee.jpg</t>
  </si>
  <si>
    <t>https://topol-dt.ru/upload/iblock/bf0/5440ca6f_8cb3_11e7_8095_549f35008dee_936cbe1a_7919_11e8_903c_549f35008dee.jpg</t>
  </si>
  <si>
    <t>https://topol-dt.ru/upload/iblock/6c1/5440ca6f_8cb3_11e7_8095_549f35008dee_936cbe1b_7919_11e8_903c_549f35008dee.jpg</t>
  </si>
  <si>
    <t>https://topol-dt.ru/upload/iblock/c8c/5440ca6f_8cb3_11e7_8095_549f35008dee_936cbe1c_7919_11e8_903c_549f35008dee.jpg</t>
  </si>
  <si>
    <t>https://topol-dt.ru/upload/iblock/eb1/5440ca6f_8cb3_11e7_8095_549f35008dee_936cbe1d_7919_11e8_903c_549f35008dee.jpg</t>
  </si>
  <si>
    <t>https://topol-dt.ru/upload/iblock/5df/5440ca6f_8cb3_11e7_8095_549f35008dee_b7bc5e9f_ff4b_11eb_9107_549f35008dee.pdf</t>
  </si>
  <si>
    <t>Комплект в кроватку Polini kids &amp;quot;Монстрики&amp;quot; 7 предметов 140х70</t>
  </si>
  <si>
    <t xml:space="preserve">Комплект выполнен из 100% хлопка.Подходит на кроватку со стандартным размером ложа 140х70 см.                                                                                                                                                                                                                                                                                                                     В состав комплекта входит: подушка (40х60 см)наволочка (40х60 см) штора балдахина (400 см)борт со съемными чехлами (39х420 см)простыня на резинке на матрац (140х70 см)пододеяльник (110х140 см)одеяло в комплекте (110х140 см)          </t>
  </si>
  <si>
    <t>https://topol-dt.ru/catalog/komplekty_v_krovatku/komplekt_v_krovatku_polini_monstriki_7_predmetov_140kh70/</t>
  </si>
  <si>
    <t>https://topol-dt.ru/upload/iblock/05e/8e0433fa_9b36_11e6_819b_549f35008dee_90533e31_f427_11e6_8216_549f35008dee.jpeg</t>
  </si>
  <si>
    <t>https://topol-dt.ru/upload/iblock/8e6/8e0433fa_9b36_11e6_819b_549f35008dee_b2eecd56_dc98_11e6_8216_549f35008dee.jpeg</t>
  </si>
  <si>
    <t>https://topol-dt.ru/upload/iblock/14e/8e0433fa_9b36_11e6_819b_549f35008dee_fb8943a9_dc99_11e6_8216_549f35008dee.jpeg</t>
  </si>
  <si>
    <t>https://topol-dt.ru/upload/iblock/32e/8e0433fa_9b36_11e6_819b_549f35008dee_fb8943aa_dc99_11e6_8216_549f35008dee.jpeg</t>
  </si>
  <si>
    <t>https://topol-dt.ru/upload/iblock/4be/8e0433fa_9b36_11e6_819b_549f35008dee_90533e2f_f427_11e6_8216_549f35008dee.jpeg</t>
  </si>
  <si>
    <t>https://topol-dt.ru/upload/iblock/09e/8e0433fa_9b36_11e6_819b_549f35008dee_90533e32_f427_11e6_8216_549f35008dee.jpeg</t>
  </si>
  <si>
    <t>https://topol-dt.ru/upload/iblock/94c/8e0433fa_9b36_11e6_819b_549f35008dee_9886bbe2_f427_11e6_8216_549f35008dee.jpeg</t>
  </si>
  <si>
    <t>https://topol-dt.ru/upload/iblock/a21/8e0433fa_9b36_11e6_819b_549f35008dee_9886bbe3_f427_11e6_8216_549f35008dee.jpeg</t>
  </si>
  <si>
    <t>Комплект в кроватку Polini kids &amp;quot;Кантри&amp;quot; 7 предметов 120х60, зеленый</t>
  </si>
  <si>
    <t>https://topol-dt.ru/catalog/komplekty_v_krovatku/komplekt_v_krovatku_polini_kantri_7_predmetov_120kh60_zelenyy/</t>
  </si>
  <si>
    <t>https://topol-dt.ru/upload/iblock/42e/21096df7_d64d_11e6_8216_549f35008dee_c384cf71_45f4_11e7_8095_549f35008dee.jpeg</t>
  </si>
  <si>
    <t>https://topol-dt.ru/upload/iblock/81e/21096df7_d64d_11e6_8216_549f35008dee_c384cf73_45f4_11e7_8095_549f35008dee.jpeg</t>
  </si>
  <si>
    <t>https://topol-dt.ru/upload/iblock/e01/21096df7_d64d_11e6_8216_549f35008dee_cbf630e8_45f4_11e7_8095_549f35008dee.jpeg</t>
  </si>
  <si>
    <t>https://topol-dt.ru/upload/iblock/9ac/21096df7_d64d_11e6_8216_549f35008dee_cbf630e9_45f4_11e7_8095_549f35008dee.jpeg</t>
  </si>
  <si>
    <t>Бортик детский Гнездышко Polini kids Звезды, серый</t>
  </si>
  <si>
    <t>https://topol-dt.ru/catalog/bortiki_dlya_krovatok/bortik_detskiy_gnezdyshko_polini_zvezdy_seryy/</t>
  </si>
  <si>
    <t>https://topol-dt.ru/upload/iblock/df6/b6852d4f_862f_11e7_8095_549f35008dee_2a612123_33ed_11e8_903c_549f35008dee.jpeg</t>
  </si>
  <si>
    <t>https://topol-dt.ru/upload/iblock/f85/b6852d4f_862f_11e7_8095_549f35008dee_2a612125_33ed_11e8_903c_549f35008dee.jpeg</t>
  </si>
  <si>
    <t>https://topol-dt.ru/upload/iblock/65f/b6852d4f_862f_11e7_8095_549f35008dee_31f78404_33ed_11e8_903c_549f35008dee.jpeg</t>
  </si>
  <si>
    <t>Детское подвесное кресло Polini kids Кокон, зеленый</t>
  </si>
  <si>
    <t>https://topol-dt.ru/catalog/kacheli/detskoe_podvesnoe_kreslo_polini_kokon_zelenyy/</t>
  </si>
  <si>
    <t>https://topol-dt.ru/upload/iblock/33e/eb2cb72b_37ef_11e8_903c_549f35008dee_47fed760_5dbc_11e8_903c_549f35008dee.jpeg</t>
  </si>
  <si>
    <t>https://topol-dt.ru/upload/iblock/796/eb2cb72b_37ef_11e8_903c_549f35008dee_c1616c24_e4e1_11e9_8710_549f35008dee.jpeg</t>
  </si>
  <si>
    <t>https://topol-dt.ru/upload/iblock/b69/eb2cb72b_37ef_11e8_903c_549f35008dee_c1616c26_e4e1_11e9_8710_549f35008dee.jpeg</t>
  </si>
  <si>
    <t>https://topol-dt.ru/upload/iblock/70b/eb2cb72b_37ef_11e8_903c_549f35008dee_c7b9821d_e4e1_11e9_8710_549f35008dee.jpeg</t>
  </si>
  <si>
    <t>https://topol-dt.ru/upload/iblock/680/eb2cb72b_37ef_11e8_903c_549f35008dee_c7b9821f_e4e1_11e9_8710_549f35008dee.jpeg</t>
  </si>
  <si>
    <t>https://topol-dt.ru/upload/iblock/929/eb2cb72b_37ef_11e8_903c_549f35008dee_47fed761_5dbc_11e8_903c_549f35008dee.jpeg</t>
  </si>
  <si>
    <t>https://topol-dt.ru/upload/iblock/0d4/eb2cb72b_37ef_11e8_903c_549f35008dee_51da0a01_5dbc_11e8_903c_549f35008dee.jpeg</t>
  </si>
  <si>
    <t>Детское подвесное кресло Polini kids Кокон, фиолетовый</t>
  </si>
  <si>
    <t>Подвесное кресло, которое напоминает шалаш. Используются как качели, пространство для чтения, и отдыха.Высота гамака: 150 см.Диаметр подушки: 50 см.Максимальная нагрука: 30 кг.</t>
  </si>
  <si>
    <t>https://topol-dt.ru/catalog/kacheli/detskoe_podvesnoe_kreslo_polini_kokon_fioletovyy/</t>
  </si>
  <si>
    <t>https://topol-dt.ru/upload/iblock/29d/a533fabe_37f3_11e8_903c_549f35008dee_1fdd2440_5dbc_11e8_903c_549f35008dee.jpeg</t>
  </si>
  <si>
    <t>https://topol-dt.ru/upload/iblock/6da/a533fabe_37f3_11e8_903c_549f35008dee_26ee3a11_5dbc_11e8_903c_549f35008dee.jpeg</t>
  </si>
  <si>
    <t>https://topol-dt.ru/upload/iblock/b29/a533fabe_37f3_11e8_903c_549f35008dee_26ee3a13_5dbc_11e8_903c_549f35008dee.jpeg</t>
  </si>
  <si>
    <t>https://topol-dt.ru/upload/iblock/fb0/a533fabe_37f3_11e8_903c_549f35008dee_2e20a325_5dbc_11e8_903c_549f35008dee.jpeg</t>
  </si>
  <si>
    <t>https://topol-dt.ru/upload/iblock/4fb/a533fabe_37f3_11e8_903c_549f35008dee_2e20a326_5dbc_11e8_903c_549f35008dee.jpeg</t>
  </si>
  <si>
    <t>https://topol-dt.ru/upload/iblock/69a/a533fabe_37f3_11e8_903c_549f35008dee_d32a9201_bc91_11eb_9107_549f35008dee.jpeg</t>
  </si>
  <si>
    <t>Стул для школьника регулируемый Polini kids City / Polini kids Smart L, белый-макиато</t>
  </si>
  <si>
    <t>https://topol-dt.ru/catalog/stoly/stul_dlya_shkolnika_reguliruemyy_polini_city_polini_smart_l_belyy_makiato/</t>
  </si>
  <si>
    <t>https://topol-dt.ru/upload/iblock/387/935dfeab_4483_11e8_903c_549f35008dee_e7f37e6d_5fe1_11e8_903c_549f35008dee.jpeg</t>
  </si>
  <si>
    <t>https://topol-dt.ru/upload/iblock/46c/935dfeab_4483_11e8_903c_549f35008dee_5b3c5076_59cc_11e8_903c_549f35008dee.jpeg</t>
  </si>
  <si>
    <t>https://topol-dt.ru/upload/iblock/0a8/935dfeab_4483_11e8_903c_549f35008dee_b1c64994_7919_11e8_903c_549f35008dee.jpeg</t>
  </si>
  <si>
    <t>https://topol-dt.ru/upload/iblock/e43/935dfeab_4483_11e8_903c_549f35008dee_b1c64995_7919_11e8_903c_549f35008dee.jpeg</t>
  </si>
  <si>
    <t>https://topol-dt.ru/upload/iblock/0b0/935dfeab_4483_11e8_903c_549f35008dee_b7d64ac7_7919_11e8_903c_549f35008dee.jpeg</t>
  </si>
  <si>
    <t>https://topol-dt.ru/upload/iblock/079/935dfeab_4483_11e8_903c_549f35008dee_b7d64ac8_7919_11e8_903c_549f35008dee.jpeg</t>
  </si>
  <si>
    <t>https://topol-dt.ru/upload/iblock/aeb/935dfeab_4483_11e8_903c_549f35008dee_9a1ca7c6_d478_11ee_ba8a_5254001dfc81.jpeg</t>
  </si>
  <si>
    <t>https://topol-dt.ru/upload/iblock/418/935dfeab_4483_11e8_903c_549f35008dee_bf8b9f8a_7919_11e8_903c_549f35008dee.jpg</t>
  </si>
  <si>
    <t>https://topol-dt.ru/upload/iblock/1cb/935dfeab_4483_11e8_903c_549f35008dee_bf8b9f8b_7919_11e8_903c_549f35008dee.jpg</t>
  </si>
  <si>
    <t>https://topol-dt.ru/upload/iblock/529/935dfeab_4483_11e8_903c_549f35008dee_bf8b9f8c_7919_11e8_903c_549f35008dee.jpg</t>
  </si>
  <si>
    <t>https://topol-dt.ru/upload/iblock/1c5/935dfeab_4483_11e8_903c_549f35008dee_bf8b9f8d_7919_11e8_903c_549f35008dee.jpg</t>
  </si>
  <si>
    <t>https://topol-dt.ru/upload/iblock/427/935dfeab_4483_11e8_903c_549f35008dee_bf8b9f8e_7919_11e8_903c_549f35008dee.jpg</t>
  </si>
  <si>
    <t>https://topol-dt.ru/upload/iblock/4da/935dfeab_4483_11e8_903c_549f35008dee_bf8b9f8f_7919_11e8_903c_549f35008dee.jpg</t>
  </si>
  <si>
    <t>https://topol-dt.ru/upload/iblock/996/935dfeab_4483_11e8_903c_549f35008dee_cc2a0dd9_ff4b_11eb_9107_549f35008dee.pdf</t>
  </si>
  <si>
    <t>Кроватка детская Polini kids Vintage 110 металлическая, синий</t>
  </si>
  <si>
    <t>21.62</t>
  </si>
  <si>
    <t>https://topol-dt.ru/catalog/krovatki/krovatka_detskaya_polini_vintage_110_metallicheskaya_siniy/</t>
  </si>
  <si>
    <t>https://topol-dt.ru/upload/iblock/11d/8c5e8848_2b57_11e8_903c_549f35008dee_c9af94ce_64d5_11e8_903c_549f35008dee.jpeg</t>
  </si>
  <si>
    <t>https://topol-dt.ru/upload/iblock/46e/8c5e8848_2b57_11e8_903c_549f35008dee_9be01446_72d0_11e8_903c_549f35008dee.jpeg</t>
  </si>
  <si>
    <t>https://topol-dt.ru/upload/iblock/701/8c5e8848_2b57_11e8_903c_549f35008dee_9be01447_72d0_11e8_903c_549f35008dee.jpeg</t>
  </si>
  <si>
    <t>https://topol-dt.ru/upload/iblock/686/8c5e8848_2b57_11e8_903c_549f35008dee_a69fcb02_72d0_11e8_903c_549f35008dee.jpeg</t>
  </si>
  <si>
    <t>https://topol-dt.ru/upload/iblock/d8f/8c5e8848_2b57_11e8_903c_549f35008dee_a69fcb03_72d0_11e8_903c_549f35008dee.jpeg</t>
  </si>
  <si>
    <t>https://topol-dt.ru/upload/iblock/a1c/8c5e8848_2b57_11e8_903c_549f35008dee_2e98ecb9_7938_11e8_903c_549f35008dee.jpeg</t>
  </si>
  <si>
    <t>https://topol-dt.ru/upload/iblock/235/8c5e8848_2b57_11e8_903c_549f35008dee_2e98ecba_7938_11e8_903c_549f35008dee.jpeg</t>
  </si>
  <si>
    <t>https://topol-dt.ru/upload/iblock/f46/8c5e8848_2b57_11e8_903c_549f35008dee_34cca291_7938_11e8_903c_549f35008dee.jpeg</t>
  </si>
  <si>
    <t>https://topol-dt.ru/upload/iblock/c34/8c5e8848_2b57_11e8_903c_549f35008dee_34cca292_7938_11e8_903c_549f35008dee.jpeg</t>
  </si>
  <si>
    <t>https://topol-dt.ru/upload/iblock/5e0/8c5e8848_2b57_11e8_903c_549f35008dee_3d074463_7938_11e8_903c_549f35008dee.jpeg</t>
  </si>
  <si>
    <t>https://topol-dt.ru/upload/iblock/d2b/8c5e8848_2b57_11e8_903c_549f35008dee_3d074464_7938_11e8_903c_549f35008dee.jpeg</t>
  </si>
  <si>
    <t>https://topol-dt.ru/upload/iblock/c28/8c5e8848_2b57_11e8_903c_549f35008dee_57384ad1_7937_11e8_903c_549f35008dee.jpg</t>
  </si>
  <si>
    <t>https://topol-dt.ru/upload/iblock/ff7/8c5e8848_2b57_11e8_903c_549f35008dee_57384ad4_7937_11e8_903c_549f35008dee.jpg</t>
  </si>
  <si>
    <t>https://topol-dt.ru/upload/iblock/fbd/8c5e8848_2b57_11e8_903c_549f35008dee_57384acf_7937_11e8_903c_549f35008dee.jpg</t>
  </si>
  <si>
    <t>https://topol-dt.ru/upload/iblock/5c6/8c5e8848_2b57_11e8_903c_549f35008dee_57384ad2_7937_11e8_903c_549f35008dee.jpg</t>
  </si>
  <si>
    <t>https://topol-dt.ru/upload/iblock/89f/8c5e8848_2b57_11e8_903c_549f35008dee_57384ad0_7937_11e8_903c_549f35008dee.jpg</t>
  </si>
  <si>
    <t>https://topol-dt.ru/upload/iblock/f06/8c5e8848_2b57_11e8_903c_549f35008dee_57384ad3_7937_11e8_903c_549f35008dee.jpg</t>
  </si>
  <si>
    <t>https://topol-dt.ru/upload/iblock/088/8c5e8848_2b57_11e8_903c_549f35008dee_eedc3b01_39be_11e9_94db_549f35008dee.pdf</t>
  </si>
  <si>
    <t>Кроватка детская Polini kids Vintage 110 металлическая, кремовый</t>
  </si>
  <si>
    <t>https://topol-dt.ru/catalog/krovatki/krovatka_detskaya_polini_vintage_110_metallicheskaya_kremovyy/</t>
  </si>
  <si>
    <t>https://topol-dt.ru/upload/iblock/e88/906358b6_2b58_11e8_903c_549f35008dee_da521298_64d5_11e8_903c_549f35008dee.jpeg</t>
  </si>
  <si>
    <t>https://topol-dt.ru/upload/iblock/453/906358b6_2b58_11e8_903c_549f35008dee_55c40cb4_72d0_11e8_903c_549f35008dee.jpeg</t>
  </si>
  <si>
    <t>https://topol-dt.ru/upload/iblock/829/906358b6_2b58_11e8_903c_549f35008dee_5e676b12_72d0_11e8_903c_549f35008dee.jpeg</t>
  </si>
  <si>
    <t>https://topol-dt.ru/upload/iblock/f20/906358b6_2b58_11e8_903c_549f35008dee_65f44871_72d0_11e8_903c_549f35008dee.jpeg</t>
  </si>
  <si>
    <t>https://topol-dt.ru/upload/iblock/7b2/906358b6_2b58_11e8_903c_549f35008dee_e8dc1c32_7937_11e8_903c_549f35008dee.jpeg</t>
  </si>
  <si>
    <t>https://topol-dt.ru/upload/iblock/95a/906358b6_2b58_11e8_903c_549f35008dee_e8dc1c34_7937_11e8_903c_549f35008dee.jpeg</t>
  </si>
  <si>
    <t>https://topol-dt.ru/upload/iblock/dde/906358b6_2b58_11e8_903c_549f35008dee_f09af677_7937_11e8_903c_549f35008dee.jpeg</t>
  </si>
  <si>
    <t>https://topol-dt.ru/upload/iblock/57d/906358b6_2b58_11e8_903c_549f35008dee_f09af679_7937_11e8_903c_549f35008dee.jpeg</t>
  </si>
  <si>
    <t>https://topol-dt.ru/upload/iblock/622/906358b6_2b58_11e8_903c_549f35008dee_f81e4e54_7937_11e8_903c_549f35008dee.jpeg</t>
  </si>
  <si>
    <t>https://topol-dt.ru/upload/iblock/095/906358b6_2b58_11e8_903c_549f35008dee_f81e4e55_7937_11e8_903c_549f35008dee.jpeg</t>
  </si>
  <si>
    <t>https://topol-dt.ru/upload/iblock/1a9/906358b6_2b58_11e8_903c_549f35008dee_3e671216_7937_11e8_903c_549f35008dee.jpg</t>
  </si>
  <si>
    <t>https://topol-dt.ru/upload/iblock/d13/906358b6_2b58_11e8_903c_549f35008dee_3e671217_7937_11e8_903c_549f35008dee.jpg</t>
  </si>
  <si>
    <t>https://topol-dt.ru/upload/iblock/1e5/906358b6_2b58_11e8_903c_549f35008dee_3e671218_7937_11e8_903c_549f35008dee.jpg</t>
  </si>
  <si>
    <t>https://topol-dt.ru/upload/iblock/7dd/906358b6_2b58_11e8_903c_549f35008dee_3e671214_7937_11e8_903c_549f35008dee.jpg</t>
  </si>
  <si>
    <t>https://topol-dt.ru/upload/iblock/38b/906358b6_2b58_11e8_903c_549f35008dee_3e671219_7937_11e8_903c_549f35008dee.jpg</t>
  </si>
  <si>
    <t>https://topol-dt.ru/upload/iblock/b98/906358b6_2b58_11e8_903c_549f35008dee_db1c503c_39be_11e9_94db_549f35008dee.pdf</t>
  </si>
  <si>
    <t>https://topol-dt.ru/upload/iblock/cc8/906358b6_2b58_11e8_903c_549f35008dee_3e671215_7937_11e8_903c_549f35008dee.jpg</t>
  </si>
  <si>
    <t>Кроватка детская Polini kids Vintage 110 металлическая, бирюзовый</t>
  </si>
  <si>
    <t>бирюзовый</t>
  </si>
  <si>
    <t>https://topol-dt.ru/catalog/krovatki/krovatka_detskaya_polini_vintage_110_metallicheskaya_biryuzovyy/</t>
  </si>
  <si>
    <t>https://topol-dt.ru/upload/iblock/3bb/dbc049c2_2b58_11e8_903c_549f35008dee_eef1beb8_64d5_11e8_903c_549f35008dee.jpeg</t>
  </si>
  <si>
    <t>https://topol-dt.ru/upload/iblock/e31/dbc049c2_2b58_11e8_903c_549f35008dee_956939f1_72cf_11e8_903c_549f35008dee.jpeg</t>
  </si>
  <si>
    <t>https://topol-dt.ru/upload/iblock/d84/dbc049c2_2b58_11e8_903c_549f35008dee_a6662c04_72cf_11e8_903c_549f35008dee.jpeg</t>
  </si>
  <si>
    <t>https://topol-dt.ru/upload/iblock/0c1/dbc049c2_2b58_11e8_903c_549f35008dee_b3eb3cd3_72cf_11e8_903c_549f35008dee.jpeg</t>
  </si>
  <si>
    <t>https://topol-dt.ru/upload/iblock/68e/dbc049c2_2b58_11e8_903c_549f35008dee_bdfacdbb_72cf_11e8_903c_549f35008dee.jpeg</t>
  </si>
  <si>
    <t>https://topol-dt.ru/upload/iblock/8f8/dbc049c2_2b58_11e8_903c_549f35008dee_c0b807b4_7937_11e8_903c_549f35008dee.jpeg</t>
  </si>
  <si>
    <t>https://topol-dt.ru/upload/iblock/f0a/dbc049c2_2b58_11e8_903c_549f35008dee_c0b807b6_7937_11e8_903c_549f35008dee.jpeg</t>
  </si>
  <si>
    <t>https://topol-dt.ru/upload/iblock/399/dbc049c2_2b58_11e8_903c_549f35008dee_cabe131b_7937_11e8_903c_549f35008dee.jpeg</t>
  </si>
  <si>
    <t>https://topol-dt.ru/upload/iblock/753/dbc049c2_2b58_11e8_903c_549f35008dee_d2f3f22d_7937_11e8_903c_549f35008dee.jpeg</t>
  </si>
  <si>
    <t>https://topol-dt.ru/upload/iblock/76f/dbc049c2_2b58_11e8_903c_549f35008dee_d2f3f22e_7937_11e8_903c_549f35008dee.jpeg</t>
  </si>
  <si>
    <t>https://topol-dt.ru/upload/iblock/02e/dbc049c2_2b58_11e8_903c_549f35008dee_db7ac009_7937_11e8_903c_549f35008dee.jpeg</t>
  </si>
  <si>
    <t>https://topol-dt.ru/upload/iblock/087/dbc049c2_2b58_11e8_903c_549f35008dee_315dc8d6_7937_11e8_903c_549f35008dee.jpg</t>
  </si>
  <si>
    <t>https://topol-dt.ru/upload/iblock/96f/dbc049c2_2b58_11e8_903c_549f35008dee_315dc8d5_7937_11e8_903c_549f35008dee.jpg</t>
  </si>
  <si>
    <t>https://topol-dt.ru/upload/iblock/c6b/dbc049c2_2b58_11e8_903c_549f35008dee_d1de386b_39be_11e9_94db_549f35008dee.pdf</t>
  </si>
  <si>
    <t>https://topol-dt.ru/upload/iblock/529/dbc049c2_2b58_11e8_903c_549f35008dee_315dc8d3_7937_11e8_903c_549f35008dee.jpg</t>
  </si>
  <si>
    <t>https://topol-dt.ru/upload/iblock/f3f/dbc049c2_2b58_11e8_903c_549f35008dee_315dc8d4_7937_11e8_903c_549f35008dee.jpg</t>
  </si>
  <si>
    <t>https://topol-dt.ru/upload/iblock/309/dbc049c2_2b58_11e8_903c_549f35008dee_315dc8d7_7937_11e8_903c_549f35008dee.jpg</t>
  </si>
  <si>
    <t>https://topol-dt.ru/upload/iblock/128/dbc049c2_2b58_11e8_903c_549f35008dee_315dc8d8_7937_11e8_903c_549f35008dee.jpg</t>
  </si>
  <si>
    <t>Кроватка детская Polini kids Vintage 110 металлическая, черный</t>
  </si>
  <si>
    <t>https://topol-dt.ru/catalog/krovatki/krovatka_detskaya_polini_vintage_110_metallicheskaya_chernyy/</t>
  </si>
  <si>
    <t>https://topol-dt.ru/upload/iblock/b7f/0e5a4a56_2b59_11e8_903c_549f35008dee_ff291e96_64d5_11e8_903c_549f35008dee.jpeg</t>
  </si>
  <si>
    <t>https://topol-dt.ru/upload/iblock/bf8/0e5a4a56_2b59_11e8_903c_549f35008dee_26a91188_72d0_11e8_903c_549f35008dee.jpeg</t>
  </si>
  <si>
    <t>https://topol-dt.ru/upload/iblock/ad8/0e5a4a56_2b59_11e8_903c_549f35008dee_2d1849c5_72d0_11e8_903c_549f35008dee.jpeg</t>
  </si>
  <si>
    <t>https://topol-dt.ru/upload/iblock/a1d/0e5a4a56_2b59_11e8_903c_549f35008dee_33c3046b_72d0_11e8_903c_549f35008dee.jpeg</t>
  </si>
  <si>
    <t>https://topol-dt.ru/upload/iblock/659/0e5a4a56_2b59_11e8_903c_549f35008dee_3bf420bb_72d0_11e8_903c_549f35008dee.jpeg</t>
  </si>
  <si>
    <t>https://topol-dt.ru/upload/iblock/c21/0e5a4a56_2b59_11e8_903c_549f35008dee_9e57c85f_7937_11e8_903c_549f35008dee.jpeg</t>
  </si>
  <si>
    <t>https://topol-dt.ru/upload/iblock/e1e/0e5a4a56_2b59_11e8_903c_549f35008dee_9e57c861_7937_11e8_903c_549f35008dee.jpeg</t>
  </si>
  <si>
    <t>https://topol-dt.ru/upload/iblock/de6/0e5a4a56_2b59_11e8_903c_549f35008dee_a881886a_7937_11e8_903c_549f35008dee.jpeg</t>
  </si>
  <si>
    <t>https://topol-dt.ru/upload/iblock/a52/0e5a4a56_2b59_11e8_903c_549f35008dee_a881886b_7937_11e8_903c_549f35008dee.jpeg</t>
  </si>
  <si>
    <t>https://topol-dt.ru/upload/iblock/48a/0e5a4a56_2b59_11e8_903c_549f35008dee_b3271004_7937_11e8_903c_549f35008dee.jpeg</t>
  </si>
  <si>
    <t>https://topol-dt.ru/upload/iblock/5ec/0e5a4a56_2b59_11e8_903c_549f35008dee_b921a4d4_7937_11e8_903c_549f35008dee.jpeg</t>
  </si>
  <si>
    <t>https://topol-dt.ru/upload/iblock/4f8/0e5a4a56_2b59_11e8_903c_549f35008dee_22597a7b_7937_11e8_903c_549f35008dee.jpg</t>
  </si>
  <si>
    <t>https://topol-dt.ru/upload/iblock/7b4/0e5a4a56_2b59_11e8_903c_549f35008dee_22597a7e_7937_11e8_903c_549f35008dee.jpg</t>
  </si>
  <si>
    <t>https://topol-dt.ru/upload/iblock/3ec/0e5a4a56_2b59_11e8_903c_549f35008dee_c78e625b_39be_11e9_94db_549f35008dee.pdf</t>
  </si>
  <si>
    <t>https://topol-dt.ru/upload/iblock/9b0/0e5a4a56_2b59_11e8_903c_549f35008dee_22597a7a_7937_11e8_903c_549f35008dee.jpg</t>
  </si>
  <si>
    <t>https://topol-dt.ru/upload/iblock/d99/0e5a4a56_2b59_11e8_903c_549f35008dee_22597a7d_7937_11e8_903c_549f35008dee.jpg</t>
  </si>
  <si>
    <t>https://topol-dt.ru/upload/iblock/48e/0e5a4a56_2b59_11e8_903c_549f35008dee_22597a79_7937_11e8_903c_549f35008dee.jpg</t>
  </si>
  <si>
    <t>https://topol-dt.ru/upload/iblock/3b3/0e5a4a56_2b59_11e8_903c_549f35008dee_22597a7c_7937_11e8_903c_549f35008dee.jpg</t>
  </si>
  <si>
    <t>Стульчик для кормления Polini kids 152 Лесные друзья, серый</t>
  </si>
  <si>
    <t>- большой столик с углублением для посуды- пятиточечный ремень безопасности- подставка для ног- легкая и устойчивая конструкция- компактно складывается- для детей от 6-ти месяцев до 3 лет.- максимальный вес: 15 кг.Размер стула (ДхШхВ) 72?73,5?100,5 см.</t>
  </si>
  <si>
    <t>https://topol-dt.ru/catalog/stulchiki_dlya_kormleniya_1/stulchik_dlya_kormleniya_polini_152_lesnye_druzya_seryy/</t>
  </si>
  <si>
    <t>https://topol-dt.ru/upload/iblock/154/293c39ef_4f8e_11e8_903c_549f35008dee_b8674b8f_63fd_11e8_903c_549f35008dee.jpeg</t>
  </si>
  <si>
    <t>https://topol-dt.ru/upload/iblock/f38/293c39ef_4f8e_11e8_903c_549f35008dee_ff4306a1_7850_11e8_903c_549f35008dee.jpeg</t>
  </si>
  <si>
    <t>https://topol-dt.ru/upload/iblock/b5c/293c39ef_4f8e_11e8_903c_549f35008dee_ff4306a2_7850_11e8_903c_549f35008dee.jpeg</t>
  </si>
  <si>
    <t>https://topol-dt.ru/upload/iblock/311/293c39ef_4f8e_11e8_903c_549f35008dee_05f9a828_7851_11e8_903c_549f35008dee.jpeg</t>
  </si>
  <si>
    <t>https://topol-dt.ru/upload/iblock/bbd/293c39ef_4f8e_11e8_903c_549f35008dee_05f9a829_7851_11e8_903c_549f35008dee.jpeg</t>
  </si>
  <si>
    <t>https://topol-dt.ru/upload/iblock/c35/293c39ef_4f8e_11e8_903c_549f35008dee_0ca9258c_7851_11e8_903c_549f35008dee.jpeg</t>
  </si>
  <si>
    <t>https://topol-dt.ru/upload/iblock/a3e/293c39ef_4f8e_11e8_903c_549f35008dee_0ca9258d_7851_11e8_903c_549f35008dee.jpeg</t>
  </si>
  <si>
    <t>https://topol-dt.ru/upload/iblock/a8b/293c39ef_4f8e_11e8_903c_549f35008dee_14d57f1d_7851_11e8_903c_549f35008dee.jpeg</t>
  </si>
  <si>
    <t>https://topol-dt.ru/upload/iblock/697/293c39ef_4f8e_11e8_903c_549f35008dee_366f636e_2829_11ec_9107_549f35008dee.jpeg</t>
  </si>
  <si>
    <t>https://topol-dt.ru/upload/iblock/b74/293c39ef_4f8e_11e8_903c_549f35008dee_3c7f64a0_2829_11ec_9107_549f35008dee.jpeg</t>
  </si>
  <si>
    <t>https://topol-dt.ru/upload/iblock/372/293c39ef_4f8e_11e8_903c_549f35008dee_3c7f64a1_2829_11ec_9107_549f35008dee.jpeg</t>
  </si>
  <si>
    <t>https://topol-dt.ru/upload/iblock/47c/293c39ef_4f8e_11e8_903c_549f35008dee_454677a5_2829_11ec_9107_549f35008dee.jpeg</t>
  </si>
  <si>
    <t>https://topol-dt.ru/upload/iblock/6da/293c39ef_4f8e_11e8_903c_549f35008dee_31b498ea_1d8e_11ea_b3e1_549f35008dee.pdf</t>
  </si>
  <si>
    <t>Стульчик для кормления Polini kids 152 Лесные друзья, розовый</t>
  </si>
  <si>
    <t>https://topol-dt.ru/catalog/stulchiki_dlya_kormleniya_1/stulchik_dlya_kormleniya_polini_152_lesnye_druzya_rozovyy/</t>
  </si>
  <si>
    <t>https://topol-dt.ru/upload/iblock/bf5/66b281c2_4f8e_11e8_903c_549f35008dee_089c350f_784e_11e8_903c_549f35008dee.jpeg</t>
  </si>
  <si>
    <t>https://topol-dt.ru/upload/iblock/396/66b281c2_4f8e_11e8_903c_549f35008dee_c47442f2_63fd_11e8_903c_549f35008dee.jpeg</t>
  </si>
  <si>
    <t>https://topol-dt.ru/upload/iblock/26b/66b281c2_4f8e_11e8_903c_549f35008dee_1c22fecd_784e_11e8_903c_549f35008dee.jpeg</t>
  </si>
  <si>
    <t>https://topol-dt.ru/upload/iblock/ba6/66b281c2_4f8e_11e8_903c_549f35008dee_2811044d_784e_11e8_903c_549f35008dee.jpeg</t>
  </si>
  <si>
    <t>https://topol-dt.ru/upload/iblock/7cc/66b281c2_4f8e_11e8_903c_549f35008dee_2f672205_784e_11e8_903c_549f35008dee.jpeg</t>
  </si>
  <si>
    <t>https://topol-dt.ru/upload/iblock/724/66b281c2_4f8e_11e8_903c_549f35008dee_38035c42_784e_11e8_903c_549f35008dee.jpeg</t>
  </si>
  <si>
    <t>https://topol-dt.ru/upload/iblock/342/66b281c2_4f8e_11e8_903c_549f35008dee_38035c43_784e_11e8_903c_549f35008dee.jpeg</t>
  </si>
  <si>
    <t>https://topol-dt.ru/upload/iblock/e4e/66b281c2_4f8e_11e8_903c_549f35008dee_4551ad6b_784e_11e8_903c_549f35008dee.jpeg</t>
  </si>
  <si>
    <t>https://topol-dt.ru/upload/iblock/9d5/66b281c2_4f8e_11e8_903c_549f35008dee_94d93a15_2828_11ec_9107_549f35008dee.jpeg</t>
  </si>
  <si>
    <t>https://topol-dt.ru/upload/iblock/e71/66b281c2_4f8e_11e8_903c_549f35008dee_9d8fa375_2828_11ec_9107_549f35008dee.jpeg</t>
  </si>
  <si>
    <t>https://topol-dt.ru/upload/iblock/158/66b281c2_4f8e_11e8_903c_549f35008dee_9d8fa376_2828_11ec_9107_549f35008dee.jpeg</t>
  </si>
  <si>
    <t>https://topol-dt.ru/upload/iblock/f95/66b281c2_4f8e_11e8_903c_549f35008dee_a5d62c29_2828_11ec_9107_549f35008dee.jpeg</t>
  </si>
  <si>
    <t>https://topol-dt.ru/upload/iblock/57a/66b281c2_4f8e_11e8_903c_549f35008dee_3d0f0918_1d8e_11ea_b3e1_549f35008dee.pdf</t>
  </si>
  <si>
    <t>Стульчик для кормления Polini kids 152 Лесные друзья, зеленый</t>
  </si>
  <si>
    <t>https://topol-dt.ru/catalog/stulchiki_dlya_kormleniya_1/stulchik_dlya_kormleniya_polini_152_lesnye_druzya_zelenyy/</t>
  </si>
  <si>
    <t>https://topol-dt.ru/upload/iblock/a77/7dbab249_4f8e_11e8_903c_549f35008dee_ad56a609_63fd_11e8_903c_549f35008dee.jpeg</t>
  </si>
  <si>
    <t>https://topol-dt.ru/upload/iblock/7da/7dbab249_4f8e_11e8_903c_549f35008dee_79fd9964_7851_11e8_903c_549f35008dee.jpeg</t>
  </si>
  <si>
    <t>https://topol-dt.ru/upload/iblock/527/7dbab249_4f8e_11e8_903c_549f35008dee_79fd9965_7851_11e8_903c_549f35008dee.jpeg</t>
  </si>
  <si>
    <t>https://topol-dt.ru/upload/iblock/e90/7dbab249_4f8e_11e8_903c_549f35008dee_814c92f9_7851_11e8_903c_549f35008dee.jpeg</t>
  </si>
  <si>
    <t>https://topol-dt.ru/upload/iblock/e80/7dbab249_4f8e_11e8_903c_549f35008dee_814c92fa_7851_11e8_903c_549f35008dee.jpeg</t>
  </si>
  <si>
    <t>https://topol-dt.ru/upload/iblock/b3f/7dbab249_4f8e_11e8_903c_549f35008dee_89318342_7851_11e8_903c_549f35008dee.jpeg</t>
  </si>
  <si>
    <t>https://topol-dt.ru/upload/iblock/af1/7dbab249_4f8e_11e8_903c_549f35008dee_89318344_7851_11e8_903c_549f35008dee.jpeg</t>
  </si>
  <si>
    <t>https://topol-dt.ru/upload/iblock/4df/7dbab249_4f8e_11e8_903c_549f35008dee_907bba19_7851_11e8_903c_549f35008dee.jpeg</t>
  </si>
  <si>
    <t>https://topol-dt.ru/upload/iblock/b11/7dbab249_4f8e_11e8_903c_549f35008dee_6b6862e6_2829_11ec_9107_549f35008dee.jpeg</t>
  </si>
  <si>
    <t>https://topol-dt.ru/upload/iblock/21b/7dbab249_4f8e_11e8_903c_549f35008dee_6b6862e7_2829_11ec_9107_549f35008dee.jpeg</t>
  </si>
  <si>
    <t>https://topol-dt.ru/upload/iblock/047/7dbab249_4f8e_11e8_903c_549f35008dee_75165b64_2829_11ec_9107_549f35008dee.jpeg</t>
  </si>
  <si>
    <t>https://topol-dt.ru/upload/iblock/f43/7dbab249_4f8e_11e8_903c_549f35008dee_75165b65_2829_11ec_9107_549f35008dee.jpeg</t>
  </si>
  <si>
    <t>https://topol-dt.ru/upload/iblock/f47/7dbab249_4f8e_11e8_903c_549f35008dee_273788b6_1d8e_11ea_b3e1_549f35008dee.pdf</t>
  </si>
  <si>
    <t>Стульчик для кормления Polini kids 252 Лесные друзья, серый</t>
  </si>
  <si>
    <t>https://topol-dt.ru/catalog/stulchiki_dlya_kormleniya_1/stulchik_dlya_kormleniya_polini_252_lesnye_druzya_seryy/</t>
  </si>
  <si>
    <t>https://topol-dt.ru/upload/iblock/6aa/9ca7d319_4f8e_11e8_903c_549f35008dee_863144c8_63fd_11e8_903c_549f35008dee.jpeg</t>
  </si>
  <si>
    <t>https://topol-dt.ru/upload/iblock/d9f/9ca7d319_4f8e_11e8_903c_549f35008dee_807ab060_7855_11e8_903c_549f35008dee.jpeg</t>
  </si>
  <si>
    <t>https://topol-dt.ru/upload/iblock/7d0/9ca7d319_4f8e_11e8_903c_549f35008dee_807ab061_7855_11e8_903c_549f35008dee.jpeg</t>
  </si>
  <si>
    <t>https://topol-dt.ru/upload/iblock/f72/9ca7d319_4f8e_11e8_903c_549f35008dee_88e02af8_7855_11e8_903c_549f35008dee.jpeg</t>
  </si>
  <si>
    <t>https://topol-dt.ru/upload/iblock/bca/9ca7d319_4f8e_11e8_903c_549f35008dee_88e02af9_7855_11e8_903c_549f35008dee.jpeg</t>
  </si>
  <si>
    <t>https://topol-dt.ru/upload/iblock/23a/9ca7d319_4f8e_11e8_903c_549f35008dee_9145a590_7855_11e8_903c_549f35008dee.jpeg</t>
  </si>
  <si>
    <t>https://topol-dt.ru/upload/iblock/656/9ca7d319_4f8e_11e8_903c_549f35008dee_97403a5f_7855_11e8_903c_549f35008dee.jpeg</t>
  </si>
  <si>
    <t>https://topol-dt.ru/upload/iblock/bac/9ca7d319_4f8e_11e8_903c_549f35008dee_9e21b4aa_7855_11e8_903c_549f35008dee.jpeg</t>
  </si>
  <si>
    <t>https://topol-dt.ru/upload/iblock/7fe/9ca7d319_4f8e_11e8_903c_549f35008dee_9e21b4ac_7855_11e8_903c_549f35008dee.jpeg</t>
  </si>
  <si>
    <t>https://topol-dt.ru/upload/iblock/56f/9ca7d319_4f8e_11e8_903c_549f35008dee_e257e10b_e832_11ea_a0f3_549f35008dee.jpeg</t>
  </si>
  <si>
    <t>https://topol-dt.ru/upload/iblock/59a/9ca7d319_4f8e_11e8_903c_549f35008dee_ead9ec24_e832_11ea_a0f3_549f35008dee.jpeg</t>
  </si>
  <si>
    <t>https://topol-dt.ru/upload/iblock/987/9ca7d319_4f8e_11e8_903c_549f35008dee_ead9ec26_e832_11ea_a0f3_549f35008dee.jpeg</t>
  </si>
  <si>
    <t>https://topol-dt.ru/upload/iblock/19e/9ca7d319_4f8e_11e8_903c_549f35008dee_0eedfe69_1d8e_11ea_b3e1_549f35008dee.pdf</t>
  </si>
  <si>
    <t>Стульчик для кормления Polini kids 252 Лесные друзья, розовый</t>
  </si>
  <si>
    <t>https://topol-dt.ru/catalog/stulchiki_dlya_kormleniya_1/stulchik_dlya_kormleniya_polini_252_lesnye_druzya_rozovyy/</t>
  </si>
  <si>
    <t>https://topol-dt.ru/upload/iblock/416/b33b6032_4f8e_11e8_903c_549f35008dee_9bb57502_63fd_11e8_903c_549f35008dee.jpeg</t>
  </si>
  <si>
    <t>https://topol-dt.ru/upload/iblock/1d4/b33b6032_4f8e_11e8_903c_549f35008dee_07f6a521_7855_11e8_903c_549f35008dee.jpeg</t>
  </si>
  <si>
    <t>https://topol-dt.ru/upload/iblock/f2c/b33b6032_4f8e_11e8_903c_549f35008dee_07f6a523_7855_11e8_903c_549f35008dee.jpeg</t>
  </si>
  <si>
    <t>https://topol-dt.ru/upload/iblock/1df/b33b6032_4f8e_11e8_903c_549f35008dee_0fdb9569_7855_11e8_903c_549f35008dee.jpeg</t>
  </si>
  <si>
    <t>https://topol-dt.ru/upload/iblock/a0a/b33b6032_4f8e_11e8_903c_549f35008dee_0fdb956b_7855_11e8_903c_549f35008dee.jpeg</t>
  </si>
  <si>
    <t>https://topol-dt.ru/upload/iblock/d35/b33b6032_4f8e_11e8_903c_549f35008dee_1b1250f4_7855_11e8_903c_549f35008dee.jpeg</t>
  </si>
  <si>
    <t>https://topol-dt.ru/upload/iblock/e11/b33b6032_4f8e_11e8_903c_549f35008dee_1b1250f5_7855_11e8_903c_549f35008dee.jpeg</t>
  </si>
  <si>
    <t>https://topol-dt.ru/upload/iblock/755/b33b6032_4f8e_11e8_903c_549f35008dee_212714e8_7855_11e8_903c_549f35008dee.jpeg</t>
  </si>
  <si>
    <t>https://topol-dt.ru/upload/iblock/821/b33b6032_4f8e_11e8_903c_549f35008dee_2b9f625b_7855_11e8_903c_549f35008dee.jpeg</t>
  </si>
  <si>
    <t>https://topol-dt.ru/upload/iblock/4e4/b33b6032_4f8e_11e8_903c_549f35008dee_c7978a15_e832_11ea_a0f3_549f35008dee.jpeg</t>
  </si>
  <si>
    <t>https://topol-dt.ru/upload/iblock/b38/b33b6032_4f8e_11e8_903c_549f35008dee_c7978a16_e832_11ea_a0f3_549f35008dee.jpeg</t>
  </si>
  <si>
    <t>https://topol-dt.ru/upload/iblock/d1f/b33b6032_4f8e_11e8_903c_549f35008dee_ce6d1d7f_e832_11ea_a0f3_549f35008dee.jpeg</t>
  </si>
  <si>
    <t>https://topol-dt.ru/upload/iblock/225/b33b6032_4f8e_11e8_903c_549f35008dee_1e3e78cc_1d8e_11ea_b3e1_549f35008dee.pdf</t>
  </si>
  <si>
    <t>Стульчик для кормления Polini kids 252 Лесные друзья, зеленый</t>
  </si>
  <si>
    <t>https://topol-dt.ru/catalog/stulchiki_dlya_kormleniya_1/stulchik_dlya_kormleniya_polini_252_lesnye_druzya_zelenyy/</t>
  </si>
  <si>
    <t>https://topol-dt.ru/upload/iblock/0e2/cfbd9b39_4f8e_11e8_903c_549f35008dee_7512ff74_63fd_11e8_903c_549f35008dee.jpeg</t>
  </si>
  <si>
    <t>https://topol-dt.ru/upload/iblock/7b1/cfbd9b39_4f8e_11e8_903c_549f35008dee_e9c3ad9e_7855_11e8_903c_549f35008dee.jpeg</t>
  </si>
  <si>
    <t>https://topol-dt.ru/upload/iblock/5f3/cfbd9b39_4f8e_11e8_903c_549f35008dee_e9c3ad9f_7855_11e8_903c_549f35008dee.jpeg</t>
  </si>
  <si>
    <t>https://topol-dt.ru/upload/iblock/a1b/cfbd9b39_4f8e_11e8_903c_549f35008dee_f1dcfc2d_7855_11e8_903c_549f35008dee.jpeg</t>
  </si>
  <si>
    <t>https://topol-dt.ru/upload/iblock/441/cfbd9b39_4f8e_11e8_903c_549f35008dee_f1dcfc2e_7855_11e8_903c_549f35008dee.jpeg</t>
  </si>
  <si>
    <t>https://topol-dt.ru/upload/iblock/f4f/cfbd9b39_4f8e_11e8_903c_549f35008dee_fa93658f_7855_11e8_903c_549f35008dee.jpeg</t>
  </si>
  <si>
    <t>https://topol-dt.ru/upload/iblock/d87/cfbd9b39_4f8e_11e8_903c_549f35008dee_fa936591_7855_11e8_903c_549f35008dee.jpeg</t>
  </si>
  <si>
    <t>https://topol-dt.ru/upload/iblock/98c/cfbd9b39_4f8e_11e8_903c_549f35008dee_046e9830_7856_11e8_903c_549f35008dee.jpeg</t>
  </si>
  <si>
    <t>https://topol-dt.ru/upload/iblock/bf0/cfbd9b39_4f8e_11e8_903c_549f35008dee_046e9832_7856_11e8_903c_549f35008dee.jpeg</t>
  </si>
  <si>
    <t>https://topol-dt.ru/upload/iblock/ace/cfbd9b39_4f8e_11e8_903c_549f35008dee_1b494c17_e833_11ea_a0f3_549f35008dee.jpeg</t>
  </si>
  <si>
    <t>https://topol-dt.ru/upload/iblock/6b2/cfbd9b39_4f8e_11e8_903c_549f35008dee_1b494c18_e833_11ea_a0f3_549f35008dee.jpeg</t>
  </si>
  <si>
    <t>https://topol-dt.ru/upload/iblock/206/cfbd9b39_4f8e_11e8_903c_549f35008dee_1b494c19_e833_11ea_a0f3_549f35008dee.jpeg</t>
  </si>
  <si>
    <t>https://topol-dt.ru/upload/iblock/196/cfbd9b39_4f8e_11e8_903c_549f35008dee_0424c22c_1d8e_11ea_b3e1_549f35008dee.pdf</t>
  </si>
  <si>
    <t>Стульчик для кормления Polini kids 152 Единорог Сладости, серый</t>
  </si>
  <si>
    <t>https://topol-dt.ru/catalog/stulchiki_dlya_kormleniya_1/stulchik_dlya_kormleniya_polini_152_edinorog_sladosti_seryy/</t>
  </si>
  <si>
    <t>https://topol-dt.ru/upload/iblock/206/a801c54f_4f8d_11e8_903c_549f35008dee_78de962e_6328_11e8_903c_549f35008dee.jpeg</t>
  </si>
  <si>
    <t>https://topol-dt.ru/upload/iblock/ad3/a801c54f_4f8d_11e8_903c_549f35008dee_4f134358_7854_11e8_903c_549f35008dee.jpeg</t>
  </si>
  <si>
    <t>https://topol-dt.ru/upload/iblock/814/a801c54f_4f8d_11e8_903c_549f35008dee_4f134359_7854_11e8_903c_549f35008dee.jpeg</t>
  </si>
  <si>
    <t>https://topol-dt.ru/upload/iblock/42e/a801c54f_4f8d_11e8_903c_549f35008dee_56ff57c2_7854_11e8_903c_549f35008dee.jpeg</t>
  </si>
  <si>
    <t>https://topol-dt.ru/upload/iblock/109/a801c54f_4f8d_11e8_903c_549f35008dee_56ff57c6_7854_11e8_903c_549f35008dee.jpeg</t>
  </si>
  <si>
    <t>https://topol-dt.ru/upload/iblock/d84/a801c54f_4f8d_11e8_903c_549f35008dee_5f9b91ff_7854_11e8_903c_549f35008dee.jpeg</t>
  </si>
  <si>
    <t>https://topol-dt.ru/upload/iblock/2f1/a801c54f_4f8d_11e8_903c_549f35008dee_5f9b9200_7854_11e8_903c_549f35008dee.jpeg</t>
  </si>
  <si>
    <t>https://topol-dt.ru/upload/iblock/707/a801c54f_4f8d_11e8_903c_549f35008dee_68545cc1_7854_11e8_903c_549f35008dee.jpeg</t>
  </si>
  <si>
    <t>https://topol-dt.ru/upload/iblock/0eb/a801c54f_4f8d_11e8_903c_549f35008dee_8ba7871e_2829_11ec_9107_549f35008dee.jpeg</t>
  </si>
  <si>
    <t>https://topol-dt.ru/upload/iblock/26e/a801c54f_4f8d_11e8_903c_549f35008dee_96e7c828_2829_11ec_9107_549f35008dee.jpeg</t>
  </si>
  <si>
    <t>https://topol-dt.ru/upload/iblock/070/a801c54f_4f8d_11e8_903c_549f35008dee_96e7c82a_2829_11ec_9107_549f35008dee.jpeg</t>
  </si>
  <si>
    <t>https://topol-dt.ru/upload/iblock/44e/a801c54f_4f8d_11e8_903c_549f35008dee_9ea4410d_2829_11ec_9107_549f35008dee.jpeg</t>
  </si>
  <si>
    <t>https://topol-dt.ru/upload/iblock/5d2/a801c54f_4f8d_11e8_903c_549f35008dee_e1e1135a_1d8d_11ea_b3e1_549f35008dee.pdf</t>
  </si>
  <si>
    <t>Доска пеленальная двухсторонняя Polini kids Звезды, со съемным вкладышем, макиато-бежевый</t>
  </si>
  <si>
    <t>макиато-бежевый</t>
  </si>
  <si>
    <t>Описание:-на комоды шириной 90 и 80 см.-хлопок 100%,-съемный вкадыш с непромокаемой основой-бортики по бокам-двухсторонняяРазмер: 77х72 см..</t>
  </si>
  <si>
    <t>https://topol-dt.ru/catalog/pelenalnye_doski_1/doska_pelenalnaya_dvukhstoronnyaya_polini_zvezdy_so_semnym_vkladyshem_makiato_bezhevyy/</t>
  </si>
  <si>
    <t>https://topol-dt.ru/upload/iblock/655/431f220e_361e_11e7_8095_549f35008dee_4cd48523_b576_11e7_8095_549f35008dee.jpeg</t>
  </si>
  <si>
    <t>https://topol-dt.ru/upload/iblock/680/431f220e_361e_11e7_8095_549f35008dee_4cd48524_b576_11e7_8095_549f35008dee.jpeg</t>
  </si>
  <si>
    <t>https://topol-dt.ru/upload/iblock/428/431f220e_361e_11e7_8095_549f35008dee_5457dd00_b576_11e7_8095_549f35008dee.jpeg</t>
  </si>
  <si>
    <t>https://topol-dt.ru/upload/iblock/fd9/431f220e_361e_11e7_8095_549f35008dee_5457dd01_b576_11e7_8095_549f35008dee.jpeg</t>
  </si>
  <si>
    <t>https://topol-dt.ru/upload/iblock/181/431f220e_361e_11e7_8095_549f35008dee_c404ac90_93fd_11e8_b784_549f35008dee.jpeg</t>
  </si>
  <si>
    <t>Стул для школьника регулируемый Polini kids City / Polini kids Smart S, белый-серый</t>
  </si>
  <si>
    <t>белый и серый</t>
  </si>
  <si>
    <t>https://topol-dt.ru/catalog/stoly/stul_dlya_shkolnika_reguliruemyy_polini_city_polini_smart_s_belyy_seryy/</t>
  </si>
  <si>
    <t>https://topol-dt.ru/upload/iblock/391/25292c92_8cb5_11e7_8095_549f35008dee_1232c6f5_5e53_11e8_903c_549f35008dee.jpeg</t>
  </si>
  <si>
    <t>https://topol-dt.ru/upload/iblock/48c/25292c92_8cb5_11e7_8095_549f35008dee_1232c6f6_5e53_11e8_903c_549f35008dee.jpeg</t>
  </si>
  <si>
    <t>https://topol-dt.ru/upload/iblock/823/25292c92_8cb5_11e7_8095_549f35008dee_1bea44f3_5e53_11e8_903c_549f35008dee.jpeg</t>
  </si>
  <si>
    <t>https://topol-dt.ru/upload/iblock/45b/25292c92_8cb5_11e7_8095_549f35008dee_10baae02_791a_11e8_903c_549f35008dee.jpeg</t>
  </si>
  <si>
    <t>https://topol-dt.ru/upload/iblock/ea8/25292c92_8cb5_11e7_8095_549f35008dee_10baae03_791a_11e8_903c_549f35008dee.jpeg</t>
  </si>
  <si>
    <t>https://topol-dt.ru/upload/iblock/38e/25292c92_8cb5_11e7_8095_549f35008dee_178de00b_791a_11e8_903c_549f35008dee.jpeg</t>
  </si>
  <si>
    <t>https://topol-dt.ru/upload/iblock/70c/25292c92_8cb5_11e7_8095_549f35008dee_178de00c_791a_11e8_903c_549f35008dee.jpeg</t>
  </si>
  <si>
    <t>https://topol-dt.ru/upload/iblock/e02/25292c92_8cb5_11e7_8095_549f35008dee_c103b032_d478_11ee_ba8a_5254001dfc81.jpeg</t>
  </si>
  <si>
    <t>https://topol-dt.ru/upload/iblock/253/25292c92_8cb5_11e7_8095_549f35008dee_1e4ba5b2_791a_11e8_903c_549f35008dee.jpg</t>
  </si>
  <si>
    <t>https://topol-dt.ru/upload/iblock/24a/25292c92_8cb5_11e7_8095_549f35008dee_1e4ba5b3_791a_11e8_903c_549f35008dee.jpg</t>
  </si>
  <si>
    <t>https://topol-dt.ru/upload/iblock/2f0/25292c92_8cb5_11e7_8095_549f35008dee_1e4ba5b4_791a_11e8_903c_549f35008dee.jpg</t>
  </si>
  <si>
    <t>https://topol-dt.ru/upload/iblock/95d/25292c92_8cb5_11e7_8095_549f35008dee_1e4ba5b5_791a_11e8_903c_549f35008dee.jpg</t>
  </si>
  <si>
    <t>https://topol-dt.ru/upload/iblock/b61/25292c92_8cb5_11e7_8095_549f35008dee_1e4ba5b6_791a_11e8_903c_549f35008dee.jpg</t>
  </si>
  <si>
    <t>https://topol-dt.ru/upload/iblock/246/25292c92_8cb5_11e7_8095_549f35008dee_1e4ba5b7_791a_11e8_903c_549f35008dee.jpg</t>
  </si>
  <si>
    <t>https://topol-dt.ru/upload/iblock/2c3/25292c92_8cb5_11e7_8095_549f35008dee_f10d00b8_ff4b_11eb_9107_549f35008dee.pdf</t>
  </si>
  <si>
    <t>Детское подвесное кресло Polini kids Кокон,желтый</t>
  </si>
  <si>
    <t>https://topol-dt.ru/catalog/kacheli/detskoe_podvesnoe_kreslo_polini_kokon_zheltyy/</t>
  </si>
  <si>
    <t>https://topol-dt.ru/upload/iblock/583/4e387912_37f0_11e8_903c_549f35008dee_1ff44860_51cd_11e8_903c_549f35008dee.jpeg</t>
  </si>
  <si>
    <t>https://topol-dt.ru/upload/iblock/32d/4e387912_37f0_11e8_903c_549f35008dee_27a27902_51cd_11e8_903c_549f35008dee.jpeg</t>
  </si>
  <si>
    <t>https://topol-dt.ru/upload/iblock/84b/4e387912_37f0_11e8_903c_549f35008dee_27a27904_51cd_11e8_903c_549f35008dee.jpeg</t>
  </si>
  <si>
    <t>https://topol-dt.ru/upload/iblock/7d1/4e387912_37f0_11e8_903c_549f35008dee_2e1b36c0_51cd_11e8_903c_549f35008dee.jpeg</t>
  </si>
  <si>
    <t>https://topol-dt.ru/upload/iblock/258/4e387912_37f0_11e8_903c_549f35008dee_3c5060e5_5f88_11ea_a0f3_549f35008dee.jpeg</t>
  </si>
  <si>
    <t>https://topol-dt.ru/upload/iblock/6ed/4e387912_37f0_11e8_903c_549f35008dee_474dfb69_5f88_11ea_a0f3_549f35008dee.jpeg</t>
  </si>
  <si>
    <t>Стул для школьника регулируемый Polini kids City / Polini kids Smart S, белый-макиато</t>
  </si>
  <si>
    <t>https://topol-dt.ru/catalog/stoly/stul_dlya_shkolnika_reguliruemyy_polini_city_polini_smart_s_belyy_makiato/</t>
  </si>
  <si>
    <t>https://topol-dt.ru/upload/iblock/157/b51c606d_4483_11e8_903c_549f35008dee_162c56df_5fe2_11e8_903c_549f35008dee.jpeg</t>
  </si>
  <si>
    <t>https://topol-dt.ru/upload/iblock/096/b51c606d_4483_11e8_903c_549f35008dee_9560cd08_59cc_11e8_903c_549f35008dee.jpeg</t>
  </si>
  <si>
    <t>https://topol-dt.ru/upload/iblock/fca/b51c606d_4483_11e8_903c_549f35008dee_347414df_791a_11e8_903c_549f35008dee.jpeg</t>
  </si>
  <si>
    <t>https://topol-dt.ru/upload/iblock/f86/b51c606d_4483_11e8_903c_549f35008dee_347414e0_791a_11e8_903c_549f35008dee.jpeg</t>
  </si>
  <si>
    <t>https://topol-dt.ru/upload/iblock/a50/b51c606d_4483_11e8_903c_549f35008dee_347414e1_791a_11e8_903c_549f35008dee.jpeg</t>
  </si>
  <si>
    <t>https://topol-dt.ru/upload/iblock/c50/b51c606d_4483_11e8_903c_549f35008dee_3d6600a6_791a_11e8_903c_549f35008dee.jpeg</t>
  </si>
  <si>
    <t>https://topol-dt.ru/upload/iblock/a4e/b51c606d_4483_11e8_903c_549f35008dee_cc1db188_d478_11ee_ba8a_5254001dfc81.jpeg</t>
  </si>
  <si>
    <t>https://topol-dt.ru/upload/iblock/2f1/b51c606d_4483_11e8_903c_549f35008dee_e551a33d_1c3a_11f0_ba9b_5254001dfc81.jpeg</t>
  </si>
  <si>
    <t>https://topol-dt.ru/upload/iblock/15b/b51c606d_4483_11e8_903c_549f35008dee_e551a33e_1c3a_11f0_ba9b_5254001dfc81.jpeg</t>
  </si>
  <si>
    <t>https://topol-dt.ru/upload/iblock/bcd/b51c606d_4483_11e8_903c_549f35008dee_ec84c206_1c3a_11f0_ba9b_5254001dfc81.jpeg</t>
  </si>
  <si>
    <t>https://topol-dt.ru/upload/iblock/0f1/b51c606d_4483_11e8_903c_549f35008dee_f4123401_1c3a_11f0_ba9b_5254001dfc81.jpeg</t>
  </si>
  <si>
    <t>https://topol-dt.ru/upload/iblock/53f/b51c606d_4483_11e8_903c_549f35008dee_f4123402_1c3a_11f0_ba9b_5254001dfc81.jpeg</t>
  </si>
  <si>
    <t>https://topol-dt.ru/upload/iblock/83a/b51c606d_4483_11e8_903c_549f35008dee_fd0302f4_1c3a_11f0_ba9b_5254001dfc81.jpeg</t>
  </si>
  <si>
    <t>https://topol-dt.ru/upload/iblock/d51/b51c606d_4483_11e8_903c_549f35008dee_fd0302f6_1c3a_11f0_ba9b_5254001dfc81.jpeg</t>
  </si>
  <si>
    <t>https://topol-dt.ru/upload/iblock/1a9/b51c606d_4483_11e8_903c_549f35008dee_03a48f9f_1c3b_11f0_ba9b_5254001dfc81.jpeg</t>
  </si>
  <si>
    <t>https://topol-dt.ru/upload/iblock/bff/b51c606d_4483_11e8_903c_549f35008dee_2dacc9b7_791a_11e8_903c_549f35008dee.jpg</t>
  </si>
  <si>
    <t>https://topol-dt.ru/upload/iblock/9e0/b51c606d_4483_11e8_903c_549f35008dee_2dacc9b8_791a_11e8_903c_549f35008dee.jpg</t>
  </si>
  <si>
    <t>https://topol-dt.ru/upload/iblock/918/b51c606d_4483_11e8_903c_549f35008dee_2dacc9b9_791a_11e8_903c_549f35008dee.jpg</t>
  </si>
  <si>
    <t>https://topol-dt.ru/upload/iblock/feb/b51c606d_4483_11e8_903c_549f35008dee_2dacc9ba_791a_11e8_903c_549f35008dee.jpg</t>
  </si>
  <si>
    <t>https://topol-dt.ru/upload/iblock/c8d/b51c606d_4483_11e8_903c_549f35008dee_2dacc9bb_791a_11e8_903c_549f35008dee.jpg</t>
  </si>
  <si>
    <t>https://topol-dt.ru/upload/iblock/aaf/b51c606d_4483_11e8_903c_549f35008dee_2dacc9bc_791a_11e8_903c_549f35008dee.jpg</t>
  </si>
  <si>
    <t>https://topol-dt.ru/upload/iblock/7b6/b51c606d_4483_11e8_903c_549f35008dee_f7a711bb_ff4b_11eb_9107_549f35008dee.pdf</t>
  </si>
  <si>
    <t>Стульчик для кормления Polini kids 252 Единорог Сладости, серый</t>
  </si>
  <si>
    <t>https://topol-dt.ru/catalog/stulchiki_dlya_kormleniya_1/stulchik_dlya_kormleniya_polini_252_edinorog_sladosti_seryy/</t>
  </si>
  <si>
    <t>https://topol-dt.ru/upload/iblock/71e/787e8d6a_4ebe_11e8_903c_549f35008dee_41855718_6a4a_11e8_903c_549f35008dee.jpeg</t>
  </si>
  <si>
    <t>https://topol-dt.ru/upload/iblock/074/787e8d6a_4ebe_11e8_903c_549f35008dee_e636dded_7856_11e8_903c_549f35008dee.jpeg</t>
  </si>
  <si>
    <t>https://topol-dt.ru/upload/iblock/8c5/787e8d6a_4ebe_11e8_903c_549f35008dee_e636ddee_7856_11e8_903c_549f35008dee.jpeg</t>
  </si>
  <si>
    <t>https://topol-dt.ru/upload/iblock/b37/787e8d6a_4ebe_11e8_903c_549f35008dee_ee894d83_7856_11e8_903c_549f35008dee.jpeg</t>
  </si>
  <si>
    <t>https://topol-dt.ru/upload/iblock/ac4/787e8d6a_4ebe_11e8_903c_549f35008dee_ee894d84_7856_11e8_903c_549f35008dee.jpeg</t>
  </si>
  <si>
    <t>https://topol-dt.ru/upload/iblock/972/787e8d6a_4ebe_11e8_903c_549f35008dee_f6e7a3f9_7856_11e8_903c_549f35008dee.jpeg</t>
  </si>
  <si>
    <t>https://topol-dt.ru/upload/iblock/c98/787e8d6a_4ebe_11e8_903c_549f35008dee_f6e7a3fa_7856_11e8_903c_549f35008dee.jpeg</t>
  </si>
  <si>
    <t>https://topol-dt.ru/upload/iblock/8b7/787e8d6a_4ebe_11e8_903c_549f35008dee_fee6c365_7856_11e8_903c_549f35008dee.jpeg</t>
  </si>
  <si>
    <t>https://topol-dt.ru/upload/iblock/ef7/787e8d6a_4ebe_11e8_903c_549f35008dee_fee6c366_7856_11e8_903c_549f35008dee.jpeg</t>
  </si>
  <si>
    <t>https://topol-dt.ru/upload/iblock/207/787e8d6a_4ebe_11e8_903c_549f35008dee_f73e2370_e83a_11ea_a0f3_549f35008dee.jpeg</t>
  </si>
  <si>
    <t>https://topol-dt.ru/upload/iblock/bba/787e8d6a_4ebe_11e8_903c_549f35008dee_f73e2371_e83a_11ea_a0f3_549f35008dee.jpeg</t>
  </si>
  <si>
    <t>https://topol-dt.ru/upload/iblock/818/787e8d6a_4ebe_11e8_903c_549f35008dee_fde41b53_e83a_11ea_a0f3_549f35008dee.jpeg</t>
  </si>
  <si>
    <t>https://topol-dt.ru/upload/iblock/2c6/787e8d6a_4ebe_11e8_903c_549f35008dee_f5ee6dd3_b482_11ea_a0f3_549f35008dee.pdf</t>
  </si>
  <si>
    <t>Стульчик для кормления Polini kids 252 Единорог Hello baby, серый</t>
  </si>
  <si>
    <t>https://topol-dt.ru/catalog/stulchiki_dlya_kormleniya_1/stulchik_dlya_kormleniya_polini_252_edinorog_hello_baby_seryy/</t>
  </si>
  <si>
    <t>https://topol-dt.ru/upload/iblock/5df/ea8344f9_51e7_11e8_903c_549f35008dee_15b0404d_6a4a_11e8_903c_549f35008dee.jpeg</t>
  </si>
  <si>
    <t>https://topol-dt.ru/upload/iblock/6db/ea8344f9_51e7_11e8_903c_549f35008dee_1f218f96_5158_11ea_9c7a_549f35008dee.jpeg</t>
  </si>
  <si>
    <t>https://topol-dt.ru/upload/iblock/9b1/ea8344f9_51e7_11e8_903c_549f35008dee_293381de_5158_11ea_9c7a_549f35008dee.jpeg</t>
  </si>
  <si>
    <t>https://topol-dt.ru/upload/iblock/14a/ea8344f9_51e7_11e8_903c_549f35008dee_293381df_5158_11ea_9c7a_549f35008dee.jpeg</t>
  </si>
  <si>
    <t>https://topol-dt.ru/upload/iblock/0ad/ea8344f9_51e7_11e8_903c_549f35008dee_30df5120_5158_11ea_9c7a_549f35008dee.jpeg</t>
  </si>
  <si>
    <t>https://topol-dt.ru/upload/iblock/2ab/ea8344f9_51e7_11e8_903c_549f35008dee_30df5122_5158_11ea_9c7a_549f35008dee.jpeg</t>
  </si>
  <si>
    <t>https://topol-dt.ru/upload/iblock/510/ea8344f9_51e7_11e8_903c_549f35008dee_3ab35fa1_5158_11ea_9c7a_549f35008dee.jpeg</t>
  </si>
  <si>
    <t>https://topol-dt.ru/upload/iblock/d54/ea8344f9_51e7_11e8_903c_549f35008dee_3ab35fa4_5158_11ea_9c7a_549f35008dee.jpeg</t>
  </si>
  <si>
    <t>https://topol-dt.ru/upload/iblock/dbe/ea8344f9_51e7_11e8_903c_549f35008dee_43d4e6ee_5158_11ea_9c7a_549f35008dee.jpeg</t>
  </si>
  <si>
    <t>https://topol-dt.ru/upload/iblock/6be/ea8344f9_51e7_11e8_903c_549f35008dee_8d097df5_e83a_11ea_a0f3_549f35008dee.jpeg</t>
  </si>
  <si>
    <t>https://topol-dt.ru/upload/iblock/c83/ea8344f9_51e7_11e8_903c_549f35008dee_8d097df6_e83a_11ea_a0f3_549f35008dee.jpeg</t>
  </si>
  <si>
    <t>https://topol-dt.ru/upload/iblock/fa2/ea8344f9_51e7_11e8_903c_549f35008dee_964795c6_e83a_11ea_a0f3_549f35008dee.jpeg</t>
  </si>
  <si>
    <t>https://topol-dt.ru/upload/iblock/024/ea8344f9_51e7_11e8_903c_549f35008dee_55f5ae37_1d8e_11ea_b3e1_549f35008dee.pdf</t>
  </si>
  <si>
    <t>Стульчик для кормления Polini kids 152 Единорог Hello baby, серый</t>
  </si>
  <si>
    <t>https://topol-dt.ru/catalog/stulchiki_dlya_kormleniya_1/stulchik_dlya_kormleniya_polini_152_edinorog_hello_baby_seryy/</t>
  </si>
  <si>
    <t>https://topol-dt.ru/upload/iblock/bb7/6dbb9e0b_51e9_11e8_903c_549f35008dee_30bcc349_6a4a_11e8_903c_549f35008dee.jpeg</t>
  </si>
  <si>
    <t>https://topol-dt.ru/upload/iblock/1ec/6dbb9e0b_51e9_11e8_903c_549f35008dee_72423b1a_2828_11ec_9107_549f35008dee.jpeg</t>
  </si>
  <si>
    <t>https://topol-dt.ru/upload/iblock/800/6dbb9e0b_51e9_11e8_903c_549f35008dee_7a9bcecf_2828_11ec_9107_549f35008dee.jpeg</t>
  </si>
  <si>
    <t>https://topol-dt.ru/upload/iblock/581/6dbb9e0b_51e9_11e8_903c_549f35008dee_7a9bced0_2828_11ec_9107_549f35008dee.jpeg</t>
  </si>
  <si>
    <t>https://topol-dt.ru/upload/iblock/cdd/6dbb9e0b_51e9_11e8_903c_549f35008dee_8573534e_2828_11ec_9107_549f35008dee.jpeg</t>
  </si>
  <si>
    <t>https://topol-dt.ru/upload/iblock/c96/6dbb9e0b_51e9_11e8_903c_549f35008dee_0b5c734d_797a_11ea_a0f3_549f35008dee.jpeg</t>
  </si>
  <si>
    <t>https://topol-dt.ru/upload/iblock/44e/6dbb9e0b_51e9_11e8_903c_549f35008dee_0b5c734e_797a_11ea_a0f3_549f35008dee.jpeg</t>
  </si>
  <si>
    <t>https://topol-dt.ru/upload/iblock/305/6dbb9e0b_51e9_11e8_903c_549f35008dee_14e455c4_797a_11ea_a0f3_549f35008dee.jpeg</t>
  </si>
  <si>
    <t>https://topol-dt.ru/upload/iblock/33e/6dbb9e0b_51e9_11e8_903c_549f35008dee_14e455c5_797a_11ea_a0f3_549f35008dee.jpeg</t>
  </si>
  <si>
    <t>https://topol-dt.ru/upload/iblock/825/6dbb9e0b_51e9_11e8_903c_549f35008dee_1dc0d529_797a_11ea_a0f3_549f35008dee.jpeg</t>
  </si>
  <si>
    <t>https://topol-dt.ru/upload/iblock/519/6dbb9e0b_51e9_11e8_903c_549f35008dee_1dc0d52a_797a_11ea_a0f3_549f35008dee.jpeg</t>
  </si>
  <si>
    <t>https://topol-dt.ru/upload/iblock/b35/6dbb9e0b_51e9_11e8_903c_549f35008dee_246b8fcf_797a_11ea_a0f3_549f35008dee.jpeg</t>
  </si>
  <si>
    <t>https://topol-dt.ru/upload/iblock/1cc/6dbb9e0b_51e9_11e8_903c_549f35008dee_62283da7_1d8d_11ea_b3e1_549f35008dee.pdf</t>
  </si>
  <si>
    <t>Матрас детский Polini kids Волшебные сны Люкс 119х59х10, кокос, латекс, микрофибра</t>
  </si>
  <si>
    <t>В составе материала чехла 100% хлопок (жаккард). Основа- беспружинная. Ортопедический матрас толщиной  10 см. Матрас с разными сторонами жесткости:Жетский слой- латексированная кокосовая койра- 1 см.( для новорожденных).2-й слой – струттофайбер- 8 см..Более мягкая сторона -перфорированный латекс - 1 см.( для детей более старшего возраста).Съемный чехол на молнии с 3-х сторон.Размер изделия, мм: 1190 х 590 х 100.</t>
  </si>
  <si>
    <t>https://topol-dt.ru/catalog/matratsy/matras_detskiy_polini_volshebnye_sny_lyuks_119kh59kh10_kokos_lateks_mikrofibra/</t>
  </si>
  <si>
    <t>https://topol-dt.ru/upload/iblock/6a8/b936ccc6_0b72_11e6_a6d0_549f35008dee_05dd57fa_4802_11e6_9469_549f35008dee.jpeg</t>
  </si>
  <si>
    <t>Кроватка детская Polini kids Vintage 110 металлическая, розовый</t>
  </si>
  <si>
    <t>https://topol-dt.ru/catalog/krovatki/krovatka_detskaya_polini_vintage_110_metallicheskaya_rozovyy/</t>
  </si>
  <si>
    <t>https://topol-dt.ru/upload/iblock/5ca/0529fccf_2b58_11e8_903c_549f35008dee_b7bdfbd4_6aff_11e8_903c_549f35008dee.jpeg</t>
  </si>
  <si>
    <t>https://topol-dt.ru/upload/iblock/080/0529fccf_2b58_11e8_903c_549f35008dee_7a182d02_72d0_11e8_903c_549f35008dee.jpeg</t>
  </si>
  <si>
    <t>https://topol-dt.ru/upload/iblock/f34/0529fccf_2b58_11e8_903c_549f35008dee_7a182d03_72d0_11e8_903c_549f35008dee.jpeg</t>
  </si>
  <si>
    <t>https://topol-dt.ru/upload/iblock/c43/0529fccf_2b58_11e8_903c_549f35008dee_84df07e0_72d0_11e8_903c_549f35008dee.jpeg</t>
  </si>
  <si>
    <t>https://topol-dt.ru/upload/iblock/bfb/0529fccf_2b58_11e8_903c_549f35008dee_8b9a6c26_72d0_11e8_903c_549f35008dee.jpeg</t>
  </si>
  <si>
    <t>https://topol-dt.ru/upload/iblock/c05/0529fccf_2b58_11e8_903c_549f35008dee_05a0fdc2_7938_11e8_903c_549f35008dee.jpeg</t>
  </si>
  <si>
    <t>https://topol-dt.ru/upload/iblock/4bf/0529fccf_2b58_11e8_903c_549f35008dee_05a0fdc3_7938_11e8_903c_549f35008dee.jpeg</t>
  </si>
  <si>
    <t>https://topol-dt.ru/upload/iblock/3a9/0529fccf_2b58_11e8_903c_549f35008dee_0ed59011_7938_11e8_903c_549f35008dee.jpeg</t>
  </si>
  <si>
    <t>https://topol-dt.ru/upload/iblock/ba5/0529fccf_2b58_11e8_903c_549f35008dee_0ed59012_7938_11e8_903c_549f35008dee.jpeg</t>
  </si>
  <si>
    <t>https://topol-dt.ru/upload/iblock/d2d/0529fccf_2b58_11e8_903c_549f35008dee_16757872_7938_11e8_903c_549f35008dee.jpeg</t>
  </si>
  <si>
    <t>https://topol-dt.ru/upload/iblock/fe4/0529fccf_2b58_11e8_903c_549f35008dee_16757873_7938_11e8_903c_549f35008dee.jpeg</t>
  </si>
  <si>
    <t>https://topol-dt.ru/upload/iblock/e78/0529fccf_2b58_11e8_903c_549f35008dee_4b053d69_7937_11e8_903c_549f35008dee.jpg</t>
  </si>
  <si>
    <t>https://topol-dt.ru/upload/iblock/d39/0529fccf_2b58_11e8_903c_549f35008dee_e6ad8010_39be_11e9_94db_549f35008dee.pdf</t>
  </si>
  <si>
    <t>https://topol-dt.ru/upload/iblock/c89/0529fccf_2b58_11e8_903c_549f35008dee_4b053d67_7937_11e8_903c_549f35008dee.jpg</t>
  </si>
  <si>
    <t>https://topol-dt.ru/upload/iblock/ea3/0529fccf_2b58_11e8_903c_549f35008dee_4b053d68_7937_11e8_903c_549f35008dee.jpg</t>
  </si>
  <si>
    <t>https://topol-dt.ru/upload/iblock/297/0529fccf_2b58_11e8_903c_549f35008dee_4b053d6d_7937_11e8_903c_549f35008dee.jpg</t>
  </si>
  <si>
    <t>https://topol-dt.ru/upload/iblock/855/0529fccf_2b58_11e8_903c_549f35008dee_4b053d6b_7937_11e8_903c_549f35008dee.jpg</t>
  </si>
  <si>
    <t>https://topol-dt.ru/upload/iblock/b6a/0529fccf_2b58_11e8_903c_549f35008dee_4b053d6a_7937_11e8_903c_549f35008dee.jpg</t>
  </si>
  <si>
    <t>Кроватка детская Polini kids Vintage 110 металлическая, бронзовый</t>
  </si>
  <si>
    <t>бронзовый</t>
  </si>
  <si>
    <t>https://topol-dt.ru/catalog/krovatki/krovatka_detskaya_polini_vintage_110_metallicheskaya_bronzovyy/</t>
  </si>
  <si>
    <t>https://topol-dt.ru/upload/iblock/a7f/beb6de43_2b59_11e8_903c_549f35008dee_c56bff0a_2c10_11e8_903c_549f35008dee.jpeg</t>
  </si>
  <si>
    <t>https://topol-dt.ru/upload/iblock/b14/beb6de43_2b59_11e8_903c_549f35008dee_2ff10fcf_581d_11e8_903c_549f35008dee.jpeg</t>
  </si>
  <si>
    <t>https://topol-dt.ru/upload/iblock/147/beb6de43_2b59_11e8_903c_549f35008dee_2ff10fd1_581d_11e8_903c_549f35008dee.jpeg</t>
  </si>
  <si>
    <t>https://topol-dt.ru/upload/iblock/bb1/beb6de43_2b59_11e8_903c_549f35008dee_380cbfbe_581d_11e8_903c_549f35008dee.jpeg</t>
  </si>
  <si>
    <t>https://topol-dt.ru/upload/iblock/c53/beb6de43_2b59_11e8_903c_549f35008dee_3f5bb956_581d_11e8_903c_549f35008dee.jpeg</t>
  </si>
  <si>
    <t>https://topol-dt.ru/upload/iblock/dbc/beb6de43_2b59_11e8_903c_549f35008dee_0111b40c_72d1_11e8_903c_549f35008dee.jpeg</t>
  </si>
  <si>
    <t>https://topol-dt.ru/upload/iblock/b7f/beb6de43_2b59_11e8_903c_549f35008dee_038688d1_7937_11e8_903c_549f35008dee.jpg</t>
  </si>
  <si>
    <t>https://topol-dt.ru/upload/iblock/1a2/beb6de43_2b59_11e8_903c_549f35008dee_038688d3_7937_11e8_903c_549f35008dee.jpg</t>
  </si>
  <si>
    <t>https://topol-dt.ru/upload/iblock/c1f/beb6de43_2b59_11e8_903c_549f35008dee_b3dcbfd8_39be_11e9_94db_549f35008dee.pdf</t>
  </si>
  <si>
    <t>https://topol-dt.ru/upload/iblock/18f/beb6de43_2b59_11e8_903c_549f35008dee_038688cd_7937_11e8_903c_549f35008dee.jpg</t>
  </si>
  <si>
    <t>https://topol-dt.ru/upload/iblock/b15/beb6de43_2b59_11e8_903c_549f35008dee_038688cf_7937_11e8_903c_549f35008dee.jpg</t>
  </si>
  <si>
    <t>https://topol-dt.ru/upload/iblock/045/beb6de43_2b59_11e8_903c_549f35008dee_038688d2_7937_11e8_903c_549f35008dee.jpg</t>
  </si>
  <si>
    <t>https://topol-dt.ru/upload/iblock/c31/beb6de43_2b59_11e8_903c_549f35008dee_038688d0_7937_11e8_903c_549f35008dee.jpg</t>
  </si>
  <si>
    <t>Кроватка детская Polini kids Vintage 150 металлическая, золотистый</t>
  </si>
  <si>
    <t>золотистый</t>
  </si>
  <si>
    <t>https://topol-dt.ru/catalog/krovatki/krovatka_detskaya_polini_vintage_150_metallicheskaya_zolotistyy/</t>
  </si>
  <si>
    <t>https://topol-dt.ru/upload/iblock/b0e/55a05be2_2b5a_11e8_903c_549f35008dee_c6b80621_6b0c_11e8_903c_549f35008dee.jpeg</t>
  </si>
  <si>
    <t>https://topol-dt.ru/upload/iblock/4a7/55a05be2_2b5a_11e8_903c_549f35008dee_ce023cf8_6b0c_11e8_903c_549f35008dee.jpeg</t>
  </si>
  <si>
    <t>https://topol-dt.ru/upload/iblock/eab/55a05be2_2b5a_11e8_903c_549f35008dee_ce023cf9_6b0c_11e8_903c_549f35008dee.jpeg</t>
  </si>
  <si>
    <t>https://topol-dt.ru/upload/iblock/004/55a05be2_2b5a_11e8_903c_549f35008dee_d75a83eb_6b0c_11e8_903c_549f35008dee.jpeg</t>
  </si>
  <si>
    <t>https://topol-dt.ru/upload/iblock/040/55a05be2_2b5a_11e8_903c_549f35008dee_e5732a0b_6b0c_11e8_903c_549f35008dee.jpeg</t>
  </si>
  <si>
    <t>https://topol-dt.ru/upload/iblock/9cf/55a05be2_2b5a_11e8_903c_549f35008dee_bd1cf2f1_791b_11e8_903c_549f35008dee.jpeg</t>
  </si>
  <si>
    <t>https://topol-dt.ru/upload/iblock/bb6/55a05be2_2b5a_11e8_903c_549f35008dee_bd1cf2f2_791b_11e8_903c_549f35008dee.jpeg</t>
  </si>
  <si>
    <t>https://topol-dt.ru/upload/iblock/384/55a05be2_2b5a_11e8_903c_549f35008dee_c5ad464e_791b_11e8_903c_549f35008dee.jpeg</t>
  </si>
  <si>
    <t>https://topol-dt.ru/upload/iblock/104/55a05be2_2b5a_11e8_903c_549f35008dee_c5ad464f_791b_11e8_903c_549f35008dee.jpeg</t>
  </si>
  <si>
    <t>https://topol-dt.ru/upload/iblock/64a/55a05be2_2b5a_11e8_903c_549f35008dee_cc344c4e_791b_11e8_903c_549f35008dee.jpeg</t>
  </si>
  <si>
    <t>https://topol-dt.ru/upload/iblock/67b/55a05be2_2b5a_11e8_903c_549f35008dee_cc344c4f_791b_11e8_903c_549f35008dee.jpeg</t>
  </si>
  <si>
    <t>https://topol-dt.ru/upload/iblock/7a0/55a05be2_2b5a_11e8_903c_549f35008dee_4a794d60_791b_11e8_903c_549f35008dee.jpg</t>
  </si>
  <si>
    <t>https://topol-dt.ru/upload/iblock/1e4/55a05be2_2b5a_11e8_903c_549f35008dee_4a794d63_791b_11e8_903c_549f35008dee.jpg</t>
  </si>
  <si>
    <t>https://topol-dt.ru/upload/iblock/179/55a05be2_2b5a_11e8_903c_549f35008dee_54441c76_39be_11e9_94db_549f35008dee.pdf</t>
  </si>
  <si>
    <t>https://topol-dt.ru/upload/iblock/fd7/55a05be2_2b5a_11e8_903c_549f35008dee_4a794d5f_791b_11e8_903c_549f35008dee.jpg</t>
  </si>
  <si>
    <t>https://topol-dt.ru/upload/iblock/37e/55a05be2_2b5a_11e8_903c_549f35008dee_4a794d62_791b_11e8_903c_549f35008dee.jpg</t>
  </si>
  <si>
    <t>https://topol-dt.ru/upload/iblock/b26/55a05be2_2b5a_11e8_903c_549f35008dee_4a794d61_791b_11e8_903c_549f35008dee.jpg</t>
  </si>
  <si>
    <t>https://topol-dt.ru/upload/iblock/10f/55a05be2_2b5a_11e8_903c_549f35008dee_4a794d64_791b_11e8_903c_549f35008dee.jpg</t>
  </si>
  <si>
    <t>Кроватка детская Polini kids Vintage 150 металлическая, бронзовый</t>
  </si>
  <si>
    <t xml:space="preserve">-3 положения ложа: 300, 400, 500 мм от пола;-дно метал;-изогнутые боковые рейки;-длительный срок эксплуатации изделия;-проста в уходе;-нетоксичное покрытие powder-coated, соответствует ASTM и CPSC стандартам.Габариты:Размеры кроватки (ДхШхВ) -1250х642х1000 мм.Размер детского ложа - 120х60 см. </t>
  </si>
  <si>
    <t>https://topol-dt.ru/catalog/krovatki/krovatka_detskaya_polini_vintage_150_metallicheskaya_bronzovyy/</t>
  </si>
  <si>
    <t>https://topol-dt.ru/upload/iblock/c35/6f80f17c_2b5a_11e8_903c_549f35008dee_a90cbd0f_6b0d_11e8_903c_549f35008dee.jpeg</t>
  </si>
  <si>
    <t>https://topol-dt.ru/upload/iblock/17e/6f80f17c_2b5a_11e8_903c_549f35008dee_b5eff04a_6b0d_11e8_903c_549f35008dee.jpeg</t>
  </si>
  <si>
    <t>https://topol-dt.ru/upload/iblock/1f8/6f80f17c_2b5a_11e8_903c_549f35008dee_b5eff04b_6b0d_11e8_903c_549f35008dee.jpeg</t>
  </si>
  <si>
    <t>https://topol-dt.ru/upload/iblock/9d3/6f80f17c_2b5a_11e8_903c_549f35008dee_bf1d5e79_6b0d_11e8_903c_549f35008dee.jpeg</t>
  </si>
  <si>
    <t>https://topol-dt.ru/upload/iblock/81f/6f80f17c_2b5a_11e8_903c_549f35008dee_bf1d5e7a_6b0d_11e8_903c_549f35008dee.jpeg</t>
  </si>
  <si>
    <t>https://topol-dt.ru/upload/iblock/e92/6f80f17c_2b5a_11e8_903c_549f35008dee_c8f8911b_6b0d_11e8_903c_549f35008dee.jpeg</t>
  </si>
  <si>
    <t>https://topol-dt.ru/upload/iblock/117/6f80f17c_2b5a_11e8_903c_549f35008dee_c8f8911c_6b0d_11e8_903c_549f35008dee.jpeg</t>
  </si>
  <si>
    <t>https://topol-dt.ru/upload/iblock/617/6f80f17c_2b5a_11e8_903c_549f35008dee_9dcbd858_791b_11e8_903c_549f35008dee.jpeg</t>
  </si>
  <si>
    <t>https://topol-dt.ru/upload/iblock/be4/6f80f17c_2b5a_11e8_903c_549f35008dee_a44bba36_791b_11e8_903c_549f35008dee.jpeg</t>
  </si>
  <si>
    <t>https://topol-dt.ru/upload/iblock/488/6f80f17c_2b5a_11e8_903c_549f35008dee_a44bba37_791b_11e8_903c_549f35008dee.jpeg</t>
  </si>
  <si>
    <t>https://topol-dt.ru/upload/iblock/a3c/6f80f17c_2b5a_11e8_903c_549f35008dee_ad687ec3_791b_11e8_903c_549f35008dee.jpeg</t>
  </si>
  <si>
    <t>https://topol-dt.ru/upload/iblock/68c/6f80f17c_2b5a_11e8_903c_549f35008dee_ad687ec4_791b_11e8_903c_549f35008dee.jpeg</t>
  </si>
  <si>
    <t>https://topol-dt.ru/upload/iblock/215/6f80f17c_2b5a_11e8_903c_549f35008dee_b4cf461d_791b_11e8_903c_549f35008dee.jpeg</t>
  </si>
  <si>
    <t>https://topol-dt.ru/upload/iblock/dca/6f80f17c_2b5a_11e8_903c_549f35008dee_41f01e24_791b_11e8_903c_549f35008dee.jpg</t>
  </si>
  <si>
    <t>https://topol-dt.ru/upload/iblock/425/6f80f17c_2b5a_11e8_903c_549f35008dee_41f01e25_791b_11e8_903c_549f35008dee.jpg</t>
  </si>
  <si>
    <t>https://topol-dt.ru/upload/iblock/10e/6f80f17c_2b5a_11e8_903c_549f35008dee_41f01e26_791b_11e8_903c_549f35008dee.jpg</t>
  </si>
  <si>
    <t>https://topol-dt.ru/upload/iblock/60a/6f80f17c_2b5a_11e8_903c_549f35008dee_41f01e27_791b_11e8_903c_549f35008dee.jpg</t>
  </si>
  <si>
    <t>https://topol-dt.ru/upload/iblock/0db/6f80f17c_2b5a_11e8_903c_549f35008dee_41f01e28_791b_11e8_903c_549f35008dee.jpg</t>
  </si>
  <si>
    <t>https://topol-dt.ru/upload/iblock/8b8/6f80f17c_2b5a_11e8_903c_549f35008dee_41f01e29_791b_11e8_903c_549f35008dee.jpg</t>
  </si>
  <si>
    <t>https://topol-dt.ru/upload/iblock/82d/6f80f17c_2b5a_11e8_903c_549f35008dee_4916e66c_39be_11e9_94db_549f35008dee.pdf</t>
  </si>
  <si>
    <t>Спальный мешок для новорожденного Polini kids Кантри, зеленый</t>
  </si>
  <si>
    <t>- отлично подойдет для малышей, сбрасывающих ночью одеяло,- не сковывает движений,- способствует нормальному тепловому обмену,- благодаря завязкам ребенок не соскользнет в глубину мешка.&amp;nbsp;</t>
  </si>
  <si>
    <t>RU Д.RU.АЛ14.В.94117</t>
  </si>
  <si>
    <t>https://topol-dt.ru/catalog/spalnye_meshki_dlya_novorozhdennykh/spalnyy_meshok_dlya_novorozhdennogo_polini_kantri_zelenyy/</t>
  </si>
  <si>
    <t>https://topol-dt.ru/upload/iblock/017/4f09aff4_93c8_11e7_8095_549f35008dee_daa46944_ec68_11e7_bdc0_549f35008dee.jpeg</t>
  </si>
  <si>
    <t>Спальные мешки для новорожденных</t>
  </si>
  <si>
    <t>https://topol-dt.ru/upload/iblock/4f0/4f09aff4_93c8_11e7_8095_549f35008dee_daa46945_ec68_11e7_bdc0_549f35008dee.jpeg</t>
  </si>
  <si>
    <t>https://topol-dt.ru/upload/iblock/2cf/4f09aff4_93c8_11e7_8095_549f35008dee_e82255f1_ec68_11e7_bdc0_549f35008dee.jpeg</t>
  </si>
  <si>
    <t>Спальный мешок для новорожденного Polini kids Кантри, красный</t>
  </si>
  <si>
    <t>https://topol-dt.ru/catalog/spalnye_meshki_dlya_novorozhdennykh/spalnyy_meshok_dlya_novorozhdennogo_polini_kantri_krasnyy/</t>
  </si>
  <si>
    <t>https://topol-dt.ru/upload/iblock/56b/77517916_93c8_11e7_8095_549f35008dee_5ee19dc5_ec68_11e7_bdc0_549f35008dee.jpeg</t>
  </si>
  <si>
    <t>https://topol-dt.ru/upload/iblock/6d3/77517916_93c8_11e7_8095_549f35008dee_5ee19dc6_ec68_11e7_bdc0_549f35008dee.jpeg</t>
  </si>
  <si>
    <t>https://topol-dt.ru/upload/iblock/f71/77517916_93c8_11e7_8095_549f35008dee_6728267a_ec68_11e7_bdc0_549f35008dee.jpeg</t>
  </si>
  <si>
    <t>Комод Polini kids French 1580, Teddy, белый-серый</t>
  </si>
  <si>
    <t>https://topol-dt.ru/catalog/komody_i_stoliki/komod_polini_kids_french_1580_teddy_belyy_seryy/</t>
  </si>
  <si>
    <t>https://topol-dt.ru/upload/iblock/134/7b19d950_8251_11e7_8095_549f35008dee_a0618511_ab5d_11e8_82b4_549f35008dee.jpeg</t>
  </si>
  <si>
    <t>https://topol-dt.ru/upload/iblock/5cd/7b19d950_8251_11e7_8095_549f35008dee_eadcb5fa_827a_11e7_8095_549f35008dee.jpeg</t>
  </si>
  <si>
    <t>https://topol-dt.ru/upload/iblock/19a/7b19d950_8251_11e7_8095_549f35008dee_2f3eab20_6816_11e9_b477_549f35008dee.jpeg</t>
  </si>
  <si>
    <t>https://topol-dt.ru/upload/iblock/3de/7b19d950_8251_11e7_8095_549f35008dee_a665f602_bd92_11e9_8710_549f35008dee.pdf</t>
  </si>
  <si>
    <t>Комод Polini kids French 1580, Teddy, белый</t>
  </si>
  <si>
    <t>https://topol-dt.ru/catalog/komody_i_stoliki/komod_polini_kids_french_1580_teddy_belyy/</t>
  </si>
  <si>
    <t>https://topol-dt.ru/upload/iblock/1c2/8b80d4b3_8251_11e7_8095_549f35008dee_8893c254_ab5d_11e8_82b4_549f35008dee.jpeg</t>
  </si>
  <si>
    <t>https://topol-dt.ru/upload/iblock/154/8b80d4b3_8251_11e7_8095_549f35008dee_e468bafb_827a_11e7_8095_549f35008dee.jpeg</t>
  </si>
  <si>
    <t>https://topol-dt.ru/upload/iblock/ed8/8b80d4b3_8251_11e7_8095_549f35008dee_13a5b6f3_6816_11e9_b477_549f35008dee.jpeg</t>
  </si>
  <si>
    <t>https://topol-dt.ru/upload/iblock/576/8b80d4b3_8251_11e7_8095_549f35008dee_dce37997_1aa6_11f0_ba9b_5254001dfc81.jpeg</t>
  </si>
  <si>
    <t>https://topol-dt.ru/upload/iblock/2fe/8b80d4b3_8251_11e7_8095_549f35008dee_dce37998_1aa6_11f0_ba9b_5254001dfc81.jpeg</t>
  </si>
  <si>
    <t>https://topol-dt.ru/upload/iblock/09d/8b80d4b3_8251_11e7_8095_549f35008dee_e48422ac_1aa6_11f0_ba9b_5254001dfc81.jpeg</t>
  </si>
  <si>
    <t>https://topol-dt.ru/upload/iblock/cd2/8b80d4b3_8251_11e7_8095_549f35008dee_e48422ad_1aa6_11f0_ba9b_5254001dfc81.jpeg</t>
  </si>
  <si>
    <t>https://topol-dt.ru/upload/iblock/f0a/8b80d4b3_8251_11e7_8095_549f35008dee_eb95bbb1_1aa6_11f0_ba9b_5254001dfc81.jpeg</t>
  </si>
  <si>
    <t>https://topol-dt.ru/upload/iblock/68c/8b80d4b3_8251_11e7_8095_549f35008dee_eb95bbb2_1aa6_11f0_ba9b_5254001dfc81.jpeg</t>
  </si>
  <si>
    <t>https://topol-dt.ru/upload/iblock/9cf/8b80d4b3_8251_11e7_8095_549f35008dee_f3e20d1e_1aa6_11f0_ba9b_5254001dfc81.jpeg</t>
  </si>
  <si>
    <t>https://topol-dt.ru/upload/iblock/331/8b80d4b3_8251_11e7_8095_549f35008dee_f3e20d1f_1aa6_11f0_ba9b_5254001dfc81.jpeg</t>
  </si>
  <si>
    <t>https://topol-dt.ru/upload/iblock/62a/8b80d4b3_8251_11e7_8095_549f35008dee_fc711f4b_1aa6_11f0_ba9b_5254001dfc81.jpeg</t>
  </si>
  <si>
    <t>https://topol-dt.ru/upload/iblock/335/8b80d4b3_8251_11e7_8095_549f35008dee_fc711f4c_1aa6_11f0_ba9b_5254001dfc81.jpeg</t>
  </si>
  <si>
    <t>https://topol-dt.ru/upload/iblock/802/8b80d4b3_8251_11e7_8095_549f35008dee_9140fcd2_bd92_11e9_8710_549f35008dee.pdf</t>
  </si>
  <si>
    <t>Комод Polini kids French 1580,  Amis, белый</t>
  </si>
  <si>
    <t>https://topol-dt.ru/catalog/komody_i_stoliki/komod_polini_kids_french_1580_amis_belyy/</t>
  </si>
  <si>
    <t>https://topol-dt.ru/upload/iblock/957/f668fd52_8253_11e7_8095_549f35008dee_2583bd81_aa8e_11e8_82b4_549f35008dee.jpeg</t>
  </si>
  <si>
    <t>https://topol-dt.ru/upload/iblock/983/f668fd52_8253_11e7_8095_549f35008dee_cf7a8172_827a_11e7_8095_549f35008dee.jpeg</t>
  </si>
  <si>
    <t>https://topol-dt.ru/upload/iblock/211/f668fd52_8253_11e7_8095_549f35008dee_3aebed80_6815_11e9_b477_549f35008dee.jpeg</t>
  </si>
  <si>
    <t>https://topol-dt.ru/upload/iblock/547/f668fd52_8253_11e7_8095_549f35008dee_6f7dd851_bd92_11e9_8710_549f35008dee.pdf</t>
  </si>
  <si>
    <t>Комод Polini kids French 1580,  Amis, белый-серый</t>
  </si>
  <si>
    <t>https://topol-dt.ru/catalog/komody_i_stoliki/komod_polini_kids_french_1580_amis_belyy_seryy/</t>
  </si>
  <si>
    <t>https://topol-dt.ru/upload/iblock/dd6/21f44974_8254_11e7_8095_549f35008dee_3ad12e13_aa8e_11e8_82b4_549f35008dee.jpeg</t>
  </si>
  <si>
    <t>https://topol-dt.ru/upload/iblock/cd6/21f44974_8254_11e7_8095_549f35008dee_dd3d7608_827a_11e7_8095_549f35008dee.jpeg</t>
  </si>
  <si>
    <t>https://topol-dt.ru/upload/iblock/a89/21f44974_8254_11e7_8095_549f35008dee_98c04b6d_6815_11e9_b477_549f35008dee.jpeg</t>
  </si>
  <si>
    <t>https://topol-dt.ru/upload/iblock/5ae/21f44974_8254_11e7_8095_549f35008dee_860ca2a8_bd92_11e9_8710_549f35008dee.pdf</t>
  </si>
  <si>
    <t>Стеллаж Polini Home Smart Кубический 4 секции, белый</t>
  </si>
  <si>
    <t>Home Smart</t>
  </si>
  <si>
    <t>Модель используется как:1. напольный стеллаж,2. настенная полка.Крепится к стене с помощью специальных болтов и уголков.Материал изделия: ЛДСП.Подходит для хранения предметов,зонирования жилого помещения и декоративного использования.размер,см.:высота-71,8ширина- 69,8глубина- 29.Размер 1 полки: 33,5х32,3х28 см.</t>
  </si>
  <si>
    <t>RU Д-RU.РА01.В.75310/21</t>
  </si>
  <si>
    <t>https://topol-dt.ru/catalog/shkafy_i_stellazhi/stellazh_polini_home_smart_kubicheskiy_4_sektsii_belyy/</t>
  </si>
  <si>
    <t>https://topol-dt.ru/upload/iblock/446/2cc95acc_3e1f_11e8_903c_549f35008dee_a9299d77_633b_11e8_903c_549f35008dee.jpeg</t>
  </si>
  <si>
    <t>https://topol-dt.ru/upload/iblock/549/2cc95acc_3e1f_11e8_903c_549f35008dee_63705f7f_1dba_11eb_876e_549f35008dee.jpeg</t>
  </si>
  <si>
    <t>https://topol-dt.ru/upload/iblock/a3e/2cc95acc_3e1f_11e8_903c_549f35008dee_a9299d76_633b_11e8_903c_549f35008dee.jpeg</t>
  </si>
  <si>
    <t>https://topol-dt.ru/upload/iblock/054/2cc95acc_3e1f_11e8_903c_549f35008dee_b0d7ce19_633b_11e8_903c_549f35008dee.jpeg</t>
  </si>
  <si>
    <t>https://topol-dt.ru/upload/iblock/ea2/2cc95acc_3e1f_11e8_903c_549f35008dee_b6d9870a_633b_11e8_903c_549f35008dee.jpeg</t>
  </si>
  <si>
    <t>https://topol-dt.ru/upload/iblock/6e8/2cc95acc_3e1f_11e8_903c_549f35008dee_c8d7fdc1_e5a7_11e9_8710_549f35008dee.pdf</t>
  </si>
  <si>
    <t>Стеллаж Polini Home Smart Кубический 8 секций, белый</t>
  </si>
  <si>
    <t>Модель имеет 8 секций.Крепится к стене с помощью специальных болтов и уголков.Материал изделия: ЛДСП.Подходит для хранения предметов,зонирования жилого помещения и декоративного использования.размер,см.:высота-142ширина- 69,8глубина- 29.размер полки,см.: 33,5х32,3х28</t>
  </si>
  <si>
    <t>https://topol-dt.ru/catalog/shkafy_i_stellazhi/stellazh_polini_home_smart_kubicheskiy_8_sektsiy_belyy/</t>
  </si>
  <si>
    <t>https://topol-dt.ru/upload/iblock/e08/a89a050b_3e23_11e8_903c_549f35008dee_c57e9e5a_633b_11e8_903c_549f35008dee.jpeg</t>
  </si>
  <si>
    <t>https://topol-dt.ru/upload/iblock/a17/a89a050b_3e23_11e8_903c_549f35008dee_c57e9e59_633b_11e8_903c_549f35008dee.jpeg</t>
  </si>
  <si>
    <t>https://topol-dt.ru/upload/iblock/6f5/a89a050b_3e23_11e8_903c_549f35008dee_ce8d1aa4_633b_11e8_903c_549f35008dee.jpeg</t>
  </si>
  <si>
    <t>https://topol-dt.ru/upload/iblock/a2c/a89a050b_3e23_11e8_903c_549f35008dee_d7dbdc16_633b_11e8_903c_549f35008dee.jpeg</t>
  </si>
  <si>
    <t>https://topol-dt.ru/upload/iblock/141/a89a050b_3e23_11e8_903c_549f35008dee_c6b0ae7d_f332_11ea_a0f3_549f35008dee.jpeg</t>
  </si>
  <si>
    <t>https://topol-dt.ru/upload/iblock/042/a89a050b_3e23_11e8_903c_549f35008dee_7d5033f2_e5a7_11e9_8710_549f35008dee.pdf</t>
  </si>
  <si>
    <t>Стеллаж Polini Home Smart Кубический 9 секций, белый</t>
  </si>
  <si>
    <t>Модель имеет 9 секций.Крепится к стене с помощью специальных болтов и уголков.Материал изделия: ЛДСП.Подходит для хранения предметов,зонирования жилого помещения и декоративного использования.размер,см.:высота-106,9ширина- 103,7глубина- 29.размер полки,см.: 33,5х32,3х28</t>
  </si>
  <si>
    <t>https://topol-dt.ru/catalog/shkafy_i_stellazhi/stellazh_polini_home_smart_kubicheskiy_9_sektsiy_belyy/</t>
  </si>
  <si>
    <t>https://topol-dt.ru/upload/iblock/29e/951dbcbc_3e25_11e8_903c_549f35008dee_ed731752_633b_11e8_903c_549f35008dee.jpeg</t>
  </si>
  <si>
    <t>https://topol-dt.ru/upload/iblock/72e/951dbcbc_3e25_11e8_903c_549f35008dee_ca5ea2a1_1db9_11eb_876e_549f35008dee.jpeg</t>
  </si>
  <si>
    <t>https://topol-dt.ru/upload/iblock/b70/951dbcbc_3e25_11e8_903c_549f35008dee_e6ddc910_633b_11e8_903c_549f35008dee.jpeg</t>
  </si>
  <si>
    <t>https://topol-dt.ru/upload/iblock/c4f/951dbcbc_3e25_11e8_903c_549f35008dee_ed731753_633b_11e8_903c_549f35008dee.jpeg</t>
  </si>
  <si>
    <t>https://topol-dt.ru/upload/iblock/555/951dbcbc_3e25_11e8_903c_549f35008dee_ff4d6961_633b_11e8_903c_549f35008dee.jpeg</t>
  </si>
  <si>
    <t>https://topol-dt.ru/upload/iblock/56b/951dbcbc_3e25_11e8_903c_549f35008dee_505c7fce_f335_11ea_a0f3_549f35008dee.jpeg</t>
  </si>
  <si>
    <t>https://topol-dt.ru/upload/iblock/bc8/951dbcbc_3e25_11e8_903c_549f35008dee_505c7fd0_f335_11ea_a0f3_549f35008dee.jpeg</t>
  </si>
  <si>
    <t>https://topol-dt.ru/upload/iblock/9a5/951dbcbc_3e25_11e8_903c_549f35008dee_9cdf0ea3_1c51_11f0_ba9b_5254001dfc81.jpeg</t>
  </si>
  <si>
    <t>https://topol-dt.ru/upload/iblock/7bc/951dbcbc_3e25_11e8_903c_549f35008dee_9cdf0ea4_1c51_11f0_ba9b_5254001dfc81.jpeg</t>
  </si>
  <si>
    <t>https://topol-dt.ru/upload/iblock/6b1/951dbcbc_3e25_11e8_903c_549f35008dee_a68c4037_1c51_11f0_ba9b_5254001dfc81.jpeg</t>
  </si>
  <si>
    <t>https://topol-dt.ru/upload/iblock/389/951dbcbc_3e25_11e8_903c_549f35008dee_a68c4038_1c51_11f0_ba9b_5254001dfc81.jpeg</t>
  </si>
  <si>
    <t>https://topol-dt.ru/upload/iblock/acc/951dbcbc_3e25_11e8_903c_549f35008dee_aeb00a9a_1c51_11f0_ba9b_5254001dfc81.jpeg</t>
  </si>
  <si>
    <t>https://topol-dt.ru/upload/iblock/c0b/951dbcbc_3e25_11e8_903c_549f35008dee_aeb00a9b_1c51_11f0_ba9b_5254001dfc81.jpeg</t>
  </si>
  <si>
    <t>https://topol-dt.ru/upload/iblock/ec1/951dbcbc_3e25_11e8_903c_549f35008dee_340152ff_e5a7_11e9_8710_549f35008dee.pdf</t>
  </si>
  <si>
    <t>Стеллаж Polini Home Smart Кубический 16 секций, белый</t>
  </si>
  <si>
    <t>46.4</t>
  </si>
  <si>
    <t>Модель имеет 16 секций.Крепится к стене с помощью специальных болтов и уголков.Материал изделия: ЛДСП.Подходит для хранения предметов,зонирования жилого помещения и декоративного использования.размер стеллажа,см.:высота-142ширина- 137,6глубина- 29.размер полки,см.: 33,5х32,3х28</t>
  </si>
  <si>
    <t>https://topol-dt.ru/catalog/shkafy_i_stellazhi/stellazh_polini_home_smart_kubicheskiy_16_sektsiy_belyy/</t>
  </si>
  <si>
    <t>https://topol-dt.ru/upload/iblock/1c4/d138f99f_3e26_11e8_903c_549f35008dee_151dc5a4_633c_11e8_903c_549f35008dee.jpeg</t>
  </si>
  <si>
    <t>https://topol-dt.ru/upload/iblock/888/d138f99f_3e26_11e8_903c_549f35008dee_0c923508_633c_11e8_903c_549f35008dee.jpeg</t>
  </si>
  <si>
    <t>https://topol-dt.ru/upload/iblock/fd3/d138f99f_3e26_11e8_903c_549f35008dee_151dc5a3_633c_11e8_903c_549f35008dee.jpeg</t>
  </si>
  <si>
    <t>https://topol-dt.ru/upload/iblock/bcb/d138f99f_3e26_11e8_903c_549f35008dee_206c4ef0_633c_11e8_903c_549f35008dee.jpeg</t>
  </si>
  <si>
    <t>https://topol-dt.ru/upload/iblock/e52/d138f99f_3e26_11e8_903c_549f35008dee_750eb06e_bf5e_11ea_a0f3_549f35008dee.jpeg</t>
  </si>
  <si>
    <t>https://topol-dt.ru/upload/iblock/49f/d138f99f_3e26_11e8_903c_549f35008dee_5d2db4eb_f332_11ea_a0f3_549f35008dee.jpeg</t>
  </si>
  <si>
    <t>https://topol-dt.ru/upload/iblock/505/d138f99f_3e26_11e8_903c_549f35008dee_4a3e6ecf_1c51_11f0_ba9b_5254001dfc81.jpeg</t>
  </si>
  <si>
    <t>https://topol-dt.ru/upload/iblock/98b/d138f99f_3e26_11e8_903c_549f35008dee_4a3e6ed0_1c51_11f0_ba9b_5254001dfc81.jpeg</t>
  </si>
  <si>
    <t>https://topol-dt.ru/upload/iblock/80b/d138f99f_3e26_11e8_903c_549f35008dee_54168876_1c51_11f0_ba9b_5254001dfc81.jpeg</t>
  </si>
  <si>
    <t>https://topol-dt.ru/upload/iblock/9ed/d138f99f_3e26_11e8_903c_549f35008dee_54168877_1c51_11f0_ba9b_5254001dfc81.jpeg</t>
  </si>
  <si>
    <t>https://topol-dt.ru/upload/iblock/68f/d138f99f_3e26_11e8_903c_549f35008dee_5ee1d370_1c51_11f0_ba9b_5254001dfc81.jpeg</t>
  </si>
  <si>
    <t>https://topol-dt.ru/upload/iblock/cc7/d138f99f_3e26_11e8_903c_549f35008dee_5ee1d371_1c51_11f0_ba9b_5254001dfc81.jpeg</t>
  </si>
  <si>
    <t>https://topol-dt.ru/upload/iblock/9ff/d138f99f_3e26_11e8_903c_549f35008dee_694433c6_1c51_11f0_ba9b_5254001dfc81.jpeg</t>
  </si>
  <si>
    <t>https://topol-dt.ru/upload/iblock/e39/d138f99f_3e26_11e8_903c_549f35008dee_694433c7_1c51_11f0_ba9b_5254001dfc81.jpeg</t>
  </si>
  <si>
    <t>https://topol-dt.ru/upload/iblock/c3e/d138f99f_3e26_11e8_903c_549f35008dee_71e3f909_1c51_11f0_ba9b_5254001dfc81.jpeg</t>
  </si>
  <si>
    <t>https://topol-dt.ru/upload/iblock/0a7/d138f99f_3e26_11e8_903c_549f35008dee_e29de642_e5a6_11e9_8710_549f35008dee.pdf</t>
  </si>
  <si>
    <t>Стеллаж Polini Home Smart Каскадный 6 секций, белый</t>
  </si>
  <si>
    <t>Модель имеет 6 секций.Крепится к стене с помощью специальных болтов и уголков.Материал изделия: ЛДСП.Подходит для хранения предметов,зонирования жилого помещения и декоративного использования.размер стеллажа,см.:высота-106,9ширина- 103,7глубина- 29.размер полки,см.: 33,5х32,3х28</t>
  </si>
  <si>
    <t>https://topol-dt.ru/catalog/shkafy_i_stellazhi/stellazh_polini_home_smart_kaskadnyy_6_sektsiy_belyy/</t>
  </si>
  <si>
    <t>https://topol-dt.ru/upload/iblock/d25/94409a28_3e34_11e8_903c_549f35008dee_43ba97e2_633c_11e8_903c_549f35008dee.jpeg</t>
  </si>
  <si>
    <t>https://topol-dt.ru/upload/iblock/570/94409a28_3e34_11e8_903c_549f35008dee_3ad955bc_633c_11e8_903c_549f35008dee.jpeg</t>
  </si>
  <si>
    <t>https://topol-dt.ru/upload/iblock/ea7/94409a28_3e34_11e8_903c_549f35008dee_43ba97e1_633c_11e8_903c_549f35008dee.jpeg</t>
  </si>
  <si>
    <t>https://topol-dt.ru/upload/iblock/d58/94409a28_3e34_11e8_903c_549f35008dee_4b55bd82_633c_11e8_903c_549f35008dee.jpeg</t>
  </si>
  <si>
    <t>https://topol-dt.ru/upload/iblock/f6e/94409a28_3e34_11e8_903c_549f35008dee_a4f3a463_eb8a_11eb_9107_549f35008dee.jpeg</t>
  </si>
  <si>
    <t>https://topol-dt.ru/upload/iblock/874/94409a28_3e34_11e8_903c_549f35008dee_0aef3032_f332_11ea_a0f3_549f35008dee.jpeg</t>
  </si>
  <si>
    <t>https://topol-dt.ru/upload/iblock/65a/94409a28_3e34_11e8_903c_549f35008dee_b804fcfa_e5aa_11e9_8710_549f35008dee.pdf</t>
  </si>
  <si>
    <t>Стеллаж Polini Home Smart Каскадный 10 секций, белый</t>
  </si>
  <si>
    <t>Модель имеет 10 секций.Крепится к стене с помощью специальных болтов и уголков.Материал изделия: ЛДСП.Подходит для хранения предметов,зонирования жилого помещения и декоративного использования.размер стеллажа,см.:высота-142ширина- 137,6глубина- 29.размер полки,см.: 33,5х32,3х28</t>
  </si>
  <si>
    <t>https://topol-dt.ru/catalog/shkafy_i_stellazhi/stellazh_polini_home_smart_kaskadnyy_10_sektsiy_belyy/</t>
  </si>
  <si>
    <t>https://topol-dt.ru/upload/iblock/c9d/d429fc48_3e3b_11e8_903c_549f35008dee_69148f8f_633c_11e8_903c_549f35008dee.jpeg</t>
  </si>
  <si>
    <t>https://topol-dt.ru/upload/iblock/19c/d429fc48_3e3b_11e8_903c_549f35008dee_e39ed490_1dbc_11eb_876e_549f35008dee.jpeg</t>
  </si>
  <si>
    <t>https://topol-dt.ru/upload/iblock/274/d429fc48_3e3b_11e8_903c_549f35008dee_61098942_633c_11e8_903c_549f35008dee.jpeg</t>
  </si>
  <si>
    <t>https://topol-dt.ru/upload/iblock/d32/d429fc48_3e3b_11e8_903c_549f35008dee_69148f8e_633c_11e8_903c_549f35008dee.jpeg</t>
  </si>
  <si>
    <t>https://topol-dt.ru/upload/iblock/08f/d429fc48_3e3b_11e8_903c_549f35008dee_7273faa3_633c_11e8_903c_549f35008dee.jpeg</t>
  </si>
  <si>
    <t>https://topol-dt.ru/upload/iblock/e9d/d429fc48_3e3b_11e8_903c_549f35008dee_7fbeab87_53dd_11ef_ba90_5254001dfc81.jpeg</t>
  </si>
  <si>
    <t>https://topol-dt.ru/upload/iblock/5da/d429fc48_3e3b_11e8_903c_549f35008dee_2211b26b_1c3b_11f0_ba9b_5254001dfc81.jpeg</t>
  </si>
  <si>
    <t>https://topol-dt.ru/upload/iblock/20b/d429fc48_3e3b_11e8_903c_549f35008dee_3be2a986_1c3b_11f0_ba9b_5254001dfc81.jpeg</t>
  </si>
  <si>
    <t>https://topol-dt.ru/upload/iblock/a07/d429fc48_3e3b_11e8_903c_549f35008dee_3be2a987_1c3b_11f0_ba9b_5254001dfc81.jpeg</t>
  </si>
  <si>
    <t>https://topol-dt.ru/upload/iblock/f28/d429fc48_3e3b_11e8_903c_549f35008dee_454ab206_1c3b_11f0_ba9b_5254001dfc81.jpeg</t>
  </si>
  <si>
    <t>https://topol-dt.ru/upload/iblock/447/d429fc48_3e3b_11e8_903c_549f35008dee_454ab207_1c3b_11f0_ba9b_5254001dfc81.jpeg</t>
  </si>
  <si>
    <t>https://topol-dt.ru/upload/iblock/b03/d429fc48_3e3b_11e8_903c_549f35008dee_4cd380cf_1c3b_11f0_ba9b_5254001dfc81.jpeg</t>
  </si>
  <si>
    <t>https://topol-dt.ru/upload/iblock/b8b/d429fc48_3e3b_11e8_903c_549f35008dee_4cd380d0_1c3b_11f0_ba9b_5254001dfc81.jpeg</t>
  </si>
  <si>
    <t>https://topol-dt.ru/upload/iblock/be4/d429fc48_3e3b_11e8_903c_549f35008dee_547daee6_1c3b_11f0_ba9b_5254001dfc81.jpeg</t>
  </si>
  <si>
    <t>https://topol-dt.ru/upload/iblock/d87/d429fc48_3e3b_11e8_903c_549f35008dee_547dc6d8_1c3b_11f0_ba9b_5254001dfc81.jpeg</t>
  </si>
  <si>
    <t>https://topol-dt.ru/upload/iblock/2e5/d429fc48_3e3b_11e8_903c_549f35008dee_5fa5f2cb_1c3b_11f0_ba9b_5254001dfc81.jpeg</t>
  </si>
  <si>
    <t>https://topol-dt.ru/upload/iblock/f66/d429fc48_3e3b_11e8_903c_549f35008dee_c05ca61a_e515_11e9_8710_549f35008dee.pdf</t>
  </si>
  <si>
    <t>Защитный барьер для детской кровати Polini kids 100, белый</t>
  </si>
  <si>
    <t>Барьер Polini для подростковых кроватей.Крепится под матрас.Рекомендуемая высота матраса не более 15 см.Нагрузка до 25 кг.Размер барьера (ВхШ): 43,5х100 см.</t>
  </si>
  <si>
    <t>https://topol-dt.ru/catalog/aksessuary_dlya_mebeli/zashchitnyy_barer_dlya_detskoy_krovati_polini_kids_100_belyy/</t>
  </si>
  <si>
    <t>https://topol-dt.ru/upload/iblock/3b7/9de38920_57fd_11e8_903c_549f35008dee_46033b9d_709f_11e8_903c_549f35008dee.jpeg</t>
  </si>
  <si>
    <t>https://topol-dt.ru/upload/iblock/3f3/9de38920_57fd_11e8_903c_549f35008dee_8e883a09_5868_11ea_9c7a_549f35008dee.jpeg</t>
  </si>
  <si>
    <t>https://topol-dt.ru/upload/iblock/2c0/9de38920_57fd_11e8_903c_549f35008dee_8e883a0a_5868_11ea_9c7a_549f35008dee.jpeg</t>
  </si>
  <si>
    <t>https://topol-dt.ru/upload/iblock/853/9de38920_57fd_11e8_903c_549f35008dee_9b5ac3a2_5868_11ea_9c7a_549f35008dee.jpeg</t>
  </si>
  <si>
    <t>https://topol-dt.ru/upload/iblock/c87/9de38920_57fd_11e8_903c_549f35008dee_a34476ac_5868_11ea_9c7a_549f35008dee.jpeg</t>
  </si>
  <si>
    <t>https://topol-dt.ru/upload/iblock/a78/9de38920_57fd_11e8_903c_549f35008dee_ad8865da_5868_11ea_9c7a_549f35008dee.jpeg</t>
  </si>
  <si>
    <t>Защитный барьер для детской кровати Polini kids 120, белый</t>
  </si>
  <si>
    <t>Барьер Polini для подростковых кроватей.Крепится под матрас.Рекомендуемая высота матраса не более 15 см.Нагрузка до 25 кг.Размер барьера (ВхШ): 43,5х120 см.</t>
  </si>
  <si>
    <t>https://topol-dt.ru/catalog/aksessuary_dlya_mebeli/zashchitnyy_barer_dlya_detskoy_krovati_polini_kids_120_belyy/</t>
  </si>
  <si>
    <t>https://topol-dt.ru/upload/iblock/5d0/5a0ccf49_57fe_11e8_903c_549f35008dee_515dabcc_709f_11e8_903c_549f35008dee.jpeg</t>
  </si>
  <si>
    <t>Комод Polini kids French 1580, Teddy, белый-дуб пастельный</t>
  </si>
  <si>
    <t>https://topol-dt.ru/catalog/komody_i_stoliki/komod_polini_kids_french_1580_teddy_belyy_dub_pastelnyy/</t>
  </si>
  <si>
    <t>https://topol-dt.ru/upload/iblock/8c1/a3ebb243_8251_11e7_8095_549f35008dee_bec49611_ab5d_11e8_82b4_549f35008dee.jpeg</t>
  </si>
  <si>
    <t>https://topol-dt.ru/upload/iblock/d04/a3ebb243_8251_11e7_8095_549f35008dee_eadcb5f9_827a_11e7_8095_549f35008dee.jpeg</t>
  </si>
  <si>
    <t>https://topol-dt.ru/upload/iblock/2c9/a3ebb243_8251_11e7_8095_549f35008dee_21260500_6816_11e9_b477_549f35008dee.jpeg</t>
  </si>
  <si>
    <t>https://topol-dt.ru/upload/iblock/04e/a3ebb243_8251_11e7_8095_549f35008dee_9abcf86a_bd92_11e9_8710_549f35008dee.pdf</t>
  </si>
  <si>
    <t>Стеллаж Polini Home Smart Кубический 16 секции, дуб</t>
  </si>
  <si>
    <t>https://topol-dt.ru/catalog/shkafy_i_stellazhi/stellazh_polini_home_smart_kubicheskiy_16_sektsii_dub/</t>
  </si>
  <si>
    <t>https://topol-dt.ru/upload/iblock/52d/5cd5d15a_3e26_11e8_903c_549f35008dee_1e8d45aa_6fa9_11e8_903c_549f35008dee.jpeg</t>
  </si>
  <si>
    <t>https://topol-dt.ru/upload/iblock/0ef/5cd5d15a_3e26_11e8_903c_549f35008dee_16b8ff04_6fa9_11e8_903c_549f35008dee.jpeg</t>
  </si>
  <si>
    <t>https://topol-dt.ru/upload/iblock/5f3/5cd5d15a_3e26_11e8_903c_549f35008dee_1e8d45a9_6fa9_11e8_903c_549f35008dee.jpeg</t>
  </si>
  <si>
    <t>https://topol-dt.ru/upload/iblock/875/5cd5d15a_3e26_11e8_903c_549f35008dee_2f479136_6fa9_11e8_903c_549f35008dee.jpeg</t>
  </si>
  <si>
    <t>https://topol-dt.ru/upload/iblock/4f8/5cd5d15a_3e26_11e8_903c_549f35008dee_016a7436_bf5f_11ea_a0f3_549f35008dee.jpeg</t>
  </si>
  <si>
    <t>https://topol-dt.ru/upload/iblock/988/5cd5d15a_3e26_11e8_903c_549f35008dee_0a925f3b_e5a7_11e9_8710_549f35008dee.pdf</t>
  </si>
  <si>
    <t>Качели Фея Малыш с тентом, желтый</t>
  </si>
  <si>
    <t>https://topol-dt.ru/catalog/kacheli/kacheli_feya_malysh_s_tentom_zheltyy/</t>
  </si>
  <si>
    <t>https://topol-dt.ru/upload/iblock/d96/9790d39f_7377_11e8_903c_549f35008dee_450fd636_737c_11e8_903c_549f35008dee.jpeg</t>
  </si>
  <si>
    <t>https://topol-dt.ru/upload/iblock/060/9790d39f_7377_11e8_903c_549f35008dee_4cffa4aa_93d1_11e8_b784_549f35008dee.jpeg</t>
  </si>
  <si>
    <t>https://topol-dt.ru/upload/iblock/ca7/9790d39f_7377_11e8_903c_549f35008dee_5759003a_93d1_11e8_b784_549f35008dee.jpeg</t>
  </si>
  <si>
    <t>https://topol-dt.ru/upload/iblock/fe5/9790d39f_7377_11e8_903c_549f35008dee_5da94694_93d1_11e8_b784_549f35008dee.jpeg</t>
  </si>
  <si>
    <t>https://topol-dt.ru/upload/iblock/63d/9790d39f_7377_11e8_903c_549f35008dee_710c5baf_93d1_11e8_b784_549f35008dee.jpeg</t>
  </si>
  <si>
    <t>https://topol-dt.ru/upload/iblock/5a0/9790d39f_7377_11e8_903c_549f35008dee_710c5bb1_93d1_11e8_b784_549f35008dee.jpeg</t>
  </si>
  <si>
    <t>https://topol-dt.ru/upload/iblock/8b1/9790d39f_7377_11e8_903c_549f35008dee_8b63f618_93d1_11e8_b784_549f35008dee.jpeg</t>
  </si>
  <si>
    <t>https://topol-dt.ru/upload/iblock/48f/9790d39f_7377_11e8_903c_549f35008dee_8b63f619_93d1_11e8_b784_549f35008dee.jpeg</t>
  </si>
  <si>
    <t>https://topol-dt.ru/upload/iblock/213/9790d39f_7377_11e8_903c_549f35008dee_92bc7530_93d1_11e8_b784_549f35008dee.jpeg</t>
  </si>
  <si>
    <t>https://topol-dt.ru/upload/iblock/7af/9790d39f_7377_11e8_903c_549f35008dee_92bc7531_93d1_11e8_b784_549f35008dee.jpeg</t>
  </si>
  <si>
    <t>Качели Фея Малыш с тентом, фиолетовый</t>
  </si>
  <si>
    <t>Детские качели Фея Малыш с тентом гармонично впишутся в интерьер детской комнаты.Выполнены из надежного металлического каркаса с мягкими насадками.Специальные насадки на ножках от скольжения.Съемное моющееся сиденье.Для безопасности во время качания предусмотрены ремни безопасности.Легко и компактно складываются для хранения и транспортировки.Размеры (ДхШхВ): 95х57х120 см.</t>
  </si>
  <si>
    <t>https://topol-dt.ru/catalog/kacheli/kacheli_feya_malysh_s_tentom_fioletovyy/</t>
  </si>
  <si>
    <t>https://topol-dt.ru/upload/iblock/186/a0fe86f4_7377_11e8_903c_549f35008dee_63414ec4_7465_11e8_903c_549f35008dee.jpeg</t>
  </si>
  <si>
    <t>https://topol-dt.ru/upload/iblock/756/a0fe86f4_7377_11e8_903c_549f35008dee_7614d438_e993_11e9_8710_549f35008dee.jpeg</t>
  </si>
  <si>
    <t>https://topol-dt.ru/upload/iblock/c8b/a0fe86f4_7377_11e8_903c_549f35008dee_7614d439_e993_11e9_8710_549f35008dee.jpeg</t>
  </si>
  <si>
    <t>https://topol-dt.ru/upload/iblock/855/a0fe86f4_7377_11e8_903c_549f35008dee_7614d43a_e993_11e9_8710_549f35008dee.jpeg</t>
  </si>
  <si>
    <t>https://topol-dt.ru/upload/iblock/6e1/a0fe86f4_7377_11e8_903c_549f35008dee_801fa260_e993_11e9_8710_549f35008dee.jpeg</t>
  </si>
  <si>
    <t>https://topol-dt.ru/upload/iblock/23e/a0fe86f4_7377_11e8_903c_549f35008dee_801fa261_e993_11e9_8710_549f35008dee.jpeg</t>
  </si>
  <si>
    <t>https://topol-dt.ru/upload/iblock/34e/a0fe86f4_7377_11e8_903c_549f35008dee_86a6a860_e993_11e9_8710_549f35008dee.jpeg</t>
  </si>
  <si>
    <t>https://topol-dt.ru/upload/iblock/176/a0fe86f4_7377_11e8_903c_549f35008dee_86a6a861_e993_11e9_8710_549f35008dee.jpeg</t>
  </si>
  <si>
    <t>https://topol-dt.ru/upload/iblock/20d/a0fe86f4_7377_11e8_903c_549f35008dee_8fccf26e_e993_11e9_8710_549f35008dee.jpeg</t>
  </si>
  <si>
    <t>https://topol-dt.ru/upload/iblock/ea6/a0fe86f4_7377_11e8_903c_549f35008dee_9d158a15_ba00_11eb_9107_549f35008dee.jpeg</t>
  </si>
  <si>
    <t>https://topol-dt.ru/upload/iblock/66f/a0fe86f4_7377_11e8_903c_549f35008dee_a333d389_ba00_11eb_9107_549f35008dee.jpeg</t>
  </si>
  <si>
    <t>https://topol-dt.ru/upload/iblock/a22/a0fe86f4_7377_11e8_903c_549f35008dee_a333d38a_ba00_11eb_9107_549f35008dee.jpeg</t>
  </si>
  <si>
    <t>https://topol-dt.ru/upload/iblock/965/a0fe86f4_7377_11e8_903c_549f35008dee_c2150d7a_ba00_11eb_9107_549f35008dee.jpeg</t>
  </si>
  <si>
    <t>Качели Фея Малыш с тентом, розовый</t>
  </si>
  <si>
    <t>https://topol-dt.ru/catalog/kacheli/kacheli_feya_malysh_s_tentom_rozovyy/</t>
  </si>
  <si>
    <t>https://topol-dt.ru/upload/iblock/809/a37f5209_7465_11e8_903c_549f35008dee_b6963b1c_7465_11e8_903c_549f35008dee.jpeg</t>
  </si>
  <si>
    <t>https://topol-dt.ru/upload/iblock/2a9/a37f5209_7465_11e8_903c_549f35008dee_4bdb8b7c_e993_11e9_8710_549f35008dee.jpeg</t>
  </si>
  <si>
    <t>https://topol-dt.ru/upload/iblock/761/a37f5209_7465_11e8_903c_549f35008dee_4bdb8b7d_e993_11e9_8710_549f35008dee.jpeg</t>
  </si>
  <si>
    <t>https://topol-dt.ru/upload/iblock/b20/a37f5209_7465_11e8_903c_549f35008dee_4bdb8b7e_e993_11e9_8710_549f35008dee.jpeg</t>
  </si>
  <si>
    <t>https://topol-dt.ru/upload/iblock/60a/a37f5209_7465_11e8_903c_549f35008dee_54de20e5_e993_11e9_8710_549f35008dee.jpeg</t>
  </si>
  <si>
    <t>https://topol-dt.ru/upload/iblock/c45/a37f5209_7465_11e8_903c_549f35008dee_54de20e6_e993_11e9_8710_549f35008dee.jpeg</t>
  </si>
  <si>
    <t>https://topol-dt.ru/upload/iblock/d73/a37f5209_7465_11e8_903c_549f35008dee_5bcde371_e993_11e9_8710_549f35008dee.jpeg</t>
  </si>
  <si>
    <t>https://topol-dt.ru/upload/iblock/20b/a37f5209_7465_11e8_903c_549f35008dee_5bcde372_e993_11e9_8710_549f35008dee.jpeg</t>
  </si>
  <si>
    <t>https://topol-dt.ru/upload/iblock/578/a37f5209_7465_11e8_903c_549f35008dee_6462f98e_e993_11e9_8710_549f35008dee.jpeg</t>
  </si>
  <si>
    <t>https://topol-dt.ru/upload/iblock/f97/a37f5209_7465_11e8_903c_549f35008dee_4ab5cb7b_ba00_11eb_9107_549f35008dee.jpeg</t>
  </si>
  <si>
    <t>https://topol-dt.ru/upload/iblock/5a6/a37f5209_7465_11e8_903c_549f35008dee_5545e6b1_ba00_11eb_9107_549f35008dee.jpeg</t>
  </si>
  <si>
    <t>https://topol-dt.ru/upload/iblock/57f/a37f5209_7465_11e8_903c_549f35008dee_5545e6b3_ba00_11eb_9107_549f35008dee.jpeg</t>
  </si>
  <si>
    <t>Качели Polini kids Disney baby Минни Маус, с вышивкой, розовый</t>
  </si>
  <si>
    <t>Минни Маус</t>
  </si>
  <si>
    <t>Детские качели с любимым героем Минни Мауса гармонично впишутся в интерьер детской комнаты.Выполнены из надежного металлического каркаса с мягкими насадками.Специальные насадки на ножках от скольжения.Съемное моющееся сиденье.Для безопасности во время качания предусмотрены ремни безопасности. Легко и компактно складываются для хранения и транспортировки.Габариты:В сложенном виде:10х38х112 см.Габаритные размеры:101,5х73,5х110 см.Вес  - 6,8 кг</t>
  </si>
  <si>
    <t>https://topol-dt.ru/catalog/kacheli/kacheli_polini_kids_disney_baby_minni_maus_s_vyshivkoy_rozovyy/</t>
  </si>
  <si>
    <t>https://topol-dt.ru/upload/iblock/578/7b03df34_4488_11e8_903c_549f35008dee_287975ea_8ff6_11e8_b784_549f35008dee.jpeg</t>
  </si>
  <si>
    <t>https://topol-dt.ru/upload/iblock/926/7b03df34_4488_11e8_903c_549f35008dee_33be79b6_8ff6_11e8_b784_549f35008dee.jpeg</t>
  </si>
  <si>
    <t>https://topol-dt.ru/upload/iblock/9eb/7b03df34_4488_11e8_903c_549f35008dee_33be79b7_8ff6_11e8_b784_549f35008dee.jpeg</t>
  </si>
  <si>
    <t>https://topol-dt.ru/upload/iblock/a69/7b03df34_4488_11e8_903c_549f35008dee_3cc10f1f_8ff6_11e8_b784_549f35008dee.jpeg</t>
  </si>
  <si>
    <t>https://topol-dt.ru/upload/iblock/385/7b03df34_4488_11e8_903c_549f35008dee_3cc10f20_8ff6_11e8_b784_549f35008dee.jpeg</t>
  </si>
  <si>
    <t>https://topol-dt.ru/upload/iblock/877/7b03df34_4488_11e8_903c_549f35008dee_45940903_8ff6_11e8_b784_549f35008dee.jpeg</t>
  </si>
  <si>
    <t>https://topol-dt.ru/upload/iblock/49b/7b03df34_4488_11e8_903c_549f35008dee_45940904_8ff6_11e8_b784_549f35008dee.jpeg</t>
  </si>
  <si>
    <t>https://topol-dt.ru/upload/iblock/3d5/7b03df34_4488_11e8_903c_549f35008dee_4dd36d96_8ff6_11e8_b784_549f35008dee.jpeg</t>
  </si>
  <si>
    <t>https://topol-dt.ru/upload/iblock/45b/7b03df34_4488_11e8_903c_549f35008dee_4dd36d97_8ff6_11e8_b784_549f35008dee.jpeg</t>
  </si>
  <si>
    <t>Комод Фея 1580 Зайчонок, венге-бежевый</t>
  </si>
  <si>
    <t>https://topol-dt.ru/catalog/komody_i_stoliki/komod_feya_1580_zaychonok_venge_bezhevyy/</t>
  </si>
  <si>
    <t>https://topol-dt.ru/upload/iblock/1f0/27389ea1_908d_11e8_b784_549f35008dee_155efc7a_a13d_11e8_82b4_549f35008dee.jpeg</t>
  </si>
  <si>
    <t>https://topol-dt.ru/upload/iblock/546/27389ea1_908d_11e8_b784_549f35008dee_155efc79_a13d_11e8_82b4_549f35008dee.jpeg</t>
  </si>
  <si>
    <t>https://topol-dt.ru/upload/iblock/cf3/27389ea1_908d_11e8_b784_549f35008dee_9c2fed27_d4bd_11eb_9107_549f35008dee.jpeg</t>
  </si>
  <si>
    <t>https://topol-dt.ru/upload/iblock/b84/27389ea1_908d_11e8_b784_549f35008dee_5f6a4be3_ad24_11ed_bf2f_549f35008dee.jpeg</t>
  </si>
  <si>
    <t>https://topol-dt.ru/upload/iblock/a76/27389ea1_908d_11e8_b784_549f35008dee_5f6a4be6_ad24_11ed_bf2f_549f35008dee.jpeg</t>
  </si>
  <si>
    <t>https://topol-dt.ru/upload/iblock/b43/27389ea1_908d_11e8_b784_549f35008dee_d6124128_d4be_11eb_9107_549f35008dee.pdf</t>
  </si>
  <si>
    <t>Комод Фея 1580 Медвежонок, белый</t>
  </si>
  <si>
    <t>Комод имеет откидную пеленальную поверхность, которая снимается. Фасад и корпус выполнен из ЛДСП производства Kronospan (Австрия). Состоит из 4 ящиков с эргономичными ручками. Ящики на шариковых направляющих. Габариты: Размеры (ВхШхГ) – 91,7 х 80,4 х 47,0смРазмер пеленального столика (Г х Ш)- 74 х 77см.</t>
  </si>
  <si>
    <t>https://topol-dt.ru/catalog/komody_i_stoliki/komod_feya_1580_medvezhonok_belyy/</t>
  </si>
  <si>
    <t>https://topol-dt.ru/upload/iblock/701/3aa79a9e_908d_11e8_b784_549f35008dee_82f6df56_d4ba_11eb_9107_549f35008dee.jpeg</t>
  </si>
  <si>
    <t>https://topol-dt.ru/upload/iblock/13e/3aa79a9e_908d_11e8_b784_549f35008dee_ff530afb_962a_11e8_b784_549f35008dee.jpeg</t>
  </si>
  <si>
    <t>https://topol-dt.ru/upload/iblock/8fc/3aa79a9e_908d_11e8_b784_549f35008dee_039e65da_8b96_11ef_ba95_5254001dfc81.jpeg</t>
  </si>
  <si>
    <t>https://topol-dt.ru/upload/iblock/49f/3aa79a9e_908d_11e8_b784_549f35008dee_039e65db_8b96_11ef_ba95_5254001dfc81.jpeg</t>
  </si>
  <si>
    <t>https://topol-dt.ru/upload/iblock/416/3aa79a9e_908d_11e8_b784_549f35008dee_16fd4d62_8b96_11ef_ba95_5254001dfc81.jpeg</t>
  </si>
  <si>
    <t>https://topol-dt.ru/upload/iblock/5c0/3aa79a9e_908d_11e8_b784_549f35008dee_16fd4d63_8b96_11ef_ba95_5254001dfc81.jpeg</t>
  </si>
  <si>
    <t>https://topol-dt.ru/upload/iblock/26f/3aa79a9e_908d_11e8_b784_549f35008dee_1e45a8e3_8b96_11ef_ba95_5254001dfc81.jpeg</t>
  </si>
  <si>
    <t>https://topol-dt.ru/upload/iblock/68b/3aa79a9e_908d_11e8_b784_549f35008dee_1e45a8e4_8b96_11ef_ba95_5254001dfc81.jpeg</t>
  </si>
  <si>
    <t>https://topol-dt.ru/upload/iblock/306/3aa79a9e_908d_11e8_b784_549f35008dee_28416cd6_8b96_11ef_ba95_5254001dfc81.jpeg</t>
  </si>
  <si>
    <t>https://topol-dt.ru/upload/iblock/21a/3aa79a9e_908d_11e8_b784_549f35008dee_0f49bcc2_1c39_11f0_ba9b_5254001dfc81.jpeg</t>
  </si>
  <si>
    <t>https://topol-dt.ru/upload/iblock/462/3aa79a9e_908d_11e8_b784_549f35008dee_15504a7d_1c39_11f0_ba9b_5254001dfc81.jpeg</t>
  </si>
  <si>
    <t>https://topol-dt.ru/upload/iblock/c16/3aa79a9e_908d_11e8_b784_549f35008dee_1c0e4e13_1c39_11f0_ba9b_5254001dfc81.jpeg</t>
  </si>
  <si>
    <t>https://topol-dt.ru/upload/iblock/bea/3aa79a9e_908d_11e8_b784_549f35008dee_215629ad_1c39_11f0_ba9b_5254001dfc81.jpeg</t>
  </si>
  <si>
    <t>https://topol-dt.ru/upload/iblock/9b0/3aa79a9e_908d_11e8_b784_549f35008dee_275cfa17_1c39_11f0_ba9b_5254001dfc81.jpeg</t>
  </si>
  <si>
    <t>https://topol-dt.ru/upload/iblock/b42/3aa79a9e_908d_11e8_b784_549f35008dee_2d6d2deb_1c39_11f0_ba9b_5254001dfc81.jpeg</t>
  </si>
  <si>
    <t>https://topol-dt.ru/upload/iblock/f29/3aa79a9e_908d_11e8_b784_549f35008dee_336ca0cc_1c39_11f0_ba9b_5254001dfc81.jpeg</t>
  </si>
  <si>
    <t>https://topol-dt.ru/upload/iblock/74a/3aa79a9e_908d_11e8_b784_549f35008dee_3964d3f4_1c39_11f0_ba9b_5254001dfc81.jpeg</t>
  </si>
  <si>
    <t>https://topol-dt.ru/upload/iblock/a89/3aa79a9e_908d_11e8_b784_549f35008dee_3f5d17d4_1c39_11f0_ba9b_5254001dfc81.jpeg</t>
  </si>
  <si>
    <t>https://topol-dt.ru/upload/iblock/6bf/3aa79a9e_908d_11e8_b784_549f35008dee_4556443a_1c39_11f0_ba9b_5254001dfc81.jpeg</t>
  </si>
  <si>
    <t>https://topol-dt.ru/upload/iblock/5c6/3aa79a9e_908d_11e8_b784_549f35008dee_455646e4_1c39_11f0_ba9b_5254001dfc81.jpeg</t>
  </si>
  <si>
    <t>https://topol-dt.ru/upload/iblock/b55/3aa79a9e_908d_11e8_b784_549f35008dee_32e0b20c_ad24_11ed_bf2f_549f35008dee.jpeg</t>
  </si>
  <si>
    <t>https://topol-dt.ru/upload/iblock/ccb/3aa79a9e_908d_11e8_b784_549f35008dee_3b83aae1_ad24_11ed_bf2f_549f35008dee.jpeg</t>
  </si>
  <si>
    <t>https://topol-dt.ru/upload/iblock/a9d/3aa79a9e_908d_11e8_b784_549f35008dee_fa031694_b90d_11ed_bf2f_549f35008dee.jpeg</t>
  </si>
  <si>
    <t>https://topol-dt.ru/upload/iblock/d8a/3aa79a9e_908d_11e8_b784_549f35008dee_8434eb4d_3a75_11e9_94db_549f35008dee.pdf</t>
  </si>
  <si>
    <t>Качели Фея Чарли, желтый</t>
  </si>
  <si>
    <t xml:space="preserve">- простая установка, - не скользящие опоры, - мягкое сиденье, - оснащены ремнями безопасности, - ограничительный поручень. - механизм складывания «книжка», - простота в уходе. Габариты изделия(ДхШхВ): 115х60х105 см. </t>
  </si>
  <si>
    <t>https://topol-dt.ru/catalog/kacheli/kacheli_feya_charli_zheltyy/</t>
  </si>
  <si>
    <t>https://topol-dt.ru/upload/iblock/2e7/f07f63bf_7869_11e8_903c_549f35008dee_89d9c5e6_a5dc_11e8_82b4_549f35008dee.jpeg</t>
  </si>
  <si>
    <t>https://topol-dt.ru/upload/iblock/4a9/f07f63bf_7869_11e8_903c_549f35008dee_89d9c5e7_a5dc_11e8_82b4_549f35008dee.jpeg</t>
  </si>
  <si>
    <t>https://topol-dt.ru/upload/iblock/1f6/f07f63bf_7869_11e8_903c_549f35008dee_90eadbb7_a5dc_11e8_82b4_549f35008dee.jpeg</t>
  </si>
  <si>
    <t>https://topol-dt.ru/upload/iblock/a4c/f07f63bf_7869_11e8_903c_549f35008dee_90eadbb8_a5dc_11e8_82b4_549f35008dee.jpeg</t>
  </si>
  <si>
    <t>https://topol-dt.ru/upload/iblock/51b/f07f63bf_7869_11e8_903c_549f35008dee_97b226de_a5dc_11e8_82b4_549f35008dee.jpeg</t>
  </si>
  <si>
    <t>Кровать детская Polini kids French 700, Teddy, белый</t>
  </si>
  <si>
    <t>Кроватка детская Polini 700 отлично впишется в любую детскую комнату благодаря классическому дизайну и спокойной цветовой гамме. -в комплекте накладки ПВХ на бортики-реечное ортопедическое основание-натуральные материал: массив березы-регулировка ложа по высоте в 3 положения-выполнена по европейским стандартамРазмеры (ВхШхГ) – 1028х1232х800 мм.</t>
  </si>
  <si>
    <t>https://topol-dt.ru/catalog/krovatki/krovat_detskaya_polini_kids_french_700_teddy_belyy/</t>
  </si>
  <si>
    <t>https://topol-dt.ru/upload/iblock/db6/6fab6230_824f_11e7_8095_549f35008dee_7e0a465a_827d_11e7_8095_549f35008dee.jpeg</t>
  </si>
  <si>
    <t>https://topol-dt.ru/upload/iblock/958/6fab6230_824f_11e7_8095_549f35008dee_a7ac34c2_b880_11e7_8095_549f35008dee.jpeg</t>
  </si>
  <si>
    <t>https://topol-dt.ru/upload/iblock/b05/6fab6230_824f_11e7_8095_549f35008dee_a7ac34c4_b880_11e7_8095_549f35008dee.jpeg</t>
  </si>
  <si>
    <t>https://topol-dt.ru/upload/iblock/43a/6fab6230_824f_11e7_8095_549f35008dee_3f42a8a7_6818_11e9_b477_549f35008dee.jpeg</t>
  </si>
  <si>
    <t>https://topol-dt.ru/upload/iblock/3a3/6fab6230_824f_11e7_8095_549f35008dee_bebc631e_bd94_11e9_8710_549f35008dee.pdf</t>
  </si>
  <si>
    <t>Кровать детская Polini kids French 700, Teddy, белый-серый</t>
  </si>
  <si>
    <t>https://topol-dt.ru/catalog/krovatki/krovat_detskaya_polini_kids_french_700_teddy_belyy_seryy/</t>
  </si>
  <si>
    <t>https://topol-dt.ru/upload/iblock/a85/cecd00c3_824f_11e7_8095_549f35008dee_8fe6f9c8_827d_11e7_8095_549f35008dee.jpeg</t>
  </si>
  <si>
    <t>https://topol-dt.ru/upload/iblock/064/cecd00c3_824f_11e7_8095_549f35008dee_844f535a_6818_11e9_b477_549f35008dee.jpeg</t>
  </si>
  <si>
    <t>https://topol-dt.ru/upload/iblock/cf2/cecd00c3_824f_11e7_8095_549f35008dee_ce11a043_bd94_11e9_8710_549f35008dee.pdf</t>
  </si>
  <si>
    <t>Кровать детская Polini kids French 700, Teddy, белый-дуб пастельный</t>
  </si>
  <si>
    <t>https://topol-dt.ru/catalog/krovatki/krovat_detskaya_polini_kids_french_700_teddy_belyy_dub_pastelnyy/</t>
  </si>
  <si>
    <t>https://topol-dt.ru/upload/iblock/e4e/1f57d048_8250_11e7_8095_549f35008dee_8617ae07_827d_11e7_8095_549f35008dee.jpeg</t>
  </si>
  <si>
    <t>https://topol-dt.ru/upload/iblock/f3f/1f57d048_8250_11e7_8095_549f35008dee_50bdc3aa_6818_11e9_b477_549f35008dee.jpeg</t>
  </si>
  <si>
    <t>https://topol-dt.ru/upload/iblock/1f8/1f57d048_8250_11e7_8095_549f35008dee_c72901d6_bd94_11e9_8710_549f35008dee.pdf</t>
  </si>
  <si>
    <t>Кровать детская Polini kids French 700, Amis, белый-серый</t>
  </si>
  <si>
    <t>https://topol-dt.ru/catalog/krovatki/krovat_detskaya_polini_kids_french_700_amis_belyy_seryy/</t>
  </si>
  <si>
    <t>https://topol-dt.ru/upload/iblock/90d/db73ca20_8252_11e7_8095_549f35008dee_7673e37a_827d_11e7_8095_549f35008dee.jpeg</t>
  </si>
  <si>
    <t>https://topol-dt.ru/upload/iblock/a51/db73ca20_8252_11e7_8095_549f35008dee_a0653900_bd94_11e9_8710_549f35008dee.pdf</t>
  </si>
  <si>
    <t>Кровать детская Polini kids French 700, Amis, белый-дуб пастельный</t>
  </si>
  <si>
    <t>https://topol-dt.ru/catalog/krovatki/krovat_detskaya_polini_kids_french_700_amis_belyy_dub_pastelnyy/</t>
  </si>
  <si>
    <t>https://topol-dt.ru/upload/iblock/706/4935bd41_8253_11e7_8095_549f35008dee_6f7f5e2d_827d_11e7_8095_549f35008dee.jpeg</t>
  </si>
  <si>
    <t>https://topol-dt.ru/upload/iblock/a42/4935bd41_8253_11e7_8095_549f35008dee_56302c13_6817_11e9_b477_549f35008dee.jpeg</t>
  </si>
  <si>
    <t>https://topol-dt.ru/upload/iblock/fe4/4935bd41_8253_11e7_8095_549f35008dee_986adc55_bd94_11e9_8710_549f35008dee.pdf</t>
  </si>
  <si>
    <t>Стеллаж Polini Home Smart Кубический 4 секции, вяз</t>
  </si>
  <si>
    <t>https://topol-dt.ru/catalog/shkafy_i_stellazhi/stellazh_polini_home_smart_kubicheskiy_4_sektsii_vyaz/</t>
  </si>
  <si>
    <t>https://topol-dt.ru/upload/iblock/018/767e96e8_3e1f_11e8_903c_549f35008dee_0568d13c_6fae_11e8_903c_549f35008dee.jpeg</t>
  </si>
  <si>
    <t>https://topol-dt.ru/upload/iblock/163/767e96e8_3e1f_11e8_903c_549f35008dee_e6e92fb9_6fad_11e8_903c_549f35008dee.jpeg</t>
  </si>
  <si>
    <t>https://topol-dt.ru/upload/iblock/fd3/767e96e8_3e1f_11e8_903c_549f35008dee_f8135bf2_6fad_11e8_903c_549f35008dee.jpeg</t>
  </si>
  <si>
    <t>https://topol-dt.ru/upload/iblock/ff4/767e96e8_3e1f_11e8_903c_549f35008dee_fe9f24b3_6fad_11e8_903c_549f35008dee.jpeg</t>
  </si>
  <si>
    <t>https://topol-dt.ru/upload/iblock/2f0/767e96e8_3e1f_11e8_903c_549f35008dee_0066bbc7_e5a8_11e9_8710_549f35008dee.pdf</t>
  </si>
  <si>
    <t>Стеллаж Polini Home Smart Кубический 4 секции, бетон</t>
  </si>
  <si>
    <t>Модель используется как:1. напольный стеллаж,2. настенная полка.Крепится к стене с помощью специальных болтов и уголков.Материал изделия: ЛДСП.Подходит для хранения предметов,зонирования жилого помещения и декоративного использования.размер,см.:высота-71,8ширина- 69,8глубина- 29.размер полки,см.: 33,5х32,3х28</t>
  </si>
  <si>
    <t>https://topol-dt.ru/catalog/shkafy_i_stellazhi/stellazh_polini_home_smart_kubicheskiy_4_sektsii_beton/</t>
  </si>
  <si>
    <t>https://topol-dt.ru/upload/iblock/2ac/e9863647_3e1f_11e8_903c_549f35008dee_a6c0c1c5_6fb7_11e8_903c_549f35008dee.jpeg</t>
  </si>
  <si>
    <t>https://topol-dt.ru/upload/iblock/c02/e9863647_3e1f_11e8_903c_549f35008dee_6b38bf45_1dba_11eb_876e_549f35008dee.jpeg</t>
  </si>
  <si>
    <t>https://topol-dt.ru/upload/iblock/6d2/e9863647_3e1f_11e8_903c_549f35008dee_9d38df4a_6fb7_11e8_903c_549f35008dee.jpeg</t>
  </si>
  <si>
    <t>https://topol-dt.ru/upload/iblock/75b/e9863647_3e1f_11e8_903c_549f35008dee_9d38df4b_6fb7_11e8_903c_549f35008dee.jpeg</t>
  </si>
  <si>
    <t>https://topol-dt.ru/upload/iblock/cf7/e9863647_3e1f_11e8_903c_549f35008dee_aec966af_6fb7_11e8_903c_549f35008dee.jpeg</t>
  </si>
  <si>
    <t>https://topol-dt.ru/upload/iblock/f61/e9863647_3e1f_11e8_903c_549f35008dee_e1adf93d_e5a7_11e9_8710_549f35008dee.pdf</t>
  </si>
  <si>
    <t>Стеллаж Polini Home Smart Кубический 4 секции, винтаж</t>
  </si>
  <si>
    <t>винтаж</t>
  </si>
  <si>
    <t>https://topol-dt.ru/catalog/shkafy_i_stellazhi/stellazh_polini_home_smart_kubicheskiy_4_sektsii_vintazh/</t>
  </si>
  <si>
    <t>https://topol-dt.ru/upload/iblock/bbc/39b8f2e1_3e20_11e8_903c_549f35008dee_5f3f82db_6fad_11e8_903c_549f35008dee.jpeg</t>
  </si>
  <si>
    <t>https://topol-dt.ru/upload/iblock/347/39b8f2e1_3e20_11e8_903c_549f35008dee_728edcfd_1dba_11eb_876e_549f35008dee.jpeg</t>
  </si>
  <si>
    <t>https://topol-dt.ru/upload/iblock/010/39b8f2e1_3e20_11e8_903c_549f35008dee_4a834638_6fad_11e8_903c_549f35008dee.jpeg</t>
  </si>
  <si>
    <t>https://topol-dt.ru/upload/iblock/55e/39b8f2e1_3e20_11e8_903c_549f35008dee_53055152_6fad_11e8_903c_549f35008dee.jpeg</t>
  </si>
  <si>
    <t>https://topol-dt.ru/upload/iblock/fa5/39b8f2e1_3e20_11e8_903c_549f35008dee_53055153_6fad_11e8_903c_549f35008dee.jpeg</t>
  </si>
  <si>
    <t>https://topol-dt.ru/upload/iblock/208/39b8f2e1_3e20_11e8_903c_549f35008dee_d101f5f2_e5a7_11e9_8710_549f35008dee.pdf</t>
  </si>
  <si>
    <t>Стеллаж Polini Home Smart Кубический 4 секции, дуб</t>
  </si>
  <si>
    <t>https://topol-dt.ru/catalog/shkafy_i_stellazhi/stellazh_polini_home_smart_kubicheskiy_4_sektsii_dub/</t>
  </si>
  <si>
    <t>https://topol-dt.ru/upload/iblock/d45/6cb6ed40_3e20_11e8_903c_549f35008dee_b7820883_6fad_11e8_903c_549f35008dee.jpeg</t>
  </si>
  <si>
    <t>https://topol-dt.ru/upload/iblock/ab1/6cb6ed40_3e20_11e8_903c_549f35008dee_7b643841_1dba_11eb_876e_549f35008dee.jpeg</t>
  </si>
  <si>
    <t>https://topol-dt.ru/upload/iblock/fb7/6cb6ed40_3e20_11e8_903c_549f35008dee_999f81d4_6fad_11e8_903c_549f35008dee.jpeg</t>
  </si>
  <si>
    <t>https://topol-dt.ru/upload/iblock/cc7/6cb6ed40_3e20_11e8_903c_549f35008dee_a9cd5c30_6fad_11e8_903c_549f35008dee.jpeg</t>
  </si>
  <si>
    <t>https://topol-dt.ru/upload/iblock/20a/6cb6ed40_3e20_11e8_903c_549f35008dee_b0cdc85e_6fad_11e8_903c_549f35008dee.jpeg</t>
  </si>
  <si>
    <t>https://topol-dt.ru/upload/iblock/162/6cb6ed40_3e20_11e8_903c_549f35008dee_e398556f_6509_11ea_a0f3_549f35008dee.pdf</t>
  </si>
  <si>
    <t>Стеллаж Polini Home Smart Кубический 8 секции, дуб</t>
  </si>
  <si>
    <t>https://topol-dt.ru/catalog/shkafy_i_stellazhi/stellazh_polini_home_smart_kubicheskiy_8_sektsii_dub/</t>
  </si>
  <si>
    <t>https://topol-dt.ru/upload/iblock/2c1/353a52c3_3e23_11e8_903c_549f35008dee_9c93f972_6fac_11e8_903c_549f35008dee.jpeg</t>
  </si>
  <si>
    <t>https://topol-dt.ru/upload/iblock/5a7/353a52c3_3e23_11e8_903c_549f35008dee_104f5376_1db9_11eb_876e_549f35008dee.jpeg</t>
  </si>
  <si>
    <t>https://topol-dt.ru/upload/iblock/255/353a52c3_3e23_11e8_903c_549f35008dee_84f5d23a_6fac_11e8_903c_549f35008dee.jpeg</t>
  </si>
  <si>
    <t>https://topol-dt.ru/upload/iblock/fdb/353a52c3_3e23_11e8_903c_549f35008dee_8ef25820_6fac_11e8_903c_549f35008dee.jpeg</t>
  </si>
  <si>
    <t>https://topol-dt.ru/upload/iblock/8bb/353a52c3_3e23_11e8_903c_549f35008dee_9637cc37_6fac_11e8_903c_549f35008dee.jpeg</t>
  </si>
  <si>
    <t>https://topol-dt.ru/upload/iblock/816/353a52c3_3e23_11e8_903c_549f35008dee_9e1967f6_e5a7_11e9_8710_549f35008dee.pdf</t>
  </si>
  <si>
    <t>Стеллаж Polini Home Smart Кубический 8 секции, бетон</t>
  </si>
  <si>
    <t>https://topol-dt.ru/catalog/shkafy_i_stellazhi/stellazh_polini_home_smart_kubicheskiy_8_sektsii_beton/</t>
  </si>
  <si>
    <t>https://topol-dt.ru/upload/iblock/a50/5a1882e3_3e23_11e8_903c_549f35008dee_6d5086e1_6fac_11e8_903c_549f35008dee.jpeg</t>
  </si>
  <si>
    <t>https://topol-dt.ru/upload/iblock/81d/5a1882e3_3e23_11e8_903c_549f35008dee_dbcfba2b_1db8_11eb_876e_549f35008dee.jpeg</t>
  </si>
  <si>
    <t>https://topol-dt.ru/upload/iblock/be5/5a1882e3_3e23_11e8_903c_549f35008dee_506f14ce_6fac_11e8_903c_549f35008dee.jpeg</t>
  </si>
  <si>
    <t>https://topol-dt.ru/upload/iblock/e5a/5a1882e3_3e23_11e8_903c_549f35008dee_5d015941_6fac_11e8_903c_549f35008dee.jpeg</t>
  </si>
  <si>
    <t>https://topol-dt.ru/upload/iblock/370/5a1882e3_3e23_11e8_903c_549f35008dee_635d867c_6fac_11e8_903c_549f35008dee.jpeg</t>
  </si>
  <si>
    <t>https://topol-dt.ru/upload/iblock/61a/5a1882e3_3e23_11e8_903c_549f35008dee_96c80cfe_e5a7_11e9_8710_549f35008dee.pdf</t>
  </si>
  <si>
    <t>Стеллаж Polini Home Smart Кубический 8 секции, винтаж</t>
  </si>
  <si>
    <t>https://topol-dt.ru/catalog/shkafy_i_stellazhi/stellazh_polini_home_smart_kubicheskiy_8_sektsii_vintazh/</t>
  </si>
  <si>
    <t>https://topol-dt.ru/upload/iblock/106/849210c5_3e23_11e8_903c_549f35008dee_36edb63f_6fac_11e8_903c_549f35008dee.jpeg</t>
  </si>
  <si>
    <t>https://topol-dt.ru/upload/iblock/061/849210c5_3e23_11e8_903c_549f35008dee_f8e7ebe5_1db8_11eb_876e_549f35008dee.jpeg</t>
  </si>
  <si>
    <t>https://topol-dt.ru/upload/iblock/5ee/849210c5_3e23_11e8_903c_549f35008dee_15661423_6fac_11e8_903c_549f35008dee.jpeg</t>
  </si>
  <si>
    <t>https://topol-dt.ru/upload/iblock/d7f/849210c5_3e23_11e8_903c_549f35008dee_2654bdf7_6fac_11e8_903c_549f35008dee.jpeg</t>
  </si>
  <si>
    <t>https://topol-dt.ru/upload/iblock/f0c/849210c5_3e23_11e8_903c_549f35008dee_2f86eee5_6fac_11e8_903c_549f35008dee.jpeg</t>
  </si>
  <si>
    <t>https://topol-dt.ru/upload/iblock/695/849210c5_3e23_11e8_903c_549f35008dee_8adc68df_e5a7_11e9_8710_549f35008dee.pdf</t>
  </si>
  <si>
    <t>Стеллаж Polini Home Smart Кубический 9 секции, дуб</t>
  </si>
  <si>
    <t>https://topol-dt.ru/catalog/shkafy_i_stellazhi/stellazh_polini_home_smart_kubicheskiy_9_sektsii_dub/</t>
  </si>
  <si>
    <t>https://topol-dt.ru/upload/iblock/a3e/3797ec38_3e25_11e8_903c_549f35008dee_4838b7c5_6fab_11e8_903c_549f35008dee.jpeg</t>
  </si>
  <si>
    <t>https://topol-dt.ru/upload/iblock/015/3797ec38_3e25_11e8_903c_549f35008dee_c341a5ef_1db9_11eb_876e_549f35008dee.jpeg</t>
  </si>
  <si>
    <t>https://topol-dt.ru/upload/iblock/44e/3797ec38_3e25_11e8_903c_549f35008dee_2b469c11_6fab_11e8_903c_549f35008dee.jpeg</t>
  </si>
  <si>
    <t>https://topol-dt.ru/upload/iblock/ca9/3797ec38_3e25_11e8_903c_549f35008dee_39adcf98_6fab_11e8_903c_549f35008dee.jpeg</t>
  </si>
  <si>
    <t>https://topol-dt.ru/upload/iblock/635/3797ec38_3e25_11e8_903c_549f35008dee_413d0e57_6fab_11e8_903c_549f35008dee.jpeg</t>
  </si>
  <si>
    <t>https://topol-dt.ru/upload/iblock/c33/3797ec38_3e25_11e8_903c_549f35008dee_5407562f_e5a7_11e9_8710_549f35008dee.pdf</t>
  </si>
  <si>
    <t>Стеллаж Polini Home Smart Кубический 9 секции, бетон</t>
  </si>
  <si>
    <t>https://topol-dt.ru/catalog/shkafy_i_stellazhi/stellazh_polini_home_smart_kubicheskiy_9_sektsii_beton/</t>
  </si>
  <si>
    <t>https://topol-dt.ru/upload/iblock/618/5a491a57_3e25_11e8_903c_549f35008dee_0bf58175_6fab_11e8_903c_549f35008dee.jpeg</t>
  </si>
  <si>
    <t>https://topol-dt.ru/upload/iblock/1c1/5a491a57_3e25_11e8_903c_549f35008dee_a75a2459_1db9_11eb_876e_549f35008dee.jpeg</t>
  </si>
  <si>
    <t>https://topol-dt.ru/upload/iblock/e5c/5a491a57_3e25_11e8_903c_549f35008dee_01278276_6fab_11e8_903c_549f35008dee.jpeg</t>
  </si>
  <si>
    <t>https://topol-dt.ru/upload/iblock/65e/5a491a57_3e25_11e8_903c_549f35008dee_01278277_6fab_11e8_903c_549f35008dee.jpeg</t>
  </si>
  <si>
    <t>https://topol-dt.ru/upload/iblock/702/5a491a57_3e25_11e8_903c_549f35008dee_17336120_6fab_11e8_903c_549f35008dee.jpeg</t>
  </si>
  <si>
    <t>https://topol-dt.ru/upload/iblock/237/5a491a57_3e25_11e8_903c_549f35008dee_473e5217_e5a7_11e9_8710_549f35008dee.pdf</t>
  </si>
  <si>
    <t>Стеллаж Polini Home Smart Кубический 9 секции, винтаж</t>
  </si>
  <si>
    <t>https://topol-dt.ru/catalog/shkafy_i_stellazhi/stellazh_polini_home_smart_kubicheskiy_9_sektsii_vintazh/</t>
  </si>
  <si>
    <t>https://topol-dt.ru/upload/iblock/473/7323d894_3e25_11e8_903c_549f35008dee_ed6c5a71_6faa_11e8_903c_549f35008dee.jpeg</t>
  </si>
  <si>
    <t>https://topol-dt.ru/upload/iblock/9be/7323d894_3e25_11e8_903c_549f35008dee_b955c9ab_1db9_11eb_876e_549f35008dee.jpeg</t>
  </si>
  <si>
    <t>https://topol-dt.ru/upload/iblock/f97/7323d894_3e25_11e8_903c_549f35008dee_7c883792_6faa_11e8_903c_549f35008dee.jpeg</t>
  </si>
  <si>
    <t>https://topol-dt.ru/upload/iblock/986/7323d894_3e25_11e8_903c_549f35008dee_e23cc307_6faa_11e8_903c_549f35008dee.jpeg</t>
  </si>
  <si>
    <t>https://topol-dt.ru/upload/iblock/b39/7323d894_3e25_11e8_903c_549f35008dee_e23cc309_6faa_11e8_903c_549f35008dee.jpeg</t>
  </si>
  <si>
    <t>https://topol-dt.ru/upload/iblock/893/7323d894_3e25_11e8_903c_549f35008dee_3f16bb47_e5a7_11e9_8710_549f35008dee.pdf</t>
  </si>
  <si>
    <t>Стеллаж Polini Home Smart Кубический 16 секции, бетон</t>
  </si>
  <si>
    <t>https://topol-dt.ru/catalog/shkafy_i_stellazhi/stellazh_polini_home_smart_kubicheskiy_16_sektsii_beton/</t>
  </si>
  <si>
    <t>https://topol-dt.ru/upload/iblock/b67/7a141917_3e26_11e8_903c_549f35008dee_fee1b6c4_6fa8_11e8_903c_549f35008dee.jpeg</t>
  </si>
  <si>
    <t>https://topol-dt.ru/upload/iblock/4e6/7a141917_3e26_11e8_903c_549f35008dee_e2a483a4_6fa8_11e8_903c_549f35008dee.jpeg</t>
  </si>
  <si>
    <t>https://topol-dt.ru/upload/iblock/008/7a141917_3e26_11e8_903c_549f35008dee_f39f1458_6fa8_11e8_903c_549f35008dee.jpeg</t>
  </si>
  <si>
    <t>https://topol-dt.ru/upload/iblock/128/7a141917_3e26_11e8_903c_549f35008dee_f39f1459_6fa8_11e8_903c_549f35008dee.jpeg</t>
  </si>
  <si>
    <t>https://topol-dt.ru/upload/iblock/43c/7a141917_3e26_11e8_903c_549f35008dee_d27cb32f_bf5e_11ea_a0f3_549f35008dee.jpeg</t>
  </si>
  <si>
    <t>https://topol-dt.ru/upload/iblock/1e7/7a141917_3e26_11e8_903c_549f35008dee_01759aaf_e5a7_11e9_8710_549f35008dee.pdf</t>
  </si>
  <si>
    <t>Стеллаж Polini Home Smart Кубический 16 секции, винтаж</t>
  </si>
  <si>
    <t>https://topol-dt.ru/catalog/shkafy_i_stellazhi/stellazh_polini_home_smart_kubicheskiy_16_sektsii_vintazh/</t>
  </si>
  <si>
    <t>https://topol-dt.ru/upload/iblock/f80/9533a717_3e26_11e8_903c_549f35008dee_9875a0c7_6fb6_11e8_903c_549f35008dee.jpeg</t>
  </si>
  <si>
    <t>https://topol-dt.ru/upload/iblock/8d9/9533a717_3e26_11e8_903c_549f35008dee_15e4a694_6fa8_11e8_903c_549f35008dee.jpeg</t>
  </si>
  <si>
    <t>https://topol-dt.ru/upload/iblock/032/9533a717_3e26_11e8_903c_549f35008dee_925e7b72_6fb6_11e8_903c_549f35008dee.jpeg</t>
  </si>
  <si>
    <t>https://topol-dt.ru/upload/iblock/aca/9533a717_3e26_11e8_903c_549f35008dee_925e7b73_6fb6_11e8_903c_549f35008dee.jpeg</t>
  </si>
  <si>
    <t>https://topol-dt.ru/upload/iblock/713/9533a717_3e26_11e8_903c_549f35008dee_99cb8d49_bf5e_11ea_a0f3_549f35008dee.jpeg</t>
  </si>
  <si>
    <t>https://topol-dt.ru/upload/iblock/73d/9533a717_3e26_11e8_903c_549f35008dee_f6bf6972_e5a6_11e9_8710_549f35008dee.pdf</t>
  </si>
  <si>
    <t>Стеллаж Polini Home Smart Каскадный 6 секций, бетон</t>
  </si>
  <si>
    <t>Модель имеет 6 секций.Крепится к стене с помощью специальных болтов и уголков.Материал изделия: ЛДСП.Подходит для хранения предметов,зонирования жилого помещения и декоративного использования.размер стеллажа,см.:высота-106,9ширина- 103,7глубина- 29.размер полки,см.: 33х33х29</t>
  </si>
  <si>
    <t>https://topol-dt.ru/catalog/shkafy_i_stellazhi/stellazh_polini_home_smart_kaskadnyy_6_sektsiy_beton/</t>
  </si>
  <si>
    <t>https://topol-dt.ru/upload/iblock/d85/ca074be7_3e36_11e8_903c_549f35008dee_bae36d02_6fa6_11e8_903c_549f35008dee.jpeg</t>
  </si>
  <si>
    <t>https://topol-dt.ru/upload/iblock/330/ca074be7_3e36_11e8_903c_549f35008dee_54e8d4a3_1dbc_11eb_876e_549f35008dee.jpeg</t>
  </si>
  <si>
    <t>https://topol-dt.ru/upload/iblock/53e/ca074be7_3e36_11e8_903c_549f35008dee_9f5fe536_6fa6_11e8_903c_549f35008dee.jpeg</t>
  </si>
  <si>
    <t>https://topol-dt.ru/upload/iblock/dab/ca074be7_3e36_11e8_903c_549f35008dee_af1ddee6_6fa6_11e8_903c_549f35008dee.jpeg</t>
  </si>
  <si>
    <t>https://topol-dt.ru/upload/iblock/103/ca074be7_3e36_11e8_903c_549f35008dee_ca579c08_6fa6_11e8_903c_549f35008dee.jpeg</t>
  </si>
  <si>
    <t>https://topol-dt.ru/upload/iblock/f6e/ca074be7_3e36_11e8_903c_549f35008dee_ec3d2cfc_e5aa_11e9_8710_549f35008dee.pdf</t>
  </si>
  <si>
    <t>Стеллаж Polini Home Smart Каскадный 6 секций, винтаж</t>
  </si>
  <si>
    <t>Модель имеет 6 секций.Крепится к стене с помощью специальных болтов и уголков.Материал изделия: ЛДСП.Подходит для хранения предметов,зонирования жилого помещения и декоративного использования.размер стеллажа:высота-106,9 смширина- 103,7 смглубина- 29 смразмер полки,см.: 33,5х32,3х28</t>
  </si>
  <si>
    <t>https://topol-dt.ru/catalog/shkafy_i_stellazhi/stellazh_polini_home_smart_kaskadnyy_6_sektsiy_vintazh/</t>
  </si>
  <si>
    <t>https://topol-dt.ru/upload/iblock/f3d/140d76cc_3e37_11e8_903c_549f35008dee_3eb66b0f_6fa3_11e8_903c_549f35008dee.jpeg</t>
  </si>
  <si>
    <t>https://topol-dt.ru/upload/iblock/07f/140d76cc_3e37_11e8_903c_549f35008dee_5d615a3c_1dbc_11eb_876e_549f35008dee.jpeg</t>
  </si>
  <si>
    <t>https://topol-dt.ru/upload/iblock/9c4/140d76cc_3e37_11e8_903c_549f35008dee_ccb4a30f_6fa2_11e8_903c_549f35008dee.jpeg</t>
  </si>
  <si>
    <t>https://topol-dt.ru/upload/iblock/c54/140d76cc_3e37_11e8_903c_549f35008dee_fd833a0f_6fa2_11e8_903c_549f35008dee.jpeg</t>
  </si>
  <si>
    <t>https://topol-dt.ru/upload/iblock/be2/140d76cc_3e37_11e8_903c_549f35008dee_33064956_6fa3_11e8_903c_549f35008dee.jpeg</t>
  </si>
  <si>
    <t>https://topol-dt.ru/upload/iblock/cf2/140d76cc_3e37_11e8_903c_549f35008dee_fd69ba96_e5aa_11e9_8710_549f35008dee.pdf</t>
  </si>
  <si>
    <t>Стеллаж Polini Home Smart Каскадный 6 секций, дуб</t>
  </si>
  <si>
    <t>https://topol-dt.ru/catalog/shkafy_i_stellazhi/stellazh_polini_home_smart_kaskadnyy_6_sektsiy_dub/</t>
  </si>
  <si>
    <t>https://topol-dt.ru/upload/iblock/0de/8d6ee205_3e37_11e8_903c_549f35008dee_1fe57141_6fa7_11e8_903c_549f35008dee.jpeg</t>
  </si>
  <si>
    <t>https://topol-dt.ru/upload/iblock/a72/8d6ee205_3e37_11e8_903c_549f35008dee_5d615a3d_1dbc_11eb_876e_549f35008dee.jpeg</t>
  </si>
  <si>
    <t>https://topol-dt.ru/upload/iblock/946/8d6ee205_3e37_11e8_903c_549f35008dee_ecc6239f_6fa6_11e8_903c_549f35008dee.jpeg</t>
  </si>
  <si>
    <t>https://topol-dt.ru/upload/iblock/f35/8d6ee205_3e37_11e8_903c_549f35008dee_0d56369f_6fa7_11e8_903c_549f35008dee.jpeg</t>
  </si>
  <si>
    <t>https://topol-dt.ru/upload/iblock/491/8d6ee205_3e37_11e8_903c_549f35008dee_17a60cae_6fa7_11e8_903c_549f35008dee.jpeg</t>
  </si>
  <si>
    <t>https://topol-dt.ru/upload/iblock/5cf/8d6ee205_3e37_11e8_903c_549f35008dee_da9e5d55_e5aa_11e9_8710_549f35008dee.pdf</t>
  </si>
  <si>
    <t>Стеллаж Polini Home Smart Каскадный 10 секций, вяз</t>
  </si>
  <si>
    <t>https://topol-dt.ru/catalog/shkafy_i_stellazhi/stellazh_polini_home_smart_kaskadnyy_10_sektsiy_vyaz/</t>
  </si>
  <si>
    <t>https://topol-dt.ru/upload/iblock/091/031a1eaf_3e3c_11e8_903c_549f35008dee_391cf0b3_6fa2_11e8_903c_549f35008dee.jpeg</t>
  </si>
  <si>
    <t>https://topol-dt.ru/upload/iblock/bda/031a1eaf_3e3c_11e8_903c_549f35008dee_21518f55_6fa2_11e8_903c_549f35008dee.jpeg</t>
  </si>
  <si>
    <t>https://topol-dt.ru/upload/iblock/08a/031a1eaf_3e3c_11e8_903c_549f35008dee_302d664c_6fa2_11e8_903c_549f35008dee.jpeg</t>
  </si>
  <si>
    <t>https://topol-dt.ru/upload/iblock/1a8/031a1eaf_3e3c_11e8_903c_549f35008dee_391cf0b2_6fa2_11e8_903c_549f35008dee.jpeg</t>
  </si>
  <si>
    <t>https://topol-dt.ru/upload/iblock/1a3/031a1eaf_3e3c_11e8_903c_549f35008dee_e64ef5d9_e515_11e9_8710_549f35008dee.pdf</t>
  </si>
  <si>
    <t>Стеллаж Polini Home Smart Каскадный 10 секций, бетон</t>
  </si>
  <si>
    <t>https://topol-dt.ru/catalog/shkafy_i_stellazhi/stellazh_polini_home_smart_kaskadnyy_10_sektsiy_beton/</t>
  </si>
  <si>
    <t>https://topol-dt.ru/upload/iblock/279/32b0e16a_3e3c_11e8_903c_549f35008dee_40135968_6fa1_11e8_903c_549f35008dee.jpeg</t>
  </si>
  <si>
    <t>https://topol-dt.ru/upload/iblock/201/32b0e16a_3e3c_11e8_903c_549f35008dee_e9d4ebc7_1dbc_11eb_876e_549f35008dee.jpeg</t>
  </si>
  <si>
    <t>https://topol-dt.ru/upload/iblock/724/32b0e16a_3e3c_11e8_903c_549f35008dee_37e6ffd7_6fa1_11e8_903c_549f35008dee.jpeg</t>
  </si>
  <si>
    <t>https://topol-dt.ru/upload/iblock/386/32b0e16a_3e3c_11e8_903c_549f35008dee_37e6ffd8_6fa1_11e8_903c_549f35008dee.jpeg</t>
  </si>
  <si>
    <t>https://topol-dt.ru/upload/iblock/983/32b0e16a_3e3c_11e8_903c_549f35008dee_4f66352b_6fa1_11e8_903c_549f35008dee.jpeg</t>
  </si>
  <si>
    <t>https://topol-dt.ru/upload/iblock/4a0/32b0e16a_3e3c_11e8_903c_549f35008dee_6e5b7769_53dd_11ef_ba90_5254001dfc81.jpeg</t>
  </si>
  <si>
    <t>https://topol-dt.ru/upload/iblock/572/32b0e16a_3e3c_11e8_903c_549f35008dee_cdb6de24_e515_11e9_8710_549f35008dee.pdf</t>
  </si>
  <si>
    <t>Стеллаж Polini Home Smart Каскадный 10 секций, винтаж</t>
  </si>
  <si>
    <t>https://topol-dt.ru/catalog/shkafy_i_stellazhi/stellazh_polini_home_smart_kaskadnyy_10_sektsiy_vintazh/</t>
  </si>
  <si>
    <t>https://topol-dt.ru/upload/iblock/c1b/55c14693_3e3c_11e8_903c_549f35008dee_6cc7b395_6fa0_11e8_903c_549f35008dee.jpeg</t>
  </si>
  <si>
    <t>https://topol-dt.ru/upload/iblock/44f/55c14693_3e3c_11e8_903c_549f35008dee_f01baca1_1dbc_11eb_876e_549f35008dee.jpeg</t>
  </si>
  <si>
    <t>https://topol-dt.ru/upload/iblock/3d1/55c14693_3e3c_11e8_903c_549f35008dee_56fc1a14_6fa0_11e8_903c_549f35008dee.jpeg</t>
  </si>
  <si>
    <t>https://topol-dt.ru/upload/iblock/083/55c14693_3e3c_11e8_903c_549f35008dee_663e4c34_6fa0_11e8_903c_549f35008dee.jpeg</t>
  </si>
  <si>
    <t>https://topol-dt.ru/upload/iblock/95b/55c14693_3e3c_11e8_903c_549f35008dee_81baafde_6fa0_11e8_903c_549f35008dee.jpeg</t>
  </si>
  <si>
    <t>https://topol-dt.ru/upload/iblock/ed8/55c14693_3e3c_11e8_903c_549f35008dee_c68dfa91_e515_11e9_8710_549f35008dee.pdf</t>
  </si>
  <si>
    <t>Стеллаж Polini Home Smart Каскадный 10 секций, дуб</t>
  </si>
  <si>
    <t>https://topol-dt.ru/catalog/shkafy_i_stellazhi/stellazh_polini_home_smart_kaskadnyy_10_sektsiy_dub/</t>
  </si>
  <si>
    <t>https://topol-dt.ru/upload/iblock/0d7/985261dc_3e3c_11e8_903c_549f35008dee_7641cbc4_6fa1_11e8_903c_549f35008dee.jpeg</t>
  </si>
  <si>
    <t>https://topol-dt.ru/upload/iblock/1a2/985261dc_3e3c_11e8_903c_549f35008dee_f797e05d_1dbc_11eb_876e_549f35008dee.jpeg</t>
  </si>
  <si>
    <t>https://topol-dt.ru/upload/iblock/94a/985261dc_3e3c_11e8_903c_549f35008dee_69c030f4_6fa1_11e8_903c_549f35008dee.jpeg</t>
  </si>
  <si>
    <t>https://topol-dt.ru/upload/iblock/a0d/985261dc_3e3c_11e8_903c_549f35008dee_69c030f5_6fa1_11e8_903c_549f35008dee.jpeg</t>
  </si>
  <si>
    <t>https://topol-dt.ru/upload/iblock/47b/985261dc_3e3c_11e8_903c_549f35008dee_800530a4_6fa1_11e8_903c_549f35008dee.jpeg</t>
  </si>
  <si>
    <t>https://topol-dt.ru/upload/iblock/477/985261dc_3e3c_11e8_903c_549f35008dee_5dca1a37_53dd_11ef_ba90_5254001dfc81.jpeg</t>
  </si>
  <si>
    <t>https://topol-dt.ru/upload/iblock/afb/985261dc_3e3c_11e8_903c_549f35008dee_d6eb7073_e515_11e9_8710_549f35008dee.pdf</t>
  </si>
  <si>
    <t>Шкаф трехсекционный Polini kids Simple, белый</t>
  </si>
  <si>
    <t>Шкаф трехсекционный Polini kids Simple, серый состоит из 2 закрытых секций, вмещающих в себя 5 полок и платяную штангу, которые могут быть по-разному установлены.Центральная часть состоит из открытого стеллажа, в основании которого 3 выдвижных ящика на роликовых направляющих. Сглаженные углы шкафа уберегут ребенка от получения травм. Изготовлен из высококачественных и безвредных материалов: ЛДСП Kronospan (Австрия).Отвечает европейским стандартам качества и требованиям к безопасности детей.Габариты изделия (ГхВ хШ): 52 x 190 x 135 см.</t>
  </si>
  <si>
    <t>https://topol-dt.ru/catalog/shkafy/shkaf_trekhsektsionnyy_polini_kids_simple_belyy/</t>
  </si>
  <si>
    <t>https://topol-dt.ru/upload/iblock/43b/3975e620_b1b4_11e8_9ac4_549f35008dee_3dec461e_bcca_11e8_9ac4_549f35008dee.jpeg</t>
  </si>
  <si>
    <t>https://topol-dt.ru/upload/iblock/a94/3975e620_b1b4_11e8_9ac4_549f35008dee_b6827f44_3a83_11e9_94db_549f35008dee.pdf</t>
  </si>
  <si>
    <t>Растущая парта-трансформер Polini kids City D2 120х55 см, белый-серый</t>
  </si>
  <si>
    <t xml:space="preserve"> -растет вместе с ребенком, -сглаженные углы, -встроенный пенал, -накладная линейка, -соответствует европейским стандартам качества и безопасности, -регулируемый угол наклона в 6 положениях до 27 градусов, -5 положений высоты: 53см, 59см, 64см, 71см, 76см. -способствует хорошей осанке. -дополнительно можно приобрести боковые и задние приставки для увеличения рабочей поверхности.   Рост ребенка:от 115 см. до 185 см. Возраст: от 6 до 17 лет. Материал:каркас-металл, столешница -ЛДСП. Габариты: Размеры в собранном виде (ДхШхB): 120,0 х 60,0 х 53,0- 76,0 см. Размеры упаковки, парта (ДхШхB): 122  x 57 x 10 см. Вес:18,5 кг..</t>
  </si>
  <si>
    <t>https://topol-dt.ru/catalog/stoly/rastushchaya_parta_transformer_polini_kids_city_d2_120kh55_sm_belyy_seryy/</t>
  </si>
  <si>
    <t>https://topol-dt.ru/upload/iblock/bf4/8652c40a_9096_11e8_b784_549f35008dee_4a1c492f_ac62_11e8_82b4_549f35008dee.jpeg</t>
  </si>
  <si>
    <t>https://topol-dt.ru/upload/iblock/16f/8652c40a_9096_11e8_b784_549f35008dee_43ce6435_ac62_11e8_82b4_549f35008dee.jpeg</t>
  </si>
  <si>
    <t>https://topol-dt.ru/upload/iblock/7da/8652c40a_9096_11e8_b784_549f35008dee_4a1c4930_ac62_11e8_82b4_549f35008dee.jpeg</t>
  </si>
  <si>
    <t>https://topol-dt.ru/upload/iblock/b29/8652c40a_9096_11e8_b784_549f35008dee_523f1d3f_ac62_11e8_82b4_549f35008dee.jpeg</t>
  </si>
  <si>
    <t>https://topol-dt.ru/upload/iblock/1c4/8652c40a_9096_11e8_b784_549f35008dee_523f1d40_ac62_11e8_82b4_549f35008dee.jpeg</t>
  </si>
  <si>
    <t>https://topol-dt.ru/upload/iblock/808/8652c40a_9096_11e8_b784_549f35008dee_5af7e800_ac62_11e8_82b4_549f35008dee.jpeg</t>
  </si>
  <si>
    <t>https://topol-dt.ru/upload/iblock/3e0/8652c40a_9096_11e8_b784_549f35008dee_5af7e801_ac62_11e8_82b4_549f35008dee.jpeg</t>
  </si>
  <si>
    <t>https://topol-dt.ru/upload/iblock/1a7/8652c40a_9096_11e8_b784_549f35008dee_a14697d4_650c_11ea_a0f3_549f35008dee.pdf</t>
  </si>
  <si>
    <t>Приставка задняя  для растущей парты-трансформера Polini kids City D2, 120х20 см, белый-серый</t>
  </si>
  <si>
    <t>Служит для увеличения рабочей поверхности парты.Подходит для растущей парты-трансформер Polini kids City D2 120х55 см.Материал: ЛДСП, труба стальная.Размеры, задняя приставка (ДхШ): 120 х 20 смВес брутто, задняя приставка – 4,2 кг.Размеры упаковки, задняя приставка (ДхШхB): 121 х 27 х 5 см</t>
  </si>
  <si>
    <t>https://topol-dt.ru/catalog/aksessuary_dlya_mebeli/pristavka_zadnyaya_dlya_rastushchey_party_transformera_polini_kids_city_d2_120kh20_sm_belyy_seryy/</t>
  </si>
  <si>
    <t>https://topol-dt.ru/upload/iblock/84e/c247624f_93f3_11e8_b784_549f35008dee_061033ec_ba48_11e8_9ac4_549f35008dee.jpeg</t>
  </si>
  <si>
    <t>https://topol-dt.ru/upload/iblock/671/c247624f_93f3_11e8_b784_549f35008dee_061033ed_ba48_11e8_9ac4_549f35008dee.jpeg</t>
  </si>
  <si>
    <t>https://topol-dt.ru/upload/iblock/bac/c247624f_93f3_11e8_b784_549f35008dee_0c3802e0_ba48_11e8_9ac4_549f35008dee.jpeg</t>
  </si>
  <si>
    <t>https://topol-dt.ru/upload/iblock/05f/c247624f_93f3_11e8_b784_549f35008dee_0c3802e1_ba48_11e8_9ac4_549f35008dee.jpeg</t>
  </si>
  <si>
    <t>Приставка боковая  для растущей парты-трансформера Polini kids City D2, 55х20 см, белый-серый</t>
  </si>
  <si>
    <t>Служит для увеличения рабочей поверхности парты.Подходит для растущей парты-трансформер Polini kids City D2 120х55 см.Материал: ЛДСП, труба стальная.Размеры,боковая приставка (ДхШ): 55 х 20 смВес брутто, боковая приставка – 2,05 кг.Размеры упаковки, бокова приставка (ДхШхB): 56 х 30 х 5 см</t>
  </si>
  <si>
    <t>https://topol-dt.ru/catalog/aksessuary_dlya_mebeli/pristavka_bokovaya_dlya_rastushchey_party_transformera_polini_kids_city_d2_55kh20_sm_belyy_seryy/</t>
  </si>
  <si>
    <t>https://topol-dt.ru/upload/iblock/752/1e2a40a4_93f4_11e8_b784_549f35008dee_7aff4f69_ba47_11e8_9ac4_549f35008dee.jpeg</t>
  </si>
  <si>
    <t>https://topol-dt.ru/upload/iblock/6ee/1e2a40a4_93f4_11e8_b784_549f35008dee_7aff4f6a_ba47_11e8_9ac4_549f35008dee.jpeg</t>
  </si>
  <si>
    <t>https://topol-dt.ru/upload/iblock/765/1e2a40a4_93f4_11e8_b784_549f35008dee_8257ce81_ba47_11e8_9ac4_549f35008dee.jpeg</t>
  </si>
  <si>
    <t>https://topol-dt.ru/upload/iblock/e3e/1e2a40a4_93f4_11e8_b784_549f35008dee_8257ce82_ba47_11e8_9ac4_549f35008dee.jpeg</t>
  </si>
  <si>
    <t xml:space="preserve">Каркас кровати-чердака Polini kids City, белый </t>
  </si>
  <si>
    <t>104.6</t>
  </si>
  <si>
    <t>Подростковая кровать, размер ложа которой составляет 200х90 см.Кровать подходит детям от 6 -16 лет (до 90 кг).Матрас в комплект кровати не входит.Состоит из материала ЛДСП компании Kronospan (Австрия).Изготовлена по европейским стандартам.Габариты изделия  (ДхШхВ) 213х95х185 см.</t>
  </si>
  <si>
    <t>https://topol-dt.ru/catalog/krovati_cherdaki_s_igrovoy_zonoy/karkas_krovati_cherdaka_polini_kids_city_belyy_/</t>
  </si>
  <si>
    <t>https://topol-dt.ru/upload/iblock/bf0/8a276dec_8312_11e7_8095_549f35008dee_937baa0e_9bdb_11e8_82b4_549f35008dee.jpeg</t>
  </si>
  <si>
    <t>https://topol-dt.ru/upload/iblock/710/8a276dec_8312_11e7_8095_549f35008dee_937baa0f_9bdb_11e8_82b4_549f35008dee.jpeg</t>
  </si>
  <si>
    <t>https://topol-dt.ru/upload/iblock/c19/8a276dec_8312_11e7_8095_549f35008dee_9aa48da3_9bdb_11e8_82b4_549f35008dee.jpeg</t>
  </si>
  <si>
    <t>https://topol-dt.ru/upload/iblock/10c/8a276dec_8312_11e7_8095_549f35008dee_50462153_a7a2_11e8_82b4_549f35008dee.jpeg</t>
  </si>
  <si>
    <t>https://topol-dt.ru/upload/iblock/7d8/8a276dec_8312_11e7_8095_549f35008dee_c2164b16_a6e1_11e9_8710_549f35008dee.pdf</t>
  </si>
  <si>
    <t xml:space="preserve">Шкаф двухсекционный Polini kids City, белый </t>
  </si>
  <si>
    <t>66.4</t>
  </si>
  <si>
    <t>Вместительный,компактный шкаф с 3 полками и штангой для одежды. Шкаф соответствует Европейским стандартам качества детской мебели. Габариты изделия,см..:(ДхШхВ) 100 х 65 х 129</t>
  </si>
  <si>
    <t>https://topol-dt.ru/catalog/aksessuary_dlya_mebeli/shkaf_dvukhsektsionnyy_polini_kids_city_belyy_/</t>
  </si>
  <si>
    <t>https://topol-dt.ru/upload/iblock/05b/aabc43ac_8312_11e7_8095_549f35008dee_ba9fb5e7_6967_11e8_903c_549f35008dee.jpeg</t>
  </si>
  <si>
    <t>https://topol-dt.ru/upload/iblock/ff0/aabc43ac_8312_11e7_8095_549f35008dee_808d09e1_a7a2_11e8_82b4_549f35008dee.jpeg</t>
  </si>
  <si>
    <t>https://topol-dt.ru/upload/iblock/064/aabc43ac_8312_11e7_8095_549f35008dee_8a11f987_c5c9_11ea_a0f3_549f35008dee.jpeg</t>
  </si>
  <si>
    <t>https://topol-dt.ru/upload/iblock/d7a/aabc43ac_8312_11e7_8095_549f35008dee_051e6b2d_a6e2_11e9_8710_549f35008dee.pdf</t>
  </si>
  <si>
    <t>Стол письменный Polini kids City/ Urban, синий</t>
  </si>
  <si>
    <t>Многофункциональный письменный стол Polini kids City Urban-подходит для кровати-чердака Polini City,белый-колеса для удобства эксплуатации-широкая рабочая поверхность-надежная мебельная фурнитура от европейских поставщиковГабариты изделия (ДхШхВ): 107х60х71,4 см.</t>
  </si>
  <si>
    <t>ЕАЭС RU C-RU.НА75.В.00394/20</t>
  </si>
  <si>
    <t>https://topol-dt.ru/catalog/stoly/stol_pismennyy_polini_kids_city_siniy_/</t>
  </si>
  <si>
    <t>https://topol-dt.ru/upload/iblock/0c8/71dbdc92_127d_11ea_b3e1_549f35008dee_c5afbd83_2adc_11ea_b3e1_549f35008dee.jpeg</t>
  </si>
  <si>
    <t>https://topol-dt.ru/upload/iblock/08e/71dbdc92_127d_11ea_b3e1_549f35008dee_ceaff18c_2adc_11ea_b3e1_549f35008dee.jpeg</t>
  </si>
  <si>
    <t>https://topol-dt.ru/upload/iblock/6f7/71dbdc92_127d_11ea_b3e1_549f35008dee_ceaff18e_2adc_11ea_b3e1_549f35008dee.jpeg</t>
  </si>
  <si>
    <t>https://topol-dt.ru/upload/iblock/26a/71dbdc92_127d_11ea_b3e1_549f35008dee_f38e4662_3c3c_11ea_b3e1_549f35008dee.pdf</t>
  </si>
  <si>
    <t>Стол письменный Polini kids City/ Urban, роза</t>
  </si>
  <si>
    <t>https://topol-dt.ru/catalog/stoly/stol_pismennyy_polini_kids_city_roza_/</t>
  </si>
  <si>
    <t>https://topol-dt.ru/upload/iblock/36e/146b786c_127d_11ea_b3e1_549f35008dee_dcbcb0ca_2adc_11ea_b3e1_549f35008dee.jpeg</t>
  </si>
  <si>
    <t>https://topol-dt.ru/upload/iblock/2d4/146b786c_127d_11ea_b3e1_549f35008dee_e45c992a_2adc_11ea_b3e1_549f35008dee.jpeg</t>
  </si>
  <si>
    <t>https://topol-dt.ru/upload/iblock/931/146b786c_127d_11ea_b3e1_549f35008dee_ed76fc57_2adc_11ea_b3e1_549f35008dee.jpeg</t>
  </si>
  <si>
    <t>https://topol-dt.ru/upload/iblock/dbe/146b786c_127d_11ea_b3e1_549f35008dee_fcf1d304_3c3c_11ea_b3e1_549f35008dee.pdf</t>
  </si>
  <si>
    <t>Стол письменный Polini kids City/ Urban, макиато</t>
  </si>
  <si>
    <t>макиато</t>
  </si>
  <si>
    <t>https://topol-dt.ru/catalog/stoly/stol_pismennyy_polini_kids_city_makiato/</t>
  </si>
  <si>
    <t>https://topol-dt.ru/upload/iblock/e4b/acdad9c3_127c_11ea_b3e1_549f35008dee_83c07fcc_2adc_11ea_b3e1_549f35008dee.jpeg</t>
  </si>
  <si>
    <t>https://topol-dt.ru/upload/iblock/9a4/acdad9c3_127c_11ea_b3e1_549f35008dee_8a2fb80a_2adc_11ea_b3e1_549f35008dee.jpeg</t>
  </si>
  <si>
    <t>https://topol-dt.ru/upload/iblock/7f8/acdad9c3_127c_11ea_b3e1_549f35008dee_91a72906_2adc_11ea_b3e1_549f35008dee.jpeg</t>
  </si>
  <si>
    <t>https://topol-dt.ru/upload/iblock/edb/acdad9c3_127c_11ea_b3e1_549f35008dee_1b63b253_3c3d_11ea_b3e1_549f35008dee.pdf</t>
  </si>
  <si>
    <t>Лестница с ящиками без перил для кровати-чердака Polini kids City/ Urban, белый</t>
  </si>
  <si>
    <t>60.4</t>
  </si>
  <si>
    <t xml:space="preserve">Предназначена  для чердака Polini kids City.-установка с правой и с левой стороны чердака.-безопасные материалы.-встроенные ящики для вещей и игрушек.-отсутствие лицевой фурнитуры.Перила продаются отдельно.Габариты лестницы(ДхШхВ): 48х94х166 см. </t>
  </si>
  <si>
    <t>https://topol-dt.ru/catalog/aksessuary_dlya_mebeli/lestnitsa_s_tremya_yashchikami_dlya_krovati_cherdaka_polini_kids_city_belyy/</t>
  </si>
  <si>
    <t>https://topol-dt.ru/upload/iblock/442/88ca2fcb_1291_11ea_b3e1_549f35008dee_04177440_2875_11ea_b3e1_549f35008dee.jpeg</t>
  </si>
  <si>
    <t>https://topol-dt.ru/upload/iblock/9ec/88ca2fcb_1291_11ea_b3e1_549f35008dee_f668c3be_24e0_11ec_9107_549f35008dee.jpeg</t>
  </si>
  <si>
    <t>https://topol-dt.ru/upload/iblock/0f2/88ca2fcb_1291_11ea_b3e1_549f35008dee_0b8c83db_2875_11ea_b3e1_549f35008dee.jpeg</t>
  </si>
  <si>
    <t>https://topol-dt.ru/upload/iblock/770/88ca2fcb_1291_11ea_b3e1_549f35008dee_15acbe66_2875_11ea_b3e1_549f35008dee.jpeg</t>
  </si>
  <si>
    <t>https://topol-dt.ru/upload/iblock/f48/88ca2fcb_1291_11ea_b3e1_549f35008dee_1e2c6820_2875_11ea_b3e1_549f35008dee.jpeg</t>
  </si>
  <si>
    <t>https://topol-dt.ru/upload/iblock/34c/88ca2fcb_1291_11ea_b3e1_549f35008dee_2d6c38e2_2875_11ea_b3e1_549f35008dee.jpeg</t>
  </si>
  <si>
    <t>https://topol-dt.ru/upload/iblock/bc3/88ca2fcb_1291_11ea_b3e1_549f35008dee_380f5f1b_2875_11ea_b3e1_549f35008dee.jpeg</t>
  </si>
  <si>
    <t>https://topol-dt.ru/upload/iblock/b6b/d34d6df6_8316_11e7_8095_549f35008dee_ca55afa9_a6e1_11e9_8710_549f35008dee.pdf</t>
  </si>
  <si>
    <t>Декоративный элемент для кровати-чердака Polini kids City, роза</t>
  </si>
  <si>
    <t>пленка ПВХ</t>
  </si>
  <si>
    <t>Декоративный элемент для кровати-чердака Polini City придает новый вид.Лента может быть легко наклеена без пузырей на бортик кровати.Инструкции по уходу: протирать влажной тряпкой.При необходимости удобно снимается, не оставляют следов и не повреждают поверхность.</t>
  </si>
  <si>
    <t>https://topol-dt.ru/catalog/aksessuary_dlya_mebeli/dekorativnyy_element_dlya_krovati_cherdaka_polini_kids_city_roza/</t>
  </si>
  <si>
    <t>https://topol-dt.ru/upload/iblock/a72/dbb772b3_a10e_11e8_82b4_549f35008dee_7fb88a9a_b5cc_11e8_9ac4_549f35008dee.jpeg</t>
  </si>
  <si>
    <t>https://topol-dt.ru/upload/iblock/cb1/dbb772b3_a10e_11e8_82b4_549f35008dee_7fb88a9b_b5cc_11e8_9ac4_549f35008dee.jpeg</t>
  </si>
  <si>
    <t>https://topol-dt.ru/upload/iblock/3c8/dbb772b3_a10e_11e8_82b4_549f35008dee_b16512e6_c5ca_11ea_a0f3_549f35008dee.jpeg</t>
  </si>
  <si>
    <t>Декоративный элемент для кровати-чердака Polini kids City, синий</t>
  </si>
  <si>
    <t>https://topol-dt.ru/catalog/aksessuary_dlya_mebeli/dekorativnyy_element_dlya_krovati_cherdaka_polini_kids_city_siniy/</t>
  </si>
  <si>
    <t>https://topol-dt.ru/upload/iblock/c07/670afdbe_a10f_11e8_82b4_549f35008dee_d181e489_a9ee_11e8_82b4_549f35008dee.jpeg</t>
  </si>
  <si>
    <t>https://topol-dt.ru/upload/iblock/572/670afdbe_a10f_11e8_82b4_549f35008dee_d181e48a_a9ee_11e8_82b4_549f35008dee.jpeg</t>
  </si>
  <si>
    <t>https://topol-dt.ru/upload/iblock/b63/670afdbe_a10f_11e8_82b4_549f35008dee_dca333b1_a9ee_11e8_82b4_549f35008dee.jpeg</t>
  </si>
  <si>
    <t>Защитный барьер для детской кровати Polini kids 150, белый</t>
  </si>
  <si>
    <t>Барьер Polini для подростковых кроватей.Крепится под матрас.Рекомендуемая высота матраса не более 15 см.Нагрузка до 25 кг.Размер барьера (ВхШ): 43,5х150 см.</t>
  </si>
  <si>
    <t>https://topol-dt.ru/catalog/aksessuary_dlya_mebeli/zashchitnyy_barer_dlya_detskoy_krovati_polini_kids_150_belyy/</t>
  </si>
  <si>
    <t>https://topol-dt.ru/upload/iblock/5e8/becc2d02_57fe_11e8_903c_549f35008dee_95778a22_709f_11e8_903c_549f35008dee.jpeg</t>
  </si>
  <si>
    <t>Комплект для купания Фея, персиковый</t>
  </si>
  <si>
    <t>персиковый</t>
  </si>
  <si>
    <t>https://topol-dt.ru/catalog/komplekty_dlya_kupaniya/komplekt_dlya_kupaniya_feya_persikovyy/</t>
  </si>
  <si>
    <t>https://topol-dt.ru/upload/iblock/8ab/51241af1_7f58_11e8_903c_549f35008dee_42b972e9_ad1d_11e8_82b4_549f35008dee.jpeg</t>
  </si>
  <si>
    <t>https://topol-dt.ru/upload/iblock/9fe/51241af1_7f58_11e8_903c_549f35008dee_380cc72d_ad1d_11e8_82b4_549f35008dee.jpeg</t>
  </si>
  <si>
    <t>https://topol-dt.ru/upload/iblock/2b2/51241af1_7f58_11e8_903c_549f35008dee_4ba69bee_ad1d_11e8_82b4_549f35008dee.jpeg</t>
  </si>
  <si>
    <t>https://topol-dt.ru/upload/iblock/026/51241af1_7f58_11e8_903c_549f35008dee_4ba69bf0_ad1d_11e8_82b4_549f35008dee.jpeg</t>
  </si>
  <si>
    <t>https://topol-dt.ru/upload/iblock/ee3/51241af1_7f58_11e8_903c_549f35008dee_52ec1005_ad1d_11e8_82b4_549f35008dee.jpeg</t>
  </si>
  <si>
    <t>https://topol-dt.ru/upload/iblock/8f5/51241af1_7f58_11e8_903c_549f35008dee_52ec1006_ad1d_11e8_82b4_549f35008dee.jpeg</t>
  </si>
  <si>
    <t>https://topol-dt.ru/upload/iblock/aa0/51241af1_7f58_11e8_903c_549f35008dee_5ae66cb0_ad1d_11e8_82b4_549f35008dee.jpeg</t>
  </si>
  <si>
    <t>https://topol-dt.ru/upload/iblock/3b8/51241af1_7f58_11e8_903c_549f35008dee_5ae66cb1_ad1d_11e8_82b4_549f35008dee.jpeg</t>
  </si>
  <si>
    <t>Комплект для купания Фея, розовый</t>
  </si>
  <si>
    <t>https://topol-dt.ru/catalog/komplekty_dlya_kupaniya/komplekt_dlya_kupaniya_feya_rozovyy/</t>
  </si>
  <si>
    <t>https://topol-dt.ru/upload/iblock/349/66575c62_7f58_11e8_903c_549f35008dee_6639b8c2_ad1d_11e8_82b4_549f35008dee.jpeg</t>
  </si>
  <si>
    <t>https://topol-dt.ru/upload/iblock/b2a/66575c62_7f58_11e8_903c_549f35008dee_6639b8c1_ad1d_11e8_82b4_549f35008dee.jpeg</t>
  </si>
  <si>
    <t>https://topol-dt.ru/upload/iblock/60c/66575c62_7f58_11e8_903c_549f35008dee_6e1c47a7_ad1d_11e8_82b4_549f35008dee.jpeg</t>
  </si>
  <si>
    <t>https://topol-dt.ru/upload/iblock/ca4/66575c62_7f58_11e8_903c_549f35008dee_75e2460b_ad1d_11e8_82b4_549f35008dee.jpeg</t>
  </si>
  <si>
    <t>https://topol-dt.ru/upload/iblock/995/66575c62_7f58_11e8_903c_549f35008dee_75e2460d_ad1d_11e8_82b4_549f35008dee.jpeg</t>
  </si>
  <si>
    <t>https://topol-dt.ru/upload/iblock/76f/66575c62_7f58_11e8_903c_549f35008dee_7d27ba21_ad1d_11e8_82b4_549f35008dee.jpeg</t>
  </si>
  <si>
    <t>https://topol-dt.ru/upload/iblock/831/66575c62_7f58_11e8_903c_549f35008dee_7d27ba23_ad1d_11e8_82b4_549f35008dee.jpeg</t>
  </si>
  <si>
    <t>https://topol-dt.ru/upload/iblock/87c/66575c62_7f58_11e8_903c_549f35008dee_8480393a_ad1d_11e8_82b4_549f35008dee.jpeg</t>
  </si>
  <si>
    <t>Комплект для купания Фея, зеленый</t>
  </si>
  <si>
    <t>https://topol-dt.ru/catalog/komplekty_dlya_kupaniya/komplekt_dlya_kupaniya_feya_zelenyy/</t>
  </si>
  <si>
    <t>https://topol-dt.ru/upload/iblock/3de/7189552e_7f58_11e8_903c_549f35008dee_8efae80f_ad1d_11e8_82b4_549f35008dee.jpeg</t>
  </si>
  <si>
    <t>https://topol-dt.ru/upload/iblock/41e/7189552e_7f58_11e8_903c_549f35008dee_8efae80e_ad1d_11e8_82b4_549f35008dee.jpeg</t>
  </si>
  <si>
    <t>https://topol-dt.ru/upload/iblock/97f/7189552e_7f58_11e8_903c_549f35008dee_96f544bb_ad1d_11e8_82b4_549f35008dee.jpeg</t>
  </si>
  <si>
    <t>https://topol-dt.ru/upload/iblock/512/7189552e_7f58_11e8_903c_549f35008dee_96f544bc_ad1d_11e8_82b4_549f35008dee.jpeg</t>
  </si>
  <si>
    <t>https://topol-dt.ru/upload/iblock/d91/7189552e_7f58_11e8_903c_549f35008dee_9ffc9ce4_ad1d_11e8_82b4_549f35008dee.jpeg</t>
  </si>
  <si>
    <t>https://topol-dt.ru/upload/iblock/187/7189552e_7f58_11e8_903c_549f35008dee_9ffc9ce5_ad1d_11e8_82b4_549f35008dee.jpeg</t>
  </si>
  <si>
    <t>https://topol-dt.ru/upload/iblock/a77/7189552e_7f58_11e8_903c_549f35008dee_a866da3c_ad1d_11e8_82b4_549f35008dee.jpeg</t>
  </si>
  <si>
    <t>https://topol-dt.ru/upload/iblock/837/7189552e_7f58_11e8_903c_549f35008dee_a866da3d_ad1d_11e8_82b4_549f35008dee.jpeg</t>
  </si>
  <si>
    <t>https://topol-dt.ru/upload/iblock/2aa/7189552e_7f58_11e8_903c_549f35008dee_b3941045_ad1d_11e8_82b4_549f35008dee.jpeg</t>
  </si>
  <si>
    <t>Комплект для купания Фея, голубой</t>
  </si>
  <si>
    <t>https://topol-dt.ru/catalog/komplekty_dlya_kupaniya/komplekt_dlya_kupaniya_feya_goluboy/</t>
  </si>
  <si>
    <t>https://topol-dt.ru/upload/iblock/14e/09971e14_7f58_11e8_903c_549f35008dee_1539b0d1_ba4b_11e8_9ac4_549f35008dee.jpeg</t>
  </si>
  <si>
    <t>https://topol-dt.ru/upload/iblock/288/09971e14_7f58_11e8_903c_549f35008dee_1b8071aa_ba4b_11e8_9ac4_549f35008dee.jpeg</t>
  </si>
  <si>
    <t>https://topol-dt.ru/upload/iblock/ba7/09971e14_7f58_11e8_903c_549f35008dee_1b8071ac_ba4b_11e8_9ac4_549f35008dee.jpeg</t>
  </si>
  <si>
    <t>https://topol-dt.ru/upload/iblock/9c0/09971e14_7f58_11e8_903c_549f35008dee_246b3950_ba4b_11e8_9ac4_549f35008dee.jpeg</t>
  </si>
  <si>
    <t>https://topol-dt.ru/upload/iblock/84c/09971e14_7f58_11e8_903c_549f35008dee_246b3951_ba4b_11e8_9ac4_549f35008dee.jpeg</t>
  </si>
  <si>
    <t>https://topol-dt.ru/upload/iblock/21c/09971e14_7f58_11e8_903c_549f35008dee_2b4f14fb_ba4b_11e8_9ac4_549f35008dee.jpeg</t>
  </si>
  <si>
    <t>https://topol-dt.ru/upload/iblock/ad2/09971e14_7f58_11e8_903c_549f35008dee_2b4f14fc_ba4b_11e8_9ac4_549f35008dee.jpeg</t>
  </si>
  <si>
    <t>https://topol-dt.ru/upload/iblock/0cf/09971e14_7f58_11e8_903c_549f35008dee_3288a230_ba4b_11e8_9ac4_549f35008dee.jpeg</t>
  </si>
  <si>
    <t>Комплект для купания Фея, бирюзовый</t>
  </si>
  <si>
    <t>https://topol-dt.ru/catalog/komplekty_dlya_kupaniya/komplekt_dlya_kupaniya_feya_biryuzovyy/</t>
  </si>
  <si>
    <t>https://topol-dt.ru/upload/iblock/1e8/3dadfad5_7f58_11e8_903c_549f35008dee_0082cbe9_ad1d_11e8_82b4_549f35008dee.jpeg</t>
  </si>
  <si>
    <t>https://topol-dt.ru/upload/iblock/682/3dadfad5_7f58_11e8_903c_549f35008dee_0082cbe8_ad1d_11e8_82b4_549f35008dee.jpeg</t>
  </si>
  <si>
    <t>https://topol-dt.ru/upload/iblock/038/3dadfad5_7f58_11e8_903c_549f35008dee_087141b2_ad1d_11e8_82b4_549f35008dee.jpeg</t>
  </si>
  <si>
    <t>https://topol-dt.ru/upload/iblock/9af/3dadfad5_7f58_11e8_903c_549f35008dee_087141b4_ad1d_11e8_82b4_549f35008dee.jpeg</t>
  </si>
  <si>
    <t>https://topol-dt.ru/upload/iblock/98e/3dadfad5_7f58_11e8_903c_549f35008dee_10d1f989_ad1d_11e8_82b4_549f35008dee.jpeg</t>
  </si>
  <si>
    <t>https://topol-dt.ru/upload/iblock/8b4/3dadfad5_7f58_11e8_903c_549f35008dee_26268e3e_ad1d_11e8_82b4_549f35008dee.jpeg</t>
  </si>
  <si>
    <t>Кроватка детская Polini kids Simple 1111 с комодом, белый-лайм</t>
  </si>
  <si>
    <t>Кровать -трансформер с комодом имеет 3 положения высоты ортопедического ложа. Днище реечное. В основании кровати 2 вместительных ящика. Комод кроватки имеет пеленальную поверхность с закругленными бортиками по бокам. В комод входят 3 ящика. На боковых стенках кровати силиконовые накладки.Механизм опускания боковой планки отсутствует. Трансформер имеет маятниковый механизм поперечного качания. Размер детского ложа – 60 х 120 см. Трансформируется в подростковую кровать, размер ложа которого 60 х 170 см.,  и независимую приставную тумбу. Кровать можно использовать до 12 лет. Изготовлено из материала: ЛДСП+ массив березы компании Kronospan (Австрия).Производство товара осуществляется в соответствии с требованиями европейской сертификации DIN EN 716-2-2008+A1-2013.Размеры кроватки (ВхШхГ) – 100 х 173,2 х 63,6 см Размер тумбы (ШхВ) – 41,6 х 66,0 см</t>
  </si>
  <si>
    <t>https://topol-dt.ru/catalog/krovati_transformery_iz_ldsp_i_mdf/krovatka_detskaya_polini_kids_simple_1111_s_komodom_belyy_laym/</t>
  </si>
  <si>
    <t>https://topol-dt.ru/upload/iblock/500/2d551532_059c_11e8_b493_549f35008dee_4ae7be45_364d_11e8_903c_549f35008dee.jpeg</t>
  </si>
  <si>
    <t>https://topol-dt.ru/upload/iblock/57c/2d551532_059c_11e8_b493_549f35008dee_5108691a_364d_11e8_903c_549f35008dee.jpeg</t>
  </si>
  <si>
    <t>https://topol-dt.ru/upload/iblock/226/2d551532_059c_11e8_b493_549f35008dee_5932614a_364d_11e8_903c_549f35008dee.jpeg</t>
  </si>
  <si>
    <t>https://topol-dt.ru/upload/iblock/8d9/2d551532_059c_11e8_b493_549f35008dee_1571a2fa_3a83_11e9_94db_549f35008dee.pdf</t>
  </si>
  <si>
    <t>Кроватка детская Polini kids Simple 1111 с комодом, белый-солнечный</t>
  </si>
  <si>
    <t>https://topol-dt.ru/catalog/krovati_transformery_iz_ldsp_i_mdf/krovatka_detskaya_polini_kids_simple_1111_s_komodom_belyy_solnechnyy/</t>
  </si>
  <si>
    <t>https://topol-dt.ru/upload/iblock/bf4/03fb471c_059d_11e8_b493_549f35008dee_c460f743_364d_11e8_903c_549f35008dee.jpeg</t>
  </si>
  <si>
    <t>https://topol-dt.ru/upload/iblock/825/03fb471c_059d_11e8_b493_549f35008dee_cdafb8b3_364d_11e8_903c_549f35008dee.jpeg</t>
  </si>
  <si>
    <t>https://topol-dt.ru/upload/iblock/1e7/03fb471c_059d_11e8_b493_549f35008dee_40f1083b_3a83_11e9_94db_549f35008dee.pdf</t>
  </si>
  <si>
    <t>Комплект в кроватку Polini kids Звезды 5 предметов, 120х60, серый</t>
  </si>
  <si>
    <t>Комплект в кроватку для новорожденного. В наборе 5 предметов из 100% хлопка. Выполнен в стильной цветовой гамме. Состав комплекта: - плед-одеяло (пододеяльник не съемный)(1400х1100 мм), - борт со съемными чехлами 12 шт. (350х350мм), - подушка(600х400мм), - простынь(1200х600мм), - наволочка(600х400мм).</t>
  </si>
  <si>
    <t>https://topol-dt.ru/catalog/komplekty_v_krovatku/komplekt_v_krovatku_polini_kids_zvezdy_5_predmetov_120kh60_seryy/</t>
  </si>
  <si>
    <t>https://topol-dt.ru/upload/iblock/04d/fabe8c66_7d87_11e7_8095_549f35008dee_7af3f820_ec68_11e7_bdc0_549f35008dee.jpeg</t>
  </si>
  <si>
    <t>https://topol-dt.ru/upload/iblock/da2/fabe8c66_7d87_11e7_8095_549f35008dee_d40a23fe_9402_11e8_b784_549f35008dee.jpeg</t>
  </si>
  <si>
    <t>https://topol-dt.ru/upload/iblock/f7d/fabe8c66_7d87_11e7_8095_549f35008dee_d40a23ff_9402_11e8_b784_549f35008dee.jpeg</t>
  </si>
  <si>
    <t>https://topol-dt.ru/upload/iblock/597/fabe8c66_7d87_11e7_8095_549f35008dee_dc4e4b52_9402_11e8_b784_549f35008dee.jpeg</t>
  </si>
  <si>
    <t>https://topol-dt.ru/upload/iblock/b50/fabe8c66_7d87_11e7_8095_549f35008dee_dc4e4b53_9402_11e8_b784_549f35008dee.jpeg</t>
  </si>
  <si>
    <t>https://topol-dt.ru/upload/iblock/971/fabe8c66_7d87_11e7_8095_549f35008dee_7af3f821_ec68_11e7_bdc0_549f35008dee.jpeg</t>
  </si>
  <si>
    <t>https://topol-dt.ru/upload/iblock/119/fabe8c66_7d87_11e7_8095_549f35008dee_85462f90_ec68_11e7_bdc0_549f35008dee.jpeg</t>
  </si>
  <si>
    <t>https://topol-dt.ru/upload/iblock/c4a/fabe8c66_7d87_11e7_8095_549f35008dee_85462f91_ec68_11e7_bdc0_549f35008dee.jpeg</t>
  </si>
  <si>
    <t>https://topol-dt.ru/upload/iblock/50e/fabe8c66_7d87_11e7_8095_549f35008dee_8f000eef_ec68_11e7_bdc0_549f35008dee.jpeg</t>
  </si>
  <si>
    <t>https://topol-dt.ru/upload/iblock/bc9/fabe8c66_7d87_11e7_8095_549f35008dee_8f000ef0_ec68_11e7_bdc0_549f35008dee.jpeg</t>
  </si>
  <si>
    <t>https://topol-dt.ru/upload/iblock/f18/fabe8c66_7d87_11e7_8095_549f35008dee_97338ca1_ec68_11e7_bdc0_549f35008dee.jpeg</t>
  </si>
  <si>
    <t>Комплект в кроватку Polini kids Зигзаг 5 предметов, 120х60, серо-голубой</t>
  </si>
  <si>
    <t>Комплект в кроватку для новорожденного. В наборе 5 предметов из 100% хлопка. Выполнен в стильной цветовой гамме. Состав комплекта: - плед-одеяло (пододеяльник не съемный)(1400х1100 мм), - борт со съемными чехлами (350х350мм), - подушка(600х400мм), - простынь(1200х600мм), - наволочка(600х400мм).</t>
  </si>
  <si>
    <t>https://topol-dt.ru/catalog/komplekty_v_krovatku/komplekt_v_krovatku_polini_kids_zigzag_5_predmetov_120kh60_sero_goluboy/</t>
  </si>
  <si>
    <t>https://topol-dt.ru/upload/iblock/b71/37e273d6_78fd_11e8_903c_549f35008dee_959fcf8f_a518_11e8_82b4_549f35008dee.jpeg</t>
  </si>
  <si>
    <t>https://topol-dt.ru/upload/iblock/cf5/37e273d6_78fd_11e8_903c_549f35008dee_8c7be6e1_a518_11e8_82b4_549f35008dee.jpeg</t>
  </si>
  <si>
    <t>https://topol-dt.ru/upload/iblock/2c1/37e273d6_78fd_11e8_903c_549f35008dee_8c7be6e2_a518_11e8_82b4_549f35008dee.jpeg</t>
  </si>
  <si>
    <t>https://topol-dt.ru/upload/iblock/980/37e273d6_78fd_11e8_903c_549f35008dee_269d6ddd_940b_11e8_b784_549f35008dee.jpeg</t>
  </si>
  <si>
    <t>https://topol-dt.ru/upload/iblock/c96/37e273d6_78fd_11e8_903c_549f35008dee_269d6dde_940b_11e8_b784_549f35008dee.jpeg</t>
  </si>
  <si>
    <t>https://topol-dt.ru/upload/iblock/a4e/37e273d6_78fd_11e8_903c_549f35008dee_314c7af8_940b_11e8_b784_549f35008dee.jpeg</t>
  </si>
  <si>
    <t>https://topol-dt.ru/upload/iblock/c75/37e273d6_78fd_11e8_903c_549f35008dee_314c7af9_940b_11e8_b784_549f35008dee.jpeg</t>
  </si>
  <si>
    <t>https://topol-dt.ru/upload/iblock/f12/37e273d6_78fd_11e8_903c_549f35008dee_3fb87141_940b_11e8_b784_549f35008dee.jpeg</t>
  </si>
  <si>
    <t>Комплект в кроватку Polini kids Зигзаг 5 предметов, 120х60, серо-розовый</t>
  </si>
  <si>
    <t>серый и розовый</t>
  </si>
  <si>
    <t>https://topol-dt.ru/catalog/komplekty_v_krovatku/komplekt_v_krovatku_polini_kids_zigzag_5_predmetov_120kh60_sero_rozovyy/</t>
  </si>
  <si>
    <t>https://topol-dt.ru/upload/iblock/2a2/a11339cf_7901_11e8_903c_549f35008dee_da255f91_c871_11e8_9ac4_549f35008dee.jpeg</t>
  </si>
  <si>
    <t>https://topol-dt.ru/upload/iblock/7b8/a11339cf_7901_11e8_903c_549f35008dee_488d5d7b_7eb5_11e8_903c_549f35008dee.jpeg</t>
  </si>
  <si>
    <t>https://topol-dt.ru/upload/iblock/082/a11339cf_7901_11e8_903c_549f35008dee_7c119024_ef0c_11e8_94db_549f35008dee.jpeg</t>
  </si>
  <si>
    <t>https://topol-dt.ru/upload/iblock/72c/a11339cf_7901_11e8_903c_549f35008dee_adc44e4d_f793_11e8_94db_549f35008dee.jpeg</t>
  </si>
  <si>
    <t>https://topol-dt.ru/upload/iblock/56d/a11339cf_7901_11e8_903c_549f35008dee_e20f1299_c871_11e8_9ac4_549f35008dee.jpeg</t>
  </si>
  <si>
    <t>https://topol-dt.ru/upload/iblock/008/a11339cf_7901_11e8_903c_549f35008dee_e20f129a_c871_11e8_9ac4_549f35008dee.jpeg</t>
  </si>
  <si>
    <t>https://topol-dt.ru/upload/iblock/4a9/a11339cf_7901_11e8_903c_549f35008dee_ea937f14_c871_11e8_9ac4_549f35008dee.jpeg</t>
  </si>
  <si>
    <t>https://topol-dt.ru/upload/iblock/9e8/a11339cf_7901_11e8_903c_549f35008dee_ea937f16_c871_11e8_9ac4_549f35008dee.jpeg</t>
  </si>
  <si>
    <t>https://topol-dt.ru/upload/iblock/8cd/a11339cf_7901_11e8_903c_549f35008dee_f153a61c_c871_11e8_9ac4_549f35008dee.jpeg</t>
  </si>
  <si>
    <t>Растущая парта-трансформер Polini kids City D2 120х55 см, белый-макиато</t>
  </si>
  <si>
    <t>https://topol-dt.ru/catalog/stoly/rastushchaya_parta_transformer_polini_kids_city_d2_120kh55_sm_belyy_makiato/</t>
  </si>
  <si>
    <t>https://topol-dt.ru/upload/iblock/e02/79f3786c_9098_11e8_b784_549f35008dee_a31c134f_c0bc_11e8_9ac4_549f35008dee.jpeg</t>
  </si>
  <si>
    <t>https://topol-dt.ru/upload/iblock/50f/79f3786c_9098_11e8_b784_549f35008dee_aacf06b1_c0bc_11e8_9ac4_549f35008dee.jpeg</t>
  </si>
  <si>
    <t>https://topol-dt.ru/upload/iblock/6b7/79f3786c_9098_11e8_b784_549f35008dee_aacf06b2_c0bc_11e8_9ac4_549f35008dee.jpeg</t>
  </si>
  <si>
    <t>https://topol-dt.ru/upload/iblock/553/79f3786c_9098_11e8_b784_549f35008dee_be4526cf_c0bc_11e8_9ac4_549f35008dee.jpeg</t>
  </si>
  <si>
    <t>https://topol-dt.ru/upload/iblock/391/79f3786c_9098_11e8_b784_549f35008dee_be4526d2_c0bc_11e8_9ac4_549f35008dee.jpeg</t>
  </si>
  <si>
    <t>https://topol-dt.ru/upload/iblock/57e/79f3786c_9098_11e8_b784_549f35008dee_c6b426e7_c0bc_11e8_9ac4_549f35008dee.jpeg</t>
  </si>
  <si>
    <t>https://topol-dt.ru/upload/iblock/610/79f3786c_9098_11e8_b784_549f35008dee_c6b426e8_c0bc_11e8_9ac4_549f35008dee.jpeg</t>
  </si>
  <si>
    <t>https://topol-dt.ru/upload/iblock/e0c/79f3786c_9098_11e8_b784_549f35008dee_cdb955d7_c0bc_11e8_9ac4_549f35008dee.jpeg</t>
  </si>
  <si>
    <t>https://topol-dt.ru/upload/iblock/248/79f3786c_9098_11e8_b784_549f35008dee_d8105007_c0bc_11e8_9ac4_549f35008dee.jpeg</t>
  </si>
  <si>
    <t>https://topol-dt.ru/upload/iblock/d09/79f3786c_9098_11e8_b784_549f35008dee_d8105008_c0bc_11e8_9ac4_549f35008dee.jpeg</t>
  </si>
  <si>
    <t>https://topol-dt.ru/upload/iblock/5cb/79f3786c_9098_11e8_b784_549f35008dee_3f40ad4d_650c_11ea_a0f3_549f35008dee.pdf</t>
  </si>
  <si>
    <t>Растущая парта-трансформер Polini kids City D2 120х55 см, белый-синий</t>
  </si>
  <si>
    <t>https://topol-dt.ru/catalog/stoly/rastushchaya_parta_transformer_polini_kids_city_d2_120kh55_sm_belyy_siniy/</t>
  </si>
  <si>
    <t>https://topol-dt.ru/upload/iblock/76a/802f4e53_909a_11e8_b784_549f35008dee_a513bb19_c0ba_11e8_9ac4_549f35008dee.jpeg</t>
  </si>
  <si>
    <t>https://topol-dt.ru/upload/iblock/a35/802f4e53_909a_11e8_b784_549f35008dee_ac226f89_c0ba_11e8_9ac4_549f35008dee.jpeg</t>
  </si>
  <si>
    <t>https://topol-dt.ru/upload/iblock/054/802f4e53_909a_11e8_b784_549f35008dee_ac226f8b_c0ba_11e8_9ac4_549f35008dee.jpeg</t>
  </si>
  <si>
    <t>https://topol-dt.ru/upload/iblock/6c6/802f4e53_909a_11e8_b784_549f35008dee_b8be397d_c0ba_11e8_9ac4_549f35008dee.jpeg</t>
  </si>
  <si>
    <t>https://topol-dt.ru/upload/iblock/047/802f4e53_909a_11e8_b784_549f35008dee_d52fcae3_c0ba_11e8_9ac4_549f35008dee.jpeg</t>
  </si>
  <si>
    <t>https://topol-dt.ru/upload/iblock/0a0/802f4e53_909a_11e8_b784_549f35008dee_dc753ef9_c0ba_11e8_9ac4_549f35008dee.jpeg</t>
  </si>
  <si>
    <t>https://topol-dt.ru/upload/iblock/f39/802f4e53_909a_11e8_b784_549f35008dee_dc753efa_c0ba_11e8_9ac4_549f35008dee.jpeg</t>
  </si>
  <si>
    <t>https://topol-dt.ru/upload/iblock/dde/802f4e53_909a_11e8_b784_549f35008dee_c95a02b1_650c_11ea_a0f3_549f35008dee.pdf</t>
  </si>
  <si>
    <t>Растущая парта-трансформер Polini kids City D2 120х55 см, натуральный-серый</t>
  </si>
  <si>
    <t>натуральный-серый</t>
  </si>
  <si>
    <t>-растет вместе с ребенком, -сглаженные углы, -встроенный пенал, -накладная линейка, -соответствует европейским стандартам качества и безопасности, -регулируемый угол наклона в 6 положениях до 27 градусов, -5 положений высоты: 53см, 59см, 64см, 71см, 76см. -способствует хорошей осанке. -дополнительно можно приобрести боковые и задние приставки для увеличения рабочей поверхности.   Рост ребенка:от 115 см. до 185 см. Возраст: от 6 до 17 лет. Материал:каркас-металл, столешница -ЛДСП. Габариты: Размеры в собранном виде (ДхШхB): 120,0 х 60,0 х 53,0- 76,0 см. Размеры упаковки, парта (ДхШхB): 122  x 57 x 10 см. Вес:18,5 кг.</t>
  </si>
  <si>
    <t>https://topol-dt.ru/catalog/stoly/rastushchaya_parta_transformer_polini_kids_city_d2_120kh55_sm_naturalnyy_seryy/</t>
  </si>
  <si>
    <t>https://topol-dt.ru/upload/iblock/09a/acc071d4_909a_11e8_b784_549f35008dee_a211f728_c0bd_11e8_9ac4_549f35008dee.jpeg</t>
  </si>
  <si>
    <t>https://topol-dt.ru/upload/iblock/ea8/acc071d4_909a_11e8_b784_549f35008dee_a211f729_c0bd_11e8_9ac4_549f35008dee.jpeg</t>
  </si>
  <si>
    <t>https://topol-dt.ru/upload/iblock/338/acc071d4_909a_11e8_b784_549f35008dee_aab7b6e6_c0bd_11e8_9ac4_549f35008dee.jpeg</t>
  </si>
  <si>
    <t>https://topol-dt.ru/upload/iblock/ccd/acc071d4_909a_11e8_b784_549f35008dee_aab7b6e7_c0bd_11e8_9ac4_549f35008dee.jpeg</t>
  </si>
  <si>
    <t>https://topol-dt.ru/upload/iblock/fc0/acc071d4_909a_11e8_b784_549f35008dee_b9b27fc0_c0bd_11e8_9ac4_549f35008dee.jpeg</t>
  </si>
  <si>
    <t>https://topol-dt.ru/upload/iblock/6e0/acc071d4_909a_11e8_b784_549f35008dee_b9b27fc1_c0bd_11e8_9ac4_549f35008dee.jpeg</t>
  </si>
  <si>
    <t>https://topol-dt.ru/upload/iblock/000/acc071d4_909a_11e8_b784_549f35008dee_c232297a_c0bd_11e8_9ac4_549f35008dee.jpeg</t>
  </si>
  <si>
    <t>https://topol-dt.ru/upload/iblock/2b9/acc071d4_909a_11e8_b784_549f35008dee_c232297b_c0bd_11e8_9ac4_549f35008dee.jpeg</t>
  </si>
  <si>
    <t>https://topol-dt.ru/upload/iblock/f83/acc071d4_909a_11e8_b784_549f35008dee_c9ddf8bc_c0bd_11e8_9ac4_549f35008dee.jpeg</t>
  </si>
  <si>
    <t>https://topol-dt.ru/upload/iblock/9f8/acc071d4_909a_11e8_b784_549f35008dee_c9ddf8bd_c0bd_11e8_9ac4_549f35008dee.jpeg</t>
  </si>
  <si>
    <t>https://topol-dt.ru/upload/iblock/236/acc071d4_909a_11e8_b784_549f35008dee_004a80a8_c15d_11e8_9ac4_549f35008dee.jpeg</t>
  </si>
  <si>
    <t>https://topol-dt.ru/upload/iblock/f17/acc071d4_909a_11e8_b784_549f35008dee_1cdf0886_650e_11ea_a0f3_549f35008dee.jpeg</t>
  </si>
  <si>
    <t>https://topol-dt.ru/upload/iblock/1f1/acc071d4_909a_11e8_b784_549f35008dee_2458dae2_650e_11ea_a0f3_549f35008dee.jpeg</t>
  </si>
  <si>
    <t>https://topol-dt.ru/upload/iblock/be2/acc071d4_909a_11e8_b784_549f35008dee_d8e39e1b_650c_11ea_a0f3_549f35008dee.pdf</t>
  </si>
  <si>
    <t>Ограждение переднее белое к кроватке Фея 100</t>
  </si>
  <si>
    <t>Переднее боковое ограждение подходит к кроватке Фея 100 приставной.Материал: массив березы.Размер: 900х580х20 мм.</t>
  </si>
  <si>
    <t>Исх. АИ22-7424</t>
  </si>
  <si>
    <t>https://topol-dt.ru/catalog/aksessuary_dlya_mebeli/ograzhdenie_perednee_beloe_k_krovatke_feya_100/</t>
  </si>
  <si>
    <t>https://topol-dt.ru/upload/iblock/55a/56f239e8_54bb_11e7_8095_549f35008dee_81d630a8_9c09_11ea_a0f3_549f35008dee.jpeg</t>
  </si>
  <si>
    <t>https://topol-dt.ru/upload/iblock/bd1/56f239e8_54bb_11e7_8095_549f35008dee_d88602e1_6bb6_11e7_8095_549f35008dee.jpeg</t>
  </si>
  <si>
    <t>https://topol-dt.ru/upload/iblock/d70/56f239e8_54bb_11e7_8095_549f35008dee_be224b5b_b9e4_11ea_a0f3_549f35008dee.jpeg</t>
  </si>
  <si>
    <t>Комплект колесных опор белый</t>
  </si>
  <si>
    <t>0.2</t>
  </si>
  <si>
    <t>Теперь кроватка Фея 100 может быть дополнена колесами. В комплекте 4 колеса, 2 с тормозом. Благодаря простому механизму долго не выходят из строя и не требуют ремонта.</t>
  </si>
  <si>
    <t>https://topol-dt.ru/catalog/aksessuary_dlya_mebeli/komplekt_kolesnykh_opor_belyy/</t>
  </si>
  <si>
    <t>https://topol-dt.ru/upload/iblock/bd4/6e0b1411_54bb_11e7_8095_549f35008dee_4762590b_7bf8_11e7_8095_549f35008dee.jpeg</t>
  </si>
  <si>
    <t>https://topol-dt.ru/upload/iblock/84f/6e0b1411_54bb_11e7_8095_549f35008dee_32721f29_aa34_11ea_a0f3_549f35008dee.jpeg</t>
  </si>
  <si>
    <t>https://topol-dt.ru/upload/iblock/7cf/6e0b1411_54bb_11e7_8095_549f35008dee_32721f2a_aa34_11ea_a0f3_549f35008dee.jpeg</t>
  </si>
  <si>
    <t>https://topol-dt.ru/upload/iblock/847/6e0b1411_54bb_11e7_8095_549f35008dee_397e7239_aa34_11ea_a0f3_549f35008dee.jpeg</t>
  </si>
  <si>
    <t>Комод Polini kids French 1270, Teddy, белый-серый</t>
  </si>
  <si>
    <t>Комод Polini kids French 1270, Teddy, белый из пеленального столика трансформируется в классический комод, достаточно снять пеленальную поверхность.Имеет 2 дверцы, внутри которых одна полка.  Фасад и корпус выполнен из ЛДСП производства Kronospan (Австрия).Габариты (ВхШхГ): 86 х 70 х 47,1 см..</t>
  </si>
  <si>
    <t>https://topol-dt.ru/catalog/komody_i_stoliki/komod_polini_kids_french_1270_teddy_belyy_seryy/</t>
  </si>
  <si>
    <t>https://topol-dt.ru/upload/iblock/90a/39106c76_8251_11e7_8095_549f35008dee_8ce0aa4b_4470_11e8_903c_549f35008dee.jpeg</t>
  </si>
  <si>
    <t>https://topol-dt.ru/upload/iblock/461/39106c76_8251_11e7_8095_549f35008dee_5c667d3c_8279_11e7_8095_549f35008dee.jpeg</t>
  </si>
  <si>
    <t>https://topol-dt.ru/upload/iblock/a8f/39106c76_8251_11e7_8095_549f35008dee_94b28f91_4470_11e8_903c_549f35008dee.jpeg</t>
  </si>
  <si>
    <t>https://topol-dt.ru/upload/iblock/48c/39106c76_8251_11e7_8095_549f35008dee_5bc8aa80_6816_11e9_b477_549f35008dee.jpeg</t>
  </si>
  <si>
    <t>https://topol-dt.ru/upload/iblock/c3b/39106c76_8251_11e7_8095_549f35008dee_178f20c8_bd93_11e9_8710_549f35008dee.pdf</t>
  </si>
  <si>
    <t>Комод Polini kids French 1270, Teddy, белый-дуб пастельный</t>
  </si>
  <si>
    <t>https://topol-dt.ru/catalog/komody_i_stoliki/komod_polini_kids_french_1270_teddy_belyy_dub_pastelnyy/</t>
  </si>
  <si>
    <t>https://topol-dt.ru/upload/iblock/2f5/66ba7258_8251_11e7_8095_549f35008dee_9f7bcbce_4470_11e8_903c_549f35008dee.jpeg</t>
  </si>
  <si>
    <t>https://topol-dt.ru/upload/iblock/b8c/66ba7258_8251_11e7_8095_549f35008dee_51641ff7_8279_11e7_8095_549f35008dee.jpeg</t>
  </si>
  <si>
    <t>https://topol-dt.ru/upload/iblock/b38/66ba7258_8251_11e7_8095_549f35008dee_a6d1e986_4470_11e8_903c_549f35008dee.jpeg</t>
  </si>
  <si>
    <t>https://topol-dt.ru/upload/iblock/4f8/66ba7258_8251_11e7_8095_549f35008dee_4f660193_6816_11e9_b477_549f35008dee.jpeg</t>
  </si>
  <si>
    <t>https://topol-dt.ru/upload/iblock/c65/66ba7258_8251_11e7_8095_549f35008dee_0df4334d_bd93_11e9_8710_549f35008dee.pdf</t>
  </si>
  <si>
    <t>Комод Polini kids French 1270,  Amis, белый</t>
  </si>
  <si>
    <t>https://topol-dt.ru/catalog/komody_i_stoliki/komod_polini_kids_french_1270_amis_belyy/</t>
  </si>
  <si>
    <t>https://topol-dt.ru/upload/iblock/d0b/8257bfc4_8255_11e7_8095_549f35008dee_c33b5adf_446e_11e8_903c_549f35008dee.jpeg</t>
  </si>
  <si>
    <t>https://topol-dt.ru/upload/iblock/d55/8257bfc4_8255_11e7_8095_549f35008dee_2baaf140_8279_11e7_8095_549f35008dee.jpeg</t>
  </si>
  <si>
    <t>https://topol-dt.ru/upload/iblock/155/8257bfc4_8255_11e7_8095_549f35008dee_cc2fa803_446e_11e8_903c_549f35008dee.jpeg</t>
  </si>
  <si>
    <t>https://topol-dt.ru/upload/iblock/bfe/8257bfc4_8255_11e7_8095_549f35008dee_aa1ed5ed_6815_11e9_b477_549f35008dee.jpeg</t>
  </si>
  <si>
    <t>https://topol-dt.ru/upload/iblock/1ee/8257bfc4_8255_11e7_8095_549f35008dee_262d13f7_bd93_11e9_8710_549f35008dee.pdf</t>
  </si>
  <si>
    <t>Кроватка детская Polini kids Vintage 150 металлическая, синий</t>
  </si>
  <si>
    <t>https://topol-dt.ru/catalog/krovatki/krovatka_detskaya_polini_kids_vintage_150_metallicheskaya_siniy/</t>
  </si>
  <si>
    <t>https://topol-dt.ru/upload/iblock/793/e1c9a4cc_2b59_11e8_903c_549f35008dee_66cba915_6b10_11e8_903c_549f35008dee.jpeg</t>
  </si>
  <si>
    <t>https://topol-dt.ru/upload/iblock/54d/e1c9a4cc_2b59_11e8_903c_549f35008dee_6ea25328_551f_11e8_903c_549f35008dee.jpeg</t>
  </si>
  <si>
    <t>https://topol-dt.ru/upload/iblock/19d/e1c9a4cc_2b59_11e8_903c_549f35008dee_8e314f7e_6b10_11e8_903c_549f35008dee.jpeg</t>
  </si>
  <si>
    <t>https://topol-dt.ru/upload/iblock/794/e1c9a4cc_2b59_11e8_903c_549f35008dee_8e314f7f_6b10_11e8_903c_549f35008dee.jpeg</t>
  </si>
  <si>
    <t>https://topol-dt.ru/upload/iblock/b5c/e1c9a4cc_2b59_11e8_903c_549f35008dee_95850bd6_6b10_11e8_903c_549f35008dee.jpeg</t>
  </si>
  <si>
    <t>https://topol-dt.ru/upload/iblock/f19/e1c9a4cc_2b59_11e8_903c_549f35008dee_95850bd7_6b10_11e8_903c_549f35008dee.jpeg</t>
  </si>
  <si>
    <t>https://topol-dt.ru/upload/iblock/0b5/e1c9a4cc_2b59_11e8_903c_549f35008dee_615e473a_791c_11e8_903c_549f35008dee.jpeg</t>
  </si>
  <si>
    <t>https://topol-dt.ru/upload/iblock/29c/e1c9a4cc_2b59_11e8_903c_549f35008dee_615e473b_791c_11e8_903c_549f35008dee.jpeg</t>
  </si>
  <si>
    <t>https://topol-dt.ru/upload/iblock/de2/e1c9a4cc_2b59_11e8_903c_549f35008dee_69648ac6_791c_11e8_903c_549f35008dee.jpeg</t>
  </si>
  <si>
    <t>https://topol-dt.ru/upload/iblock/e03/e1c9a4cc_2b59_11e8_903c_549f35008dee_69648ac7_791c_11e8_903c_549f35008dee.jpeg</t>
  </si>
  <si>
    <t>https://topol-dt.ru/upload/iblock/b2b/e1c9a4cc_2b59_11e8_903c_549f35008dee_7171f273_791c_11e8_903c_549f35008dee.jpeg</t>
  </si>
  <si>
    <t>https://topol-dt.ru/upload/iblock/d05/e1c9a4cc_2b59_11e8_903c_549f35008dee_779c22c9_791c_11e8_903c_549f35008dee.jpeg</t>
  </si>
  <si>
    <t>https://topol-dt.ru/upload/iblock/d6e/e1c9a4cc_2b59_11e8_903c_549f35008dee_7a362620_791b_11e8_903c_549f35008dee.jpg</t>
  </si>
  <si>
    <t>https://topol-dt.ru/upload/iblock/7ba/e1c9a4cc_2b59_11e8_903c_549f35008dee_7a362621_791b_11e8_903c_549f35008dee.jpg</t>
  </si>
  <si>
    <t>https://topol-dt.ru/upload/iblock/3ea/e1c9a4cc_2b59_11e8_903c_549f35008dee_7a362623_791b_11e8_903c_549f35008dee.jpg</t>
  </si>
  <si>
    <t>https://topol-dt.ru/upload/iblock/a39/e1c9a4cc_2b59_11e8_903c_549f35008dee_853d8c39_39be_11e9_94db_549f35008dee.pdf</t>
  </si>
  <si>
    <t>https://topol-dt.ru/upload/iblock/d7b/e1c9a4cc_2b59_11e8_903c_549f35008dee_7a36261f_791b_11e8_903c_549f35008dee.jpg</t>
  </si>
  <si>
    <t>https://topol-dt.ru/upload/iblock/dc6/e1c9a4cc_2b59_11e8_903c_549f35008dee_7a36261e_791b_11e8_903c_549f35008dee.jpg</t>
  </si>
  <si>
    <t>https://topol-dt.ru/upload/iblock/43c/e1c9a4cc_2b59_11e8_903c_549f35008dee_7a362622_791b_11e8_903c_549f35008dee.jpg</t>
  </si>
  <si>
    <t>Кроватка детская Polini kids Vintage 150 металлическая, розовый</t>
  </si>
  <si>
    <t>https://topol-dt.ru/catalog/krovatki/krovatka_detskaya_polini_kids_vintage_150_metallicheskaya_rozovyy/</t>
  </si>
  <si>
    <t>https://topol-dt.ru/upload/iblock/05c/f52cb9e8_2b59_11e8_903c_549f35008dee_4ee61aa1_551f_11e8_903c_549f35008dee.jpeg</t>
  </si>
  <si>
    <t>https://topol-dt.ru/upload/iblock/0f3/f52cb9e8_2b59_11e8_903c_549f35008dee_7b210c95_6b0f_11e8_903c_549f35008dee.jpeg</t>
  </si>
  <si>
    <t>https://topol-dt.ru/upload/iblock/bcb/f52cb9e8_2b59_11e8_903c_549f35008dee_7b210c96_6b0f_11e8_903c_549f35008dee.jpeg</t>
  </si>
  <si>
    <t>https://topol-dt.ru/upload/iblock/22f/f52cb9e8_2b59_11e8_903c_549f35008dee_819c2bb4_6b0f_11e8_903c_549f35008dee.jpeg</t>
  </si>
  <si>
    <t>https://topol-dt.ru/upload/iblock/b32/f52cb9e8_2b59_11e8_903c_549f35008dee_819c2bb5_6b0f_11e8_903c_549f35008dee.jpeg</t>
  </si>
  <si>
    <t>https://topol-dt.ru/upload/iblock/211/f52cb9e8_2b59_11e8_903c_549f35008dee_8868399c_6b0f_11e8_903c_549f35008dee.jpeg</t>
  </si>
  <si>
    <t>https://topol-dt.ru/upload/iblock/b0a/f52cb9e8_2b59_11e8_903c_549f35008dee_8868399d_6b0f_11e8_903c_549f35008dee.jpeg</t>
  </si>
  <si>
    <t>https://topol-dt.ru/upload/iblock/e84/f52cb9e8_2b59_11e8_903c_549f35008dee_39bf7fcb_791c_11e8_903c_549f35008dee.jpeg</t>
  </si>
  <si>
    <t>https://topol-dt.ru/upload/iblock/dfc/f52cb9e8_2b59_11e8_903c_549f35008dee_42f6737a_791c_11e8_903c_549f35008dee.jpeg</t>
  </si>
  <si>
    <t>https://topol-dt.ru/upload/iblock/84f/f52cb9e8_2b59_11e8_903c_549f35008dee_42f6737c_791c_11e8_903c_549f35008dee.jpeg</t>
  </si>
  <si>
    <t>https://topol-dt.ru/upload/iblock/2bc/f52cb9e8_2b59_11e8_903c_549f35008dee_4d75e50f_791c_11e8_903c_549f35008dee.jpeg</t>
  </si>
  <si>
    <t>https://topol-dt.ru/upload/iblock/59e/f52cb9e8_2b59_11e8_903c_549f35008dee_4d75e510_791c_11e8_903c_549f35008dee.jpeg</t>
  </si>
  <si>
    <t>https://topol-dt.ru/upload/iblock/8a9/f52cb9e8_2b59_11e8_903c_549f35008dee_58548daf_791c_11e8_903c_549f35008dee.jpeg</t>
  </si>
  <si>
    <t>https://topol-dt.ru/upload/iblock/8e0/f52cb9e8_2b59_11e8_903c_549f35008dee_71c72605_791b_11e8_903c_549f35008dee.jpg</t>
  </si>
  <si>
    <t>https://topol-dt.ru/upload/iblock/578/f52cb9e8_2b59_11e8_903c_549f35008dee_71c72608_791b_11e8_903c_549f35008dee.jpg</t>
  </si>
  <si>
    <t>https://topol-dt.ru/upload/iblock/3fe/f52cb9e8_2b59_11e8_903c_549f35008dee_71c72607_791b_11e8_903c_549f35008dee.jpg</t>
  </si>
  <si>
    <t>https://topol-dt.ru/upload/iblock/23e/f52cb9e8_2b59_11e8_903c_549f35008dee_71c72606_791b_11e8_903c_549f35008dee.jpg</t>
  </si>
  <si>
    <t>https://topol-dt.ru/upload/iblock/cde/f52cb9e8_2b59_11e8_903c_549f35008dee_71c72609_791b_11e8_903c_549f35008dee.jpg</t>
  </si>
  <si>
    <t>https://topol-dt.ru/upload/iblock/33c/f52cb9e8_2b59_11e8_903c_549f35008dee_71c7260a_791b_11e8_903c_549f35008dee.jpg</t>
  </si>
  <si>
    <t>https://topol-dt.ru/upload/iblock/029/f52cb9e8_2b59_11e8_903c_549f35008dee_7ab957e4_39be_11e9_94db_549f35008dee.pdf</t>
  </si>
  <si>
    <t>Кроватка детская Polini kids Vintage 150 металлическая, бирюзовый</t>
  </si>
  <si>
    <t>https://topol-dt.ru/catalog/krovatki/krovatka_detskaya_polini_kids_vintage_150_metallicheskaya_biryuzovyy/</t>
  </si>
  <si>
    <t>https://topol-dt.ru/upload/iblock/077/2c1738fb_2b5a_11e8_903c_549f35008dee_36e1983d_551f_11e8_903c_549f35008dee.jpeg</t>
  </si>
  <si>
    <t>https://topol-dt.ru/upload/iblock/c7d/2c1738fb_2b5a_11e8_903c_549f35008dee_8ce0b188_6b0e_11e8_903c_549f35008dee.jpeg</t>
  </si>
  <si>
    <t>https://topol-dt.ru/upload/iblock/b64/2c1738fb_2b5a_11e8_903c_549f35008dee_8ce0b189_6b0e_11e8_903c_549f35008dee.jpeg</t>
  </si>
  <si>
    <t>https://topol-dt.ru/upload/iblock/3ef/2c1738fb_2b5a_11e8_903c_549f35008dee_961c67f8_6b0e_11e8_903c_549f35008dee.jpeg</t>
  </si>
  <si>
    <t>https://topol-dt.ru/upload/iblock/451/2c1738fb_2b5a_11e8_903c_549f35008dee_961c67f9_6b0e_11e8_903c_549f35008dee.jpeg</t>
  </si>
  <si>
    <t>https://topol-dt.ru/upload/iblock/f53/2c1738fb_2b5a_11e8_903c_549f35008dee_a04aeac4_6b0e_11e8_903c_549f35008dee.jpeg</t>
  </si>
  <si>
    <t>https://topol-dt.ru/upload/iblock/5f4/2c1738fb_2b5a_11e8_903c_549f35008dee_a04aeac5_6b0e_11e8_903c_549f35008dee.jpeg</t>
  </si>
  <si>
    <t>https://topol-dt.ru/upload/iblock/785/2c1738fb_2b5a_11e8_903c_549f35008dee_00bb09ba_791c_11e8_903c_549f35008dee.jpeg</t>
  </si>
  <si>
    <t>https://topol-dt.ru/upload/iblock/38f/2c1738fb_2b5a_11e8_903c_549f35008dee_00bb09bb_791c_11e8_903c_549f35008dee.jpeg</t>
  </si>
  <si>
    <t>https://topol-dt.ru/upload/iblock/7ae/2c1738fb_2b5a_11e8_903c_549f35008dee_0959a558_791c_11e8_903c_549f35008dee.jpeg</t>
  </si>
  <si>
    <t>https://topol-dt.ru/upload/iblock/821/2c1738fb_2b5a_11e8_903c_549f35008dee_0959a559_791c_11e8_903c_549f35008dee.jpeg</t>
  </si>
  <si>
    <t>https://topol-dt.ru/upload/iblock/15a/2c1738fb_2b5a_11e8_903c_549f35008dee_0f9e04d4_791c_11e8_903c_549f35008dee.jpeg</t>
  </si>
  <si>
    <t>https://topol-dt.ru/upload/iblock/603/2c1738fb_2b5a_11e8_903c_549f35008dee_0f9e04d5_791c_11e8_903c_549f35008dee.jpeg</t>
  </si>
  <si>
    <t>https://topol-dt.ru/upload/iblock/25d/2c1738fb_2b5a_11e8_903c_549f35008dee_61922788_791b_11e8_903c_549f35008dee.jpg</t>
  </si>
  <si>
    <t>https://topol-dt.ru/upload/iblock/95a/2c1738fb_2b5a_11e8_903c_549f35008dee_6192278b_791b_11e8_903c_549f35008dee.jpg</t>
  </si>
  <si>
    <t>https://topol-dt.ru/upload/iblock/090/2c1738fb_2b5a_11e8_903c_549f35008dee_6192278a_791b_11e8_903c_549f35008dee.jpg</t>
  </si>
  <si>
    <t>https://topol-dt.ru/upload/iblock/c10/2c1738fb_2b5a_11e8_903c_549f35008dee_6192278d_791b_11e8_903c_549f35008dee.jpg</t>
  </si>
  <si>
    <t>https://topol-dt.ru/upload/iblock/1e8/2c1738fb_2b5a_11e8_903c_549f35008dee_6934b75f_39be_11e9_94db_549f35008dee.pdf</t>
  </si>
  <si>
    <t>https://topol-dt.ru/upload/iblock/c74/2c1738fb_2b5a_11e8_903c_549f35008dee_61922789_791b_11e8_903c_549f35008dee.jpg</t>
  </si>
  <si>
    <t>https://topol-dt.ru/upload/iblock/0d1/2c1738fb_2b5a_11e8_903c_549f35008dee_6192278c_791b_11e8_903c_549f35008dee.jpg</t>
  </si>
  <si>
    <t>Кроватка детская Polini kids Vintage 110 металлическая, серебро</t>
  </si>
  <si>
    <t>серебро</t>
  </si>
  <si>
    <t>https://topol-dt.ru/catalog/krovatki/krovatka_detskaya_polini_kids_vintage_110_metallicheskaya_serebro/</t>
  </si>
  <si>
    <t>https://topol-dt.ru/upload/iblock/4a3/14bdd7bc_1210_11e8_b493_549f35008dee_bafad5b7_2c10_11e8_903c_549f35008dee.jpeg</t>
  </si>
  <si>
    <t>https://topol-dt.ru/upload/iblock/7b5/14bdd7bc_1210_11e8_b493_549f35008dee_03b26bc6_31a9_11e8_903c_549f35008dee.jpeg</t>
  </si>
  <si>
    <t>https://topol-dt.ru/upload/iblock/135/14bdd7bc_1210_11e8_b493_549f35008dee_03b26bc7_31a9_11e8_903c_549f35008dee.jpeg</t>
  </si>
  <si>
    <t>https://topol-dt.ru/upload/iblock/b8f/14bdd7bc_1210_11e8_b493_549f35008dee_0bbb10b2_31a9_11e8_903c_549f35008dee.jpeg</t>
  </si>
  <si>
    <t>https://topol-dt.ru/upload/iblock/c1d/14bdd7bc_1210_11e8_b493_549f35008dee_0bbb10b3_31a9_11e8_903c_549f35008dee.jpeg</t>
  </si>
  <si>
    <t>https://topol-dt.ru/upload/iblock/401/14bdd7bc_1210_11e8_b493_549f35008dee_12d80d64_31a9_11e8_903c_549f35008dee.jpeg</t>
  </si>
  <si>
    <t>https://topol-dt.ru/upload/iblock/169/14bdd7bc_1210_11e8_b493_549f35008dee_620a081c_581c_11e8_903c_549f35008dee.jpeg</t>
  </si>
  <si>
    <t>https://topol-dt.ru/upload/iblock/a95/14bdd7bc_1210_11e8_b493_549f35008dee_49711172_7938_11e8_903c_549f35008dee.jpeg</t>
  </si>
  <si>
    <t>https://topol-dt.ru/upload/iblock/ec1/14bdd7bc_1210_11e8_b493_549f35008dee_49711173_7938_11e8_903c_549f35008dee.jpeg</t>
  </si>
  <si>
    <t>https://topol-dt.ru/upload/iblock/681/14bdd7bc_1210_11e8_b493_549f35008dee_50b1c2c6_7938_11e8_903c_549f35008dee.jpeg</t>
  </si>
  <si>
    <t>https://topol-dt.ru/upload/iblock/9ca/14bdd7bc_1210_11e8_b493_549f35008dee_50b1c2c7_7938_11e8_903c_549f35008dee.jpeg</t>
  </si>
  <si>
    <t>https://topol-dt.ru/upload/iblock/507/14bdd7bc_1210_11e8_b493_549f35008dee_585ff369_7938_11e8_903c_549f35008dee.jpeg</t>
  </si>
  <si>
    <t>https://topol-dt.ru/upload/iblock/056/14bdd7bc_1210_11e8_b493_549f35008dee_585ff36a_7938_11e8_903c_549f35008dee.jpeg</t>
  </si>
  <si>
    <t>https://topol-dt.ru/upload/iblock/aaf/14bdd7bc_1210_11e8_b493_549f35008dee_63a217dd_7937_11e8_903c_549f35008dee.jpg</t>
  </si>
  <si>
    <t>https://topol-dt.ru/upload/iblock/0c3/14bdd7bc_1210_11e8_b493_549f35008dee_63a217de_7937_11e8_903c_549f35008dee.jpg</t>
  </si>
  <si>
    <t>https://topol-dt.ru/upload/iblock/1ce/14bdd7bc_1210_11e8_b493_549f35008dee_63a217df_7937_11e8_903c_549f35008dee.jpg</t>
  </si>
  <si>
    <t>https://topol-dt.ru/upload/iblock/79d/14bdd7bc_1210_11e8_b493_549f35008dee_63a217e0_7937_11e8_903c_549f35008dee.jpg</t>
  </si>
  <si>
    <t>https://topol-dt.ru/upload/iblock/f56/14bdd7bc_1210_11e8_b493_549f35008dee_63a217e1_7937_11e8_903c_549f35008dee.jpg</t>
  </si>
  <si>
    <t>https://topol-dt.ru/upload/iblock/948/14bdd7bc_1210_11e8_b493_549f35008dee_63a217e2_7937_11e8_903c_549f35008dee.jpg</t>
  </si>
  <si>
    <t>https://topol-dt.ru/upload/iblock/f55/14bdd7bc_1210_11e8_b493_549f35008dee_f4ec3c35_39be_11e9_94db_549f35008dee.pdf</t>
  </si>
  <si>
    <t>Подушка универсальная Polini kids Звезды большая, макиато</t>
  </si>
  <si>
    <t>https://topol-dt.ru/catalog/podushki/podushka_universalnaya_polini_kids_zvezdy_bolshaya_makiato/</t>
  </si>
  <si>
    <t>https://topol-dt.ru/upload/iblock/fda/4cf2db85_3627_11e7_8095_549f35008dee_3b16bf1a_9858_11e7_8095_549f35008dee.jpeg</t>
  </si>
  <si>
    <t xml:space="preserve">Полотенце-фартук c вышивкой Polini kids Плюшевые мишки, бежевый </t>
  </si>
  <si>
    <t>https://topol-dt.ru/catalog/komplekty_dlya_kupaniya/polotentse_fartuk_c_vyshivkoy_polini_kids_plyushevye_mishki_bezhevyy_/</t>
  </si>
  <si>
    <t>https://topol-dt.ru/upload/iblock/517/0569b567_ccf3_11e6_819b_549f35008dee_e4dd70fd_0a11_11e7_8216_549f35008dee.jpeg</t>
  </si>
  <si>
    <t>https://topol-dt.ru/upload/iblock/e87/0569b567_ccf3_11e6_819b_549f35008dee_e4dd70fe_0a11_11e7_8216_549f35008dee.jpeg</t>
  </si>
  <si>
    <t>https://topol-dt.ru/upload/iblock/2bb/0569b567_ccf3_11e6_819b_549f35008dee_739a6da4_0ec4_11e7_8216_549f35008dee.jpeg</t>
  </si>
  <si>
    <t>https://topol-dt.ru/upload/iblock/e3c/0569b567_ccf3_11e6_819b_549f35008dee_739a6da5_0ec4_11e7_8216_549f35008dee.jpeg</t>
  </si>
  <si>
    <t>https://topol-dt.ru/upload/iblock/4e0/0569b567_ccf3_11e6_819b_549f35008dee_7fae8928_0ec4_11e7_8216_549f35008dee.jpeg</t>
  </si>
  <si>
    <t>https://topol-dt.ru/upload/iblock/c85/0569b567_ccf3_11e6_819b_549f35008dee_336808f2_0cd4_11e8_b493_549f35008dee.jpeg</t>
  </si>
  <si>
    <t>https://topol-dt.ru/upload/iblock/d3e/0569b567_ccf3_11e6_819b_549f35008dee_336808f3_0cd4_11e8_b493_549f35008dee.jpeg</t>
  </si>
  <si>
    <t>https://topol-dt.ru/upload/iblock/c7b/0569b567_ccf3_11e6_819b_549f35008dee_3c71c27c_0cd4_11e8_b493_549f35008dee.jpeg</t>
  </si>
  <si>
    <t>https://topol-dt.ru/upload/iblock/c00/0569b567_ccf3_11e6_819b_549f35008dee_3c71c27d_0cd4_11e8_b493_549f35008dee.jpeg</t>
  </si>
  <si>
    <t>https://topol-dt.ru/upload/iblock/945/0569b567_ccf3_11e6_819b_549f35008dee_447f2a29_0cd4_11e8_b493_549f35008dee.jpeg</t>
  </si>
  <si>
    <t>https://topol-dt.ru/upload/iblock/45f/0569b567_ccf3_11e6_819b_549f35008dee_447f2a2b_0cd4_11e8_b493_549f35008dee.jpeg</t>
  </si>
  <si>
    <t>Подушка универсальная большая Polini kids Disney baby Медвежонок Винни &amp;quot;Чудесный день&amp;quot;, разноцветный</t>
  </si>
  <si>
    <t>https://topol-dt.ru/catalog/podushki/podushka_universalnaya_bolshaya_polini_kids_disney_baby_medvezhonok_vinni_chudesnyy_den_raznotsvetny/</t>
  </si>
  <si>
    <t>https://topol-dt.ru/upload/iblock/94a/34c3e2a6_2b2e_11e8_903c_549f35008dee_b645179f_c183_11e8_9ac4_549f35008dee.jpeg</t>
  </si>
  <si>
    <t>https://topol-dt.ru/upload/iblock/7b8/34c3e2a6_2b2e_11e8_903c_549f35008dee_b64517a0_c183_11e8_9ac4_549f35008dee.jpeg</t>
  </si>
  <si>
    <t>https://topol-dt.ru/upload/iblock/319/34c3e2a6_2b2e_11e8_903c_549f35008dee_bc60ffb4_c183_11e8_9ac4_549f35008dee.jpeg</t>
  </si>
  <si>
    <t>https://topol-dt.ru/upload/iblock/093/34c3e2a6_2b2e_11e8_903c_549f35008dee_13841dfd_a642_11ea_a0f3_549f35008dee.jpeg</t>
  </si>
  <si>
    <t>https://topol-dt.ru/upload/iblock/a37/34c3e2a6_2b2e_11e8_903c_549f35008dee_1babb4cd_a642_11ea_a0f3_549f35008dee.jpeg</t>
  </si>
  <si>
    <t>https://topol-dt.ru/upload/iblock/26b/34c3e2a6_2b2e_11e8_903c_549f35008dee_1babb4ce_a642_11ea_a0f3_549f35008dee.jpeg</t>
  </si>
  <si>
    <t>https://topol-dt.ru/upload/iblock/bce/34c3e2a6_2b2e_11e8_903c_549f35008dee_23101ac7_a642_11ea_a0f3_549f35008dee.jpeg</t>
  </si>
  <si>
    <t>https://topol-dt.ru/upload/iblock/7dc/34c3e2a6_2b2e_11e8_903c_549f35008dee_23101ac8_a642_11ea_a0f3_549f35008dee.jpeg</t>
  </si>
  <si>
    <t>Стульчик для кормления Polini kids 252 Единорог Сладости, розовый</t>
  </si>
  <si>
    <t>https://topol-dt.ru/catalog/stulchiki_dlya_kormleniya_1/stulchik_dlya_kormleniya_polini_kids_252_edinorog_sladosti_rozovyy/</t>
  </si>
  <si>
    <t>https://topol-dt.ru/upload/iblock/0f1/58384513_4ebe_11e8_903c_549f35008dee_258ffb92_6fc1_11e8_903c_549f35008dee.jpeg</t>
  </si>
  <si>
    <t>https://topol-dt.ru/upload/iblock/32b/58384513_4ebe_11e8_903c_549f35008dee_b8c85a73_7856_11e8_903c_549f35008dee.jpeg</t>
  </si>
  <si>
    <t>https://topol-dt.ru/upload/iblock/55c/58384513_4ebe_11e8_903c_549f35008dee_b8c85a74_7856_11e8_903c_549f35008dee.jpeg</t>
  </si>
  <si>
    <t>https://topol-dt.ru/upload/iblock/3d4/58384513_4ebe_11e8_903c_549f35008dee_c134f92b_7856_11e8_903c_549f35008dee.jpeg</t>
  </si>
  <si>
    <t>https://topol-dt.ru/upload/iblock/9dd/58384513_4ebe_11e8_903c_549f35008dee_c134f92c_7856_11e8_903c_549f35008dee.jpeg</t>
  </si>
  <si>
    <t>https://topol-dt.ru/upload/iblock/22e/58384513_4ebe_11e8_903c_549f35008dee_c8c8faaa_7856_11e8_903c_549f35008dee.jpeg</t>
  </si>
  <si>
    <t>https://topol-dt.ru/upload/iblock/451/58384513_4ebe_11e8_903c_549f35008dee_c8c8faac_7856_11e8_903c_549f35008dee.jpeg</t>
  </si>
  <si>
    <t>https://topol-dt.ru/upload/iblock/f45/58384513_4ebe_11e8_903c_549f35008dee_d02aff44_7856_11e8_903c_549f35008dee.jpeg</t>
  </si>
  <si>
    <t>https://topol-dt.ru/upload/iblock/c47/58384513_4ebe_11e8_903c_549f35008dee_d02aff45_7856_11e8_903c_549f35008dee.jpeg</t>
  </si>
  <si>
    <t>https://topol-dt.ru/upload/iblock/cc1/58384513_4ebe_11e8_903c_549f35008dee_0e634da6_a3fb_11ea_a0f3_549f35008dee.jpeg</t>
  </si>
  <si>
    <t>https://topol-dt.ru/upload/iblock/e65/58384513_4ebe_11e8_903c_549f35008dee_e2015c7e_e83a_11ea_a0f3_549f35008dee.jpeg</t>
  </si>
  <si>
    <t>https://topol-dt.ru/upload/iblock/9b9/58384513_4ebe_11e8_903c_549f35008dee_e9f957c8_e83a_11ea_a0f3_549f35008dee.jpeg</t>
  </si>
  <si>
    <t>https://topol-dt.ru/upload/iblock/4e4/58384513_4ebe_11e8_903c_549f35008dee_e9f957c9_e83a_11ea_a0f3_549f35008dee.jpeg</t>
  </si>
  <si>
    <t>https://topol-dt.ru/upload/iblock/262/58384513_4ebe_11e8_903c_549f35008dee_ca18d910_b481_11ea_a0f3_549f35008dee.pdf</t>
  </si>
  <si>
    <t>Стульчик для кормления Polini kids 252 Единорог Радуга, голубой</t>
  </si>
  <si>
    <t>https://topol-dt.ru/catalog/stulchiki_dlya_kormleniya_1/stulchik_dlya_kormleniya_polini_kids_252_edinorog_raduga_goluboy/</t>
  </si>
  <si>
    <t>https://topol-dt.ru/upload/iblock/f24/8c1f864e_4ebe_11e8_903c_549f35008dee_e083e34d_6fc6_11e8_903c_549f35008dee.jpeg</t>
  </si>
  <si>
    <t>https://topol-dt.ru/upload/iblock/d81/8c1f864e_4ebe_11e8_903c_549f35008dee_8f6cefa8_7857_11e8_903c_549f35008dee.jpeg</t>
  </si>
  <si>
    <t>https://topol-dt.ru/upload/iblock/ee4/8c1f864e_4ebe_11e8_903c_549f35008dee_8f6cefa9_7857_11e8_903c_549f35008dee.jpeg</t>
  </si>
  <si>
    <t>https://topol-dt.ru/upload/iblock/bef/8c1f864e_4ebe_11e8_903c_549f35008dee_990f0144_7857_11e8_903c_549f35008dee.jpeg</t>
  </si>
  <si>
    <t>https://topol-dt.ru/upload/iblock/3c5/8c1f864e_4ebe_11e8_903c_549f35008dee_990f0145_7857_11e8_903c_549f35008dee.jpeg</t>
  </si>
  <si>
    <t>https://topol-dt.ru/upload/iblock/59b/8c1f864e_4ebe_11e8_903c_549f35008dee_a33b22af_7857_11e8_903c_549f35008dee.jpeg</t>
  </si>
  <si>
    <t>https://topol-dt.ru/upload/iblock/2c0/8c1f864e_4ebe_11e8_903c_549f35008dee_a33b22b0_7857_11e8_903c_549f35008dee.jpeg</t>
  </si>
  <si>
    <t>https://topol-dt.ru/upload/iblock/2f7/8c1f864e_4ebe_11e8_903c_549f35008dee_abd9be4d_7857_11e8_903c_549f35008dee.jpeg</t>
  </si>
  <si>
    <t>https://topol-dt.ru/upload/iblock/fa7/8c1f864e_4ebe_11e8_903c_549f35008dee_abd9be4e_7857_11e8_903c_549f35008dee.jpeg</t>
  </si>
  <si>
    <t>https://topol-dt.ru/upload/iblock/cf1/8c1f864e_4ebe_11e8_903c_549f35008dee_51b2472a_b9df_11ea_a0f3_549f35008dee.jpeg</t>
  </si>
  <si>
    <t>https://topol-dt.ru/upload/iblock/a53/8c1f864e_4ebe_11e8_903c_549f35008dee_ba2e36c8_e83a_11ea_a0f3_549f35008dee.jpeg</t>
  </si>
  <si>
    <t>https://topol-dt.ru/upload/iblock/d44/8c1f864e_4ebe_11e8_903c_549f35008dee_c12c4196_e83a_11ea_a0f3_549f35008dee.jpeg</t>
  </si>
  <si>
    <t>https://topol-dt.ru/upload/iblock/5d2/8c1f864e_4ebe_11e8_903c_549f35008dee_c12c4198_e83a_11ea_a0f3_549f35008dee.jpeg</t>
  </si>
  <si>
    <t>https://topol-dt.ru/upload/iblock/cf4/8c1f864e_4ebe_11e8_903c_549f35008dee_0be4e01a_b483_11ea_a0f3_549f35008dee.pdf</t>
  </si>
  <si>
    <t>Стульчик для кормления Polini kids 252 Единорог Радуга, серый</t>
  </si>
  <si>
    <t>0.290228</t>
  </si>
  <si>
    <t>https://topol-dt.ru/catalog/stulchiki_dlya_kormleniya_1/stulchik_dlya_kormleniya_polini_kids_252_edinorog_raduga_seryy/</t>
  </si>
  <si>
    <t>https://topol-dt.ru/upload/iblock/998/c9fad412_51e8_11e8_903c_549f35008dee_442046b6_6fc1_11e8_903c_549f35008dee.jpeg</t>
  </si>
  <si>
    <t>https://topol-dt.ru/upload/iblock/56a/c9fad412_51e8_11e8_903c_549f35008dee_cc4159e8_7857_11e8_903c_549f35008dee.jpeg</t>
  </si>
  <si>
    <t>https://topol-dt.ru/upload/iblock/568/c9fad412_51e8_11e8_903c_549f35008dee_cc4159e9_7857_11e8_903c_549f35008dee.jpeg</t>
  </si>
  <si>
    <t>https://topol-dt.ru/upload/iblock/06b/c9fad412_51e8_11e8_903c_549f35008dee_d48a43fc_7857_11e8_903c_549f35008dee.jpeg</t>
  </si>
  <si>
    <t>https://topol-dt.ru/upload/iblock/1fe/c9fad412_51e8_11e8_903c_549f35008dee_d48a43fd_7857_11e8_903c_549f35008dee.jpeg</t>
  </si>
  <si>
    <t>https://topol-dt.ru/upload/iblock/3f2/c9fad412_51e8_11e8_903c_549f35008dee_dcda5231_7857_11e8_903c_549f35008dee.jpeg</t>
  </si>
  <si>
    <t>https://topol-dt.ru/upload/iblock/a99/c9fad412_51e8_11e8_903c_549f35008dee_dcda5232_7857_11e8_903c_549f35008dee.jpeg</t>
  </si>
  <si>
    <t>https://topol-dt.ru/upload/iblock/4d2/c9fad412_51e8_11e8_903c_549f35008dee_e51e7985_7857_11e8_903c_549f35008dee.jpeg</t>
  </si>
  <si>
    <t>https://topol-dt.ru/upload/iblock/457/c9fad412_51e8_11e8_903c_549f35008dee_5b72f30c_a3fe_11ea_a0f3_549f35008dee.jpeg</t>
  </si>
  <si>
    <t>https://topol-dt.ru/upload/iblock/f2d/c9fad412_51e8_11e8_903c_549f35008dee_d3127a85_e83a_11ea_a0f3_549f35008dee.jpeg</t>
  </si>
  <si>
    <t>https://topol-dt.ru/upload/iblock/0e9/c9fad412_51e8_11e8_903c_549f35008dee_d3127a86_e83a_11ea_a0f3_549f35008dee.jpeg</t>
  </si>
  <si>
    <t>https://topol-dt.ru/upload/iblock/072/c9fad412_51e8_11e8_903c_549f35008dee_d98ffb05_e83a_11ea_a0f3_549f35008dee.jpeg</t>
  </si>
  <si>
    <t>https://topol-dt.ru/upload/iblock/c24/c9fad412_51e8_11e8_903c_549f35008dee_d0ec0b1b_b481_11ea_a0f3_549f35008dee.pdf</t>
  </si>
  <si>
    <t>Стульчик для кормления Polini kids 152 Единорог Радуга, серый</t>
  </si>
  <si>
    <t>- большой столик с углублением для посуды- пятиточечный ремень безопасности- подставка для ног- легкая и устойчивая конструкция- для детей от 6-ти месяцев до 3 лет.Габариты стула (ДхШхВ) 73,5?72?100,5 см.</t>
  </si>
  <si>
    <t>https://topol-dt.ru/catalog/stulchiki_dlya_kormleniya_1/stulchik_dlya_kormleniya_polini_kids_152_edinorog_raduga_seryy/</t>
  </si>
  <si>
    <t>https://topol-dt.ru/upload/iblock/76e/7ae273be_51eb_11e8_903c_549f35008dee_6c4de0b6_6fc1_11e8_903c_549f35008dee.jpeg</t>
  </si>
  <si>
    <t>https://topol-dt.ru/upload/iblock/e8a/7ae273be_51eb_11e8_903c_549f35008dee_46ce2016_7852_11e8_903c_549f35008dee.jpeg</t>
  </si>
  <si>
    <t>https://topol-dt.ru/upload/iblock/19c/7ae273be_51eb_11e8_903c_549f35008dee_4cf5ef0b_7852_11e8_903c_549f35008dee.jpeg</t>
  </si>
  <si>
    <t>https://topol-dt.ru/upload/iblock/5b0/7ae273be_51eb_11e8_903c_549f35008dee_4cf5ef0c_7852_11e8_903c_549f35008dee.jpeg</t>
  </si>
  <si>
    <t>https://topol-dt.ru/upload/iblock/2d4/7ae273be_51eb_11e8_903c_549f35008dee_58ed7a0b_7852_11e8_903c_549f35008dee.jpeg</t>
  </si>
  <si>
    <t>https://topol-dt.ru/upload/iblock/dd0/7ae273be_51eb_11e8_903c_549f35008dee_58ed7a0c_7852_11e8_903c_549f35008dee.jpeg</t>
  </si>
  <si>
    <t>https://topol-dt.ru/upload/iblock/1dd/7ae273be_51eb_11e8_903c_549f35008dee_5fcc92f7_7852_11e8_903c_549f35008dee.jpeg</t>
  </si>
  <si>
    <t>https://topol-dt.ru/upload/iblock/924/7ae273be_51eb_11e8_903c_549f35008dee_6fba282b_7852_11e8_903c_549f35008dee.jpeg</t>
  </si>
  <si>
    <t>https://topol-dt.ru/upload/iblock/725/7ae273be_51eb_11e8_903c_549f35008dee_cee6baca_1d8d_11ea_b3e1_549f35008dee.pdf</t>
  </si>
  <si>
    <t>Детский спортивный комплекс Polini Sport Turbo, пристенный, лазурный</t>
  </si>
  <si>
    <t>Спортивный комплекс Polini Sport крепится к стене и предназначен для выполнения различных спортивных упражнений, способствующих физическому развитию детей. Включает в себя: -Навесной подвижный турник; -Тарзанка с прыгунками; -Гимнастические кольца; -Канат. Предназначен для детей от 1 года (при использовании прыгунков). Высокая прочность конструкции: толщина стенки труб 1,5-2 мм. Габариты: Размер комплекса, ШхГхВ, см: 86 х 80 х 210Вес нетто, кг: 25,7 Вес брутто, кг: 27,1 Габариты упаковки, м: 1,31 х 0,53 х 0,12 Длина ступеней лестницы, см : 36,8 Расстояние между ступенями, см: 25 Длина каната, м: 1,9 Длина ступеней подвижного турника, см: 28,3 Макс. допустимая нагрузка : 100 кг.</t>
  </si>
  <si>
    <t>Исх. №4490</t>
  </si>
  <si>
    <t>https://topol-dt.ru/catalog/detskie_sportivnye_kompleksy/detskiy_sportivnyy_kompleks_polini_sport_turbo_pristennyy_lazurnyy/</t>
  </si>
  <si>
    <t>https://topol-dt.ru/upload/iblock/b30/c76172b8_a5ec_11e8_82b4_549f35008dee_4c7166d2_bc9b_11e8_9ac4_549f35008dee.jpeg</t>
  </si>
  <si>
    <t>Детские спортивные комплексы</t>
  </si>
  <si>
    <t>https://topol-dt.ru/upload/iblock/228/c76172b8_a5ec_11e8_82b4_549f35008dee_f3baef71_c170_11e8_9ac4_549f35008dee.png</t>
  </si>
  <si>
    <t>https://topol-dt.ru/upload/iblock/768/c76172b8_a5ec_11e8_82b4_549f35008dee_f9e05d05_c170_11e8_9ac4_549f35008dee.jpeg</t>
  </si>
  <si>
    <t>https://topol-dt.ru/upload/iblock/357/c76172b8_a5ec_11e8_82b4_549f35008dee_f9e05d06_c170_11e8_9ac4_549f35008dee.jpeg</t>
  </si>
  <si>
    <t>https://topol-dt.ru/upload/iblock/529/c76172b8_a5ec_11e8_82b4_549f35008dee_03a884a6_c171_11e8_9ac4_549f35008dee.jpeg</t>
  </si>
  <si>
    <t>https://topol-dt.ru/upload/iblock/556/c76172b8_a5ec_11e8_82b4_549f35008dee_3d219e23_c171_11e8_9ac4_549f35008dee.jpeg</t>
  </si>
  <si>
    <t>https://topol-dt.ru/upload/iblock/9c6/c76172b8_a5ec_11e8_82b4_549f35008dee_3fafbeb9_c60d_11e8_9ac4_549f35008dee.jpeg</t>
  </si>
  <si>
    <t>https://topol-dt.ru/upload/iblock/17e/c76172b8_a5ec_11e8_82b4_549f35008dee_26a7853c_c79e_11e8_9ac4_549f35008dee.jpeg</t>
  </si>
  <si>
    <t>https://topol-dt.ru/upload/iblock/355/c76172b8_a5ec_11e8_82b4_549f35008dee_8e38a0f5_2e96_11e9_94db_549f35008dee.pdf</t>
  </si>
  <si>
    <t>Детский спортивный комплекс Polini Sport Turbo, пристенный, кремовый</t>
  </si>
  <si>
    <t>№2002</t>
  </si>
  <si>
    <t>https://topol-dt.ru/catalog/detskie_sportivnye_kompleksy/detskiy_sportivnyy_kompleks_polini_sport_turbo_pristennyy_kremovyy/</t>
  </si>
  <si>
    <t>https://topol-dt.ru/upload/iblock/bea/0cf8ab31_a5ee_11e8_82b4_549f35008dee_42029edf_bc9b_11e8_9ac4_549f35008dee.jpeg</t>
  </si>
  <si>
    <t>https://topol-dt.ru/upload/iblock/0ed/0cf8ab31_a5ee_11e8_82b4_549f35008dee_c9019a5d_c171_11e8_9ac4_549f35008dee.png</t>
  </si>
  <si>
    <t>https://topol-dt.ru/upload/iblock/45e/0cf8ab31_a5ee_11e8_82b4_549f35008dee_c9019a5e_c171_11e8_9ac4_549f35008dee.jpeg</t>
  </si>
  <si>
    <t>https://topol-dt.ru/upload/iblock/81d/0cf8ab31_a5ee_11e8_82b4_549f35008dee_d084f23b_c171_11e8_9ac4_549f35008dee.jpeg</t>
  </si>
  <si>
    <t>https://topol-dt.ru/upload/iblock/252/0cf8ab31_a5ee_11e8_82b4_549f35008dee_d084f23c_c171_11e8_9ac4_549f35008dee.jpeg</t>
  </si>
  <si>
    <t>https://topol-dt.ru/upload/iblock/489/0cf8ab31_a5ee_11e8_82b4_549f35008dee_d8f653b3_c171_11e8_9ac4_549f35008dee.jpeg</t>
  </si>
  <si>
    <t>https://topol-dt.ru/upload/iblock/c1b/0cf8ab31_a5ee_11e8_82b4_549f35008dee_2765387e_c60b_11e8_9ac4_549f35008dee.jpeg</t>
  </si>
  <si>
    <t>https://topol-dt.ru/upload/iblock/66a/0cf8ab31_a5ee_11e8_82b4_549f35008dee_fc293499_c79d_11e8_9ac4_549f35008dee.jpeg</t>
  </si>
  <si>
    <t>https://topol-dt.ru/upload/iblock/90c/0cf8ab31_a5ee_11e8_82b4_549f35008dee_369a5a40_2e96_11e9_94db_549f35008dee.pdf</t>
  </si>
  <si>
    <t>Детский спортивный комплекс Polini Sport Turbo, пристенный, синий</t>
  </si>
  <si>
    <t>https://topol-dt.ru/catalog/detskie_sportivnye_kompleksy/detskiy_sportivnyy_kompleks_polini_sport_turbo_pristennyy_siniy/</t>
  </si>
  <si>
    <t>https://topol-dt.ru/upload/iblock/ea3/3fb3ff08_a5ee_11e8_82b4_549f35008dee_62da1b26_bc9b_11e8_9ac4_549f35008dee.jpeg</t>
  </si>
  <si>
    <t>https://topol-dt.ru/upload/iblock/045/3fb3ff08_a5ee_11e8_82b4_549f35008dee_92dcad81_c171_11e8_9ac4_549f35008dee.png</t>
  </si>
  <si>
    <t>https://topol-dt.ru/upload/iblock/4ec/3fb3ff08_a5ee_11e8_82b4_549f35008dee_92dcad82_c171_11e8_9ac4_549f35008dee.jpeg</t>
  </si>
  <si>
    <t>https://topol-dt.ru/upload/iblock/13c/3fb3ff08_a5ee_11e8_82b4_549f35008dee_9cb31d63_c171_11e8_9ac4_549f35008dee.jpeg</t>
  </si>
  <si>
    <t>https://topol-dt.ru/upload/iblock/5cc/3fb3ff08_a5ee_11e8_82b4_549f35008dee_9cb31d65_c171_11e8_9ac4_549f35008dee.jpeg</t>
  </si>
  <si>
    <t>https://topol-dt.ru/upload/iblock/57f/3fb3ff08_a5ee_11e8_82b4_549f35008dee_a3b84c53_c171_11e8_9ac4_549f35008dee.jpeg</t>
  </si>
  <si>
    <t>https://topol-dt.ru/upload/iblock/41a/3fb3ff08_a5ee_11e8_82b4_549f35008dee_49c7d933_c60b_11e8_9ac4_549f35008dee.jpeg</t>
  </si>
  <si>
    <t>https://topol-dt.ru/upload/iblock/565/3fb3ff08_a5ee_11e8_82b4_549f35008dee_d8cf04c6_c79d_11e8_9ac4_549f35008dee.jpeg</t>
  </si>
  <si>
    <t>https://topol-dt.ru/upload/iblock/e86/3fb3ff08_a5ee_11e8_82b4_549f35008dee_6ad9ae62_2e96_11e9_94db_549f35008dee.pdf</t>
  </si>
  <si>
    <t>Детский спортивный комплекс Polini Sport Active, комбинированный, бирюзовый</t>
  </si>
  <si>
    <t>Спортивный комплекс Polini Sport Active предназначен для выполнения различных спортивных упражнений, способствующих физическому развитию детей. Проводить время на ДСК не только полезно, но и весело, интересно и увлекательно. Детский спортивный комплекс Polini Sport Active -целый комплекс разнообразных тренажеров, который можно устанавливать у себя дома. Включает в себя: -Навесной подвижный турник;-Тарзанка с прыгунками; -Гимнастические кольца; -Канат. Предназначен для детей от 1 года (при использовании прыгунков). Возможность регулировки высоты(от 245 см до 270 см). Высокая прочность конструкции: толщина стенки труб 1,5-2 мм. Габариты: Размер комплекса, ШхГхВ, см: 86 х 80 х 245-270 Вес нетто, кг: 25,7 Вес брутто, кг: 27,1 Габариты упаковки, м: 1,31 х 0,53 х 0,12 Длина ступеней лестницы, см : 36,8 Расстояние между ступенями, см: 25 Длина каната, м: 1,9 Длина ступеней подвижного турника, см: 28,3 Макс. допустимая нагрузка : 100 кг.</t>
  </si>
  <si>
    <t>https://topol-dt.ru/catalog/detskie_sportivnye_kompleksy/detskiy_sportivnyy_kompleks_polini_sport_active_kombinirovannyy_biryuzovyy/</t>
  </si>
  <si>
    <t>https://topol-dt.ru/upload/iblock/999/bf74d5c6_8f2b_11e8_b784_549f35008dee_a955d296_b72c_11e8_9ac4_549f35008dee.jpeg</t>
  </si>
  <si>
    <t>https://topol-dt.ru/upload/iblock/95f/bf74d5c6_8f2b_11e8_b784_549f35008dee_b04a57e3_b72c_11e8_9ac4_549f35008dee.jpeg</t>
  </si>
  <si>
    <t>https://topol-dt.ru/upload/iblock/a1b/bf74d5c6_8f2b_11e8_b784_549f35008dee_b04a57e4_b72c_11e8_9ac4_549f35008dee.png</t>
  </si>
  <si>
    <t>https://topol-dt.ru/upload/iblock/cb0/bf74d5c6_8f2b_11e8_b784_549f35008dee_b84bd8af_b72c_11e8_9ac4_549f35008dee.jpeg</t>
  </si>
  <si>
    <t>https://topol-dt.ru/upload/iblock/328/bf74d5c6_8f2b_11e8_b784_549f35008dee_bf405dfd_b72c_11e8_9ac4_549f35008dee.jpeg</t>
  </si>
  <si>
    <t>https://topol-dt.ru/upload/iblock/e47/bf74d5c6_8f2b_11e8_b784_549f35008dee_c7789e6e_b72c_11e8_9ac4_549f35008dee.jpeg</t>
  </si>
  <si>
    <t>https://topol-dt.ru/upload/iblock/1e7/bf74d5c6_8f2b_11e8_b784_549f35008dee_c7789e6f_b72c_11e8_9ac4_549f35008dee.jpeg</t>
  </si>
  <si>
    <t>https://topol-dt.ru/upload/iblock/b45/bf74d5c6_8f2b_11e8_b784_549f35008dee_cff12408_b72c_11e8_9ac4_549f35008dee.jpeg</t>
  </si>
  <si>
    <t>https://topol-dt.ru/upload/iblock/60e/bf74d5c6_8f2b_11e8_b784_549f35008dee_cff12409_b72c_11e8_9ac4_549f35008dee.jpeg</t>
  </si>
  <si>
    <t>https://topol-dt.ru/upload/iblock/6f1/bf74d5c6_8f2b_11e8_b784_549f35008dee_9d92a0d9_2e96_11e9_94db_549f35008dee.pdf</t>
  </si>
  <si>
    <t>Детский спортивный комплекс Polini Sport Active, комбинированный, синий</t>
  </si>
  <si>
    <t>https://topol-dt.ru/catalog/detskie_sportivnye_kompleksy/detskiy_sportivnyy_kompleks_polini_sport_active_kombinirovannyy_siniy/</t>
  </si>
  <si>
    <t>https://topol-dt.ru/upload/iblock/4e0/73494afb_8f2c_11e8_b784_549f35008dee_465b3849_b72d_11e8_9ac4_549f35008dee.jpeg</t>
  </si>
  <si>
    <t>https://topol-dt.ru/upload/iblock/cb2/73494afb_8f2c_11e8_b784_549f35008dee_cc01a1be_6211_11eb_942e_549f35008dee.jpeg</t>
  </si>
  <si>
    <t>https://topol-dt.ru/upload/iblock/170/73494afb_8f2c_11e8_b784_549f35008dee_465b384b_b72d_11e8_9ac4_549f35008dee.jpeg</t>
  </si>
  <si>
    <t>https://topol-dt.ru/upload/iblock/1c0/73494afb_8f2c_11e8_b784_549f35008dee_4d6eaf7a_b72d_11e8_9ac4_549f35008dee.jpeg</t>
  </si>
  <si>
    <t>https://topol-dt.ru/upload/iblock/b78/73494afb_8f2c_11e8_b784_549f35008dee_4d6eaf7b_b72d_11e8_9ac4_549f35008dee.png</t>
  </si>
  <si>
    <t>https://topol-dt.ru/upload/iblock/fb7/73494afb_8f2c_11e8_b784_549f35008dee_54d7d834_b72d_11e8_9ac4_549f35008dee.jpeg</t>
  </si>
  <si>
    <t>https://topol-dt.ru/upload/iblock/f9a/73494afb_8f2c_11e8_b784_549f35008dee_54d7d835_b72d_11e8_9ac4_549f35008dee.jpeg</t>
  </si>
  <si>
    <t>https://topol-dt.ru/upload/iblock/586/73494afb_8f2c_11e8_b784_549f35008dee_54d7d836_b72d_11e8_9ac4_549f35008dee.jpeg</t>
  </si>
  <si>
    <t>https://topol-dt.ru/upload/iblock/730/73494afb_8f2c_11e8_b784_549f35008dee_5e9fffd4_b72d_11e8_9ac4_549f35008dee.jpeg</t>
  </si>
  <si>
    <t>https://topol-dt.ru/upload/iblock/f71/73494afb_8f2c_11e8_b784_549f35008dee_6652f337_b72d_11e8_9ac4_549f35008dee.jpeg</t>
  </si>
  <si>
    <t>https://topol-dt.ru/upload/iblock/b25/73494afb_8f2c_11e8_b784_549f35008dee_b8bbb45a_2e96_11e9_94db_549f35008dee.pdf</t>
  </si>
  <si>
    <t>Детский спортивный комплекс Polini Sport Active, комбинированный, фиолетовый</t>
  </si>
  <si>
    <t>https://topol-dt.ru/catalog/detskie_sportivnye_kompleksy/detskiy_sportivnyy_kompleks_polini_sport_active_kombinirovannyy_fioletovyy/</t>
  </si>
  <si>
    <t>https://topol-dt.ru/upload/iblock/90f/a362f963_8f2c_11e8_b784_549f35008dee_98aa4d45_b72d_11e8_9ac4_549f35008dee.jpeg</t>
  </si>
  <si>
    <t>https://topol-dt.ru/upload/iblock/916/a362f963_8f2c_11e8_b784_549f35008dee_98aa4d46_b72d_11e8_9ac4_549f35008dee.jpeg</t>
  </si>
  <si>
    <t>https://topol-dt.ru/upload/iblock/637/a362f963_8f2c_11e8_b784_549f35008dee_9ee7889b_b72d_11e8_9ac4_549f35008dee.jpeg</t>
  </si>
  <si>
    <t>https://topol-dt.ru/upload/iblock/ad5/a362f963_8f2c_11e8_b784_549f35008dee_9ee7889c_b72d_11e8_9ac4_549f35008dee.jpeg</t>
  </si>
  <si>
    <t>https://topol-dt.ru/upload/iblock/d78/a362f963_8f2c_11e8_b784_549f35008dee_a7cd8d81_b72d_11e8_9ac4_549f35008dee.png</t>
  </si>
  <si>
    <t>https://topol-dt.ru/upload/iblock/3e2/a362f963_8f2c_11e8_b784_549f35008dee_a7cd8d82_b72d_11e8_9ac4_549f35008dee.jpeg</t>
  </si>
  <si>
    <t>https://topol-dt.ru/upload/iblock/af6/a362f963_8f2c_11e8_b784_549f35008dee_aef40fb3_b72d_11e8_9ac4_549f35008dee.jpeg</t>
  </si>
  <si>
    <t>https://topol-dt.ru/upload/iblock/75d/a362f963_8f2c_11e8_b784_549f35008dee_aef40fb4_b72d_11e8_9ac4_549f35008dee.jpeg</t>
  </si>
  <si>
    <t>https://topol-dt.ru/upload/iblock/c93/a362f963_8f2c_11e8_b784_549f35008dee_b73a9868_b72d_11e8_9ac4_549f35008dee.jpeg</t>
  </si>
  <si>
    <t>https://topol-dt.ru/upload/iblock/454/a362f963_8f2c_11e8_b784_549f35008dee_b73a9869_b72d_11e8_9ac4_549f35008dee.jpeg</t>
  </si>
  <si>
    <t>https://topol-dt.ru/upload/iblock/3a3/a362f963_8f2c_11e8_b784_549f35008dee_d1053ea5_2e96_11e9_94db_549f35008dee.pdf</t>
  </si>
  <si>
    <t>Детский спортивный комплекс Polini Sport Active, комбинированный, желтый</t>
  </si>
  <si>
    <t>https://topol-dt.ru/catalog/detskie_sportivnye_kompleksy/detskiy_sportivnyy_kompleks_polini_sport_active_kombinirovannyy_zheltyy/</t>
  </si>
  <si>
    <t>https://topol-dt.ru/upload/iblock/f5f/ffbf3de4_8f2c_11e8_b784_549f35008dee_72e9fa6a_b72d_11e8_9ac4_549f35008dee.jpeg</t>
  </si>
  <si>
    <t>https://topol-dt.ru/upload/iblock/165/ffbf3de4_8f2c_11e8_b784_549f35008dee_8f783974_6211_11eb_942e_549f35008dee.jpeg</t>
  </si>
  <si>
    <t>https://topol-dt.ru/upload/iblock/074/ffbf3de4_8f2c_11e8_b784_549f35008dee_72e9fa6b_b72d_11e8_9ac4_549f35008dee.jpeg</t>
  </si>
  <si>
    <t>https://topol-dt.ru/upload/iblock/096/ffbf3de4_8f2c_11e8_b784_549f35008dee_7ab97e50_b72d_11e8_9ac4_549f35008dee.jpeg</t>
  </si>
  <si>
    <t>https://topol-dt.ru/upload/iblock/6a5/ffbf3de4_8f2c_11e8_b784_549f35008dee_7ab97e51_b72d_11e8_9ac4_549f35008dee.png</t>
  </si>
  <si>
    <t>https://topol-dt.ru/upload/iblock/a6c/ffbf3de4_8f2c_11e8_b784_549f35008dee_80fdddc9_b72d_11e8_9ac4_549f35008dee.jpeg</t>
  </si>
  <si>
    <t>https://topol-dt.ru/upload/iblock/348/ffbf3de4_8f2c_11e8_b784_549f35008dee_80fdddca_b72d_11e8_9ac4_549f35008dee.jpeg</t>
  </si>
  <si>
    <t>https://topol-dt.ru/upload/iblock/a44/ffbf3de4_8f2c_11e8_b784_549f35008dee_878e694a_b72d_11e8_9ac4_549f35008dee.jpeg</t>
  </si>
  <si>
    <t>https://topol-dt.ru/upload/iblock/dfa/ffbf3de4_8f2c_11e8_b784_549f35008dee_878e694b_b72d_11e8_9ac4_549f35008dee.jpeg</t>
  </si>
  <si>
    <t>https://topol-dt.ru/upload/iblock/e17/ffbf3de4_8f2c_11e8_b784_549f35008dee_8e6d8235_b72d_11e8_9ac4_549f35008dee.jpeg</t>
  </si>
  <si>
    <t>https://topol-dt.ru/upload/iblock/a76/ffbf3de4_8f2c_11e8_b784_549f35008dee_c8a6e82e_2e96_11e9_94db_549f35008dee.pdf</t>
  </si>
  <si>
    <t>Детский спортивный комплекс Polini Sport Neo, враспор, лазурный</t>
  </si>
  <si>
    <t>лазурный</t>
  </si>
  <si>
    <t>Спортивный комплекс Polini Sport крепится враспор и предназначен для выполнения различных спортивных упражнений, способствующих физическому развитию детей. Включает в себя: -Навесной подвижный турник; -Тарзанка с прыгунками; -Гимнастические кольца; -Канат. Предназначен для детей от 1 года (при использовании прыгунков). Возможность регулировки высоты(от 245 см до 270 см). Высокая прочность конструкции: толщина стенки труб 1,5-2 мм. Габариты: Размер комплекса, ШхГхВ, см: 86 х 72,5 - 245 х 270 Вес нетто, кг: 25,7 Вес брутто, кг: 27,1 Габариты упаковки, м: 1,31 х 0,53 х 0,12 Длина ступеней лестницы, см : 36,8 Расстояние между ступенями, см: 25 Длина каната, м: 1,9 Длина ступеней подвижного турника, см: 28,3 Макс. допустимая нагрузка : 100 кг.</t>
  </si>
  <si>
    <t>https://topol-dt.ru/catalog/detskie_sportivnye_kompleksy/detskiy_sportivnyy_kompleks_polini_sport_neo_vraspor_lazurnyy/</t>
  </si>
  <si>
    <t>https://topol-dt.ru/upload/iblock/9ec/be416551_a5ef_11e8_82b4_549f35008dee_5f80adcc_bc9a_11e8_9ac4_549f35008dee.jpeg</t>
  </si>
  <si>
    <t>https://topol-dt.ru/upload/iblock/84f/be416551_a5ef_11e8_82b4_549f35008dee_fdaa18b0_c60a_11e8_9ac4_549f35008dee.jpeg</t>
  </si>
  <si>
    <t>https://topol-dt.ru/upload/iblock/710/be416551_a5ef_11e8_82b4_549f35008dee_a309cced_c79e_11e8_9ac4_549f35008dee.jpeg</t>
  </si>
  <si>
    <t>https://topol-dt.ru/upload/iblock/889/be416551_a5ef_11e8_82b4_549f35008dee_25cab5d5_c874_11e8_9ac4_549f35008dee.png</t>
  </si>
  <si>
    <t>https://topol-dt.ru/upload/iblock/d0e/be416551_a5ef_11e8_82b4_549f35008dee_25cab5d6_c874_11e8_9ac4_549f35008dee.jpeg</t>
  </si>
  <si>
    <t>https://topol-dt.ru/upload/iblock/0a9/be416551_a5ef_11e8_82b4_549f35008dee_2d9efc7c_c874_11e8_9ac4_549f35008dee.jpeg</t>
  </si>
  <si>
    <t>https://topol-dt.ru/upload/iblock/b4c/be416551_a5ef_11e8_82b4_549f35008dee_2d9efc7d_c874_11e8_9ac4_549f35008dee.jpeg</t>
  </si>
  <si>
    <t>https://topol-dt.ru/upload/iblock/665/be416551_a5ef_11e8_82b4_549f35008dee_214ce9ab_2e96_11e9_94db_549f35008dee.pdf</t>
  </si>
  <si>
    <t>Детский спортивный комплекс Polini Sport Neo, враспор, бирюзовый</t>
  </si>
  <si>
    <t>Спортивный комплекс Polini Sport крепится враспор и предназначен для выполнения различных спортивных упражнений, способствующих физическому развитию детей. Включает в себя: -Навесной подвижный турник; -Тарзанка с прыгунками; -Гимнастические кольца; -Канат. Предназначен для детей от 1 года (при использовании прыгунков). Возможность регулировки высоты(от 245 см до 270 см). Высокая прочность конструкции: толщина стенки труб 1,5-2 мм. Габариты: Размер комплекса, ШхГхВ, см: 86 х 72,5 х 245 -270 Вес нетто, кг: 25,7 Вес брутто, кг: 27,1 Габариты упаковки, м: 1,31 х 0,53 х 0,12 Длина ступеней лестницы, см : 36,8 Расстояние между ступенями, см: 25 Длина каната, м: 1,9 Длина ступеней подвижного турника, см: 28,3 Макс. допустимая нагрузка : 100 кг.</t>
  </si>
  <si>
    <t>https://topol-dt.ru/catalog/detskie_sportivnye_kompleksy/detskiy_sportivnyy_kompleks_polini_sport_neo_vraspor_biryuzovyy/</t>
  </si>
  <si>
    <t>https://topol-dt.ru/upload/iblock/483/ea7a75e8_a5ef_11e8_82b4_549f35008dee_392f2703_bc9a_11e8_9ac4_549f35008dee.jpeg</t>
  </si>
  <si>
    <t>https://topol-dt.ru/upload/iblock/7ab/ea7a75e8_a5ef_11e8_82b4_549f35008dee_5836aed5_c60c_11e8_9ac4_549f35008dee.jpeg</t>
  </si>
  <si>
    <t>https://topol-dt.ru/upload/iblock/1d5/ea7a75e8_a5ef_11e8_82b4_549f35008dee_93dd072f_c79e_11e8_9ac4_549f35008dee.jpeg</t>
  </si>
  <si>
    <t>https://topol-dt.ru/upload/iblock/664/ea7a75e8_a5ef_11e8_82b4_549f35008dee_29ed7c37_c873_11e8_9ac4_549f35008dee.png</t>
  </si>
  <si>
    <t>https://topol-dt.ru/upload/iblock/0d9/ea7a75e8_a5ef_11e8_82b4_549f35008dee_29ed7c38_c873_11e8_9ac4_549f35008dee.jpeg</t>
  </si>
  <si>
    <t>https://topol-dt.ru/upload/iblock/db8/ea7a75e8_a5ef_11e8_82b4_549f35008dee_323b290c_c873_11e8_9ac4_549f35008dee.jpeg</t>
  </si>
  <si>
    <t>https://topol-dt.ru/upload/iblock/21c/ea7a75e8_a5ef_11e8_82b4_549f35008dee_323b290d_c873_11e8_9ac4_549f35008dee.jpeg</t>
  </si>
  <si>
    <t>https://topol-dt.ru/upload/iblock/1f3/ea7a75e8_a5ef_11e8_82b4_549f35008dee_2e4f784c_2e92_11e9_94db_549f35008dee.pdf</t>
  </si>
  <si>
    <t>Детский спортивный комплекс Polini Sport Neo, враспор, зеленый</t>
  </si>
  <si>
    <t>Спортивный комплекс Polini Sport крепится враспор и предназначен для выполнения различных спортивных упражнений, способствующих физическому развитию детей. Включает в себя: -Навесной подвижный турник; -Тарзанка с прыгунками; -Гимнастические кольца; -Канат. Предназначен для детей от 1 года (при использовании прыгунков). Возможность регулировки высоты(от 245 см до 270 см). Высокая прочность конструкции: толщина стенки труб 1,5-2 мм. Габариты: Размер комплекса, ШхГхВ, см: 86 х 72,5 х 245 - 270 Вес нетто, кг: 25,7 Вес брутто, кг: 27,1 Габариты упаковки, м: 1,31 х 0,53 х 0,12 Длина ступеней лестницы, см : 36,8 Расстояние между ступенями, см: 25 Длина каната, м: 1,9 Длина ступеней подвижного турника, см: 28,3 Макс. допустимая нагрузка : 100 кг.</t>
  </si>
  <si>
    <t>https://topol-dt.ru/catalog/detskie_sportivnye_kompleksy/detskiy_sportivnyy_kompleks_polini_sport_neo_vraspor_zelenyy/</t>
  </si>
  <si>
    <t>https://topol-dt.ru/upload/iblock/4b7/18ec6f61_a5f0_11e8_82b4_549f35008dee_4aece88e_bc9a_11e8_9ac4_549f35008dee.jpeg</t>
  </si>
  <si>
    <t>https://topol-dt.ru/upload/iblock/235/18ec6f61_a5f0_11e8_82b4_549f35008dee_f1b75070_c60a_11e8_9ac4_549f35008dee.jpeg</t>
  </si>
  <si>
    <t>https://topol-dt.ru/upload/iblock/7d7/18ec6f61_a5f0_11e8_82b4_549f35008dee_ac72bd83_c79e_11e8_9ac4_549f35008dee.jpeg</t>
  </si>
  <si>
    <t>https://topol-dt.ru/upload/iblock/34e/18ec6f61_a5f0_11e8_82b4_549f35008dee_0cc51ed3_c874_11e8_9ac4_549f35008dee.png</t>
  </si>
  <si>
    <t>https://topol-dt.ru/upload/iblock/a50/18ec6f61_a5f0_11e8_82b4_549f35008dee_0cc51ed4_c874_11e8_9ac4_549f35008dee.jpeg</t>
  </si>
  <si>
    <t>https://topol-dt.ru/upload/iblock/c78/18ec6f61_a5f0_11e8_82b4_549f35008dee_15be2ebc_c874_11e8_9ac4_549f35008dee.jpeg</t>
  </si>
  <si>
    <t>https://topol-dt.ru/upload/iblock/d79/18ec6f61_a5f0_11e8_82b4_549f35008dee_15be2ebd_c874_11e8_9ac4_549f35008dee.jpeg</t>
  </si>
  <si>
    <t>https://topol-dt.ru/upload/iblock/b2b/18ec6f61_a5f0_11e8_82b4_549f35008dee_146e7930_2e96_11e9_94db_549f35008dee.pdf</t>
  </si>
  <si>
    <t>Детский спортивный комплекс Polini Sport Neo, враспор, синий</t>
  </si>
  <si>
    <t>https://topol-dt.ru/catalog/detskie_sportivnye_kompleksy/detskiy_sportivnyy_kompleks_polini_sport_neo_vraspor_siniy/</t>
  </si>
  <si>
    <t>https://topol-dt.ru/upload/iblock/ad5/813ddd83_a5f0_11e8_82b4_549f35008dee_78ec9ff9_bc9a_11e8_9ac4_549f35008dee.jpeg</t>
  </si>
  <si>
    <t>https://topol-dt.ru/upload/iblock/d2f/813ddd83_a5f0_11e8_82b4_549f35008dee_73221b6a_c79e_11e8_9ac4_549f35008dee.jpeg</t>
  </si>
  <si>
    <t>https://topol-dt.ru/upload/iblock/300/813ddd83_a5f0_11e8_82b4_549f35008dee_758ab26b_c873_11e8_9ac4_549f35008dee.png</t>
  </si>
  <si>
    <t>https://topol-dt.ru/upload/iblock/e08/813ddd83_a5f0_11e8_82b4_549f35008dee_758ab26c_c873_11e8_9ac4_549f35008dee.jpeg</t>
  </si>
  <si>
    <t>https://topol-dt.ru/upload/iblock/52e/813ddd83_a5f0_11e8_82b4_549f35008dee_7ce0d023_c873_11e8_9ac4_549f35008dee.jpeg</t>
  </si>
  <si>
    <t>https://topol-dt.ru/upload/iblock/e4e/813ddd83_a5f0_11e8_82b4_549f35008dee_7ce0d024_c873_11e8_9ac4_549f35008dee.jpeg</t>
  </si>
  <si>
    <t>https://topol-dt.ru/upload/iblock/0c2/813ddd83_a5f0_11e8_82b4_549f35008dee_eae4d850_2e94_11e9_94db_549f35008dee.pdf</t>
  </si>
  <si>
    <t>Детский спортивный комплекс Polini Sport Neo, враспор, розовый</t>
  </si>
  <si>
    <t>Спортивный комплекс Polini Sport крепится враспор и предназначен для выполнения различных спортивных упражнений, способствующих физическому развитию детей. Включает в себя: -Навесной подвижный турник; -Тарзанка с прыгунками; -Гимнастические кольца; -Канат. Предназначен для детей от 1 года (при использовании прыгунков). Возможность регулировки высоты(от 245 см до 270 см). Высокая прочность конструкции: толщина стенки труб 1,5-2 мм. Габариты: Размер комплекса, ШхГхВ, см: 86 х 72,5 х 245 х 270 Вес нетто, кг: 25,7 Вес брутто, кг: 27,1 Габариты упаковки, м: 1,31 х 0,53 х 0,12 Длина ступеней лестницы, см : 36,8 Расстояние между ступенями, см: 25 Длина каната, м: 1,9 Длина ступеней подвижного турника, см: 28,3 Макс. допустимая нагрузка : 100 кг.</t>
  </si>
  <si>
    <t>https://topol-dt.ru/catalog/detskie_sportivnye_kompleksy/detskiy_sportivnyy_kompleks_polini_sport_neo_vraspor_rozovyy/</t>
  </si>
  <si>
    <t>https://topol-dt.ru/upload/iblock/0d6/64be81d3_a5f1_11e8_82b4_549f35008dee_6c2ac001_bc9a_11e8_9ac4_549f35008dee.jpeg</t>
  </si>
  <si>
    <t>https://topol-dt.ru/upload/iblock/ffc/64be81d3_a5f1_11e8_82b4_549f35008dee_3ff448aa_c60c_11e8_9ac4_549f35008dee.jpeg</t>
  </si>
  <si>
    <t>https://topol-dt.ru/upload/iblock/b19/64be81d3_a5f1_11e8_82b4_549f35008dee_7e698096_c79e_11e8_9ac4_549f35008dee.jpeg</t>
  </si>
  <si>
    <t>https://topol-dt.ru/upload/iblock/914/64be81d3_a5f1_11e8_82b4_549f35008dee_5cdd2e54_c873_11e8_9ac4_549f35008dee.png</t>
  </si>
  <si>
    <t>https://topol-dt.ru/upload/iblock/437/64be81d3_a5f1_11e8_82b4_549f35008dee_63e25d43_c873_11e8_9ac4_549f35008dee.jpeg</t>
  </si>
  <si>
    <t>https://topol-dt.ru/upload/iblock/deb/64be81d3_a5f1_11e8_82b4_549f35008dee_63e25d45_c873_11e8_9ac4_549f35008dee.jpeg</t>
  </si>
  <si>
    <t>https://topol-dt.ru/upload/iblock/97d/64be81d3_a5f1_11e8_82b4_549f35008dee_6c45767a_c873_11e8_9ac4_549f35008dee.jpeg</t>
  </si>
  <si>
    <t>https://topol-dt.ru/upload/iblock/d9d/64be81d3_a5f1_11e8_82b4_549f35008dee_e0a5abe2_2e94_11e9_94db_549f35008dee.pdf</t>
  </si>
  <si>
    <t>Детский спортивный комплекс Polini Sport Neo, враспор, желтый</t>
  </si>
  <si>
    <t>https://topol-dt.ru/catalog/detskie_sportivnye_kompleksy/detskiy_sportivnyy_kompleks_polini_sport_neo_vraspor_zheltyy/</t>
  </si>
  <si>
    <t>https://topol-dt.ru/upload/iblock/09c/a9f3a3ea_a5f1_11e8_82b4_549f35008dee_41ef15e5_bc9a_11e8_9ac4_549f35008dee.jpeg</t>
  </si>
  <si>
    <t>https://topol-dt.ru/upload/iblock/e28/a9f3a3ea_a5f1_11e8_82b4_549f35008dee_ce8df4f0_c79e_11e8_9ac4_549f35008dee.jpeg</t>
  </si>
  <si>
    <t>https://topol-dt.ru/upload/iblock/eac/a9f3a3ea_a5f1_11e8_82b4_549f35008dee_894f5ff2_c873_11e8_9ac4_549f35008dee.png</t>
  </si>
  <si>
    <t>https://topol-dt.ru/upload/iblock/fd1/a9f3a3ea_a5f1_11e8_82b4_549f35008dee_894f5ff3_c873_11e8_9ac4_549f35008dee.jpeg</t>
  </si>
  <si>
    <t>https://topol-dt.ru/upload/iblock/3da/a9f3a3ea_a5f1_11e8_82b4_549f35008dee_901b6dda_c873_11e8_9ac4_549f35008dee.jpeg</t>
  </si>
  <si>
    <t>https://topol-dt.ru/upload/iblock/5a2/a9f3a3ea_a5f1_11e8_82b4_549f35008dee_901b6ddb_c873_11e8_9ac4_549f35008dee.jpeg</t>
  </si>
  <si>
    <t>https://topol-dt.ru/upload/iblock/72b/a9f3a3ea_a5f1_11e8_82b4_549f35008dee_fb9f23dd_2e94_11e9_94db_549f35008dee.pdf</t>
  </si>
  <si>
    <t>Качели Polini kids Disney baby Микки Маус, с вышивкой, синий</t>
  </si>
  <si>
    <t>Микки Маус</t>
  </si>
  <si>
    <t>Детские качели с любимым героем Микки Мауса гармонично впишутся в интерьер детской комнаты.Выполнены из надежного металлического каркаса с мягкими насадками.Специальные насадки на ножках от скольжения.Съемное моющееся сиденье.Для безопасности во время качания предусмотрены ремни безопасности. Легко и компактно складываются для хранения и транспортировки.Габариты:В сложенном виде:10х38х112 см.Габаритные размеры:101,5х73,5х110 см.Вес  - 6,8 кг</t>
  </si>
  <si>
    <t>https://topol-dt.ru/catalog/kacheli/kacheli_polini_kids_disney_baby_mikki_maus_s_vyshivkoy_siniy/</t>
  </si>
  <si>
    <t>https://topol-dt.ru/upload/iblock/65d/5d1ef723_4488_11e8_903c_549f35008dee_d3de6d0d_8ff5_11e8_b784_549f35008dee.jpeg</t>
  </si>
  <si>
    <t>https://topol-dt.ru/upload/iblock/406/5d1ef723_4488_11e8_903c_549f35008dee_e97a6b09_8ff5_11e8_b784_549f35008dee.jpeg</t>
  </si>
  <si>
    <t>https://topol-dt.ru/upload/iblock/3e4/5d1ef723_4488_11e8_903c_549f35008dee_f016dd6c_8ff5_11e8_b784_549f35008dee.jpeg</t>
  </si>
  <si>
    <t>https://topol-dt.ru/upload/iblock/171/5d1ef723_4488_11e8_903c_549f35008dee_f67a2ec8_8ff5_11e8_b784_549f35008dee.jpeg</t>
  </si>
  <si>
    <t>https://topol-dt.ru/upload/iblock/633/5d1ef723_4488_11e8_903c_549f35008dee_f67a2ec9_8ff5_11e8_b784_549f35008dee.jpeg</t>
  </si>
  <si>
    <t>https://topol-dt.ru/upload/iblock/482/5d1ef723_4488_11e8_903c_549f35008dee_01e2e739_8ff6_11e8_b784_549f35008dee.jpeg</t>
  </si>
  <si>
    <t>https://topol-dt.ru/upload/iblock/85e/5d1ef723_4488_11e8_903c_549f35008dee_01e2e73a_8ff6_11e8_b784_549f35008dee.jpeg</t>
  </si>
  <si>
    <t>https://topol-dt.ru/upload/iblock/c8b/5d1ef723_4488_11e8_903c_549f35008dee_0a270e8c_8ff6_11e8_b784_549f35008dee.jpeg</t>
  </si>
  <si>
    <t>https://topol-dt.ru/upload/iblock/df5/5d1ef723_4488_11e8_903c_549f35008dee_0a270e8d_8ff6_11e8_b784_549f35008dee.jpeg</t>
  </si>
  <si>
    <t>https://topol-dt.ru/upload/iblock/c80/5d1ef723_4488_11e8_903c_549f35008dee_11c9584d_8ff6_11e8_b784_549f35008dee.jpeg</t>
  </si>
  <si>
    <t>Доска пеленальная двухсторонняя Polini kids Звезды, со съемным вкладышем, серый</t>
  </si>
  <si>
    <t>Описание:-на комоды шириной 90 и 80 см.,-хлопок 100%,-съемный вкадыш с непромокаемой основой,-бортики по бокам,-двухсторонняя,Размер: 77х72 см.</t>
  </si>
  <si>
    <t>https://topol-dt.ru/catalog/pelenalnye_doski_1/doska_pelenalnaya_dvukhstoronnyaya_polini_kids_zvezdy_so_semnym_vkladyshem_seryy/</t>
  </si>
  <si>
    <t>https://topol-dt.ru/upload/iblock/373/a3811f8f_7d94_11e7_8095_549f35008dee_2e803c4a_9703_11e8_b784_549f35008dee.jpeg</t>
  </si>
  <si>
    <t>https://topol-dt.ru/upload/iblock/abb/a3811f8f_7d94_11e7_8095_549f35008dee_26cbe377_9705_11e8_b784_549f35008dee.jpeg</t>
  </si>
  <si>
    <t>https://topol-dt.ru/upload/iblock/e20/a3811f8f_7d94_11e7_8095_549f35008dee_2f65bc54_9705_11e8_b784_549f35008dee.jpeg</t>
  </si>
  <si>
    <t>https://topol-dt.ru/upload/iblock/3b5/a3811f8f_7d94_11e7_8095_549f35008dee_2f65bc55_9705_11e8_b784_549f35008dee.jpeg</t>
  </si>
  <si>
    <t>https://topol-dt.ru/upload/iblock/7ca/a3811f8f_7d94_11e7_8095_549f35008dee_3751d0be_9705_11e8_b784_549f35008dee.jpeg</t>
  </si>
  <si>
    <t xml:space="preserve">Рюкзак-кенгуру Polini kids Disney baby Медвежонок Винни и его друзья, с вышивкой, шоколад </t>
  </si>
  <si>
    <t>Рюкзак-кенгуру Polini Дисней из коллекции Медвежонок Винни и его друзья. -специальные фиксаторы-ремешки; -регулируемые ремни по длине; -3 положения для малыша: лицом к маме, на спине, сбоку.-отстегивающийся капюшон;-большой карман для мелочей. Подходит на рост от 150 до 195 см и обхват талии от 63 до 110 см.Возраст ребенка: +6 мес. Максимальный вес ребенка: до 18 кг.Габариты рюкзака (ДхШхВ):– 67 х 67 х 30 см.</t>
  </si>
  <si>
    <t>https://topol-dt.ru/catalog/ryukzaki_kenguru/ryukzak_kenguru_polini_kids_disney_baby_medvezhonok_vinni_i_ego_druzya_s_vyshivkoy_shokolad_/</t>
  </si>
  <si>
    <t>https://topol-dt.ru/upload/iblock/2a9/4bbb2beb_4487_11e8_903c_549f35008dee_4296b394_d84e_11e8_9f48_549f35008dee.jpeg</t>
  </si>
  <si>
    <t>https://topol-dt.ru/upload/iblock/7f0/4bbb2beb_4487_11e8_903c_549f35008dee_00320475_9ced_11eb_942e_549f35008dee.jpeg</t>
  </si>
  <si>
    <t>https://topol-dt.ru/upload/iblock/295/4bbb2beb_4487_11e8_903c_549f35008dee_078f464f_9ced_11eb_942e_549f35008dee.jpeg</t>
  </si>
  <si>
    <t>https://topol-dt.ru/upload/iblock/465/4bbb2beb_4487_11e8_903c_549f35008dee_0df4f90a_9ced_11eb_942e_549f35008dee.jpeg</t>
  </si>
  <si>
    <t>https://topol-dt.ru/upload/iblock/7e8/4bbb2beb_4487_11e8_903c_549f35008dee_0df4f90b_9ced_11eb_942e_549f35008dee.jpeg</t>
  </si>
  <si>
    <t>https://topol-dt.ru/upload/iblock/ab0/4bbb2beb_4487_11e8_903c_549f35008dee_6d4d79b9_18a2_11e9_94db_549f35008dee.jpeg</t>
  </si>
  <si>
    <t>https://topol-dt.ru/upload/iblock/a30/4bbb2beb_4487_11e8_903c_549f35008dee_75db6bb5_18a2_11e9_94db_549f35008dee.jpeg</t>
  </si>
  <si>
    <t>https://topol-dt.ru/upload/iblock/a46/4bbb2beb_4487_11e8_903c_549f35008dee_75db6bb6_18a2_11e9_94db_549f35008dee.jpeg</t>
  </si>
  <si>
    <t>https://topol-dt.ru/upload/iblock/c8d/4bbb2beb_4487_11e8_903c_549f35008dee_4a79427c_d84e_11e8_9f48_549f35008dee.jpeg</t>
  </si>
  <si>
    <t>https://topol-dt.ru/upload/iblock/24a/4bbb2beb_4487_11e8_903c_549f35008dee_5187f6ec_d84e_11e8_9f48_549f35008dee.jpeg</t>
  </si>
  <si>
    <t>https://topol-dt.ru/upload/iblock/7d4/4bbb2beb_4487_11e8_903c_549f35008dee_59446fd0_d84e_11e8_9f48_549f35008dee.jpeg</t>
  </si>
  <si>
    <t>https://topol-dt.ru/upload/iblock/613/4bbb2beb_4487_11e8_903c_549f35008dee_91a9ae05_eb83_11eb_9107_549f35008dee.pdf</t>
  </si>
  <si>
    <t>Рюкзак-кенгуру Polini kids Disney baby Микки Маус, с вышивкой, черный</t>
  </si>
  <si>
    <t>https://topol-dt.ru/catalog/ryukzaki_kenguru/ryukzak_kenguru_polini_kids_disney_baby_mikki_maus_s_vyshivkoy_chernyy/</t>
  </si>
  <si>
    <t>https://topol-dt.ru/upload/iblock/d9c/7ee6606f_4487_11e8_903c_549f35008dee_c44ab74f_d858_11e8_9f48_549f35008dee.jpeg</t>
  </si>
  <si>
    <t>https://topol-dt.ru/upload/iblock/9e5/7ee6606f_4487_11e8_903c_549f35008dee_87264ac6_9cec_11eb_942e_549f35008dee.jpeg</t>
  </si>
  <si>
    <t>https://topol-dt.ru/upload/iblock/fbc/7ee6606f_4487_11e8_903c_549f35008dee_87264ac7_9cec_11eb_942e_549f35008dee.jpeg</t>
  </si>
  <si>
    <t>https://topol-dt.ru/upload/iblock/c3b/7ee6606f_4487_11e8_903c_549f35008dee_900eb10c_9cec_11eb_942e_549f35008dee.jpeg</t>
  </si>
  <si>
    <t>https://topol-dt.ru/upload/iblock/7b5/7ee6606f_4487_11e8_903c_549f35008dee_900eb10d_9cec_11eb_942e_549f35008dee.jpeg</t>
  </si>
  <si>
    <t>https://topol-dt.ru/upload/iblock/ff3/7ee6606f_4487_11e8_903c_549f35008dee_c43257d0_f799_11e8_94db_549f35008dee.jpeg</t>
  </si>
  <si>
    <t>https://topol-dt.ru/upload/iblock/ec4/7ee6606f_4487_11e8_903c_549f35008dee_68e43c16_1e12_11e9_94db_549f35008dee.jpeg</t>
  </si>
  <si>
    <t>https://topol-dt.ru/upload/iblock/344/7ee6606f_4487_11e8_903c_549f35008dee_873904d4_1e12_11e9_94db_549f35008dee.jpeg</t>
  </si>
  <si>
    <t>https://topol-dt.ru/upload/iblock/331/7ee6606f_4487_11e8_903c_549f35008dee_873904d6_1e12_11e9_94db_549f35008dee.jpeg</t>
  </si>
  <si>
    <t>https://topol-dt.ru/upload/iblock/23d/7ee6606f_4487_11e8_903c_549f35008dee_9118fa37_1e12_11e9_94db_549f35008dee.jpeg</t>
  </si>
  <si>
    <t>https://topol-dt.ru/upload/iblock/0de/7ee6606f_4487_11e8_903c_549f35008dee_c44ab750_d858_11e8_9f48_549f35008dee.jpeg</t>
  </si>
  <si>
    <t>https://topol-dt.ru/upload/iblock/911/7ee6606f_4487_11e8_903c_549f35008dee_ceb97f42_d858_11e8_9f48_549f35008dee.jpeg</t>
  </si>
  <si>
    <t>https://topol-dt.ru/upload/iblock/a9a/7ee6606f_4487_11e8_903c_549f35008dee_ceb97f44_d858_11e8_9f48_549f35008dee.jpeg</t>
  </si>
  <si>
    <t>https://topol-dt.ru/upload/iblock/94c/7ee6606f_4487_11e8_903c_549f35008dee_ca6540e6_eb80_11eb_9107_549f35008dee.pdf</t>
  </si>
  <si>
    <t>Рюкзак-кенгуру Polini kids Disney baby Минни Маус, с вышивкой, черный</t>
  </si>
  <si>
    <t>https://topol-dt.ru/catalog/ryukzaki_kenguru/ryukzak_kenguru_polini_kids_disney_baby_minni_maus_s_vyshivkoy_chernyy/</t>
  </si>
  <si>
    <t>https://topol-dt.ru/upload/iblock/ffd/9ad2a4c6_4487_11e8_903c_549f35008dee_a51d5158_d858_11e8_9f48_549f35008dee.jpeg</t>
  </si>
  <si>
    <t>https://topol-dt.ru/upload/iblock/6e2/9ad2a4c6_4487_11e8_903c_549f35008dee_05048729_9cf0_11eb_942e_549f35008dee.jpeg</t>
  </si>
  <si>
    <t>https://topol-dt.ru/upload/iblock/e3d/9ad2a4c6_4487_11e8_903c_549f35008dee_0504872a_9cf0_11eb_942e_549f35008dee.jpeg</t>
  </si>
  <si>
    <t>https://topol-dt.ru/upload/iblock/9ea/9ad2a4c6_4487_11e8_903c_549f35008dee_0f591ffa_9cf0_11eb_942e_549f35008dee.jpeg</t>
  </si>
  <si>
    <t>https://topol-dt.ru/upload/iblock/5ef/9ad2a4c6_4487_11e8_903c_549f35008dee_e441e080_f799_11e8_94db_549f35008dee.jpeg</t>
  </si>
  <si>
    <t>https://topol-dt.ru/upload/iblock/75e/9ad2a4c6_4487_11e8_903c_549f35008dee_bbabca73_1e3a_11e9_94db_549f35008dee.jpeg</t>
  </si>
  <si>
    <t>https://topol-dt.ru/upload/iblock/d73/9ad2a4c6_4487_11e8_903c_549f35008dee_c24cff97_1e3a_11e9_94db_549f35008dee.jpeg</t>
  </si>
  <si>
    <t>https://topol-dt.ru/upload/iblock/e8c/9ad2a4c6_4487_11e8_903c_549f35008dee_c8b9d674_1e3a_11e9_94db_549f35008dee.jpeg</t>
  </si>
  <si>
    <t>https://topol-dt.ru/upload/iblock/293/9ad2a4c6_4487_11e8_903c_549f35008dee_d20173c5_1e3a_11e9_94db_549f35008dee.jpeg</t>
  </si>
  <si>
    <t>https://topol-dt.ru/upload/iblock/5fb/9ad2a4c6_4487_11e8_903c_549f35008dee_ddc701e0_1e3a_11e9_94db_549f35008dee.jpeg</t>
  </si>
  <si>
    <t>https://topol-dt.ru/upload/iblock/247/9ad2a4c6_4487_11e8_903c_549f35008dee_aeeefe79_d858_11e8_9f48_549f35008dee.jpeg</t>
  </si>
  <si>
    <t>https://topol-dt.ru/upload/iblock/042/9ad2a4c6_4487_11e8_903c_549f35008dee_aeeefe7a_d858_11e8_9f48_549f35008dee.jpeg</t>
  </si>
  <si>
    <t>https://topol-dt.ru/upload/iblock/bd4/9ad2a4c6_4487_11e8_903c_549f35008dee_b73cab4e_d858_11e8_9f48_549f35008dee.jpeg</t>
  </si>
  <si>
    <t>https://topol-dt.ru/upload/iblock/a46/9ad2a4c6_4487_11e8_903c_549f35008dee_d7ea51b5_eb80_11eb_9107_549f35008dee.pdf</t>
  </si>
  <si>
    <t>Качели Polini kids Disney baby Медвежонок Винни &amp;quot;Чудесный день&amp;quot;, желтый</t>
  </si>
  <si>
    <t>Детские качели гармонично впишутся в интерьер детской комнаты.Выполнены из надежного металлического каркаса с мягкими насадками.Специальные насадки на ножках от скольжения.Для безопасности во время качания предусмотрены ремни безопасности. Легко и компактно складываются для хранения и транспортировки.Габариты:Габаритные размеры:101,5х73,5х110 см.Вес  - 6,8 кг</t>
  </si>
  <si>
    <t>https://topol-dt.ru/catalog/kacheli/kacheli_polini_kids_disney_baby_medvezhonok_vinni_chudesnyy_den_zheltyy/</t>
  </si>
  <si>
    <t>https://topol-dt.ru/upload/iblock/704/2b7bb801_922e_11e7_8095_549f35008dee_ffda2e55_ec67_11e7_bdc0_549f35008dee.jpeg</t>
  </si>
  <si>
    <t>https://topol-dt.ru/upload/iblock/5bd/2b7bb801_922e_11e7_8095_549f35008dee_ffda2e57_ec67_11e7_bdc0_549f35008dee.jpeg</t>
  </si>
  <si>
    <t>https://topol-dt.ru/upload/iblock/b83/2b7bb801_922e_11e7_8095_549f35008dee_091f6a46_ec68_11e7_bdc0_549f35008dee.jpeg</t>
  </si>
  <si>
    <t>https://topol-dt.ru/upload/iblock/98f/2b7bb801_922e_11e7_8095_549f35008dee_091f6a47_ec68_11e7_bdc0_549f35008dee.jpeg</t>
  </si>
  <si>
    <t>https://topol-dt.ru/upload/iblock/da2/2b7bb801_922e_11e7_8095_549f35008dee_101650f4_ec68_11e7_bdc0_549f35008dee.jpeg</t>
  </si>
  <si>
    <t>Качели Фея Чарли, розовый</t>
  </si>
  <si>
    <t xml:space="preserve">Детские качели Фея Чарли гармонично впишутся в интерьер детской комнаты.Выполнены из надежного металлического каркаса с мягкими насадками.Специальные насадки на ножках от скольжения.Съемное моющееся сиденье.Для безопасности во время качания предусмотрены ремни безопасности.Легко и компактно складываются для хранения и транспортировки.Размеры (ДхШхВ): 115х60х105 см. </t>
  </si>
  <si>
    <t>https://topol-dt.ru/catalog/kacheli/kacheli_feya_charli_rozovyy/</t>
  </si>
  <si>
    <t>https://topol-dt.ru/upload/iblock/ffc/e6b017fe_7869_11e8_903c_549f35008dee_51352462_cab3_11e8_9ac4_549f35008dee.jpeg</t>
  </si>
  <si>
    <t>https://topol-dt.ru/upload/iblock/691/e6b017fe_7869_11e8_903c_549f35008dee_8b806595_9c27_11eb_942e_549f35008dee.jpeg</t>
  </si>
  <si>
    <t>https://topol-dt.ru/upload/iblock/276/e6b017fe_7869_11e8_903c_549f35008dee_953f07b3_9c27_11eb_942e_549f35008dee.jpeg</t>
  </si>
  <si>
    <t>https://topol-dt.ru/upload/iblock/ef8/e6b017fe_7869_11e8_903c_549f35008dee_9bba26d2_9c27_11eb_942e_549f35008dee.jpeg</t>
  </si>
  <si>
    <t>https://topol-dt.ru/upload/iblock/263/e6b017fe_7869_11e8_903c_549f35008dee_512acdee_3ce1_11ea_b3e1_549f35008dee.jpeg</t>
  </si>
  <si>
    <t>https://topol-dt.ru/upload/iblock/fec/e6b017fe_7869_11e8_903c_549f35008dee_512acdef_3ce1_11ea_b3e1_549f35008dee.jpeg</t>
  </si>
  <si>
    <t>https://topol-dt.ru/upload/iblock/5fa/e6b017fe_7869_11e8_903c_549f35008dee_512acdf0_3ce1_11ea_b3e1_549f35008dee.jpeg</t>
  </si>
  <si>
    <t>https://topol-dt.ru/upload/iblock/d9b/e6b017fe_7869_11e8_903c_549f35008dee_5b0861f1_3ce1_11ea_b3e1_549f35008dee.jpeg</t>
  </si>
  <si>
    <t>https://topol-dt.ru/upload/iblock/61d/e6b017fe_7869_11e8_903c_549f35008dee_5b0861f2_3ce1_11ea_b3e1_549f35008dee.jpeg</t>
  </si>
  <si>
    <t>https://topol-dt.ru/upload/iblock/f05/e6b017fe_7869_11e8_903c_549f35008dee_6340a263_3ce1_11ea_b3e1_549f35008dee.jpeg</t>
  </si>
  <si>
    <t>https://topol-dt.ru/upload/iblock/f63/e6b017fe_7869_11e8_903c_549f35008dee_6340a264_3ce1_11ea_b3e1_549f35008dee.jpeg</t>
  </si>
  <si>
    <t>https://topol-dt.ru/upload/iblock/413/e6b017fe_7869_11e8_903c_549f35008dee_6a07ed8b_3ce1_11ea_b3e1_549f35008dee.jpeg</t>
  </si>
  <si>
    <t>Кроватка детская приставная Polini kids Simple 100, белый</t>
  </si>
  <si>
    <t>0.42066</t>
  </si>
  <si>
    <t>Приставная кровать Polini kids Simple 100 4 в 1 позволяет быть ближе к ребенку, облегчая процесс ухода и кормления в течение ночи.Классическая кроватка с ортопедическом основанием, которое имеет 5 уровня высоты: 24 см (от пола), 29 см (от пола),34 см (от пола) , 39 см (от пола), 44 см (от пола).Изделие покрыто высококачественныи лакокрасочным покрытием. Для удобного перемещения в комплекте идут съемные колеса, два из которых со стопорами.Можно использовать для двойни, достаточно сдвинуть две кроватки вместе. Изготовлено полностью из натурального материала: массив березы.Отличается от кроватки Фея 100 наличием колес и полукруглой формой спинки. Боковое ограждение в комплект не входят.Размер матраса для кровати 90х50 см.Расстояние между рейками боковины: 5,7 см, расстояние между рейками спинки: 6,4 см. Габариты изделия (ВхШхД), мм.: 815 х 540 х 948 мм.</t>
  </si>
  <si>
    <t>https://topol-dt.ru/catalog/krovatki/krovatka_detskaya_pristavnaya_polini_kids_simple_100_belyy/</t>
  </si>
  <si>
    <t>https://topol-dt.ru/upload/iblock/594/ac1f0f9f_78c8_11e7_8095_549f35008dee_2b6231a2_ec6b_11e7_bdc0_549f35008dee.jpeg</t>
  </si>
  <si>
    <t>https://topol-dt.ru/upload/iblock/d75/ac1f0f9f_78c8_11e7_8095_549f35008dee_35aae38e_ec6b_11e7_bdc0_549f35008dee.jpeg</t>
  </si>
  <si>
    <t>https://topol-dt.ru/upload/iblock/ca0/ac1f0f9f_78c8_11e7_8095_549f35008dee_35aae390_ec6b_11e7_bdc0_549f35008dee.jpeg</t>
  </si>
  <si>
    <t>https://topol-dt.ru/upload/iblock/6ef/ac1f0f9f_78c8_11e7_8095_549f35008dee_3d69bdd2_ec6b_11e7_bdc0_549f35008dee.jpeg</t>
  </si>
  <si>
    <t>https://topol-dt.ru/upload/iblock/a11/ac1f0f9f_78c8_11e7_8095_549f35008dee_521c74f5_ec6b_11e7_bdc0_549f35008dee.jpeg</t>
  </si>
  <si>
    <t>https://topol-dt.ru/upload/iblock/858/ac1f0f9f_78c8_11e7_8095_549f35008dee_588e0e92_ec6b_11e7_bdc0_549f35008dee.jpeg</t>
  </si>
  <si>
    <t>https://topol-dt.ru/upload/iblock/131/ac1f0f9f_78c8_11e7_8095_549f35008dee_655038c3_790a_11e8_903c_549f35008dee.jpg</t>
  </si>
  <si>
    <t>https://topol-dt.ru/upload/iblock/c7a/ac1f0f9f_78c8_11e7_8095_549f35008dee_fdef46c1_8098_11ea_a0f3_549f35008dee.pdf</t>
  </si>
  <si>
    <t>https://topol-dt.ru/upload/iblock/155/ac1f0f9f_78c8_11e7_8095_549f35008dee_655038c5_790a_11e8_903c_549f35008dee.jpg</t>
  </si>
  <si>
    <t>https://topol-dt.ru/upload/iblock/b9d/ac1f0f9f_78c8_11e7_8095_549f35008dee_6d6be8b2_790a_11e8_903c_549f35008dee.jpg</t>
  </si>
  <si>
    <t>https://topol-dt.ru/upload/iblock/fc3/ac1f0f9f_78c8_11e7_8095_549f35008dee_655038c4_790a_11e8_903c_549f35008dee.jpg</t>
  </si>
  <si>
    <t>https://topol-dt.ru/upload/iblock/3a1/ac1f0f9f_78c8_11e7_8095_549f35008dee_6d6be8b3_790a_11e8_903c_549f35008dee.jpg</t>
  </si>
  <si>
    <t>Кровать детская Polini kids French 710, Teddy, с ящиком, белый-дуб пастельный</t>
  </si>
  <si>
    <t>https://topol-dt.ru/catalog/krovatki/krovat_detskaya_polini_kids_french_710_teddy_s_yashchikom_belyy_dub_pastelnyy/</t>
  </si>
  <si>
    <t>https://topol-dt.ru/upload/iblock/826/f498f05d_ae65_11e7_8095_549f35008dee_0227bfac_17c0_11e8_b493_549f35008dee.jpeg</t>
  </si>
  <si>
    <t>https://topol-dt.ru/upload/iblock/811/f498f05d_ae65_11e7_8095_549f35008dee_2e39cc8b_9984_11e8_82b4_549f35008dee.jpeg</t>
  </si>
  <si>
    <t>https://topol-dt.ru/upload/iblock/6d8/f498f05d_ae65_11e7_8095_549f35008dee_24738b79_6817_11e9_b477_549f35008dee.jpeg</t>
  </si>
  <si>
    <t>https://topol-dt.ru/upload/iblock/992/f498f05d_ae65_11e7_8095_549f35008dee_0227bfad_17c0_11e8_b493_549f35008dee.jpeg</t>
  </si>
  <si>
    <t>https://topol-dt.ru/upload/iblock/051/f498f05d_ae65_11e7_8095_549f35008dee_0b4ba85a_17c0_11e8_b493_549f35008dee.jpeg</t>
  </si>
  <si>
    <t>https://topol-dt.ru/upload/iblock/c9c/f498f05d_ae65_11e7_8095_549f35008dee_b9591c28_d8d1_11e7_8095_549f35008dee.pdf</t>
  </si>
  <si>
    <t>Комод Polini kids Simple 1580, Прогулка, белый</t>
  </si>
  <si>
    <t>Комод имеет откидную пеленальную поверхность, которая снимается. Фасад и корпус выполнен из ЛДСП производства Kronospan (Австрия). Состоит из 4 ящиков с эргономичными ручками. Ящики на роликовых направляющих. Габариты: Размеры комода (ШхГхВ): 80,4х46,7х92,2 смРазмер пеленального матрасика на комод: ширина - 60 см, глубина 70 см, высота 4 см.</t>
  </si>
  <si>
    <t>https://topol-dt.ru/catalog/komody_i_stoliki/komod_polini_kids_simple_1580_progulka_belyy/</t>
  </si>
  <si>
    <t>https://topol-dt.ru/upload/iblock/cd5/4dfe9689_3abd_11e7_8095_549f35008dee_8249b6b7_3af2_11e7_8095_549f35008dee.jpeg</t>
  </si>
  <si>
    <t>https://topol-dt.ru/upload/iblock/9ee/4dfe9689_3abd_11e7_8095_549f35008dee_891825ff_3af2_11e7_8095_549f35008dee.jpeg</t>
  </si>
  <si>
    <t>https://topol-dt.ru/upload/iblock/1d2/4dfe9689_3abd_11e7_8095_549f35008dee_9bbf04be_790f_11e8_903c_549f35008dee.png</t>
  </si>
  <si>
    <t>https://topol-dt.ru/upload/iblock/aa8/4dfe9689_3abd_11e7_8095_549f35008dee_9bbf04c0_790f_11e8_903c_549f35008dee.png</t>
  </si>
  <si>
    <t>https://topol-dt.ru/upload/iblock/35b/4dfe9689_3abd_11e7_8095_549f35008dee_a270e384_790f_11e8_903c_549f35008dee.jpeg</t>
  </si>
  <si>
    <t>https://topol-dt.ru/upload/iblock/d75/4dfe9689_3abd_11e7_8095_549f35008dee_a270e388_790f_11e8_903c_549f35008dee.jpeg</t>
  </si>
  <si>
    <t>https://topol-dt.ru/upload/iblock/5fe/4dfe9689_3abd_11e7_8095_549f35008dee_a99c2876_790f_11e8_903c_549f35008dee.png</t>
  </si>
  <si>
    <t>https://topol-dt.ru/upload/iblock/c30/4dfe9689_3abd_11e7_8095_549f35008dee_a99c2878_790f_11e8_903c_549f35008dee.png</t>
  </si>
  <si>
    <t>https://topol-dt.ru/upload/iblock/f9c/4dfe9689_3abd_11e7_8095_549f35008dee_cd4608f7_3e53_11e8_903c_549f35008dee.jpg</t>
  </si>
  <si>
    <t>https://topol-dt.ru/upload/iblock/0c9/4dfe9689_3abd_11e7_8095_549f35008dee_d380e2ed_3e53_11e8_903c_549f35008dee.jpg</t>
  </si>
  <si>
    <t>https://topol-dt.ru/upload/iblock/741/4dfe9689_3abd_11e7_8095_549f35008dee_d380e2ee_3e53_11e8_903c_549f35008dee.jpg</t>
  </si>
  <si>
    <t>https://topol-dt.ru/upload/iblock/5a7/4dfe9689_3abd_11e7_8095_549f35008dee_d9e8f70a_3e53_11e8_903c_549f35008dee.jpg</t>
  </si>
  <si>
    <t>https://topol-dt.ru/upload/iblock/7b9/4dfe9689_3abd_11e7_8095_549f35008dee_d9e8f70b_3e53_11e8_903c_549f35008dee.png</t>
  </si>
  <si>
    <t>https://topol-dt.ru/upload/iblock/b5f/4dfe9689_3abd_11e7_8095_549f35008dee_a7686bd6_790b_11e8_903c_549f35008dee.png</t>
  </si>
  <si>
    <t>https://topol-dt.ru/upload/iblock/d06/4dfe9689_3abd_11e7_8095_549f35008dee_a7686bd7_790b_11e8_903c_549f35008dee.png</t>
  </si>
  <si>
    <t>https://topol-dt.ru/upload/iblock/ba5/4dfe9689_3abd_11e7_8095_549f35008dee_afa56f09_790b_11e8_903c_549f35008dee.png</t>
  </si>
  <si>
    <t>https://topol-dt.ru/upload/iblock/420/4dfe9689_3abd_11e7_8095_549f35008dee_afa56f0a_790b_11e8_903c_549f35008dee.png</t>
  </si>
  <si>
    <t>https://topol-dt.ru/upload/iblock/19a/4dfe9689_3abd_11e7_8095_549f35008dee_ba1dbc7e_790b_11e8_903c_549f35008dee.png</t>
  </si>
  <si>
    <t>https://topol-dt.ru/upload/iblock/bb8/4dfe9689_3abd_11e7_8095_549f35008dee_0e63f699_c172_11e8_9ac4_549f35008dee.pdf</t>
  </si>
  <si>
    <t>Комод Polini kids Simple 1580, Сонные котята, белый</t>
  </si>
  <si>
    <t>Комод Polini kids Simple 1580, Сонные котята, белый предназначен для пеленания детей с рождения.В разложенном виде пеленальная поверхность служит местом для проведения гигиенических процедур, переодевания. В сложенном виде можно использовать как дополнительную полку.Пеленальная поверхность полностью снимается.Для безопасности использования комод может крепиться к стене.Фасад и корпус выполнены из ЛДСП производства Kronospan (Австрия). Включает в себя 4 ящика на шариковых направляющих. Ящики на роликовых направляющих. Габариты: Размер комода (ШхГхВ): 80,4х46,7х92,2 см Размер пеленального матрасика на комод: ширина - 60 см, глубина 70 см, высота 4 см.</t>
  </si>
  <si>
    <t>https://topol-dt.ru/catalog/komody_i_stoliki/komod_polini_kids_simple_1580_sonnye_kotyata_belyy/</t>
  </si>
  <si>
    <t>https://topol-dt.ru/upload/iblock/9a6/f49302d6_3abd_11e7_8095_549f35008dee_ac7979f2_3af2_11e7_8095_549f35008dee.jpeg</t>
  </si>
  <si>
    <t>https://topol-dt.ru/upload/iblock/d1e/f49302d6_3abd_11e7_8095_549f35008dee_a3154c1d_3af2_11e7_8095_549f35008dee.jpeg</t>
  </si>
  <si>
    <t>https://topol-dt.ru/upload/iblock/6f1/f49302d6_3abd_11e7_8095_549f35008dee_56bbdf8c_790f_11e8_903c_549f35008dee.png</t>
  </si>
  <si>
    <t>https://topol-dt.ru/upload/iblock/b4c/f49302d6_3abd_11e7_8095_549f35008dee_56bbdf8d_790f_11e8_903c_549f35008dee.png</t>
  </si>
  <si>
    <t>https://topol-dt.ru/upload/iblock/4a4/f49302d6_3abd_11e7_8095_549f35008dee_5d23f3aa_790f_11e8_903c_549f35008dee.jpeg</t>
  </si>
  <si>
    <t>https://topol-dt.ru/upload/iblock/0b7/f49302d6_3abd_11e7_8095_549f35008dee_632f321b_790f_11e8_903c_549f35008dee.jpeg</t>
  </si>
  <si>
    <t>https://topol-dt.ru/upload/iblock/6d4/f49302d6_3abd_11e7_8095_549f35008dee_632f321e_790f_11e8_903c_549f35008dee.png</t>
  </si>
  <si>
    <t>https://topol-dt.ru/upload/iblock/540/f49302d6_3abd_11e7_8095_549f35008dee_6b11c103_790f_11e8_903c_549f35008dee.png</t>
  </si>
  <si>
    <t>https://topol-dt.ru/upload/iblock/fc0/f49302d6_3abd_11e7_8095_549f35008dee_a6bb6126_3e53_11e8_903c_549f35008dee.png</t>
  </si>
  <si>
    <t>https://topol-dt.ru/upload/iblock/e32/f49302d6_3abd_11e7_8095_549f35008dee_a6bb6127_3e53_11e8_903c_549f35008dee.png</t>
  </si>
  <si>
    <t>https://topol-dt.ru/upload/iblock/0c0/f49302d6_3abd_11e7_8095_549f35008dee_ad76c56d_3e53_11e8_903c_549f35008dee.png</t>
  </si>
  <si>
    <t>https://topol-dt.ru/upload/iblock/4f5/f49302d6_3abd_11e7_8095_549f35008dee_ad76c56e_3e53_11e8_903c_549f35008dee.png</t>
  </si>
  <si>
    <t>https://topol-dt.ru/upload/iblock/a0c/f49302d6_3abd_11e7_8095_549f35008dee_b483187c_3e53_11e8_903c_549f35008dee.png</t>
  </si>
  <si>
    <t>https://topol-dt.ru/upload/iblock/00a/f49302d6_3abd_11e7_8095_549f35008dee_06c50ed9_790b_11e8_903c_549f35008dee.png</t>
  </si>
  <si>
    <t>https://topol-dt.ru/upload/iblock/41c/f49302d6_3abd_11e7_8095_549f35008dee_fed5986f_c171_11e8_9ac4_549f35008dee.pdf</t>
  </si>
  <si>
    <t>Комод Polini kids Simple 1780, Панды, белый</t>
  </si>
  <si>
    <t>47.6</t>
  </si>
  <si>
    <t>https://topol-dt.ru/catalog/komody_i_stoliki/komod_polini_kids_simple_1780_pandy_belyy/</t>
  </si>
  <si>
    <t>https://topol-dt.ru/upload/iblock/9ed/4861555b_3abe_11e7_8095_549f35008dee_901f0286_3af8_11e7_8095_549f35008dee.jpeg</t>
  </si>
  <si>
    <t>https://topol-dt.ru/upload/iblock/64a/4861555b_3abe_11e7_8095_549f35008dee_901f0285_3af8_11e7_8095_549f35008dee.jpeg</t>
  </si>
  <si>
    <t>https://topol-dt.ru/upload/iblock/b7a/4861555b_3abe_11e7_8095_549f35008dee_f6479229_786d_11e8_903c_549f35008dee.png</t>
  </si>
  <si>
    <t>https://topol-dt.ru/upload/iblock/a7a/4861555b_3abe_11e7_8095_549f35008dee_f647922a_786d_11e8_903c_549f35008dee.png</t>
  </si>
  <si>
    <t>https://topol-dt.ru/upload/iblock/069/4861555b_3abe_11e7_8095_549f35008dee_fddb93a8_786d_11e8_903c_549f35008dee.png</t>
  </si>
  <si>
    <t>https://topol-dt.ru/upload/iblock/5ab/4861555b_3abe_11e7_8095_549f35008dee_fddb93a9_786d_11e8_903c_549f35008dee.png</t>
  </si>
  <si>
    <t>https://topol-dt.ru/upload/iblock/0a8/4861555b_3abe_11e7_8095_549f35008dee_04603848_786e_11e8_903c_549f35008dee.png</t>
  </si>
  <si>
    <t>https://topol-dt.ru/upload/iblock/80b/4861555b_3abe_11e7_8095_549f35008dee_04603849_786e_11e8_903c_549f35008dee.png</t>
  </si>
  <si>
    <t>https://topol-dt.ru/upload/iblock/b5c/4861555b_3abe_11e7_8095_549f35008dee_4abc4b9d_93f1_11e8_b784_549f35008dee.jpeg</t>
  </si>
  <si>
    <t>https://topol-dt.ru/upload/iblock/afa/4861555b_3abe_11e7_8095_549f35008dee_574e9010_93f1_11e8_b784_549f35008dee.jpeg</t>
  </si>
  <si>
    <t>https://topol-dt.ru/upload/iblock/258/4861555b_3abe_11e7_8095_549f35008dee_574e9011_93f1_11e8_b784_549f35008dee.jpeg</t>
  </si>
  <si>
    <t>https://topol-dt.ru/upload/iblock/8ea/4861555b_3abe_11e7_8095_549f35008dee_5fc715a9_93f1_11e8_b784_549f35008dee.jpeg</t>
  </si>
  <si>
    <t>https://topol-dt.ru/upload/iblock/1bb/4861555b_3abe_11e7_8095_549f35008dee_b3ffc38f_786c_11e8_903c_549f35008dee.png</t>
  </si>
  <si>
    <t>https://topol-dt.ru/upload/iblock/e5f/4861555b_3abe_11e7_8095_549f35008dee_b3ffc390_786c_11e8_903c_549f35008dee.png</t>
  </si>
  <si>
    <t>https://topol-dt.ru/upload/iblock/9a7/4861555b_3abe_11e7_8095_549f35008dee_baef861c_786c_11e8_903c_549f35008dee.png</t>
  </si>
  <si>
    <t>https://topol-dt.ru/upload/iblock/a73/4861555b_3abe_11e7_8095_549f35008dee_baef861d_786c_11e8_903c_549f35008dee.png</t>
  </si>
  <si>
    <t>https://topol-dt.ru/upload/iblock/8a8/4861555b_3abe_11e7_8095_549f35008dee_c327c68e_786c_11e8_903c_549f35008dee.png</t>
  </si>
  <si>
    <t>https://topol-dt.ru/upload/iblock/88c/4861555b_3abe_11e7_8095_549f35008dee_c327c68f_786c_11e8_903c_549f35008dee.png</t>
  </si>
  <si>
    <t>Комод Polini kids Simple 1780, Морская история, белый</t>
  </si>
  <si>
    <t>https://topol-dt.ru/catalog/komody_i_stoliki/komod_polini_kids_simple_1780_morskaya_istoriya_belyy/</t>
  </si>
  <si>
    <t>https://topol-dt.ru/upload/iblock/338/6712f3c4_3abe_11e7_8095_549f35008dee_84e846fa_3af8_11e7_8095_549f35008dee.jpeg</t>
  </si>
  <si>
    <t>https://topol-dt.ru/upload/iblock/734/6712f3c4_3abe_11e7_8095_549f35008dee_7d485e9a_3af8_11e7_8095_549f35008dee.jpeg</t>
  </si>
  <si>
    <t>https://topol-dt.ru/upload/iblock/f74/6712f3c4_3abe_11e7_8095_549f35008dee_db2f284a_786d_11e8_903c_549f35008dee.png</t>
  </si>
  <si>
    <t>https://topol-dt.ru/upload/iblock/1dc/6712f3c4_3abe_11e7_8095_549f35008dee_db2f284b_786d_11e8_903c_549f35008dee.png</t>
  </si>
  <si>
    <t>https://topol-dt.ru/upload/iblock/92b/6712f3c4_3abe_11e7_8095_549f35008dee_e2260ef7_786d_11e8_903c_549f35008dee.png</t>
  </si>
  <si>
    <t>https://topol-dt.ru/upload/iblock/85f/6712f3c4_3abe_11e7_8095_549f35008dee_e2260ef8_786d_11e8_903c_549f35008dee.png</t>
  </si>
  <si>
    <t>https://topol-dt.ru/upload/iblock/fed/6712f3c4_3abe_11e7_8095_549f35008dee_e9ee6ebc_786d_11e8_903c_549f35008dee.png</t>
  </si>
  <si>
    <t>https://topol-dt.ru/upload/iblock/79d/6712f3c4_3abe_11e7_8095_549f35008dee_e9ee6ebd_786d_11e8_903c_549f35008dee.png</t>
  </si>
  <si>
    <t>https://topol-dt.ru/upload/iblock/b76/6712f3c4_3abe_11e7_8095_549f35008dee_2e8179dd_93f1_11e8_b784_549f35008dee.jpeg</t>
  </si>
  <si>
    <t>https://topol-dt.ru/upload/iblock/58d/6712f3c4_3abe_11e7_8095_549f35008dee_2e8179de_93f1_11e8_b784_549f35008dee.jpeg</t>
  </si>
  <si>
    <t>https://topol-dt.ru/upload/iblock/4cb/6712f3c4_3abe_11e7_8095_549f35008dee_390cd254_93f1_11e8_b784_549f35008dee.jpeg</t>
  </si>
  <si>
    <t>https://topol-dt.ru/upload/iblock/ab6/6712f3c4_3abe_11e7_8095_549f35008dee_390cd255_93f1_11e8_b784_549f35008dee.jpeg</t>
  </si>
  <si>
    <t>https://topol-dt.ru/upload/iblock/339/6712f3c4_3abe_11e7_8095_549f35008dee_94b82e76_786c_11e8_903c_549f35008dee.png</t>
  </si>
  <si>
    <t>https://topol-dt.ru/upload/iblock/e43/6712f3c4_3abe_11e7_8095_549f35008dee_94b82e77_786c_11e8_903c_549f35008dee.png</t>
  </si>
  <si>
    <t>https://topol-dt.ru/upload/iblock/5a6/6712f3c4_3abe_11e7_8095_549f35008dee_9cee0d88_786c_11e8_903c_549f35008dee.png</t>
  </si>
  <si>
    <t>https://topol-dt.ru/upload/iblock/162/6712f3c4_3abe_11e7_8095_549f35008dee_9cee0d89_786c_11e8_903c_549f35008dee.png</t>
  </si>
  <si>
    <t>https://topol-dt.ru/upload/iblock/c0f/6712f3c4_3abe_11e7_8095_549f35008dee_a603adf3_786c_11e8_903c_549f35008dee.png</t>
  </si>
  <si>
    <t>https://topol-dt.ru/upload/iblock/e3e/6712f3c4_3abe_11e7_8095_549f35008dee_a603adf4_786c_11e8_903c_549f35008dee.png</t>
  </si>
  <si>
    <t>Качели Фея Чарли, фиолетовый</t>
  </si>
  <si>
    <t>https://topol-dt.ru/catalog/kacheli/kacheli_feya_charli_fioletovyy/</t>
  </si>
  <si>
    <t>https://topol-dt.ru/upload/iblock/1c8/111dbf00_786a_11e8_903c_549f35008dee_c75aaeb6_cab4_11e8_9ac4_549f35008dee.jpeg</t>
  </si>
  <si>
    <t>https://topol-dt.ru/upload/iblock/7ae/111dbf00_786a_11e8_903c_549f35008dee_061e67d1_9c28_11eb_942e_549f35008dee.jpeg</t>
  </si>
  <si>
    <t>https://topol-dt.ru/upload/iblock/4ed/111dbf00_786a_11e8_903c_549f35008dee_332db442_9c28_11eb_942e_549f35008dee.jpeg</t>
  </si>
  <si>
    <t>https://topol-dt.ru/upload/iblock/26d/111dbf00_786a_11e8_903c_549f35008dee_3ee3b7a4_5c22_11e9_94db_549f35008dee.jpeg</t>
  </si>
  <si>
    <t>https://topol-dt.ru/upload/iblock/e74/111dbf00_786a_11e8_903c_549f35008dee_3ee3b7a5_5c22_11e9_94db_549f35008dee.jpeg</t>
  </si>
  <si>
    <t>https://topol-dt.ru/upload/iblock/8c5/111dbf00_786a_11e8_903c_549f35008dee_45fbf195_5c22_11e9_94db_549f35008dee.jpeg</t>
  </si>
  <si>
    <t>https://topol-dt.ru/upload/iblock/92e/111dbf00_786a_11e8_903c_549f35008dee_45fbf196_5c22_11e9_94db_549f35008dee.jpeg</t>
  </si>
  <si>
    <t>https://topol-dt.ru/upload/iblock/2cc/111dbf00_786a_11e8_903c_549f35008dee_4ffad8db_5c22_11e9_94db_549f35008dee.jpeg</t>
  </si>
  <si>
    <t>https://topol-dt.ru/upload/iblock/542/111dbf00_786a_11e8_903c_549f35008dee_4ffad8dc_5c22_11e9_94db_549f35008dee.jpeg</t>
  </si>
  <si>
    <t>https://topol-dt.ru/upload/iblock/307/111dbf00_786a_11e8_903c_549f35008dee_5c4cd826_5c22_11e9_94db_549f35008dee.jpeg</t>
  </si>
  <si>
    <t>https://topol-dt.ru/upload/iblock/a5b/111dbf00_786a_11e8_903c_549f35008dee_5c4cd827_5c22_11e9_94db_549f35008dee.jpeg</t>
  </si>
  <si>
    <t>Качели Фея Чарли, синий</t>
  </si>
  <si>
    <t>https://topol-dt.ru/catalog/kacheli/kacheli_feya_charli_siniy/</t>
  </si>
  <si>
    <t>https://topol-dt.ru/upload/iblock/bd0/05f7ad18_786a_11e8_903c_549f35008dee_afcbc02c_2ae1_11e9_94db_549f35008dee.jpeg</t>
  </si>
  <si>
    <t>https://topol-dt.ru/upload/iblock/d0f/05f7ad18_786a_11e8_903c_549f35008dee_3272e9d3_2b79_11e9_94db_549f35008dee.jpeg</t>
  </si>
  <si>
    <t>https://topol-dt.ru/upload/iblock/3cf/05f7ad18_786a_11e8_903c_549f35008dee_3272e9d4_2b79_11e9_94db_549f35008dee.jpeg</t>
  </si>
  <si>
    <t>https://topol-dt.ru/upload/iblock/ed0/05f7ad18_786a_11e8_903c_549f35008dee_810753a2_5c22_11e9_94db_549f35008dee.jpeg</t>
  </si>
  <si>
    <t>https://topol-dt.ru/upload/iblock/423/05f7ad18_786a_11e8_903c_549f35008dee_899c69bd_5c22_11e9_94db_549f35008dee.jpeg</t>
  </si>
  <si>
    <t>https://topol-dt.ru/upload/iblock/5f0/05f7ad18_786a_11e8_903c_549f35008dee_899c69be_5c22_11e9_94db_549f35008dee.jpeg</t>
  </si>
  <si>
    <t>https://topol-dt.ru/upload/iblock/d7b/05f7ad18_786a_11e8_903c_549f35008dee_90c2ebf0_5c22_11e9_94db_549f35008dee.jpeg</t>
  </si>
  <si>
    <t>https://topol-dt.ru/upload/iblock/9eb/05f7ad18_786a_11e8_903c_549f35008dee_90c2ebf1_5c22_11e9_94db_549f35008dee.jpeg</t>
  </si>
  <si>
    <t>https://topol-dt.ru/upload/iblock/d80/05f7ad18_786a_11e8_903c_549f35008dee_98d5165e_5c22_11e9_94db_549f35008dee.jpeg</t>
  </si>
  <si>
    <t xml:space="preserve">Кроватка детская Polini kids Simple 1100 Пряничный домик, белый </t>
  </si>
  <si>
    <t>86.2</t>
  </si>
  <si>
    <t>Кровать -трансформер с комодом имеет 3 положения высоты ортопедического ложа. Днище реечное. В основании кровати 2 вместительных ящика. Комод кроватки имеет пеленальную поверхность с закругленными бортиками по бокам. В комод входят 3 ящика. На боковых стенках кровати силиконовые накладки. Трансформер имеет маятниковый механизм поперечного качания. Размер детского ложа – 60 х 120 см. Трансформируется в подростковую кровать, размер ложа которого 60 х 170 см.,  и независимую приставную тумбу. Кровать можно использовать до 12 лет. Изготовлено из материала: ЛДСП+ массив березы компании Kronospan (Австрия).Размеры кроватки (ВхШхГ) – 108,5 х 173,2 х 63,6 см Размер тумбы (ШхВ) – 41,6 х 66,0 см</t>
  </si>
  <si>
    <t>https://topol-dt.ru/catalog/krovati_transformery_iz_ldsp_i_mdf/krovatka_detskaya_polini_kids_simple_1100_pryanichnyy_domik_belyy_/</t>
  </si>
  <si>
    <t>https://topol-dt.ru/upload/iblock/6fd/9fbd3a84_204b_11e7_8095_549f35008dee_52af9ad0_25c7_11e7_8095_549f35008dee.jpeg</t>
  </si>
  <si>
    <t>https://topol-dt.ru/upload/iblock/2d9/9fbd3a84_204b_11e7_8095_549f35008dee_61dc608f_25c7_11e7_8095_549f35008dee.jpeg</t>
  </si>
  <si>
    <t>https://topol-dt.ru/upload/iblock/950/9fbd3a84_204b_11e7_8095_549f35008dee_68efd7c0_25c7_11e7_8095_549f35008dee.jpeg</t>
  </si>
  <si>
    <t>https://topol-dt.ru/upload/iblock/1d7/9fbd3a84_204b_11e7_8095_549f35008dee_68efd7c1_25c7_11e7_8095_549f35008dee.jpeg</t>
  </si>
  <si>
    <t>https://topol-dt.ru/upload/iblock/7fe/9fbd3a84_204b_11e7_8095_549f35008dee_c8ede448_db09_11eb_9107_549f35008dee.jpeg</t>
  </si>
  <si>
    <t>https://topol-dt.ru/upload/iblock/6ed/9fbd3a84_204b_11e7_8095_549f35008dee_d34c0299_db09_11eb_9107_549f35008dee.jpeg</t>
  </si>
  <si>
    <t>https://topol-dt.ru/upload/iblock/464/9fbd3a84_204b_11e7_8095_549f35008dee_70b5051b_3a83_11e9_94db_549f35008dee.pdf</t>
  </si>
  <si>
    <t>Кроватка детская Polini kids Simple Nordic 140х70 см, вяз, РОССИЯ</t>
  </si>
  <si>
    <t>0.94696</t>
  </si>
  <si>
    <t>31.6</t>
  </si>
  <si>
    <t>Нордик</t>
  </si>
  <si>
    <t>Кровать имеет ортопедическое ложе, регулируемое в 2-х положениях. Размер ложа  140х70 см. На боковых стенках встроен пружинный механизм вынимания реек (с помощью сильного нажатия вверх). Кровать трансформируется в подростковую до 7 лет. Для подросткового варианта ограждения в комплект не входят(возможно приобрести отдельно).Изготовлено из материала коллекция Тренды 16/17:  массив березы +ЛДСП компании Kronospan (Австрия). Производство товара осуществляется в соответствии с требованиями европейской сертификации EN 716-1:2008. Габариты изделия (ВхШхГ): 89 х 143,2 х 76 см.</t>
  </si>
  <si>
    <t>https://topol-dt.ru/catalog/krovati_transformery_iz_ldsp_i_mdf/krovatka_detskaya_polini_kids_simple_nordic_140kh70_sm_vyaz_rossiya/</t>
  </si>
  <si>
    <t>https://topol-dt.ru/upload/iblock/808/4d247c10_6a9e_11e6_86d2_549f35008df0_575f0a6c_8cab_11e7_8095_549f35008dee.jpeg</t>
  </si>
  <si>
    <t>https://topol-dt.ru/upload/iblock/89a/4d247c10_6a9e_11e6_86d2_549f35008df0_575f0a6d_8cab_11e7_8095_549f35008dee.jpeg</t>
  </si>
  <si>
    <t>https://topol-dt.ru/upload/iblock/817/4d247c10_6a9e_11e6_86d2_549f35008df0_6013126d_8cab_11e7_8095_549f35008dee.jpeg</t>
  </si>
  <si>
    <t>https://topol-dt.ru/upload/iblock/a4a/4d247c10_6a9e_11e6_86d2_549f35008df0_6665ba28_8cab_11e7_8095_549f35008dee.jpeg</t>
  </si>
  <si>
    <t>https://topol-dt.ru/upload/iblock/021/4d247c10_6a9e_11e6_86d2_549f35008df0_71fe0e1d_8cab_11e7_8095_549f35008dee.jpeg</t>
  </si>
  <si>
    <t>https://topol-dt.ru/upload/iblock/819/4d247c10_6a9e_11e6_86d2_549f35008df0_d183f355_d4c3_11eb_9107_549f35008dee.jpeg</t>
  </si>
  <si>
    <t>Растущая парта-трансформер Polini kids City D2 120х55 см, белый-розовый</t>
  </si>
  <si>
    <t>https://topol-dt.ru/catalog/stoly/rastushchaya_parta_transformer_polini_kids_city_d2_120kh55_sm_belyy_rozovyy/</t>
  </si>
  <si>
    <t>https://topol-dt.ru/upload/iblock/2c0/5af90b4a_909a_11e8_b784_549f35008dee_465e37aa_cd46_11e8_9ac4_549f35008dee.jpeg</t>
  </si>
  <si>
    <t>https://topol-dt.ru/upload/iblock/d2b/5af90b4a_909a_11e8_b784_549f35008dee_4d10166f_cd46_11e8_9ac4_549f35008dee.jpeg</t>
  </si>
  <si>
    <t>https://topol-dt.ru/upload/iblock/c2a/5af90b4a_909a_11e8_b784_549f35008dee_4d101671_cd46_11e8_9ac4_549f35008dee.jpeg</t>
  </si>
  <si>
    <t>https://topol-dt.ru/upload/iblock/a83/5af90b4a_909a_11e8_b784_549f35008dee_5463d2c7_cd46_11e8_9ac4_549f35008dee.jpeg</t>
  </si>
  <si>
    <t>https://topol-dt.ru/upload/iblock/e88/5af90b4a_909a_11e8_b784_549f35008dee_6ba52456_cd46_11e8_9ac4_549f35008dee.jpeg</t>
  </si>
  <si>
    <t>https://topol-dt.ru/upload/iblock/e74/5af90b4a_909a_11e8_b784_549f35008dee_75eb74e5_cd46_11e8_9ac4_549f35008dee.jpeg</t>
  </si>
  <si>
    <t>https://topol-dt.ru/upload/iblock/561/5af90b4a_909a_11e8_b784_549f35008dee_704caa19_650b_11ea_a0f3_549f35008dee.jpeg</t>
  </si>
  <si>
    <t>https://topol-dt.ru/upload/iblock/068/5af90b4a_909a_11e8_b784_549f35008dee_704caa1a_650b_11ea_a0f3_549f35008dee.jpeg</t>
  </si>
  <si>
    <t>https://topol-dt.ru/upload/iblock/a2a/5af90b4a_909a_11e8_b784_549f35008dee_4d0fe485_d478_11ee_ba8a_5254001dfc81.jpeg</t>
  </si>
  <si>
    <t>https://topol-dt.ru/upload/iblock/935/5af90b4a_909a_11e8_b784_549f35008dee_b3631272_650b_11ea_a0f3_549f35008dee.pdf</t>
  </si>
  <si>
    <t>Детский спортивный комплекс Polini Sport Turbo, пристенный, бирюзовый</t>
  </si>
  <si>
    <t>https://topol-dt.ru/catalog/detskie_sportivnye_kompleksy/detskiy_sportivnyy_kompleks_polini_sport_turbo_pristennyy_biryuzovyy/</t>
  </si>
  <si>
    <t>https://topol-dt.ru/upload/iblock/390/fce48200_a5ec_11e8_82b4_549f35008dee_252f750d_bc9b_11e8_9ac4_549f35008dee.jpeg</t>
  </si>
  <si>
    <t>https://topol-dt.ru/upload/iblock/fb4/fce48200_a5ec_11e8_82b4_549f35008dee_e0c838fa_c171_11e8_9ac4_549f35008dee.png</t>
  </si>
  <si>
    <t>https://topol-dt.ru/upload/iblock/b73/fce48200_a5ec_11e8_82b4_549f35008dee_e0c838fb_c171_11e8_9ac4_549f35008dee.jpeg</t>
  </si>
  <si>
    <t>https://topol-dt.ru/upload/iblock/ae1/fce48200_a5ec_11e8_82b4_549f35008dee_e75401ba_c171_11e8_9ac4_549f35008dee.jpeg</t>
  </si>
  <si>
    <t>https://topol-dt.ru/upload/iblock/916/fce48200_a5ec_11e8_82b4_549f35008dee_e75401bb_c171_11e8_9ac4_549f35008dee.jpeg</t>
  </si>
  <si>
    <t>https://topol-dt.ru/upload/iblock/297/fce48200_a5ec_11e8_82b4_549f35008dee_eddd691b_c171_11e8_9ac4_549f35008dee.jpeg</t>
  </si>
  <si>
    <t>https://topol-dt.ru/upload/iblock/86d/fce48200_a5ec_11e8_82b4_549f35008dee_139a21ad_c79e_11e8_9ac4_549f35008dee.jpeg</t>
  </si>
  <si>
    <t>https://topol-dt.ru/upload/iblock/d2d/fce48200_a5ec_11e8_82b4_549f35008dee_2e0a06e2_2e96_11e9_94db_549f35008dee.pdf</t>
  </si>
  <si>
    <t>Детский спортивный комплекс Polini Sport Turbo, пристенный, фиолетовый</t>
  </si>
  <si>
    <t>https://topol-dt.ru/catalog/detskie_sportivnye_kompleksy/detskiy_sportivnyy_kompleks_polini_sport_turbo_pristennyy_fioletovyy/</t>
  </si>
  <si>
    <t>https://topol-dt.ru/upload/iblock/942/6b016764_a5ee_11e8_82b4_549f35008dee_6ccf7cec_bc9b_11e8_9ac4_549f35008dee.jpeg</t>
  </si>
  <si>
    <t>https://topol-dt.ru/upload/iblock/d81/6b016764_a5ee_11e8_82b4_549f35008dee_5e1a6dae_c171_11e8_9ac4_549f35008dee.png</t>
  </si>
  <si>
    <t>https://topol-dt.ru/upload/iblock/2a1/6b016764_a5ee_11e8_82b4_549f35008dee_5e1a6db0_c171_11e8_9ac4_549f35008dee.jpeg</t>
  </si>
  <si>
    <t>https://topol-dt.ru/upload/iblock/82d/6b016764_a5ee_11e8_82b4_549f35008dee_644e2385_c171_11e8_9ac4_549f35008dee.jpeg</t>
  </si>
  <si>
    <t>https://topol-dt.ru/upload/iblock/d66/6b016764_a5ee_11e8_82b4_549f35008dee_644e2386_c171_11e8_9ac4_549f35008dee.jpeg</t>
  </si>
  <si>
    <t>https://topol-dt.ru/upload/iblock/989/6b016764_a5ee_11e8_82b4_549f35008dee_6a99a71f_c171_11e8_9ac4_549f35008dee.jpeg</t>
  </si>
  <si>
    <t>https://topol-dt.ru/upload/iblock/fa3/6b016764_a5ee_11e8_82b4_549f35008dee_21054472_c60d_11e8_9ac4_549f35008dee.jpeg</t>
  </si>
  <si>
    <t>https://topol-dt.ru/upload/iblock/980/6b016764_a5ee_11e8_82b4_549f35008dee_48b21307_c79e_11e8_9ac4_549f35008dee.jpeg</t>
  </si>
  <si>
    <t>https://topol-dt.ru/upload/iblock/f21/6b016764_a5ee_11e8_82b4_549f35008dee_7ac01f77_2e96_11e9_94db_549f35008dee.pdf</t>
  </si>
  <si>
    <t>Детский спортивный комплекс Polini Sport Turbo, пристенный, розовый</t>
  </si>
  <si>
    <t>https://topol-dt.ru/catalog/detskie_sportivnye_kompleksy/detskiy_sportivnyy_kompleks_polini_sport_turbo_pristennyy_rozovyy/</t>
  </si>
  <si>
    <t>https://topol-dt.ru/upload/iblock/2f4/4a25a654_a5ef_11e8_82b4_549f35008dee_572536ad_bc9b_11e8_9ac4_549f35008dee.jpeg</t>
  </si>
  <si>
    <t>https://topol-dt.ru/upload/iblock/efb/4a25a654_a5ef_11e8_82b4_549f35008dee_ab0e6a0a_c171_11e8_9ac4_549f35008dee.png</t>
  </si>
  <si>
    <t>https://topol-dt.ru/upload/iblock/799/4a25a654_a5ef_11e8_82b4_549f35008dee_ab0e6a0b_c171_11e8_9ac4_549f35008dee.jpeg</t>
  </si>
  <si>
    <t>https://topol-dt.ru/upload/iblock/440/4a25a654_a5ef_11e8_82b4_549f35008dee_b1b924af_c171_11e8_9ac4_549f35008dee.jpeg</t>
  </si>
  <si>
    <t>https://topol-dt.ru/upload/iblock/ce9/4a25a654_a5ef_11e8_82b4_549f35008dee_b1b924b2_c171_11e8_9ac4_549f35008dee.jpeg</t>
  </si>
  <si>
    <t>https://topol-dt.ru/upload/iblock/95e/4a25a654_a5ef_11e8_82b4_549f35008dee_b9035b85_c171_11e8_9ac4_549f35008dee.jpeg</t>
  </si>
  <si>
    <t>https://topol-dt.ru/upload/iblock/289/4a25a654_a5ef_11e8_82b4_549f35008dee_3a409f2a_c60b_11e8_9ac4_549f35008dee.jpeg</t>
  </si>
  <si>
    <t>https://topol-dt.ru/upload/iblock/513/4a25a654_a5ef_11e8_82b4_549f35008dee_e3d3c36c_c79d_11e8_9ac4_549f35008dee.jpeg</t>
  </si>
  <si>
    <t>https://topol-dt.ru/upload/iblock/df0/4a25a654_a5ef_11e8_82b4_549f35008dee_6057db6d_2e96_11e9_94db_549f35008dee.pdf</t>
  </si>
  <si>
    <t xml:space="preserve">Кроватка детская Polini kids Simple 1100 Слоник на шаре, белый </t>
  </si>
  <si>
    <t>https://topol-dt.ru/catalog/krovati_transformery_iz_ldsp_i_mdf/krovatka_detskaya_polini_kids_simple_1100_slonik_na_share_belyy_/</t>
  </si>
  <si>
    <t>https://topol-dt.ru/upload/iblock/e4a/5c21851c_204b_11e7_8095_549f35008dee_b7f5ab09_25c5_11e7_8095_549f35008dee.jpeg</t>
  </si>
  <si>
    <t>https://topol-dt.ru/upload/iblock/a4c/5c21851c_204b_11e7_8095_549f35008dee_bf9cb78b_25c5_11e7_8095_549f35008dee.jpeg</t>
  </si>
  <si>
    <t>https://topol-dt.ru/upload/iblock/98b/5c21851c_204b_11e7_8095_549f35008dee_c6026a47_25c5_11e7_8095_549f35008dee.jpeg</t>
  </si>
  <si>
    <t>https://topol-dt.ru/upload/iblock/003/5c21851c_204b_11e7_8095_549f35008dee_c6026a48_25c5_11e7_8095_549f35008dee.jpeg</t>
  </si>
  <si>
    <t>https://topol-dt.ru/upload/iblock/c84/5c21851c_204b_11e7_8095_549f35008dee_218978ca_db0c_11eb_9107_549f35008dee.jpeg</t>
  </si>
  <si>
    <t>https://topol-dt.ru/upload/iblock/1cc/5c21851c_204b_11e7_8095_549f35008dee_218978cb_db0c_11eb_9107_549f35008dee.jpeg</t>
  </si>
  <si>
    <t>https://topol-dt.ru/upload/iblock/e71/5c21851c_204b_11e7_8095_549f35008dee_805ff3c9_3a83_11e9_94db_549f35008dee.pdf</t>
  </si>
  <si>
    <t xml:space="preserve">Кроватка детская Polini kids Simple 1100 Прогулка, белый </t>
  </si>
  <si>
    <t>https://topol-dt.ru/catalog/krovati_transformery_iz_ldsp_i_mdf/krovatka_detskaya_polini_kids_simple_1100_progulka_belyy_/</t>
  </si>
  <si>
    <t>https://topol-dt.ru/upload/iblock/f5a/7a386a12_204b_11e7_8095_549f35008dee_1fa078d9_25c6_11e7_8095_549f35008dee.jpeg</t>
  </si>
  <si>
    <t>https://topol-dt.ru/upload/iblock/6d3/7a386a12_204b_11e7_8095_549f35008dee_2755cd9b_25c6_11e7_8095_549f35008dee.jpeg</t>
  </si>
  <si>
    <t>https://topol-dt.ru/upload/iblock/493/7a386a12_204b_11e7_8095_549f35008dee_2f82272c_25c6_11e7_8095_549f35008dee.jpeg</t>
  </si>
  <si>
    <t>https://topol-dt.ru/upload/iblock/f46/7a386a12_204b_11e7_8095_549f35008dee_2f82272d_25c6_11e7_8095_549f35008dee.jpeg</t>
  </si>
  <si>
    <t>https://topol-dt.ru/upload/iblock/d6a/7a386a12_204b_11e7_8095_549f35008dee_51a6700e_db09_11eb_9107_549f35008dee.jpeg</t>
  </si>
  <si>
    <t>https://topol-dt.ru/upload/iblock/29b/7a386a12_204b_11e7_8095_549f35008dee_57bd9561_db09_11eb_9107_549f35008dee.jpeg</t>
  </si>
  <si>
    <t>https://topol-dt.ru/upload/iblock/542/7a386a12_204b_11e7_8095_549f35008dee_68544d44_3a83_11e9_94db_549f35008dee.pdf</t>
  </si>
  <si>
    <t xml:space="preserve">Кроватка детская Polini kids Simple 1100 Панды, белый </t>
  </si>
  <si>
    <t>https://topol-dt.ru/catalog/krovati_transformery_iz_ldsp_i_mdf/krovatka_detskaya_polini_kids_simple_1100_pandy_belyy_/</t>
  </si>
  <si>
    <t>https://topol-dt.ru/upload/iblock/859/e02153cd_204b_11e7_8095_549f35008dee_a14dad7d_25c7_11e7_8095_549f35008dee.jpeg</t>
  </si>
  <si>
    <t>https://topol-dt.ru/upload/iblock/818/e02153cd_204b_11e7_8095_549f35008dee_a78d4a35_25c7_11e7_8095_549f35008dee.jpeg</t>
  </si>
  <si>
    <t>https://topol-dt.ru/upload/iblock/6ca/e02153cd_204b_11e7_8095_549f35008dee_a78d4a36_25c7_11e7_8095_549f35008dee.jpeg</t>
  </si>
  <si>
    <t>https://topol-dt.ru/upload/iblock/1c6/e02153cd_204b_11e7_8095_549f35008dee_b1341e91_25c7_11e7_8095_549f35008dee.jpeg</t>
  </si>
  <si>
    <t>https://topol-dt.ru/upload/iblock/2cd/e02153cd_204b_11e7_8095_549f35008dee_78cc3acf_db05_11eb_9107_549f35008dee.jpeg</t>
  </si>
  <si>
    <t>https://topol-dt.ru/upload/iblock/9a5/e02153cd_204b_11e7_8095_549f35008dee_7f6d6ff3_db05_11eb_9107_549f35008dee.jpeg</t>
  </si>
  <si>
    <t>https://topol-dt.ru/upload/iblock/c8e/e02153cd_204b_11e7_8095_549f35008dee_7878a220_3a83_11e9_94db_549f35008dee.pdf</t>
  </si>
  <si>
    <t>Декоративный элемент для кровати-чердака Polini kids City, макиато</t>
  </si>
  <si>
    <t>https://topol-dt.ru/catalog/aksessuary_dlya_mebeli/dekorativnyy_element_dlya_krovati_cherdaka_polini_kids_city_makiato/</t>
  </si>
  <si>
    <t>https://topol-dt.ru/upload/iblock/116/ad835d02_a10e_11e8_82b4_549f35008dee_b28e57b3_dc3e_11e8_94db_549f35008dee.jpeg</t>
  </si>
  <si>
    <t>https://topol-dt.ru/upload/iblock/53c/ad835d02_a10e_11e8_82b4_549f35008dee_b9109af2_dc3e_11e8_94db_549f35008dee.jpeg</t>
  </si>
  <si>
    <t>https://topol-dt.ru/upload/iblock/9c9/ad835d02_a10e_11e8_82b4_549f35008dee_b9109af3_dc3e_11e8_94db_549f35008dee.jpeg</t>
  </si>
  <si>
    <t>Детский спортивный комплекс Polini Sport Turbo, пристенный, зеленый</t>
  </si>
  <si>
    <t>https://topol-dt.ru/catalog/detskie_sportivnye_kompleksy/detskiy_sportivnyy_kompleks_polini_sport_turbo_pristennyy_zelenyy/</t>
  </si>
  <si>
    <t>https://topol-dt.ru/upload/iblock/4a9/2a5566db_a5ed_11e8_82b4_549f35008dee_378a516a_bc9b_11e8_9ac4_549f35008dee.jpeg</t>
  </si>
  <si>
    <t>https://topol-dt.ru/upload/iblock/902/2a5566db_a5ed_11e8_82b4_549f35008dee_461d0f6d_c171_11e8_9ac4_549f35008dee.png</t>
  </si>
  <si>
    <t>https://topol-dt.ru/upload/iblock/c4f/2a5566db_a5ed_11e8_82b4_549f35008dee_461d0f6e_c171_11e8_9ac4_549f35008dee.jpeg</t>
  </si>
  <si>
    <t>https://topol-dt.ru/upload/iblock/870/2a5566db_a5ed_11e8_82b4_549f35008dee_4fd6eeca_c171_11e8_9ac4_549f35008dee.jpeg</t>
  </si>
  <si>
    <t>https://topol-dt.ru/upload/iblock/974/2a5566db_a5ed_11e8_82b4_549f35008dee_4fd6eecb_c171_11e8_9ac4_549f35008dee.jpeg</t>
  </si>
  <si>
    <t>https://topol-dt.ru/upload/iblock/a48/2a5566db_a5ed_11e8_82b4_549f35008dee_56866c2f_c171_11e8_9ac4_549f35008dee.jpeg</t>
  </si>
  <si>
    <t>https://topol-dt.ru/upload/iblock/558/2a5566db_a5ed_11e8_82b4_549f35008dee_2e70261d_c60d_11e8_9ac4_549f35008dee.jpeg</t>
  </si>
  <si>
    <t>https://topol-dt.ru/upload/iblock/a48/2a5566db_a5ed_11e8_82b4_549f35008dee_3be6ad8e_c79e_11e8_9ac4_549f35008dee.jpeg</t>
  </si>
  <si>
    <t>https://topol-dt.ru/upload/iblock/380/2a5566db_a5ed_11e8_82b4_549f35008dee_84cd4eff_2e96_11e9_94db_549f35008dee.pdf</t>
  </si>
  <si>
    <t>Детский спортивный комплекс Polini Sport Turbo, пристенный, желтый</t>
  </si>
  <si>
    <t>https://topol-dt.ru/catalog/detskie_sportivnye_kompleksy/detskiy_sportivnyy_kompleks_polini_sport_turbo_pristennyy_zheltyy/</t>
  </si>
  <si>
    <t>https://topol-dt.ru/upload/iblock/b1f/78b691b0_a5ef_11e8_82b4_549f35008dee_2edd6d8a_bc9b_11e8_9ac4_549f35008dee.jpeg</t>
  </si>
  <si>
    <t>https://topol-dt.ru/upload/iblock/014/78b691b0_a5ef_11e8_82b4_549f35008dee_71f22637_c171_11e8_9ac4_549f35008dee.png</t>
  </si>
  <si>
    <t>https://topol-dt.ru/upload/iblock/47f/78b691b0_a5ef_11e8_82b4_549f35008dee_71f22638_c171_11e8_9ac4_549f35008dee.jpeg</t>
  </si>
  <si>
    <t>https://topol-dt.ru/upload/iblock/060/78b691b0_a5ef_11e8_82b4_549f35008dee_786fa6b6_c171_11e8_9ac4_549f35008dee.jpeg</t>
  </si>
  <si>
    <t>https://topol-dt.ru/upload/iblock/dfa/78b691b0_a5ef_11e8_82b4_549f35008dee_8390f5de_c171_11e8_9ac4_549f35008dee.jpeg</t>
  </si>
  <si>
    <t>https://topol-dt.ru/upload/iblock/a9f/78b691b0_a5ef_11e8_82b4_549f35008dee_8c286d5c_c171_11e8_9ac4_549f35008dee.jpeg</t>
  </si>
  <si>
    <t>https://topol-dt.ru/upload/iblock/774/78b691b0_a5ef_11e8_82b4_549f35008dee_0ec49739_c60d_11e8_9ac4_549f35008dee.jpeg</t>
  </si>
  <si>
    <t>https://topol-dt.ru/upload/iblock/fdf/78b691b0_a5ef_11e8_82b4_549f35008dee_5306abd8_c79e_11e8_9ac4_549f35008dee.jpeg</t>
  </si>
  <si>
    <t>https://topol-dt.ru/upload/iblock/c4a/78b691b0_a5ef_11e8_82b4_549f35008dee_730acab4_2e96_11e9_94db_549f35008dee.pdf</t>
  </si>
  <si>
    <t>Детский спортивный комплекс Polini Sport Neo, враспор, кремовый</t>
  </si>
  <si>
    <t>https://topol-dt.ru/catalog/detskie_sportivnye_kompleksy/detskiy_sportivnyy_kompleks_polini_sport_neo_vraspor_kremovyy/</t>
  </si>
  <si>
    <t>https://topol-dt.ru/upload/iblock/dc2/4f45ba82_a5f0_11e8_82b4_549f35008dee_54b9d2ee_bc9a_11e8_9ac4_549f35008dee.jpeg</t>
  </si>
  <si>
    <t>https://topol-dt.ru/upload/iblock/c63/4f45ba82_a5f0_11e8_82b4_549f35008dee_499b1d07_c60c_11e8_9ac4_549f35008dee.jpeg</t>
  </si>
  <si>
    <t>https://topol-dt.ru/upload/iblock/d34/4f45ba82_a5f0_11e8_82b4_549f35008dee_8bdde7c2_c79e_11e8_9ac4_549f35008dee.jpeg</t>
  </si>
  <si>
    <t>https://topol-dt.ru/upload/iblock/4fe/4f45ba82_a5f0_11e8_82b4_549f35008dee_459e3e27_c873_11e8_9ac4_549f35008dee.png</t>
  </si>
  <si>
    <t>https://topol-dt.ru/upload/iblock/2f3/4f45ba82_a5f0_11e8_82b4_549f35008dee_4cbb3ad9_c873_11e8_9ac4_549f35008dee.jpeg</t>
  </si>
  <si>
    <t>https://topol-dt.ru/upload/iblock/988/4f45ba82_a5f0_11e8_82b4_549f35008dee_4cbb3ada_c873_11e8_9ac4_549f35008dee.jpeg</t>
  </si>
  <si>
    <t>https://topol-dt.ru/upload/iblock/a4a/4f45ba82_a5f0_11e8_82b4_549f35008dee_54a02b21_c873_11e8_9ac4_549f35008dee.jpeg</t>
  </si>
  <si>
    <t>https://topol-dt.ru/upload/iblock/e8f/4f45ba82_a5f0_11e8_82b4_549f35008dee_588ba060_2e93_11e9_94db_549f35008dee.pdf</t>
  </si>
  <si>
    <t>Стульчик от комплекта детской мебели Фея Досуг 101</t>
  </si>
  <si>
    <t>Мягкий стульчик от комплекта детской мебели Фея Досуг 101.- Складной.- Металлический каркас.- Пластиковые наконечники на ножках.- Подходит для использования в домашних условиях, социальных учреждениях.- Для детей в возрасте 3-4 лет.Габариты:Высота стула: 510 мм.;Размер стула: 280*280 мм;Высота от пола до сидения: 260 мм.</t>
  </si>
  <si>
    <t>https://topol-dt.ru/catalog/mebelnye_komplekty/stulchik_ot_komplekta_detskoy_mebeli_feya_dosug_101/</t>
  </si>
  <si>
    <t>https://topol-dt.ru/upload/iblock/baf/24118fc1_3988_11e8_903c_549f35008dee_71ee36eb_b018_11e8_9ac4_549f35008dee.jpeg</t>
  </si>
  <si>
    <t>https://topol-dt.ru/upload/iblock/570/24118fc1_3988_11e8_903c_549f35008dee_71ee36ec_b018_11e8_9ac4_549f35008dee.jpeg</t>
  </si>
  <si>
    <t>https://topol-dt.ru/upload/iblock/04f/24118fc1_3988_11e8_903c_549f35008dee_7941f343_b018_11e8_9ac4_549f35008dee.jpeg</t>
  </si>
  <si>
    <t>https://topol-dt.ru/upload/iblock/c10/24118fc1_3988_11e8_903c_549f35008dee_7941f344_b018_11e8_9ac4_549f35008dee.jpeg</t>
  </si>
  <si>
    <t>https://topol-dt.ru/upload/iblock/f31/24118fc1_3988_11e8_903c_549f35008dee_8057cbd4_b018_11e8_9ac4_549f35008dee.jpeg</t>
  </si>
  <si>
    <t>Доска пеленальная Polini kids мягкая на комод  Единорог Сладости, 77х72см, розовый</t>
  </si>
  <si>
    <t>Материал изделия-непромокаемая медицинская клеенка с антибактериальным эффектом. Наполнитель  холлофайбер. Размер изделия: 77х72см.</t>
  </si>
  <si>
    <t>https://topol-dt.ru/catalog/pelenalnye_doski_1/doska_pelenalnaya_polini_kids_myagkaya_na_komod_edinorog_sladosti_77kh72sm_rozovyy/</t>
  </si>
  <si>
    <t>https://topol-dt.ru/upload/iblock/4ef/b3ea2272_4ec0_11e8_903c_549f35008dee_9b23b0a9_73a9_11e8_903c_549f35008dee.jpeg</t>
  </si>
  <si>
    <t>https://topol-dt.ru/upload/iblock/898/b3ea2272_4ec0_11e8_903c_549f35008dee_d5df7bf8_2461_11e9_94db_549f35008dee.jpeg</t>
  </si>
  <si>
    <t>https://topol-dt.ru/upload/iblock/3de/b3ea2272_4ec0_11e8_903c_549f35008dee_d5df7bf9_2461_11e9_94db_549f35008dee.jpeg</t>
  </si>
  <si>
    <t>https://topol-dt.ru/upload/iblock/2eb/b3ea2272_4ec0_11e8_903c_549f35008dee_dd97321c_2461_11e9_94db_549f35008dee.jpeg</t>
  </si>
  <si>
    <t>https://topol-dt.ru/upload/iblock/727/b3ea2272_4ec0_11e8_903c_549f35008dee_6ad67eac_93fd_11e8_b784_549f35008dee.jpeg</t>
  </si>
  <si>
    <t>Доска пеленальная Polini kids мягкая на комод  Единорог Радуга, 77х72см, голубой</t>
  </si>
  <si>
    <t>https://topol-dt.ru/catalog/pelenalnye_doski_1/doska_pelenalnaya_polini_kids_myagkaya_na_komod_edinorog_raduga_77kh72sm_goluboy/</t>
  </si>
  <si>
    <t>https://topol-dt.ru/upload/iblock/2be/cc08d3f7_4ec0_11e8_903c_549f35008dee_a5fb3529_73a9_11e8_903c_549f35008dee.jpeg</t>
  </si>
  <si>
    <t>https://topol-dt.ru/upload/iblock/5e2/cc08d3f7_4ec0_11e8_903c_549f35008dee_4fdf71d7_2461_11e9_94db_549f35008dee.jpeg</t>
  </si>
  <si>
    <t>https://topol-dt.ru/upload/iblock/e9f/cc08d3f7_4ec0_11e8_903c_549f35008dee_4fdf71d8_2461_11e9_94db_549f35008dee.jpeg</t>
  </si>
  <si>
    <t>https://topol-dt.ru/upload/iblock/c5e/cc08d3f7_4ec0_11e8_903c_549f35008dee_574afbf1_2461_11e9_94db_549f35008dee.jpeg</t>
  </si>
  <si>
    <t>Стул детский для комплекта детской мебели Polini kids Simple 105 S, натуральный</t>
  </si>
  <si>
    <t>-безопасные материалы: фанера,массив березы,-устойчивая конструкция,-натуральная расцветка,-для игр и обучения.Возраст:от 3-4 лет.Габариты:Стул: 265*290, высота 510 мм.</t>
  </si>
  <si>
    <t>https://topol-dt.ru/catalog/mebelnye_komplekty/stul_detskiy_dlya_komplekta_detskoy_mebeli_polini_kids_simple_105_s_naturalnyy/</t>
  </si>
  <si>
    <t>https://topol-dt.ru/upload/iblock/3fa/120c1fcd_5a94_11e8_903c_549f35008dee_e4696518_b018_11e8_9ac4_549f35008dee.jpeg</t>
  </si>
  <si>
    <t>https://topol-dt.ru/upload/iblock/a34/120c1fcd_5a94_11e8_903c_549f35008dee_e4696519_b018_11e8_9ac4_549f35008dee.jpeg</t>
  </si>
  <si>
    <t>https://topol-dt.ru/upload/iblock/754/120c1fcd_5a94_11e8_903c_549f35008dee_eb272abf_b018_11e8_9ac4_549f35008dee.jpeg</t>
  </si>
  <si>
    <t>https://topol-dt.ru/upload/iblock/37c/120c1fcd_5a94_11e8_903c_549f35008dee_eb272ac0_b018_11e8_9ac4_549f35008dee.jpeg</t>
  </si>
  <si>
    <t>https://topol-dt.ru/upload/iblock/71e/120c1fcd_5a94_11e8_903c_549f35008dee_67e7b2d0_7c55_11e9_b477_549f35008dee.pdf</t>
  </si>
  <si>
    <t>Стул детский для комплекта детской мебели Polini kids Simple 105 S, белый</t>
  </si>
  <si>
    <t>https://topol-dt.ru/catalog/mebelnye_komplekty/stul_detskiy_dlya_komplekta_detskoy_mebeli_polini_kids_simple_105_s_belyy/</t>
  </si>
  <si>
    <t>https://topol-dt.ru/upload/iblock/423/961c9821_5a94_11e8_903c_549f35008dee_f97b5345_b018_11e8_9ac4_549f35008dee.jpeg</t>
  </si>
  <si>
    <t>https://topol-dt.ru/upload/iblock/026/961c9821_5a94_11e8_903c_549f35008dee_f97b5346_b018_11e8_9ac4_549f35008dee.jpeg</t>
  </si>
  <si>
    <t>https://topol-dt.ru/upload/iblock/876/961c9821_5a94_11e8_903c_549f35008dee_01ac6f97_b019_11e8_9ac4_549f35008dee.jpeg</t>
  </si>
  <si>
    <t>https://topol-dt.ru/upload/iblock/2c6/961c9821_5a94_11e8_903c_549f35008dee_09479537_b019_11e8_9ac4_549f35008dee.jpeg</t>
  </si>
  <si>
    <t>https://topol-dt.ru/upload/iblock/a2d/961c9821_5a94_11e8_903c_549f35008dee_726261a5_7c55_11e9_b477_549f35008dee.pdf</t>
  </si>
  <si>
    <t>Рюкзак кенгуру Polini kids Люкс красный</t>
  </si>
  <si>
    <t>0.45</t>
  </si>
  <si>
    <t>Рюкзак с жесткой спинкой и надежными фиксаторами предназначен для прогулок с малышом.Все ремни регулируются.Возраст: от 6 месяцев.Максимальный вес: 12 кг.Размеры (ДхШхВ) – 30 х 50 х 35 см</t>
  </si>
  <si>
    <t>RU Д.RU.АВ71.В.26455</t>
  </si>
  <si>
    <t>https://topol-dt.ru/catalog/ryukzaki_kenguru/ryukzak_kenguru_polini_kids_lyuks_krasnyy/</t>
  </si>
  <si>
    <t>https://topol-dt.ru/upload/iblock/e5b/c19444c3_fd49_11e5_a6d0_549f35008dee_b3f10ced_3616_11e7_8095_549f35008dee.jpeg</t>
  </si>
  <si>
    <t>Комплект в кроватку Polini kids &amp;quot;Жирафик&amp;quot; 7 предметов 140х70</t>
  </si>
  <si>
    <t>Комплект выполнен из 100% хлопка,вуаль. Соответствует всем нормам безопасности. Наполнитель холлофайбер, холлоТекс люкс. В состав комплекта входит: борт (38 х 210 см), 2 части, балдахин (180 х 400 см),простыня на резинке на матрац (140 х 70 см),наволочка (40 х 60 см),пододеяльник (110 х 140 см),одеяло (110 х 140 см),подушка (40 х 60 см).</t>
  </si>
  <si>
    <t>https://topol-dt.ru/catalog/komplekty_v_krovatku/komplekt_v_krovatku_polini_kids_zhirafik_7_predmetov_140kh70/</t>
  </si>
  <si>
    <t>https://topol-dt.ru/upload/iblock/bb3/0c28834b_087a_11e6_a6d0_549f35008dee_bc170436_476f_11e6_9469_549f35008dee.jpeg</t>
  </si>
  <si>
    <t>https://topol-dt.ru/upload/iblock/32f/0c28834b_087a_11e6_a6d0_549f35008dee_a51aba91_476f_11e6_9469_549f35008dee.jpeg</t>
  </si>
  <si>
    <t>Матрас детский Polini kids Волшебные сны Зебра 119х59х12, кокос, латекс, микрофибра</t>
  </si>
  <si>
    <t>Чехол состоит из 100% хлопка (жаккард). Толщина матраса 12 см. Основа матраса -беспружинная. Съемный чехол на молнии с трех сторон. Ортопедический матрас с разными сторонами жесткости.Жесткая сторона - латексированная кокосовая койра - 1 см.(для новорожденных).2-й слой - струттофайбер,объемный гипоаллергенный материал из полиэфирных волокон, толщиной 8 см..3-й слой- латексированная кокосовая плита (койра),толщиной 1 см..Более мягкая сторона - натуральный перфорированный латекс- 1 см (для более старшего возраста детей).Размеры изделия, мм: 1190 х 590 х 120</t>
  </si>
  <si>
    <t>https://topol-dt.ru/catalog/matratsy/matras_detskiy_polini_kids_volshebnye_sny_zebra_119kh59kh12_kokos_lateks_mikrofibra/</t>
  </si>
  <si>
    <t>https://topol-dt.ru/upload/iblock/902/d8bb49b7_0b70_11e6_a6d0_549f35008dee_3661a658_4801_11e6_9469_549f35008dee.jpeg</t>
  </si>
  <si>
    <t>Матрас детский Polini kids Волшебные сны Классик Плюс 119х59х10, кокос, бязь</t>
  </si>
  <si>
    <t>-гипоаллергенен;-имеет анатомические и ортопедические свойства;-съемный чехол молнии (хлопок 100%);-разные стороны жесткости;-Двухслойный:1. Латексированная кокосовая плита (койра) толщиной 1 см.(для новорожденных)2. Структофайбер, толщиной 8 см.Габариты изделия: 1190 х 590 х 100 мм.</t>
  </si>
  <si>
    <t>https://topol-dt.ru/catalog/matratsy/matras_detskiy_polini_kids_volshebnye_sny_klassik_plyus_119kh59kh10_kokos_byaz/</t>
  </si>
  <si>
    <t>https://topol-dt.ru/upload/iblock/11c/ebc94481_2ba3_11e6_a6d0_549f35008dee_8e95e3bf_4801_11e6_9469_549f35008dee.jpeg</t>
  </si>
  <si>
    <t>Стульчик для кормления Polini kids 252 &amp;quot;Совы&amp;quot; серый</t>
  </si>
  <si>
    <t>https://topol-dt.ru/catalog/stulchiki_dlya_kormleniya_1/stulchik_dlya_kormleniya_polini_kids_252_sovy_seryy/</t>
  </si>
  <si>
    <t>https://topol-dt.ru/upload/iblock/47a/1ed7e2f2_4a88_11e7_8095_549f35008dee_06c79d61_f76b_11e7_b493_549f35008dee.jpeg</t>
  </si>
  <si>
    <t>https://topol-dt.ru/upload/iblock/ea0/1ed7e2f2_4a88_11e7_8095_549f35008dee_c12dd101_7979_11ea_a0f3_549f35008dee.jpeg</t>
  </si>
  <si>
    <t>https://topol-dt.ru/upload/iblock/9c9/1ed7e2f2_4a88_11e7_8095_549f35008dee_c12dd102_7979_11ea_a0f3_549f35008dee.jpeg</t>
  </si>
  <si>
    <t>https://topol-dt.ru/upload/iblock/e17/1ed7e2f2_4a88_11e7_8095_549f35008dee_cdcbfc55_7979_11ea_a0f3_549f35008dee.jpeg</t>
  </si>
  <si>
    <t>https://topol-dt.ru/upload/iblock/4de/1ed7e2f2_4a88_11e7_8095_549f35008dee_cdcbfc56_7979_11ea_a0f3_549f35008dee.jpeg</t>
  </si>
  <si>
    <t>https://topol-dt.ru/upload/iblock/e79/1ed7e2f2_4a88_11e7_8095_549f35008dee_d50f0f0b_7979_11ea_a0f3_549f35008dee.jpeg</t>
  </si>
  <si>
    <t>https://topol-dt.ru/upload/iblock/b57/1ed7e2f2_4a88_11e7_8095_549f35008dee_db641826_7979_11ea_a0f3_549f35008dee.jpeg</t>
  </si>
  <si>
    <t>https://topol-dt.ru/upload/iblock/bd8/1ed7e2f2_4a88_11e7_8095_549f35008dee_db641827_7979_11ea_a0f3_549f35008dee.jpeg</t>
  </si>
  <si>
    <t>https://topol-dt.ru/upload/iblock/200/1ed7e2f2_4a88_11e7_8095_549f35008dee_e36cbd14_7979_11ea_a0f3_549f35008dee.jpeg</t>
  </si>
  <si>
    <t>https://topol-dt.ru/upload/iblock/ec0/1ed7e2f2_4a88_11e7_8095_549f35008dee_355799cf_e834_11ea_a0f3_549f35008dee.jpeg</t>
  </si>
  <si>
    <t>https://topol-dt.ru/upload/iblock/b55/1ed7e2f2_4a88_11e7_8095_549f35008dee_355799d0_e834_11ea_a0f3_549f35008dee.jpeg</t>
  </si>
  <si>
    <t>https://topol-dt.ru/upload/iblock/2c5/1ed7e2f2_4a88_11e7_8095_549f35008dee_3cc7e6aa_e834_11ea_a0f3_549f35008dee.jpeg</t>
  </si>
  <si>
    <t>https://topol-dt.ru/upload/iblock/84a/1ed7e2f2_4a88_11e7_8095_549f35008dee_85c33098_1d8e_11ea_b3e1_549f35008dee.pdf</t>
  </si>
  <si>
    <t>Стульчик для кормления Polini kids 252 &amp;quot;Совы&amp;quot; фиолетовый</t>
  </si>
  <si>
    <t>https://topol-dt.ru/catalog/stulchiki_dlya_kormleniya_1/stulchik_dlya_kormleniya_polini_kids_252_sovy_fioletovyy/</t>
  </si>
  <si>
    <t>https://topol-dt.ru/upload/iblock/709/2ab53ed1_4a88_11e7_8095_549f35008dee_ea9d45f5_f79a_11e7_b493_549f35008dee.jpeg</t>
  </si>
  <si>
    <t>https://topol-dt.ru/upload/iblock/811/2ab53ed1_4a88_11e7_8095_549f35008dee_f6ad189c_5f7c_11ea_a0f3_549f35008dee.jpeg</t>
  </si>
  <si>
    <t>https://topol-dt.ru/upload/iblock/a3b/2ab53ed1_4a88_11e7_8095_549f35008dee_f6ad189d_5f7c_11ea_a0f3_549f35008dee.jpeg</t>
  </si>
  <si>
    <t>https://topol-dt.ru/upload/iblock/05b/2ab53ed1_4a88_11e7_8095_549f35008dee_282bd56f_5f7d_11ea_a0f3_549f35008dee.jpeg</t>
  </si>
  <si>
    <t>https://topol-dt.ru/upload/iblock/f6d/2ab53ed1_4a88_11e7_8095_549f35008dee_282bd573_5f7d_11ea_a0f3_549f35008dee.jpeg</t>
  </si>
  <si>
    <t>https://topol-dt.ru/upload/iblock/56c/2ab53ed1_4a88_11e7_8095_549f35008dee_33759bfb_5f7d_11ea_a0f3_549f35008dee.jpeg</t>
  </si>
  <si>
    <t>https://topol-dt.ru/upload/iblock/39c/2ab53ed1_4a88_11e7_8095_549f35008dee_33759bfc_5f7d_11ea_a0f3_549f35008dee.jpeg</t>
  </si>
  <si>
    <t>https://topol-dt.ru/upload/iblock/14e/2ab53ed1_4a88_11e7_8095_549f35008dee_3c926088_5f7d_11ea_a0f3_549f35008dee.jpeg</t>
  </si>
  <si>
    <t>https://topol-dt.ru/upload/iblock/46d/2ab53ed1_4a88_11e7_8095_549f35008dee_58a3815f_e834_11ea_a0f3_549f35008dee.jpeg</t>
  </si>
  <si>
    <t>https://topol-dt.ru/upload/iblock/fea/2ab53ed1_4a88_11e7_8095_549f35008dee_58a38160_e834_11ea_a0f3_549f35008dee.jpeg</t>
  </si>
  <si>
    <t>https://topol-dt.ru/upload/iblock/c2f/2ab53ed1_4a88_11e7_8095_549f35008dee_5effae9a_e834_11ea_a0f3_549f35008dee.jpeg</t>
  </si>
  <si>
    <t>https://topol-dt.ru/upload/iblock/fa9/2ab53ed1_4a88_11e7_8095_549f35008dee_7e280af6_1d8e_11ea_b3e1_549f35008dee.pdf</t>
  </si>
  <si>
    <t>Доска пеленальная Polini kids Joy Весенняя мелодия, мягкая с вышивкой, 85х75 см, розовый</t>
  </si>
  <si>
    <t>https://topol-dt.ru/catalog/pelenalnye_doski_1/doska_pelenalnaya_polini_kids_joy_vesennyaya_melodiya_myagkaya_s_vyshivkoy_85kh75_sm_rozovyy/</t>
  </si>
  <si>
    <t>https://topol-dt.ru/upload/iblock/d89/8877f9e3_7d96_11e7_8095_549f35008dee_28a23553_b019_11e8_9ac4_549f35008dee.jpeg</t>
  </si>
  <si>
    <t>https://topol-dt.ru/upload/iblock/193/8877f9e3_7d96_11e7_8095_549f35008dee_28a23556_b019_11e8_9ac4_549f35008dee.jpeg</t>
  </si>
  <si>
    <t>https://topol-dt.ru/upload/iblock/a7f/8877f9e3_7d96_11e7_8095_549f35008dee_313e6f90_b019_11e8_9ac4_549f35008dee.jpeg</t>
  </si>
  <si>
    <t>https://topol-dt.ru/upload/iblock/ba3/8877f9e3_7d96_11e7_8095_549f35008dee_313e6f91_b019_11e8_9ac4_549f35008dee.jpeg</t>
  </si>
  <si>
    <t>https://topol-dt.ru/upload/iblock/8a6/8877f9e3_7d96_11e7_8095_549f35008dee_3928229a_b019_11e8_9ac4_549f35008dee.jpeg</t>
  </si>
  <si>
    <t>https://topol-dt.ru/upload/iblock/93e/8877f9e3_7d96_11e7_8095_549f35008dee_3928229b_b019_11e8_9ac4_549f35008dee.jpeg</t>
  </si>
  <si>
    <t>https://topol-dt.ru/upload/iblock/e92/8877f9e3_7d96_11e7_8095_549f35008dee_418ffe91_b019_11e8_9ac4_549f35008dee.jpeg</t>
  </si>
  <si>
    <t>Кровать 2-х ярусная Polini kids Simple 5000, вяз-белый</t>
  </si>
  <si>
    <t>168.2</t>
  </si>
  <si>
    <t>2-х ярусная кровать с полками из коллекции SimpleРазмеры:Кровать общий (ВхШхГ) 1700х1974х1274Лестница (ВхШхГ) 1453х420х245Спальное ложе (ВхШхГ) 110х1910х918Ограждение верхнее: высота 110, толщина 22 мм(ЛДСП)Размер матраса: 190х90 смСтеллаж (ВхШхГ) 1745х1980х202Нижняя кровать (ВхШхГ) 350х1974х969Верхняя кровать (ВхШхГ) 166х1974х969Возраст: от 6 до 16 лет.</t>
  </si>
  <si>
    <t>https://topol-dt.ru/catalog/dvukhyarusnye_krovati/krovat_2_kh_yarusnaya_polini_kids_simple_5000_vyaz_belyy/</t>
  </si>
  <si>
    <t>https://topol-dt.ru/upload/iblock/964/81f40584_a358_11e7_8095_549f35008dee_f5e96f84_9406_11e8_b784_549f35008dee.jpeg</t>
  </si>
  <si>
    <t>https://topol-dt.ru/upload/iblock/f1c/81f40584_a358_11e7_8095_549f35008dee_ece478ba_9406_11e8_b784_549f35008dee.jpeg</t>
  </si>
  <si>
    <t>https://topol-dt.ru/upload/iblock/7f8/81f40584_a358_11e7_8095_549f35008dee_ece478bb_9406_11e8_b784_549f35008dee.jpeg</t>
  </si>
  <si>
    <t>https://topol-dt.ru/upload/iblock/d01/81f40584_a358_11e7_8095_549f35008dee_f5e96f83_9406_11e8_b784_549f35008dee.jpeg</t>
  </si>
  <si>
    <t>https://topol-dt.ru/upload/iblock/6b4/81f40584_a358_11e7_8095_549f35008dee_fcdb9370_9406_11e8_b784_549f35008dee.jpeg</t>
  </si>
  <si>
    <t>https://topol-dt.ru/upload/iblock/ab6/81f40584_a358_11e7_8095_549f35008dee_2226c638_94b9_11e8_b784_549f35008dee.jpeg</t>
  </si>
  <si>
    <t>https://topol-dt.ru/upload/iblock/ee6/81f40584_a358_11e7_8095_549f35008dee_2fe10607_e56a_11e7_bdc0_549f35008dee.jpeg</t>
  </si>
  <si>
    <t>https://topol-dt.ru/upload/iblock/1f2/81f40584_a358_11e7_8095_549f35008dee_066838ab_9407_11e8_b784_549f35008dee.jpg</t>
  </si>
  <si>
    <t>https://topol-dt.ru/upload/iblock/806/81f40584_a358_11e7_8095_549f35008dee_066838aa_9407_11e8_b784_549f35008dee.jpg</t>
  </si>
  <si>
    <t>https://topol-dt.ru/upload/iblock/2cc/81f40584_a358_11e7_8095_549f35008dee_1762c95e_9407_11e8_b784_549f35008dee.pdf</t>
  </si>
  <si>
    <t>https://topol-dt.ru/upload/iblock/74a/81f40584_a358_11e7_8095_549f35008dee_0e3c7f50_9407_11e8_b784_549f35008dee.jpg</t>
  </si>
  <si>
    <t>https://topol-dt.ru/upload/iblock/be7/81f40584_a358_11e7_8095_549f35008dee_0e3c7f51_9407_11e8_b784_549f35008dee.jpg</t>
  </si>
  <si>
    <t>https://topol-dt.ru/upload/iblock/e9e/81f40584_a358_11e7_8095_549f35008dee_066838a9_9407_11e8_b784_549f35008dee.jpg</t>
  </si>
  <si>
    <t>Наволочка Фея &amp;quot;Мишки&amp;quot;</t>
  </si>
  <si>
    <t>Материал: 100% хлопок.Размеры (ДхШ) – 60 х 40 см.</t>
  </si>
  <si>
    <t>https://topol-dt.ru/catalog/postelnoe_bele/navolochka_feya_mishki/</t>
  </si>
  <si>
    <t>https://topol-dt.ru/upload/iblock/29f/349d8976_c7eb_11e4_b711_001e6746ae79_a137c8e4_574f_11e8_903c_549f35008dee.jpeg</t>
  </si>
  <si>
    <t>https://topol-dt.ru/upload/iblock/f5f/349d8976_c7eb_11e4_b711_001e6746ae79_eb82e89f_38d0_11e8_903c_549f35008dee.jpeg</t>
  </si>
  <si>
    <t>https://topol-dt.ru/upload/iblock/745/349d8976_c7eb_11e4_b711_001e6746ae79_eb82e8a1_38d0_11e8_903c_549f35008dee.jpeg</t>
  </si>
  <si>
    <t>https://topol-dt.ru/upload/iblock/674/349d8976_c7eb_11e4_b711_001e6746ae79_f27e45da_38d0_11e8_903c_549f35008dee.jpeg</t>
  </si>
  <si>
    <t>https://topol-dt.ru/upload/iblock/8b5/349d8976_c7eb_11e4_b711_001e6746ae79_f27e45db_38d0_11e8_903c_549f35008dee.jpeg</t>
  </si>
  <si>
    <t>https://topol-dt.ru/upload/iblock/b68/349d8976_c7eb_11e4_b711_001e6746ae79_1f08d6d4_3cbc_11e8_903c_549f35008dee.jpeg</t>
  </si>
  <si>
    <t>https://topol-dt.ru/upload/iblock/eda/349d8976_c7eb_11e4_b711_001e6746ae79_a137c8e5_574f_11e8_903c_549f35008dee.jpeg</t>
  </si>
  <si>
    <t>Кровать-чердак Polini kids Simple с письменным столом и шкафом, белый-лайм МДФ</t>
  </si>
  <si>
    <t>МДФ</t>
  </si>
  <si>
    <t>232.3</t>
  </si>
  <si>
    <t>Материал изделия: МДФ, лакокрасочное покрытие- ГерманияПродукция строго соответствует Европейским стандартам качества детской мебели.Состав чердака и габариты:1. Подростковая кровать: 200,6 х 45,9 (36,3) х 91,2 см., ортопедическое ложе 200 х 90см., максимальная толщина матраса: 19 см.2. Шкаф: 150 х 60 х 49 см.3. Стеллаж: 150 х 37,2 х 48,4 см.4. Стол: 73,5 х 154,3 х 60 см.5. Тумба: 71,5 х 59,4 х 57,5 см.6. Лестница: 189,7 х 40,4 х 9 см.Общий размер чердака: 199,3 х 205 х 107,9 см.Возраст ребенка: от 6 до 16 лет.</t>
  </si>
  <si>
    <t>https://topol-dt.ru/catalog/krovati_cherdaki_s_igrovoy_zonoy/krovat_cherdak_polini_kids_simple_s_pismennym_stolom_i_shkafom_belyy_laym_mdf/</t>
  </si>
  <si>
    <t>https://topol-dt.ru/upload/iblock/abd/8310213d_da6f_11e7_8095_549f35008dee_55f09503_9de6_11eb_942e_549f35008dee.jpeg</t>
  </si>
  <si>
    <t>https://topol-dt.ru/upload/iblock/2c4/8310213d_da6f_11e7_8095_549f35008dee_40ede989_8f3c_11e8_b784_549f35008dee.jpeg</t>
  </si>
  <si>
    <t>https://topol-dt.ru/upload/iblock/2f3/8310213d_da6f_11e7_8095_549f35008dee_b95bba0b_4170_11e8_903c_549f35008dee.jpeg</t>
  </si>
  <si>
    <t>https://topol-dt.ru/upload/iblock/6cb/8310213d_da6f_11e7_8095_549f35008dee_afe6e293_4170_11e8_903c_549f35008dee.jpeg</t>
  </si>
  <si>
    <t>https://topol-dt.ru/upload/iblock/2e9/8310213d_da6f_11e7_8095_549f35008dee_490013f7_8f3c_11e8_b784_549f35008dee.jpeg</t>
  </si>
  <si>
    <t>https://topol-dt.ru/upload/iblock/20b/8310213d_da6f_11e7_8095_549f35008dee_40ede98a_8f3c_11e8_b784_549f35008dee.jpeg</t>
  </si>
  <si>
    <t>https://topol-dt.ru/upload/iblock/88d/8310213d_da6f_11e7_8095_549f35008dee_685ab413_8f3c_11e8_b784_549f35008dee.jpeg</t>
  </si>
  <si>
    <t>https://topol-dt.ru/upload/iblock/1fc/8310213d_da6f_11e7_8095_549f35008dee_afe6e296_4170_11e8_903c_549f35008dee.jpeg</t>
  </si>
  <si>
    <t>https://topol-dt.ru/upload/iblock/683/8310213d_da6f_11e7_8095_549f35008dee_b95bba0a_4170_11e8_903c_549f35008dee.jpeg</t>
  </si>
  <si>
    <t>https://topol-dt.ru/upload/iblock/3e5/8310213d_da6f_11e7_8095_549f35008dee_5e061b42_8f3c_11e8_b784_549f35008dee.jpeg</t>
  </si>
  <si>
    <t>https://topol-dt.ru/upload/iblock/ae1/8310213d_da6f_11e7_8095_549f35008dee_856e580c_9c1e_11eb_942e_549f35008dee.jpeg</t>
  </si>
  <si>
    <t>https://topol-dt.ru/upload/iblock/f36/8310213d_da6f_11e7_8095_549f35008dee_6e29a1c2_4170_11e8_903c_549f35008dee.pdf</t>
  </si>
  <si>
    <t>https://topol-dt.ru/upload/iblock/a1f/8310213d_da6f_11e7_8095_549f35008dee_6e29a1c4_4170_11e8_903c_549f35008dee.pdf</t>
  </si>
  <si>
    <t>https://topol-dt.ru/upload/iblock/395/8310213d_da6f_11e7_8095_549f35008dee_7519644e_4170_11e8_903c_549f35008dee.pdf</t>
  </si>
  <si>
    <t>https://topol-dt.ru/upload/iblock/f85/8310213d_da6f_11e7_8095_549f35008dee_7519644f_4170_11e8_903c_549f35008dee.pdf</t>
  </si>
  <si>
    <t>https://topol-dt.ru/upload/iblock/dd3/8310213d_da6f_11e7_8095_549f35008dee_7cb489ee_4170_11e8_903c_549f35008dee.pdf</t>
  </si>
  <si>
    <t>https://topol-dt.ru/upload/iblock/e44/8310213d_da6f_11e7_8095_549f35008dee_3c88df65_79dc_11e8_903c_549f35008dee.jpg</t>
  </si>
  <si>
    <t>https://topol-dt.ru/upload/iblock/a07/8310213d_da6f_11e7_8095_549f35008dee_3c88df66_79dc_11e8_903c_549f35008dee.jpg</t>
  </si>
  <si>
    <t>https://topol-dt.ru/upload/iblock/a8f/8310213d_da6f_11e7_8095_549f35008dee_3c88df67_79dc_11e8_903c_549f35008dee.jpg</t>
  </si>
  <si>
    <t>https://topol-dt.ru/upload/iblock/484/8310213d_da6f_11e7_8095_549f35008dee_3c88df68_79dc_11e8_903c_549f35008dee.jpg</t>
  </si>
  <si>
    <t>https://topol-dt.ru/upload/iblock/967/8310213d_da6f_11e7_8095_549f35008dee_3c88df69_79dc_11e8_903c_549f35008dee.jpg</t>
  </si>
  <si>
    <t>https://topol-dt.ru/upload/iblock/be2/8310213d_da6f_11e7_8095_549f35008dee_3c88df6a_79dc_11e8_903c_549f35008dee.jpg</t>
  </si>
  <si>
    <t>https://topol-dt.ru/upload/iblock/151/8310213d_da6f_11e7_8095_549f35008dee_3c88df6b_79dc_11e8_903c_549f35008dee.jpg</t>
  </si>
  <si>
    <t>https://topol-dt.ru/upload/iblock/597/8310213d_da6f_11e7_8095_549f35008dee_3c88df6d_79dc_11e8_903c_549f35008dee.jpg</t>
  </si>
  <si>
    <t>https://topol-dt.ru/upload/iblock/a04/8310213d_da6f_11e7_8095_549f35008dee_3c88df6e_79dc_11e8_903c_549f35008dee.jpg</t>
  </si>
  <si>
    <t>https://topol-dt.ru/upload/iblock/616/8310213d_da6f_11e7_8095_549f35008dee_3c88df70_79dc_11e8_903c_549f35008dee.jpg</t>
  </si>
  <si>
    <t>Комплект в кроватку Polini kids Собачки 5 предметов, 120х60, бирюзовый</t>
  </si>
  <si>
    <t>Собачки</t>
  </si>
  <si>
    <t>Комплект в кроватку для новорожденного.Подходит как для круглой кроватки,так и для стандартной  кровати с размером ложа 120х60 см.  В наборе 5 предметов из 100% хлопка. Выполнен в стильной цветовой гамме. Состав комплекта: - плед-одеяло (пододеяльник не съемный)(1400х1100 мм), - борт со съемными чехлами (350х350мм), - подушка(600х400мм), - простынь(1200х600мм), - наволочка(600х400мм).</t>
  </si>
  <si>
    <t>https://topol-dt.ru/catalog/komplekty_v_krovatku/komplekt_v_krovatku_polini_kids_sobachki_5_predmetov_120kh60_biryuzovyy/</t>
  </si>
  <si>
    <t>https://topol-dt.ru/upload/iblock/814/a68c843c_7f46_11e8_903c_549f35008dee_f75cf9e5_f793_11e8_94db_549f35008dee.jpeg</t>
  </si>
  <si>
    <t>https://topol-dt.ru/upload/iblock/575/a68c843c_7f46_11e8_903c_549f35008dee_0274c38c_f794_11e8_94db_549f35008dee.jpeg</t>
  </si>
  <si>
    <t>https://topol-dt.ru/upload/iblock/5fb/a68c843c_7f46_11e8_903c_549f35008dee_30628fe2_9566_11e8_b784_549f35008dee.jpeg</t>
  </si>
  <si>
    <t>https://topol-dt.ru/upload/iblock/5d1/a68c843c_7f46_11e8_903c_549f35008dee_30628fe3_9566_11e8_b784_549f35008dee.jpeg</t>
  </si>
  <si>
    <t>https://topol-dt.ru/upload/iblock/5ed/a68c843c_7f46_11e8_903c_549f35008dee_3981b5ce_9566_11e8_b784_549f35008dee.jpeg</t>
  </si>
  <si>
    <t>https://topol-dt.ru/upload/iblock/110/a68c843c_7f46_11e8_903c_549f35008dee_3981b5cf_9566_11e8_b784_549f35008dee.jpeg</t>
  </si>
  <si>
    <t>https://topol-dt.ru/upload/iblock/177/a68c843c_7f46_11e8_903c_549f35008dee_4102ac4b_9566_11e8_b784_549f35008dee.jpeg</t>
  </si>
  <si>
    <t>https://topol-dt.ru/upload/iblock/b08/a68c843c_7f46_11e8_903c_549f35008dee_4102ac4d_9566_11e8_b784_549f35008dee.jpeg</t>
  </si>
  <si>
    <t>Комод Polini kids Simple 1270, вяз-белый</t>
  </si>
  <si>
    <t>https://topol-dt.ru/catalog/komody_i_stoliki/komod_polini_kids_simple_1270_vyaz_belyy/</t>
  </si>
  <si>
    <t>https://topol-dt.ru/upload/iblock/156/7d495c8a_5279_11e7_8095_549f35008dee_e276a8f2_96c4_11e7_8095_549f35008dee.jpeg</t>
  </si>
  <si>
    <t>https://topol-dt.ru/upload/iblock/9e8/7d495c8a_5279_11e7_8095_549f35008dee_e276a8f3_96c4_11e7_8095_549f35008dee.jpeg</t>
  </si>
  <si>
    <t>https://topol-dt.ru/upload/iblock/803/7d495c8a_5279_11e7_8095_549f35008dee_ea416a18_96c4_11e7_8095_549f35008dee.jpeg</t>
  </si>
  <si>
    <t>https://topol-dt.ru/upload/iblock/507/7d495c8a_5279_11e7_8095_549f35008dee_ccb43264_93ef_11e8_b784_549f35008dee.jpeg</t>
  </si>
  <si>
    <t>https://topol-dt.ru/upload/iblock/01c/7d495c8a_5279_11e7_8095_549f35008dee_ccb43265_93ef_11e8_b784_549f35008dee.jpeg</t>
  </si>
  <si>
    <t>https://topol-dt.ru/upload/iblock/2c2/7d495c8a_5279_11e7_8095_549f35008dee_d2b5eb55_93ef_11e8_b784_549f35008dee.jpeg</t>
  </si>
  <si>
    <t>https://topol-dt.ru/upload/iblock/f68/7d495c8a_5279_11e7_8095_549f35008dee_d2b5eb56_93ef_11e8_b784_549f35008dee.jpeg</t>
  </si>
  <si>
    <t>https://topol-dt.ru/upload/iblock/26c/7d495c8a_5279_11e7_8095_549f35008dee_d9bfdd04_93ef_11e8_b784_549f35008dee.jpeg</t>
  </si>
  <si>
    <t>https://topol-dt.ru/upload/iblock/121/7d495c8a_5279_11e7_8095_549f35008dee_d9bfdd05_93ef_11e8_b784_549f35008dee.jpeg</t>
  </si>
  <si>
    <t>https://topol-dt.ru/upload/iblock/663/7d495c8a_5279_11e7_8095_549f35008dee_4a201150_96c7_11e7_8095_549f35008dee.pdf</t>
  </si>
  <si>
    <t>Комод Polini kids Simple 1580, натуральный-белый</t>
  </si>
  <si>
    <t>натуральный-белый</t>
  </si>
  <si>
    <t>Комод имеет откидную пеленальную поверхность, которая снимается. Фасад и корпус выполнен из ЛДСП производства Kronospan (Австрия). Состоит из 4 ящиков с эргономичными ручками. Ящики на роликовых направляющих. Размеры: Размер комода (ШхГхВ): 80,4х46,7х92,2 см; Размер пеленального матрасика на комод: ширина - 60 см, глубина 70 см, высота 4 см.</t>
  </si>
  <si>
    <t>https://topol-dt.ru/catalog/komody_i_stoliki/komod_polini_kids_simple_1580_naturalnyy_belyy/</t>
  </si>
  <si>
    <t>https://topol-dt.ru/upload/iblock/16d/b8a2567c_c631_11e8_9ac4_549f35008dee_57664e17_dce0_11e8_94db_549f35008dee.jpeg</t>
  </si>
  <si>
    <t>https://topol-dt.ru/upload/iblock/a7f/b8a2567c_c631_11e8_9ac4_549f35008dee_57664e16_dce0_11e8_94db_549f35008dee.jpeg</t>
  </si>
  <si>
    <t>https://topol-dt.ru/upload/iblock/96c/b8a2567c_c631_11e8_9ac4_549f35008dee_66351118_856f_11ef_ba92_5254001dfc81.pdf</t>
  </si>
  <si>
    <t>Комплект для купания Polini kids Disney baby Микки Маус, 2 предмета, бирюзовый</t>
  </si>
  <si>
    <t>Набор для купания Polini -идеально подходит для младенца с первых дней его жизни. В составе комплекта: полотенце и махровая салфетка. Полотенце имеет специальный уголок в виде капюшона. Материал  100% хлопок. Габариты: Полотенце: 75х75 см.Салфетка: 25х25 см.</t>
  </si>
  <si>
    <t>https://topol-dt.ru/catalog/komplekty_dlya_kupaniya/komplekt_dlya_kupaniya_polini_kids_disney_baby_mikki_maus_2_predmeta_biryuzovyy/</t>
  </si>
  <si>
    <t>https://topol-dt.ru/upload/iblock/cb9/2f95aff8_a441_11e8_82b4_549f35008dee_20f79cd3_ba4a_11e8_9ac4_549f35008dee.jpeg</t>
  </si>
  <si>
    <t>https://topol-dt.ru/upload/iblock/d48/2f95aff8_a441_11e8_82b4_549f35008dee_20f79cd4_ba4a_11e8_9ac4_549f35008dee.jpeg</t>
  </si>
  <si>
    <t>https://topol-dt.ru/upload/iblock/d22/2f95aff8_a441_11e8_82b4_549f35008dee_2974e52d_ba4a_11e8_9ac4_549f35008dee.jpeg</t>
  </si>
  <si>
    <t>https://topol-dt.ru/upload/iblock/3f1/2f95aff8_a441_11e8_82b4_549f35008dee_2974e52e_ba4a_11e8_9ac4_549f35008dee.jpeg</t>
  </si>
  <si>
    <t>https://topol-dt.ru/upload/iblock/146/2f95aff8_a441_11e8_82b4_549f35008dee_365cdb29_ba4a_11e8_9ac4_549f35008dee.jpeg</t>
  </si>
  <si>
    <t>https://topol-dt.ru/upload/iblock/d88/2f95aff8_a441_11e8_82b4_549f35008dee_365cdb2a_ba4a_11e8_9ac4_549f35008dee.jpeg</t>
  </si>
  <si>
    <t>https://topol-dt.ru/upload/iblock/b7e/2f95aff8_a441_11e8_82b4_549f35008dee_41130c65_ba4a_11e8_9ac4_549f35008dee.jpeg</t>
  </si>
  <si>
    <t>Рамка пеленальная для стиральной машины Polini kids Simple 600, белый</t>
  </si>
  <si>
    <t>-устанавливается на стиральную машинку; -закругленные бортики; -избежание переохлаждения после принятия ванны.Габариты изделия:(ВхШхГ)150х632х716 мм.</t>
  </si>
  <si>
    <t>https://topol-dt.ru/catalog/pelenalnye_doski_1/ramka_pelenalnaya_dlya_stiralnoy_mashiny_polini_kids_simple_600_belyy/</t>
  </si>
  <si>
    <t>https://topol-dt.ru/upload/iblock/9c2/6b5d06e2_c548_11e8_9ac4_549f35008dee_2e17e03c_db81_11e8_94db_549f35008dee.jpeg</t>
  </si>
  <si>
    <t>https://topol-dt.ru/upload/iblock/d71/6b5d06e2_c548_11e8_9ac4_549f35008dee_2e17e03d_db81_11e8_94db_549f35008dee.jpeg</t>
  </si>
  <si>
    <t>https://topol-dt.ru/upload/iblock/c63/6b5d06e2_c548_11e8_9ac4_549f35008dee_34a1479c_db81_11e8_94db_549f35008dee.jpeg</t>
  </si>
  <si>
    <t>https://topol-dt.ru/upload/iblock/41c/6b5d06e2_c548_11e8_9ac4_549f35008dee_31d6ba31_d37e_11e8_9f48_549f35008dee.pdf</t>
  </si>
  <si>
    <t>Плед детский Polini kids Disney baby Микки Маус, бирюзовый</t>
  </si>
  <si>
    <t>Велсофт</t>
  </si>
  <si>
    <t>-подходит для новорожденных; _x000D_
-держит форму, не скатывается; _x000D_
-аппликация любимого героя; _x000D_
-подарочная упаковка; _x000D_
-материал: велсофт. _x000D_
_x000D_
Габариты изделия: _x000D_
Размер в развернутом виде: 110х140 см. _x000D_
Размер подарочной упаковки: 40х40х10 см.</t>
  </si>
  <si>
    <t>RU Д-RU.РА02.В.29977/21</t>
  </si>
  <si>
    <t>https://topol-dt.ru/catalog/postelnoe_bele/pled_detskiy_polini_kids_disney_baby_mikki_maus_biryuzovyy/</t>
  </si>
  <si>
    <t>https://topol-dt.ru/upload/iblock/10e/ce80f07b_b267_11e8_9ac4_549f35008dee_afc7b85a_cd31_11e8_9ac4_549f35008dee.jpeg</t>
  </si>
  <si>
    <t>https://topol-dt.ru/upload/iblock/e27/ce80f07b_b267_11e8_9ac4_549f35008dee_afc7b85b_cd31_11e8_9ac4_549f35008dee.jpeg</t>
  </si>
  <si>
    <t>https://topol-dt.ru/upload/iblock/6a9/ce80f07b_b267_11e8_9ac4_549f35008dee_bb3eb90d_cd31_11e8_9ac4_549f35008dee.jpeg</t>
  </si>
  <si>
    <t>https://topol-dt.ru/upload/iblock/98a/ce80f07b_b267_11e8_9ac4_549f35008dee_bb3eb90c_cd31_11e8_9ac4_549f35008dee.jpeg</t>
  </si>
  <si>
    <t>https://topol-dt.ru/upload/iblock/aa1/ce80f07b_b267_11e8_9ac4_549f35008dee_648f75f6_a712_11ea_a0f3_549f35008dee.jpeg</t>
  </si>
  <si>
    <t>https://topol-dt.ru/upload/iblock/036/ce80f07b_b267_11e8_9ac4_549f35008dee_468c37d2_12b3_11eb_876e_549f35008dee.jpeg</t>
  </si>
  <si>
    <t>https://topol-dt.ru/upload/iblock/9cc/ce80f07b_b267_11e8_9ac4_549f35008dee_468c37d1_12b3_11eb_876e_549f35008dee.jpeg</t>
  </si>
  <si>
    <t>Плед детский Polini kids Disney baby Минни Маус, розовый</t>
  </si>
  <si>
    <t>-подходит для новорожденных; -держит форму, не скатывается; -аппликация любимого героя; -подарочная упаковка; -материал: велсофт. Габариты изделия: Размер в развернутом виде: 110х140 см. Размер подарочной упаковки: 40х40х10 см.</t>
  </si>
  <si>
    <t>https://topol-dt.ru/catalog/postelnoe_bele/pled_detskiy_polini_kids_disney_baby_minni_maus_rozovyy/</t>
  </si>
  <si>
    <t>https://topol-dt.ru/upload/iblock/0fa/179a0db4_b26a_11e8_9ac4_549f35008dee_45e2a39e_e3f2_11e8_94db_549f35008dee.jpeg</t>
  </si>
  <si>
    <t>https://topol-dt.ru/upload/iblock/295/179a0db4_b26a_11e8_9ac4_549f35008dee_3b63320a_e3f2_11e8_94db_549f35008dee.jpeg</t>
  </si>
  <si>
    <t>https://topol-dt.ru/upload/iblock/9e5/179a0db4_b26a_11e8_9ac4_549f35008dee_45e2a3a0_e3f2_11e8_94db_549f35008dee.jpeg</t>
  </si>
  <si>
    <t>https://topol-dt.ru/upload/iblock/749/179a0db4_b26a_11e8_9ac4_549f35008dee_4e246994_e3f2_11e8_94db_549f35008dee.jpeg</t>
  </si>
  <si>
    <t>https://topol-dt.ru/upload/iblock/005/179a0db4_b26a_11e8_9ac4_549f35008dee_4e246995_e3f2_11e8_94db_549f35008dee.jpeg</t>
  </si>
  <si>
    <t>Кроватка детская Polini Kids Simple 911, белый</t>
  </si>
  <si>
    <t>0.69316</t>
  </si>
  <si>
    <t>Кроватка 9 в 1: растет вместе с малышом.Без острых углов, на колесах со стопорами для удобства перемещения.Варианты трансформации: 1. Колыбель (круглая кроватка) размер ложа 60х60 см.. Используется от 0 до 2х месяцев в зависимости от комплекции ребенка. 2. Пеленальный столик, с полочкой внизу для размещения гигиенических средств и игрушек. 3. Детская кроватка (овальная кровать)с размером ложа 120х60 см.,которое имеет 7 положений по высоте. Нижнее положение расстояние от пола до дна -218мм, а верхнее положение 518мм, с градацией 50мм. 4. Приставная кроватка.Новорожденным малышам особенно важен спокойный сон и чувство защищенности.Педиатры не рекомендуют совместный сон с родителями. Кроватку Polini Simple 911 можно использовать в качестве приставной к родительской кровати, что позволяет малышу быть ближе к маме, облегчая процесс ухода и кормления в течение ночи. 5. Подростковая кроватка с размером ложа 180х60 см. 6. Кроватка-диванчик.Съемная боковина кровати позволяет трансформировать ее в удобный диванчик - так ребенок 2-3 лет будет приучаться к самостоятельному сну. 7. Кровать-манеж. (необходимо опустить ложе на самое низкое положение и снять колеса). 8. Кроватка превращается в стол. Несколько уровней высоты столешницы и сидения стульев. 9. Два кресла.Несколько уровней высоты столешницы и сидения стульев.  Кровать изготовлена из экологически чистого массива березы. Продукция строго соответствует европейским стандартам качества детской мебели EN 716-1-2008+A1-2013.  Немецкие лаки и краски, используемые в производстве, имеют европейские сертификаты качества и абсолютно безопасны для здоровья ребёнка. Общий материал: массив березы. Материал днища: фанера из березы толщиной 12мм. Размер матраса для колыбели:60х60 см. Размер колыбели 60х60 см. Размер ложа кроватки 120х60 (приставная, простая детская, кровать-манеж),  Габаритные размеры детской кровати(длина х ширина х высота) :1248х648х860мм. Габариты кровати подростковой 1848х648х860 мм. Размер кровать-диван или подростковая кровать ложе-180х60 см. габаритный размер столика - 648х600х760 (700),  размер кресла– 648х348х800</t>
  </si>
  <si>
    <t>https://topol-dt.ru/catalog/krovati_transformery_iz_massiva/krovatka_detskaya_polini_kids_simple_911_belyy/</t>
  </si>
  <si>
    <t>https://topol-dt.ru/upload/iblock/717/1ac5136f_c6d7_11e8_9ac4_549f35008dee_d529852d_ee27_11e8_94db_549f35008dee.jpeg</t>
  </si>
  <si>
    <t>https://topol-dt.ru/upload/iblock/d28/1ac5136f_c6d7_11e8_9ac4_549f35008dee_dbaffed3_ee27_11e8_94db_549f35008dee.jpeg</t>
  </si>
  <si>
    <t>https://topol-dt.ru/upload/iblock/ace/1ac5136f_c6d7_11e8_9ac4_549f35008dee_e5ed4cd5_ee27_11e8_94db_549f35008dee.jpeg</t>
  </si>
  <si>
    <t>https://topol-dt.ru/upload/iblock/874/1ac5136f_c6d7_11e8_9ac4_549f35008dee_e5ed4cd6_ee27_11e8_94db_549f35008dee.jpeg</t>
  </si>
  <si>
    <t>https://topol-dt.ru/upload/iblock/a09/1ac5136f_c6d7_11e8_9ac4_549f35008dee_f125c764_ee27_11e8_94db_549f35008dee.jpeg</t>
  </si>
  <si>
    <t>https://topol-dt.ru/upload/iblock/eef/1ac5136f_c6d7_11e8_9ac4_549f35008dee_f125c765_ee27_11e8_94db_549f35008dee.jpeg</t>
  </si>
  <si>
    <t>https://topol-dt.ru/upload/iblock/114/1ac5136f_c6d7_11e8_9ac4_549f35008dee_fd011406_ee27_11e8_94db_549f35008dee.jpeg</t>
  </si>
  <si>
    <t>https://topol-dt.ru/upload/iblock/550/1ac5136f_c6d7_11e8_9ac4_549f35008dee_0557c097_ee28_11e8_94db_549f35008dee.jpeg</t>
  </si>
  <si>
    <t>https://topol-dt.ru/upload/iblock/6aa/1ac5136f_c6d7_11e8_9ac4_549f35008dee_0b88c5fd_ee28_11e8_94db_549f35008dee.jpeg</t>
  </si>
  <si>
    <t>https://topol-dt.ru/upload/iblock/b9b/1ac5136f_c6d7_11e8_9ac4_549f35008dee_13031915_ee28_11e8_94db_549f35008dee.jpeg</t>
  </si>
  <si>
    <t>https://topol-dt.ru/upload/iblock/03e/1ac5136f_c6d7_11e8_9ac4_549f35008dee_62b8a8f7_ef0c_11e8_94db_549f35008dee.jpeg</t>
  </si>
  <si>
    <t>https://topol-dt.ru/upload/iblock/2e2/1ac5136f_c6d7_11e8_9ac4_549f35008dee_62b8a8f8_ef0c_11e8_94db_549f35008dee.jpeg</t>
  </si>
  <si>
    <t>https://topol-dt.ru/upload/iblock/3a7/1ac5136f_c6d7_11e8_9ac4_549f35008dee_53d55468_5864_11ea_9c7a_549f35008dee.jpeg</t>
  </si>
  <si>
    <t>https://topol-dt.ru/upload/iblock/5ac/1ac5136f_c6d7_11e8_9ac4_549f35008dee_17ff02bd_39bf_11e9_94db_549f35008dee.pdf</t>
  </si>
  <si>
    <t>Ограждение к кроватке детской Polini kids Simple 100, белый</t>
  </si>
  <si>
    <t>Боковое ограждение подходит на кроватке Polini kids Simple 100 приставной.Материал: массив березы.Размер: 900х580х20 мм.</t>
  </si>
  <si>
    <t>Исх. №4476</t>
  </si>
  <si>
    <t>https://topol-dt.ru/catalog/aksessuary_dlya_mebeli/ograzhdenie_k_krovatke_detskoy_polini_kids_simple_100_belyy/</t>
  </si>
  <si>
    <t>https://topol-dt.ru/upload/iblock/c37/dc790330_78c8_11e7_8095_549f35008dee_671a9c74_9c09_11ea_a0f3_549f35008dee.jpeg</t>
  </si>
  <si>
    <t>https://topol-dt.ru/upload/iblock/ffb/dc790330_78c8_11e7_8095_549f35008dee_947742c1_b9de_11ea_a0f3_549f35008dee.jpeg</t>
  </si>
  <si>
    <t>https://topol-dt.ru/upload/iblock/ac9/dc790330_78c8_11e7_8095_549f35008dee_947742c2_b9de_11ea_a0f3_549f35008dee.jpeg</t>
  </si>
  <si>
    <t>https://topol-dt.ru/upload/iblock/d80/dc790330_78c8_11e7_8095_549f35008dee_0544040a_003d_11e8_b493_549f35008dee.jpeg</t>
  </si>
  <si>
    <t>https://topol-dt.ru/upload/iblock/fd6/dc790330_78c8_11e7_8095_549f35008dee_372d7644_93f4_11e8_b784_549f35008dee.jpeg</t>
  </si>
  <si>
    <t>https://topol-dt.ru/upload/iblock/b6a/dc790330_78c8_11e7_8095_549f35008dee_372d7645_93f4_11e8_b784_549f35008dee.jpeg</t>
  </si>
  <si>
    <t>Комплект детской мебели Polini kids 103 Гадкий я, желтый</t>
  </si>
  <si>
    <t>Миньоны</t>
  </si>
  <si>
    <t>Комплект из складной детской мебели Polini коллекции Гадкий Я.В наборе: стул и стол.Рассчитан на детей 3-4х лет.Набор прост в уходе: обивка стула имеет водоотталкивающую структуру.Мебель имеет сглаженные углы,мягкое сидение со спинкой, благодаря чему ребенок будет чувствовать себя комфортно во время использования.Развивающий рисунок на столешнице: цифры,фигуры ,цвета,&amp;nbsp;алфавит.Имеется подставка для ног.Габариты:Стол ВхДхШ: 460х600х450 мм.Стул (высота по спинке)ВхШхД: 510х280х280 мм.Расстояние от пола до сидения стула: 260 мм.</t>
  </si>
  <si>
    <t>https://topol-dt.ru/catalog/mebelnye_komplekty/komplekt_detskoy_mebeli_polini_kids_103_gadkiy_ya_zheltyy/</t>
  </si>
  <si>
    <t>https://topol-dt.ru/upload/iblock/243/41b7c089_b1b9_11e8_9ac4_549f35008dee_5520d323_f3cb_11e8_94db_549f35008dee.jpeg</t>
  </si>
  <si>
    <t>https://topol-dt.ru/upload/iblock/cb1/41b7c089_b1b9_11e8_9ac4_549f35008dee_60f3fbd4_f469_11e8_94db_549f35008dee.jpeg</t>
  </si>
  <si>
    <t>https://topol-dt.ru/upload/iblock/3a8/41b7c089_b1b9_11e8_9ac4_549f35008dee_d90a9efa_2b76_11e9_94db_549f35008dee.jpeg</t>
  </si>
  <si>
    <t>https://topol-dt.ru/upload/iblock/6b6/41b7c089_b1b9_11e8_9ac4_549f35008dee_d90a9efc_2b76_11e9_94db_549f35008dee.jpeg</t>
  </si>
  <si>
    <t>https://topol-dt.ru/upload/iblock/18a/41b7c089_b1b9_11e8_9ac4_549f35008dee_e12fd468_2b76_11e9_94db_549f35008dee.jpeg</t>
  </si>
  <si>
    <t>https://topol-dt.ru/upload/iblock/7f3/41b7c089_b1b9_11e8_9ac4_549f35008dee_e12fd469_2b76_11e9_94db_549f35008dee.jpeg</t>
  </si>
  <si>
    <t>https://topol-dt.ru/upload/iblock/b1b/41b7c089_b1b9_11e8_9ac4_549f35008dee_e8291c76_2b76_11e9_94db_549f35008dee.jpeg</t>
  </si>
  <si>
    <t>https://topol-dt.ru/upload/iblock/cb3/41b7c089_b1b9_11e8_9ac4_549f35008dee_e8291c77_2b76_11e9_94db_549f35008dee.jpeg</t>
  </si>
  <si>
    <t>https://topol-dt.ru/upload/iblock/f7e/41b7c089_b1b9_11e8_9ac4_549f35008dee_ef6e908c_2b76_11e9_94db_549f35008dee.jpeg</t>
  </si>
  <si>
    <t>https://topol-dt.ru/upload/iblock/478/41b7c089_b1b9_11e8_9ac4_549f35008dee_f7348ef1_2b76_11e9_94db_549f35008dee.jpeg</t>
  </si>
  <si>
    <t>Комплект детской мебели Polini kids 203 Гадкий я, голубой</t>
  </si>
  <si>
    <t>Комплект из складной детской мебели Polini коллекции Гадкий Я.В наборе: стул и стол.Рассчитан на детей 4-5х лет.Набор прост в уходе: обивка стула имеет водоотталкивающую структуру.Мебель имеет сглаженные углы,мягкое сидение со спинкой, благодаря чему ребенок будет чувствовать себя комфортно во время использования.Развивающий рисунок на столешнице: цифры,фигуры ,цвета,&amp;nbsp;алфавит.Имеется подставка для ног.Габариты:Стол ВхДхШ: 520х600х450 мм.Стул (высота по спинке)ВхШхД: 550х280х280 мм.Расстояние от пола до сидения стула: 300 мм.</t>
  </si>
  <si>
    <t>https://topol-dt.ru/catalog/mebelnye_komplekty/komplekt_detskoy_mebeli_polini_kids_203_gadkiy_ya_goluboy/</t>
  </si>
  <si>
    <t>https://topol-dt.ru/upload/iblock/615/589779ab_b1b9_11e8_9ac4_549f35008dee_6e0e9c63_f3cb_11e8_94db_549f35008dee.jpeg</t>
  </si>
  <si>
    <t>https://topol-dt.ru/upload/iblock/caf/589779ab_b1b9_11e8_9ac4_549f35008dee_a91bc955_2b76_11e9_94db_549f35008dee.jpeg</t>
  </si>
  <si>
    <t>https://topol-dt.ru/upload/iblock/95c/589779ab_b1b9_11e8_9ac4_549f35008dee_b1c3ea73_2b76_11e9_94db_549f35008dee.jpeg</t>
  </si>
  <si>
    <t>https://topol-dt.ru/upload/iblock/045/589779ab_b1b9_11e8_9ac4_549f35008dee_b1c3ea75_2b76_11e9_94db_549f35008dee.jpeg</t>
  </si>
  <si>
    <t>https://topol-dt.ru/upload/iblock/655/589779ab_b1b9_11e8_9ac4_549f35008dee_b894bb1c_2b76_11e9_94db_549f35008dee.jpeg</t>
  </si>
  <si>
    <t>https://topol-dt.ru/upload/iblock/9b5/589779ab_b1b9_11e8_9ac4_549f35008dee_b894bb1d_2b76_11e9_94db_549f35008dee.jpeg</t>
  </si>
  <si>
    <t>https://topol-dt.ru/upload/iblock/1b7/589779ab_b1b9_11e8_9ac4_549f35008dee_bf08b61a_2b76_11e9_94db_549f35008dee.jpeg</t>
  </si>
  <si>
    <t>https://topol-dt.ru/upload/iblock/14c/589779ab_b1b9_11e8_9ac4_549f35008dee_bf08b61b_2b76_11e9_94db_549f35008dee.jpeg</t>
  </si>
  <si>
    <t>https://topol-dt.ru/upload/iblock/525/589779ab_b1b9_11e8_9ac4_549f35008dee_c5fada07_2b76_11e9_94db_549f35008dee.jpeg</t>
  </si>
  <si>
    <t>https://topol-dt.ru/upload/iblock/d7b/589779ab_b1b9_11e8_9ac4_549f35008dee_f537bcdb_7c58_11e9_b477_549f35008dee.pdf</t>
  </si>
  <si>
    <t>Комплект детской мебели Polini kids 303 Гадкий я, оранжевый</t>
  </si>
  <si>
    <t>Комплект из складной детской мебели Polini коллекции Гадкий Я.В наборе: стул и стол.Рассчитан на детей 5-6х лет.Набор прост в уходе: обивка стула имеет водоотталкивающую структуру.Мебель имеет сглаженные углы,мягкое сидение со спинкой, благодаря чему ребенок будет чувствовать себя комфортно во время использования.Развивающий рисунок на столешнице.Имеется подставка для ног.Габариты:Стол ВхДхШ: 580х600х450 мм.Стул (высота по спинке)ВхШхД: 590х280х280 мм.Расстояние от пола до сидения стула: 340 мм.</t>
  </si>
  <si>
    <t>https://topol-dt.ru/catalog/mebelnye_komplekty/komplekt_detskoy_mebeli_polini_kids_303_gadkiy_ya_oranzhevyy/</t>
  </si>
  <si>
    <t>https://topol-dt.ru/upload/iblock/397/6ee13c1b_b1b9_11e8_9ac4_549f35008dee_cd857a79_0909_11e9_94db_549f35008dee.jpeg</t>
  </si>
  <si>
    <t>https://topol-dt.ru/upload/iblock/ec0/6ee13c1b_b1b9_11e8_9ac4_549f35008dee_d7da1347_0909_11e9_94db_549f35008dee.jpeg</t>
  </si>
  <si>
    <t>https://topol-dt.ru/upload/iblock/ad3/6ee13c1b_b1b9_11e8_9ac4_549f35008dee_d7da1348_0909_11e9_94db_549f35008dee.jpeg</t>
  </si>
  <si>
    <t>https://topol-dt.ru/upload/iblock/3c4/6ee13c1b_b1b9_11e8_9ac4_549f35008dee_e1729f62_0909_11e9_94db_549f35008dee.jpeg</t>
  </si>
  <si>
    <t>https://topol-dt.ru/upload/iblock/59a/6ee13c1b_b1b9_11e8_9ac4_549f35008dee_e1729f63_0909_11e9_94db_549f35008dee.jpeg</t>
  </si>
  <si>
    <t>https://topol-dt.ru/upload/iblock/7f2/6ee13c1b_b1b9_11e8_9ac4_549f35008dee_7c05db8e_2607_11e9_94db_549f35008dee.jpeg</t>
  </si>
  <si>
    <t>https://topol-dt.ru/upload/iblock/b5b/6ee13c1b_b1b9_11e8_9ac4_549f35008dee_7c05db8f_2607_11e9_94db_549f35008dee.jpeg</t>
  </si>
  <si>
    <t>https://topol-dt.ru/upload/iblock/db8/6ee13c1b_b1b9_11e8_9ac4_549f35008dee_8a571fea_2b76_11e9_94db_549f35008dee.jpeg</t>
  </si>
  <si>
    <t>https://topol-dt.ru/upload/iblock/a19/6ee13c1b_b1b9_11e8_9ac4_549f35008dee_91e65ea9_2b76_11e9_94db_549f35008dee.jpeg</t>
  </si>
  <si>
    <t>https://topol-dt.ru/upload/iblock/e45/6ee13c1b_b1b9_11e8_9ac4_549f35008dee_989a9ece_2b76_11e9_94db_549f35008dee.jpeg</t>
  </si>
  <si>
    <t>Бортик детский Гнездышко Polini kids Звезды, макиато</t>
  </si>
  <si>
    <t>https://topol-dt.ru/catalog/bortiki_dlya_krovatok/bortik_detskiy_gnezdyshko_polini_kids_zvezdy_makiato/</t>
  </si>
  <si>
    <t>https://topol-dt.ru/upload/iblock/9f4/e20cfb7d_6e0c_11e7_8095_549f35008dee_5d1c71f6_99f3_11e7_8095_549f35008dee.jpeg</t>
  </si>
  <si>
    <t>https://topol-dt.ru/upload/iblock/662/e20cfb7d_6e0c_11e7_8095_549f35008dee_5d1c71f7_99f3_11e7_8095_549f35008dee.jpeg</t>
  </si>
  <si>
    <t>https://topol-dt.ru/upload/iblock/6bf/e20cfb7d_6e0c_11e7_8095_549f35008dee_65205422_99f3_11e7_8095_549f35008dee.jpeg</t>
  </si>
  <si>
    <t>https://topol-dt.ru/upload/iblock/996/e20cfb7d_6e0c_11e7_8095_549f35008dee_367f9b27_ce99_11e7_8095_549f35008dee.jpeg</t>
  </si>
  <si>
    <t>https://topol-dt.ru/upload/iblock/32c/e20cfb7d_6e0c_11e7_8095_549f35008dee_367f9b28_ce99_11e7_8095_549f35008dee.jpeg</t>
  </si>
  <si>
    <t>https://topol-dt.ru/upload/iblock/8b5/e20cfb7d_6e0c_11e7_8095_549f35008dee_3fa84695_ce99_11e7_8095_549f35008dee.jpeg</t>
  </si>
  <si>
    <t>https://topol-dt.ru/upload/iblock/43f/e20cfb7d_6e0c_11e7_8095_549f35008dee_3fa84696_ce99_11e7_8095_549f35008dee.jpeg</t>
  </si>
  <si>
    <t>https://topol-dt.ru/upload/iblock/c34/e20cfb7d_6e0c_11e7_8095_549f35008dee_153d00f4_ce99_11e7_8095_549f35008dee.jpg</t>
  </si>
  <si>
    <t>https://topol-dt.ru/upload/iblock/2be/e20cfb7d_6e0c_11e7_8095_549f35008dee_25850a73_ce99_11e7_8095_549f35008dee.jpg</t>
  </si>
  <si>
    <t>https://topol-dt.ru/upload/iblock/6b4/e20cfb7d_6e0c_11e7_8095_549f35008dee_1cdce954_ce99_11e7_8095_549f35008dee.jpg</t>
  </si>
  <si>
    <t>https://topol-dt.ru/upload/iblock/340/e20cfb7d_6e0c_11e7_8095_549f35008dee_1cdce955_ce99_11e7_8095_549f35008dee.jpg</t>
  </si>
  <si>
    <t>https://topol-dt.ru/upload/iblock/9a2/e20cfb7d_6e0c_11e7_8095_549f35008dee_25850a74_ce99_11e7_8095_549f35008dee.jpg</t>
  </si>
  <si>
    <t>https://topol-dt.ru/upload/iblock/f03/e20cfb7d_6e0c_11e7_8095_549f35008dee_153d00f3_ce99_11e7_8095_549f35008dee.jpg</t>
  </si>
  <si>
    <t>Матрас детский Polini kids Волшебные сны Люкс 119х59х10, кокос, латекс, бязь</t>
  </si>
  <si>
    <t>В составе материала чехла 100% хлопок (бязь). Основа- беспружинная. Ортопедический матрас толщиной  10 см. Матрас с разными сторонами жесткости:Жетский слой- латексированная кокосовая койра- 1 см.( для новорожденных).2-й слой – струттофайбер- 8 см..Более мягкая сторона -перфорированный латекс - 1 см.( для детей более старшего возраста).Съемный чехол на молнии с 3-х сторон.Размер изделия, мм: 1190 х 590 х 100</t>
  </si>
  <si>
    <t>https://topol-dt.ru/catalog/matratsy/matras_detskiy_polini_kids_volshebnye_sny_lyuks_119kh59kh10_kokos_lateks_byaz/</t>
  </si>
  <si>
    <t>https://topol-dt.ru/upload/iblock/a44/a183d064_2ba5_11e6_a6d0_549f35008dee_fc34223e_4801_11e6_9469_549f35008dee.jpeg</t>
  </si>
  <si>
    <t>Комод с ванночкой Polini kids Basic 3275, белый</t>
  </si>
  <si>
    <t>40.8</t>
  </si>
  <si>
    <t>Комод с ванночкой Polini kids Basic 3275 в белом цвете включает в себя сразу несколько предметов мебели.Функциональная модель: -устойчивая конструкция. -комод для хранения детских вещей. -внутри ванночка для купания.-пеленальная откидная доска.-шариковые направляющие.-безопасные материалы.Габариты общие (ВхШхД): 80,4 х 78,5 х 46 см. Размер ванночки (ШхГхВ): 74х44х18,8 см. Размер полки (ВхШхГ): 15,5х41,5х20 см. Размер пеленальной доски (ДхШхВ): 78х47,5х8 см.</t>
  </si>
  <si>
    <t>https://topol-dt.ru/catalog/komody_i_stoliki/komod_s_vannochkoy_polini_kids_basic_3275_belyy/</t>
  </si>
  <si>
    <t>https://topol-dt.ru/upload/iblock/955/5e38a6a6_ebca_11e8_94db_549f35008dee_380d929c_f155_11e8_94db_549f35008dee.jpeg</t>
  </si>
  <si>
    <t>https://topol-dt.ru/upload/iblock/3ce/5e38a6a6_ebca_11e8_94db_549f35008dee_18d445c4_f155_11e8_94db_549f35008dee.jpeg</t>
  </si>
  <si>
    <t>https://topol-dt.ru/upload/iblock/9e4/5e38a6a6_ebca_11e8_94db_549f35008dee_27ca4bdd_f155_11e8_94db_549f35008dee.jpeg</t>
  </si>
  <si>
    <t>https://topol-dt.ru/upload/iblock/609/5e38a6a6_ebca_11e8_94db_549f35008dee_2fd7b38c_f155_11e8_94db_549f35008dee.jpeg</t>
  </si>
  <si>
    <t>https://topol-dt.ru/upload/iblock/93f/5e38a6a6_ebca_11e8_94db_549f35008dee_4035296c_f155_11e8_94db_549f35008dee.jpeg</t>
  </si>
  <si>
    <t>https://topol-dt.ru/upload/iblock/2b3/5e38a6a6_ebca_11e8_94db_549f35008dee_4035296d_f155_11e8_94db_549f35008dee.jpeg</t>
  </si>
  <si>
    <t>https://topol-dt.ru/upload/iblock/5d2/5e38a6a6_ebca_11e8_94db_549f35008dee_47e5bb6f_f155_11e8_94db_549f35008dee.jpeg</t>
  </si>
  <si>
    <t>https://topol-dt.ru/upload/iblock/851/5e38a6a6_ebca_11e8_94db_549f35008dee_446ff7c6_f180_11e8_94db_549f35008dee.jpeg</t>
  </si>
  <si>
    <t>https://topol-dt.ru/upload/iblock/4a4/5e38a6a6_ebca_11e8_94db_549f35008dee_9edce0a9_f171_11e8_94db_549f35008dee.pdf</t>
  </si>
  <si>
    <t>Приставка задняя  для растущей парты-трансформера Polini kids City D2, 120х20 см, белый-макиато</t>
  </si>
  <si>
    <t>https://topol-dt.ru/catalog/aksessuary_dlya_mebeli/pristavka_zadnyaya_dlya_rastushchey_party_transformera_polini_kids_city_d2_120kh20_sm_belyy_makiato/</t>
  </si>
  <si>
    <t>https://topol-dt.ru/upload/iblock/5e8/d6c81c8b_93f3_11e8_b784_549f35008dee_ee6467f5_f794_11e8_94db_549f35008dee.jpeg</t>
  </si>
  <si>
    <t>https://topol-dt.ru/upload/iblock/75f/d6c81c8b_93f3_11e8_b784_549f35008dee_f558ed42_f794_11e8_94db_549f35008dee.jpeg</t>
  </si>
  <si>
    <t>Приставка задняя  для растущей парты-трансформера Polini kids City D2, 120х20 см, белый-розовый</t>
  </si>
  <si>
    <t>https://topol-dt.ru/catalog/aksessuary_dlya_mebeli/pristavka_zadnyaya_dlya_rastushchey_party_transformera_polini_kids_city_d2_120kh20_sm_belyy_rozovyy/</t>
  </si>
  <si>
    <t>https://topol-dt.ru/upload/iblock/720/e8b0b6db_93f3_11e8_b784_549f35008dee_5f0d086c_f795_11e8_94db_549f35008dee.jpeg</t>
  </si>
  <si>
    <t>https://topol-dt.ru/upload/iblock/dd8/e8b0b6db_93f3_11e8_b784_549f35008dee_5f0d086d_f795_11e8_94db_549f35008dee.jpeg</t>
  </si>
  <si>
    <t>Приставка задняя  для растущей парты-трансформера Polini kids City D2, 120х20 см, белый-синий</t>
  </si>
  <si>
    <t>https://topol-dt.ru/catalog/aksessuary_dlya_mebeli/pristavka_zadnyaya_dlya_rastushchey_party_transformera_polini_kids_city_d2_120kh20_sm_belyy_siniy/</t>
  </si>
  <si>
    <t>https://topol-dt.ru/upload/iblock/125/f8cb8636_93f3_11e8_b784_549f35008dee_5df86ad5_f794_11e8_94db_549f35008dee.jpeg</t>
  </si>
  <si>
    <t>https://topol-dt.ru/upload/iblock/4e0/f8cb8636_93f3_11e8_b784_549f35008dee_5df86ad6_f794_11e8_94db_549f35008dee.jpeg</t>
  </si>
  <si>
    <t>Приставка задняя  для растущей парты-трансформера Polini kids City D2, 120х20 см, натуральный-серый</t>
  </si>
  <si>
    <t>https://topol-dt.ru/catalog/aksessuary_dlya_mebeli/pristavka_zadnyaya_dlya_rastushchey_party_transformera_polini_kids_city_d2_120kh20_sm_naturalnyy_ser/</t>
  </si>
  <si>
    <t>https://topol-dt.ru/upload/iblock/f1d/0e5dfeb1_93f4_11e8_b784_549f35008dee_ab475973_f795_11e8_94db_549f35008dee.jpeg</t>
  </si>
  <si>
    <t>https://topol-dt.ru/upload/iblock/152/0e5dfeb1_93f4_11e8_b784_549f35008dee_ab475974_f795_11e8_94db_549f35008dee.jpeg</t>
  </si>
  <si>
    <t>Приставка боковая  для растущей парты-трансформера Polini kids City D2, 55х20 см, белый-макиато</t>
  </si>
  <si>
    <t>https://topol-dt.ru/catalog/aksessuary_dlya_mebeli/pristavka_bokovaya_dlya_rastushchey_party_transformera_polini_kids_city_d2_55kh20_sm_belyy_makiato/</t>
  </si>
  <si>
    <t>https://topol-dt.ru/upload/iblock/236/309f4c24_93f4_11e8_b784_549f35008dee_22534b47_f796_11e8_94db_549f35008dee.jpeg</t>
  </si>
  <si>
    <t>Приставка боковая  для растущей парты-трансформера Polini kids City D2, 55х20 см, белый-розовый</t>
  </si>
  <si>
    <t>https://topol-dt.ru/catalog/aksessuary_dlya_mebeli/pristavka_bokovaya_dlya_rastushchey_party_transformera_polini_kids_city_d2_55kh20_sm_belyy_rozovyy/</t>
  </si>
  <si>
    <t>https://topol-dt.ru/upload/iblock/13d/3dd830e9_93f4_11e8_b784_549f35008dee_3706026a_f796_11e8_94db_549f35008dee.jpeg</t>
  </si>
  <si>
    <t>Приставка боковая  для растущей парты-трансформера Polini kids City D2, 55х20 см, белый-синий</t>
  </si>
  <si>
    <t>https://topol-dt.ru/catalog/aksessuary_dlya_mebeli/pristavka_bokovaya_dlya_rastushchey_party_transformera_polini_kids_city_d2_55kh20_sm_belyy_siniy/</t>
  </si>
  <si>
    <t>https://topol-dt.ru/upload/iblock/3ed/5a025906_93f4_11e8_b784_549f35008dee_074929aa_f796_11e8_94db_549f35008dee.jpeg</t>
  </si>
  <si>
    <t>Приставка боковая  для растущей парты-трансформера Polini kids City D2, 55х20 см,натуральный-серый</t>
  </si>
  <si>
    <t>https://topol-dt.ru/catalog/aksessuary_dlya_mebeli/pristavka_bokovaya_dlya_rastushchey_party_transformera_polini_kids_city_d2_55kh20_sm_naturalnyy_sery/</t>
  </si>
  <si>
    <t>https://topol-dt.ru/upload/iblock/e23/6a5d6d88_93f4_11e8_b784_549f35008dee_4891c70e_f796_11e8_94db_549f35008dee.jpeg</t>
  </si>
  <si>
    <t>Опорная планка для кроватки детской Polini kids Simple 910, белый</t>
  </si>
  <si>
    <t>Опорная планка подходит для кроватки детской Polini Simple 910.Габариты комплекта (ДхШхВ):1280х90х30 см.</t>
  </si>
  <si>
    <t>https://topol-dt.ru/catalog/aksessuary_dlya_mebeli/opornaya_planka_dlya_krovatki_detskoy_polini_kids_simple_910_belyy/</t>
  </si>
  <si>
    <t>https://topol-dt.ru/upload/iblock/6e7/b1f683df_1549_11e8_b493_549f35008dee_6f5a7057_3742_11e8_903c_549f35008dee.jpeg</t>
  </si>
  <si>
    <t>Комплект в кроватку Polini kids Disney baby «Медвежонок Винни и его друзья» 5 предметов, 120x60, мак</t>
  </si>
  <si>
    <t>Комплект в кроватку для новорожденного.Подходит как для круглой кроватки,так и для стандартной  кровати с размером ложа 120х60 см.  В наборе 5 предметов из 100% хлопка. Выполнен в стильной цветовой гамме. Состав комплекта: - плед-одеяло (пододеяльник не съемный)(1400х1100 мм), - борт со съемными чехлами 8 шт. (350х350мм), - подушка(600х400мм), - простынь(1200х600мм), - наволочка(600х400мм).</t>
  </si>
  <si>
    <t>https://topol-dt.ru/catalog/komplekty_v_krovatku/komplekt_v_krovatku_polini_kids_disney_baby_medvezhonok_vinni_i_ego_druzya_5_predmetov_120x60_mak/</t>
  </si>
  <si>
    <t>https://topol-dt.ru/upload/iblock/1f3/17d2bd7c_7f48_11e8_903c_549f35008dee_3f7e1990_9560_11e8_b784_549f35008dee.jpeg</t>
  </si>
  <si>
    <t>https://topol-dt.ru/upload/iblock/ec7/17d2bd7c_7f48_11e8_903c_549f35008dee_25e506cc_905e_11ea_a0f3_549f35008dee.jpeg</t>
  </si>
  <si>
    <t>https://topol-dt.ru/upload/iblock/c86/17d2bd7c_7f48_11e8_903c_549f35008dee_4a8ebf16_9560_11e8_b784_549f35008dee.jpeg</t>
  </si>
  <si>
    <t>https://topol-dt.ru/upload/iblock/468/17d2bd7c_7f48_11e8_903c_549f35008dee_4a8ebf17_9560_11e8_b784_549f35008dee.jpeg</t>
  </si>
  <si>
    <t>https://topol-dt.ru/upload/iblock/3e7/17d2bd7c_7f48_11e8_903c_549f35008dee_5273af5f_9560_11e8_b784_549f35008dee.jpeg</t>
  </si>
  <si>
    <t>https://topol-dt.ru/upload/iblock/574/17d2bd7c_7f48_11e8_903c_549f35008dee_5273af60_9560_11e8_b784_549f35008dee.jpeg</t>
  </si>
  <si>
    <t>https://topol-dt.ru/upload/iblock/9c6/17d2bd7c_7f48_11e8_903c_549f35008dee_5b1e31de_9560_11e8_b784_549f35008dee.jpeg</t>
  </si>
  <si>
    <t>https://topol-dt.ru/upload/iblock/05a/17d2bd7c_7f48_11e8_903c_549f35008dee_5b1e31df_9560_11e8_b784_549f35008dee.jpeg</t>
  </si>
  <si>
    <t>Комплект в кроватку Polini kids Disney baby Медвежонок Винни «Чудесный день», 5 предметов, 120x60, р</t>
  </si>
  <si>
    <t>https://topol-dt.ru/catalog/komplekty_v_krovatku/komplekt_v_krovatku_polini_kids_disney_baby_medvezhonok_vinni_chudesnyy_den_5_predmetov_120x60_r/</t>
  </si>
  <si>
    <t>https://topol-dt.ru/upload/iblock/97d/e0edfd1b_7f49_11e8_903c_549f35008dee_1df46188_a518_11e8_82b4_549f35008dee.jpeg</t>
  </si>
  <si>
    <t>https://topol-dt.ru/upload/iblock/88b/e0edfd1b_7f49_11e8_903c_549f35008dee_282082f4_a518_11e8_82b4_549f35008dee.jpeg</t>
  </si>
  <si>
    <t>https://topol-dt.ru/upload/iblock/59a/e0edfd1b_7f49_11e8_903c_549f35008dee_d2f56022_955d_11e8_b784_549f35008dee.jpeg</t>
  </si>
  <si>
    <t>https://topol-dt.ru/upload/iblock/22d/e0edfd1b_7f49_11e8_903c_549f35008dee_e189cdd0_955d_11e8_b784_549f35008dee.jpeg</t>
  </si>
  <si>
    <t>https://topol-dt.ru/upload/iblock/f42/e0edfd1b_7f49_11e8_903c_549f35008dee_e189cdd1_955d_11e8_b784_549f35008dee.jpeg</t>
  </si>
  <si>
    <t>https://topol-dt.ru/upload/iblock/f07/e0edfd1b_7f49_11e8_903c_549f35008dee_e88315de_955d_11e8_b784_549f35008dee.jpeg</t>
  </si>
  <si>
    <t>https://topol-dt.ru/upload/iblock/07b/e0edfd1b_7f49_11e8_903c_549f35008dee_e88315e0_955d_11e8_b784_549f35008dee.jpeg</t>
  </si>
  <si>
    <t>https://topol-dt.ru/upload/iblock/f12/e0edfd1b_7f49_11e8_903c_549f35008dee_f0cbfff2_955d_11e8_b784_549f35008dee.jpeg</t>
  </si>
  <si>
    <t>https://topol-dt.ru/upload/iblock/664/e0edfd1b_7f49_11e8_903c_549f35008dee_f0cbfff3_955d_11e8_b784_549f35008dee.jpeg</t>
  </si>
  <si>
    <t>https://topol-dt.ru/upload/iblock/8ab/e0edfd1b_7f49_11e8_903c_549f35008dee_fc005a1c_955d_11e8_b784_549f35008dee.jpeg</t>
  </si>
  <si>
    <t>Комплект постельного белья Polini kids Звезды, 120х60, макиато</t>
  </si>
  <si>
    <t>Звезды</t>
  </si>
  <si>
    <t>Комплект в кроватку для новорожденного. В наборе 3 предмета из 100% хлопка. Выполнен в стильной цветовой гамме. Состав комплекта: - пододеяльник(1400х1100 мм), - простынь(1200х600мм), - наволочка(600х400мм).</t>
  </si>
  <si>
    <t>https://topol-dt.ru/catalog/komplekty_v_krovatku/komplekt_postelnogo_belya_polini_kids_zvezdy_120kh60_makiato/</t>
  </si>
  <si>
    <t>https://topol-dt.ru/upload/iblock/dfc/5df0331b_cde3_11e8_9ac4_549f35008dee_1f263751_f49c_11e8_94db_549f35008dee.jpeg</t>
  </si>
  <si>
    <t>https://topol-dt.ru/upload/iblock/154/5df0331b_cde3_11e8_9ac4_549f35008dee_1f263753_f49c_11e8_94db_549f35008dee.jpeg</t>
  </si>
  <si>
    <t>https://topol-dt.ru/upload/iblock/b34/5df0331b_cde3_11e8_9ac4_549f35008dee_2828ccba_f49c_11e8_94db_549f35008dee.jpeg</t>
  </si>
  <si>
    <t>https://topol-dt.ru/upload/iblock/0a2/5df0331b_cde3_11e8_9ac4_549f35008dee_2828ccbb_f49c_11e8_94db_549f35008dee.jpeg</t>
  </si>
  <si>
    <t>https://topol-dt.ru/upload/iblock/0e0/5df0331b_cde3_11e8_9ac4_549f35008dee_31b7d354_f49c_11e8_94db_549f35008dee.jpeg</t>
  </si>
  <si>
    <t>Комплект постельного белья Polini kids Зигзаг, 120х60, серо-голубой</t>
  </si>
  <si>
    <t>https://topol-dt.ru/catalog/komplekty_v_krovatku/komplekt_postelnogo_belya_polini_kids_zigzag_120kh60_sero_goluboy/</t>
  </si>
  <si>
    <t>https://topol-dt.ru/upload/iblock/613/a32f58ac_cde4_11e8_9ac4_549f35008dee_9e197ace_f49c_11e8_94db_549f35008dee.jpeg</t>
  </si>
  <si>
    <t>https://topol-dt.ru/upload/iblock/6ac/a32f58ac_cde4_11e8_9ac4_549f35008dee_a464fe67_f49c_11e8_94db_549f35008dee.jpeg</t>
  </si>
  <si>
    <t>https://topol-dt.ru/upload/iblock/69a/a32f58ac_cde4_11e8_9ac4_549f35008dee_a464fe68_f49c_11e8_94db_549f35008dee.jpeg</t>
  </si>
  <si>
    <t>https://topol-dt.ru/upload/iblock/73a/a32f58ac_cde4_11e8_9ac4_549f35008dee_d7efcc27_5b55_11e9_94db_549f35008dee.jpeg</t>
  </si>
  <si>
    <t>https://topol-dt.ru/upload/iblock/924/a32f58ac_cde4_11e8_9ac4_549f35008dee_e8c6a835_5b55_11e9_94db_549f35008dee.jpeg</t>
  </si>
  <si>
    <t>https://topol-dt.ru/upload/iblock/3ee/a32f58ac_cde4_11e8_9ac4_549f35008dee_e8c6a836_5b55_11e9_94db_549f35008dee.jpeg</t>
  </si>
  <si>
    <t>https://topol-dt.ru/upload/iblock/5d6/a32f58ac_cde4_11e8_9ac4_549f35008dee_f0a4745d_5b55_11e9_94db_549f35008dee.jpeg</t>
  </si>
  <si>
    <t>Комплект постельного белья Polini kids Зигзаг, 120х60, серо-розовый</t>
  </si>
  <si>
    <t>https://topol-dt.ru/catalog/komplekty_v_krovatku/komplekt_postelnogo_belya_polini_kids_zigzag_120kh60_sero_rozovyy/</t>
  </si>
  <si>
    <t>https://topol-dt.ru/upload/iblock/595/4247913c_cde5_11e8_9ac4_549f35008dee_359bce76_f49e_11e8_94db_549f35008dee.jpeg</t>
  </si>
  <si>
    <t>https://topol-dt.ru/upload/iblock/a44/4247913c_cde5_11e8_9ac4_549f35008dee_6235accd_f63a_11e9_8710_549f35008dee.jpeg</t>
  </si>
  <si>
    <t>https://topol-dt.ru/upload/iblock/553/4247913c_cde5_11e8_9ac4_549f35008dee_6a79d41f_f63a_11e9_8710_549f35008dee.jpeg</t>
  </si>
  <si>
    <t>https://topol-dt.ru/upload/iblock/fca/4247913c_cde5_11e8_9ac4_549f35008dee_6a79d420_f63a_11e9_8710_549f35008dee.jpeg</t>
  </si>
  <si>
    <t>https://topol-dt.ru/upload/iblock/b22/4247913c_cde5_11e8_9ac4_549f35008dee_3f723e58_f49e_11e8_94db_549f35008dee.jpeg</t>
  </si>
  <si>
    <t>https://topol-dt.ru/upload/iblock/38c/4247913c_cde5_11e8_9ac4_549f35008dee_3f723e59_f49e_11e8_94db_549f35008dee.jpeg</t>
  </si>
  <si>
    <t>Комплект постельного белья Polini kids Собачки, 120х60, бирюзовый</t>
  </si>
  <si>
    <t>https://topol-dt.ru/catalog/komplekty_v_krovatku/komplekt_postelnogo_belya_polini_kids_sobachki_120kh60_biryuzovyy/</t>
  </si>
  <si>
    <t>https://topol-dt.ru/upload/iblock/55f/94d2a696_cde6_11e8_9ac4_549f35008dee_64f962da_de8e_11e8_94db_549f35008dee.jpeg</t>
  </si>
  <si>
    <t>https://topol-dt.ru/upload/iblock/3d4/94d2a696_cde6_11e8_9ac4_549f35008dee_6be92566_de8e_11e8_94db_549f35008dee.jpeg</t>
  </si>
  <si>
    <t>https://topol-dt.ru/upload/iblock/2b1/94d2a696_cde6_11e8_9ac4_549f35008dee_6be92567_de8e_11e8_94db_549f35008dee.jpeg</t>
  </si>
  <si>
    <t>https://topol-dt.ru/upload/iblock/db1/94d2a696_cde6_11e8_9ac4_549f35008dee_76049d30_de8e_11e8_94db_549f35008dee.jpeg</t>
  </si>
  <si>
    <t>https://topol-dt.ru/upload/iblock/d3b/94d2a696_cde6_11e8_9ac4_549f35008dee_8c2aaafd_de8e_11e8_94db_549f35008dee.jpeg</t>
  </si>
  <si>
    <t>https://topol-dt.ru/upload/iblock/95f/94d2a696_cde6_11e8_9ac4_549f35008dee_8bae01f4_5b5e_11e9_94db_549f35008dee.jpeg</t>
  </si>
  <si>
    <t>Комплект постельного белья Polini kids Собачки, 120х60, розовый</t>
  </si>
  <si>
    <t>https://topol-dt.ru/catalog/komplekty_v_krovatku/komplekt_postelnogo_belya_polini_kids_sobachki_120kh60_rozovyy/</t>
  </si>
  <si>
    <t>https://topol-dt.ru/upload/iblock/48e/cc2d0653_cde6_11e8_9ac4_549f35008dee_c41b0ebd_f49e_11e8_94db_549f35008dee.jpeg</t>
  </si>
  <si>
    <t>https://topol-dt.ru/upload/iblock/aec/cc2d0653_cde6_11e8_9ac4_549f35008dee_c41b0ebe_f49e_11e8_94db_549f35008dee.jpeg</t>
  </si>
  <si>
    <t>https://topol-dt.ru/upload/iblock/f26/cc2d0653_cde6_11e8_9ac4_549f35008dee_cbd52641_f49e_11e8_94db_549f35008dee.jpeg</t>
  </si>
  <si>
    <t>https://topol-dt.ru/upload/iblock/c33/cc2d0653_cde6_11e8_9ac4_549f35008dee_5dde6405_5b5f_11e9_94db_549f35008dee.jpeg</t>
  </si>
  <si>
    <t>https://topol-dt.ru/upload/iblock/d7a/cc2d0653_cde6_11e8_9ac4_549f35008dee_6486bd49_5b5f_11e9_94db_549f35008dee.jpeg</t>
  </si>
  <si>
    <t>Доска пеленальная для комода с ванночкой Polini kids Basic 3275, Звезды, макиато-белый</t>
  </si>
  <si>
    <t>макиато-белый</t>
  </si>
  <si>
    <t>0.46</t>
  </si>
  <si>
    <t>Преимущества:- мягкие  бортики от скатывания,- мягкое основание,- материал:пленка ПВХ,пенополиуретан.Габариты (ДхШхВ)78х47,5х8 см.</t>
  </si>
  <si>
    <t>https://topol-dt.ru/catalog/pelenalnye_doski_1/doska_pelenalnaya_dlya_komoda_s_vannochkoy_polini_kids_basic_3275_zvezdy_makiato_belyy/</t>
  </si>
  <si>
    <t>https://topol-dt.ru/upload/iblock/836/4cdf9284_ba5d_11e8_9ac4_549f35008dee_4b72c0d8_08e3_11e9_94db_549f35008dee.jpeg</t>
  </si>
  <si>
    <t>https://topol-dt.ru/upload/iblock/25f/4cdf9284_ba5d_11e8_9ac4_549f35008dee_f1d689ea_8c88_11eb_942e_549f35008dee.jpeg</t>
  </si>
  <si>
    <t>Доска пеленальная для комода с ванночкой Polini kids Basic 3275, Звезды, белый-серый</t>
  </si>
  <si>
    <t>https://topol-dt.ru/catalog/pelenalnye_doski_1/doska_pelenalnaya_dlya_komoda_s_vannochkoy_polini_kids_basic_3275_zvezdy_belyy_seryy/</t>
  </si>
  <si>
    <t>https://topol-dt.ru/upload/iblock/568/e75cc789_d75b_11e8_9f48_549f35008dee_346cf1b2_08e3_11e9_94db_549f35008dee.jpeg</t>
  </si>
  <si>
    <t>Детский шезлонг Polini kids Disney baby Медвежонок Винни &amp;quot;Чудесный день&amp;quot;, макиато</t>
  </si>
  <si>
    <t>-подходит для кормления и игр;-ремень безопасности;-мягкие бортики по краям;-металлический каркас.Размер:В положении сидя:(ШхДхВ):450х660х670 мм.В положении лежа:(ШхДхВ):450х870х230 мм.</t>
  </si>
  <si>
    <t>https://topol-dt.ru/catalog/shezlongi/detskiy_shezlong_polini_kids_disney_baby_medvezhonok_vinni_chudesnyy_den_makiato/</t>
  </si>
  <si>
    <t>https://topol-dt.ru/upload/iblock/ef6/10d1f98a_ad1d_11e8_82b4_549f35008dee_5c0ba57f_02a5_11e9_94db_549f35008dee.jpeg</t>
  </si>
  <si>
    <t>Шезлонги</t>
  </si>
  <si>
    <t>https://topol-dt.ru/upload/iblock/975/10d1f98a_ad1d_11e8_82b4_549f35008dee_3a09a244_29ed_11e9_94db_549f35008dee.jpeg</t>
  </si>
  <si>
    <t>https://topol-dt.ru/upload/iblock/4e8/10d1f98a_ad1d_11e8_82b4_549f35008dee_3a09a245_29ed_11e9_94db_549f35008dee.jpeg</t>
  </si>
  <si>
    <t>https://topol-dt.ru/upload/iblock/646/10d1f98a_ad1d_11e8_82b4_549f35008dee_42fb8e0c_29ed_11e9_94db_549f35008dee.jpeg</t>
  </si>
  <si>
    <t>https://topol-dt.ru/upload/iblock/f6f/10d1f98a_ad1d_11e8_82b4_549f35008dee_42fb8e0d_29ed_11e9_94db_549f35008dee.jpeg</t>
  </si>
  <si>
    <t>https://topol-dt.ru/upload/iblock/bf4/10d1f98a_ad1d_11e8_82b4_549f35008dee_4c4a4f7e_29ed_11e9_94db_549f35008dee.jpeg</t>
  </si>
  <si>
    <t>https://topol-dt.ru/upload/iblock/5c7/10d1f98a_ad1d_11e8_82b4_549f35008dee_4c4a4f7f_29ed_11e9_94db_549f35008dee.jpeg</t>
  </si>
  <si>
    <t>https://topol-dt.ru/upload/iblock/8db/10d1f98a_ad1d_11e8_82b4_549f35008dee_54933992_29ed_11e9_94db_549f35008dee.jpeg</t>
  </si>
  <si>
    <t>https://topol-dt.ru/upload/iblock/c6d/10d1f98a_ad1d_11e8_82b4_549f35008dee_5f1c30a9_29ed_11e9_94db_549f35008dee.jpeg</t>
  </si>
  <si>
    <t>https://topol-dt.ru/upload/iblock/5ae/10d1f98a_ad1d_11e8_82b4_549f35008dee_6ab2233e_29ed_11e9_94db_549f35008dee.jpeg</t>
  </si>
  <si>
    <t>https://topol-dt.ru/upload/iblock/8db/10d1f98a_ad1d_11e8_82b4_549f35008dee_d64b62d6_a952_11ea_a0f3_549f35008dee.pdf</t>
  </si>
  <si>
    <t>Детский шезлонг Polini kids Disney baby Микки Маус, голубой</t>
  </si>
  <si>
    <t>https://topol-dt.ru/catalog/shezlongi/detskiy_shezlong_polini_kids_disney_baby_mikki_maus_goluboy/</t>
  </si>
  <si>
    <t>https://topol-dt.ru/upload/iblock/0c7/d6bb2fb0_af2f_11e8_9ac4_549f35008dee_4dab9617_02a5_11e9_94db_549f35008dee.jpeg</t>
  </si>
  <si>
    <t>https://topol-dt.ru/upload/iblock/c41/d6bb2fb0_af2f_11e8_9ac4_549f35008dee_08e01904_29ec_11e9_94db_549f35008dee.jpeg</t>
  </si>
  <si>
    <t>https://topol-dt.ru/upload/iblock/9ef/d6bb2fb0_af2f_11e8_9ac4_549f35008dee_43d3ad4d_29ec_11e9_94db_549f35008dee.jpeg</t>
  </si>
  <si>
    <t>https://topol-dt.ru/upload/iblock/0f0/d6bb2fb0_af2f_11e8_9ac4_549f35008dee_4b0ad922_29ec_11e9_94db_549f35008dee.jpeg</t>
  </si>
  <si>
    <t>https://topol-dt.ru/upload/iblock/74d/d6bb2fb0_af2f_11e8_9ac4_549f35008dee_55bc479d_29ec_11e9_94db_549f35008dee.jpeg</t>
  </si>
  <si>
    <t>https://topol-dt.ru/upload/iblock/49a/d6bb2fb0_af2f_11e8_9ac4_549f35008dee_55bc479e_29ec_11e9_94db_549f35008dee.jpeg</t>
  </si>
  <si>
    <t>https://topol-dt.ru/upload/iblock/cff/d6bb2fb0_af2f_11e8_9ac4_549f35008dee_5dce720b_29ec_11e9_94db_549f35008dee.jpeg</t>
  </si>
  <si>
    <t>https://topol-dt.ru/upload/iblock/26c/d6bb2fb0_af2f_11e8_9ac4_549f35008dee_660b753d_29ec_11e9_94db_549f35008dee.jpeg</t>
  </si>
  <si>
    <t>https://topol-dt.ru/upload/iblock/d10/d6bb2fb0_af2f_11e8_9ac4_549f35008dee_73e174d5_29ec_11e9_94db_549f35008dee.jpeg</t>
  </si>
  <si>
    <t>https://topol-dt.ru/upload/iblock/fc1/d6bb2fb0_af2f_11e8_9ac4_549f35008dee_73e174d6_29ec_11e9_94db_549f35008dee.jpeg</t>
  </si>
  <si>
    <t>https://topol-dt.ru/upload/iblock/592/d6bb2fb0_af2f_11e8_9ac4_549f35008dee_ce216aa6_a952_11ea_a0f3_549f35008dee.pdf</t>
  </si>
  <si>
    <t>Детский шезлонг Polini kids Disney baby Минни Маус, розовый</t>
  </si>
  <si>
    <t>-подходит для кормления и игр;_x000D_
-ремень безопасности;_x000D_
-мягкие бортики по краям;_x000D_
-металлический каркас._x000D_
Размер:_x000D_
В положении сидя:(ШхДхВ):450х660х670 мм._x000D_
В положении лежа:(ШхДхВ):450х870х230 мм.</t>
  </si>
  <si>
    <t>https://topol-dt.ru/catalog/detskiy_shezlong_polini_kids_disney_baby_minni_maus_rozovyy/</t>
  </si>
  <si>
    <t>https://topol-dt.ru/upload/iblock/71a/e6832cd9_af30_11e8_9ac4_549f35008dee_44f2cb56_02a5_11e9_94db_549f35008dee.jpeg</t>
  </si>
  <si>
    <t>https://topol-dt.ru/upload/iblock/9e8/e6832cd9_af30_11e8_9ac4_549f35008dee_9b803c45_29ec_11e9_94db_549f35008dee.jpeg</t>
  </si>
  <si>
    <t>https://topol-dt.ru/upload/iblock/db9/e6832cd9_af30_11e8_9ac4_549f35008dee_b190ddaf_29ec_11e9_94db_549f35008dee.jpeg</t>
  </si>
  <si>
    <t>https://topol-dt.ru/upload/iblock/da8/e6832cd9_af30_11e8_9ac4_549f35008dee_bad156df_29ec_11e9_94db_549f35008dee.jpeg</t>
  </si>
  <si>
    <t>https://topol-dt.ru/upload/iblock/c54/e6832cd9_af30_11e8_9ac4_549f35008dee_c8bcc2da_29ec_11e9_94db_549f35008dee.jpeg</t>
  </si>
  <si>
    <t>https://topol-dt.ru/upload/iblock/0f9/e6832cd9_af30_11e8_9ac4_549f35008dee_b190ddb0_29ec_11e9_94db_549f35008dee.jpeg</t>
  </si>
  <si>
    <t>https://topol-dt.ru/upload/iblock/40c/e6832cd9_af30_11e8_9ac4_549f35008dee_cf168eb6_29ec_11e9_94db_549f35008dee.jpeg</t>
  </si>
  <si>
    <t>https://topol-dt.ru/upload/iblock/9d0/e6832cd9_af30_11e8_9ac4_549f35008dee_a8258bba_29ec_11e9_94db_549f35008dee.jpeg</t>
  </si>
  <si>
    <t>https://topol-dt.ru/upload/iblock/629/e6832cd9_af30_11e8_9ac4_549f35008dee_c21def17_29ec_11e9_94db_549f35008dee.jpeg</t>
  </si>
  <si>
    <t>https://topol-dt.ru/upload/iblock/9ff/e6832cd9_af30_11e8_9ac4_549f35008dee_a8258bb9_29ec_11e9_94db_549f35008dee.jpeg</t>
  </si>
  <si>
    <t>https://topol-dt.ru/upload/iblock/a6a/e6832cd9_af30_11e8_9ac4_549f35008dee_0299dfd1_a953_11ea_a0f3_549f35008dee.pdf</t>
  </si>
  <si>
    <t>Детский шезлонг Polini kids Disney baby Король Лев, салатовый</t>
  </si>
  <si>
    <t>https://topol-dt.ru/catalog/shezlongi/detskiy_shezlong_polini_kids_disney_baby_korol_lev_salatovyy/</t>
  </si>
  <si>
    <t>https://topol-dt.ru/upload/iblock/93d/fa7051c4_af30_11e8_9ac4_549f35008dee_359fef95_02a5_11e9_94db_549f35008dee.jpeg</t>
  </si>
  <si>
    <t>https://topol-dt.ru/upload/iblock/9ea/fa7051c4_af30_11e8_9ac4_549f35008dee_f5e63e6d_29ec_11e9_94db_549f35008dee.jpeg</t>
  </si>
  <si>
    <t>https://topol-dt.ru/upload/iblock/d44/fa7051c4_af30_11e8_9ac4_549f35008dee_f5e63e6e_29ec_11e9_94db_549f35008dee.jpeg</t>
  </si>
  <si>
    <t>https://topol-dt.ru/upload/iblock/f53/fa7051c4_af30_11e8_9ac4_549f35008dee_01d6a54c_29ed_11e9_94db_549f35008dee.jpeg</t>
  </si>
  <si>
    <t>https://topol-dt.ru/upload/iblock/5db/fa7051c4_af30_11e8_9ac4_549f35008dee_01d6a54d_29ed_11e9_94db_549f35008dee.jpeg</t>
  </si>
  <si>
    <t>https://topol-dt.ru/upload/iblock/8d9/fa7051c4_af30_11e8_9ac4_549f35008dee_0f4b0c79_29ed_11e9_94db_549f35008dee.jpeg</t>
  </si>
  <si>
    <t>https://topol-dt.ru/upload/iblock/17e/fa7051c4_af30_11e8_9ac4_549f35008dee_15a99b14_29ed_11e9_94db_549f35008dee.jpeg</t>
  </si>
  <si>
    <t>https://topol-dt.ru/upload/iblock/062/fa7051c4_af30_11e8_9ac4_549f35008dee_1c6c237c_29ed_11e9_94db_549f35008dee.jpeg</t>
  </si>
  <si>
    <t>https://topol-dt.ru/upload/iblock/afb/fa7051c4_af30_11e8_9ac4_549f35008dee_1c6c237d_29ed_11e9_94db_549f35008dee.jpeg</t>
  </si>
  <si>
    <t>https://topol-dt.ru/upload/iblock/fdd/fa7051c4_af30_11e8_9ac4_549f35008dee_25a5788b_29ed_11e9_94db_549f35008dee.jpeg</t>
  </si>
  <si>
    <t>https://topol-dt.ru/upload/iblock/89c/fa7051c4_af30_11e8_9ac4_549f35008dee_c50244b9_a952_11ea_a0f3_549f35008dee.pdf</t>
  </si>
  <si>
    <t>Доска пеленальная для комода с ванночкой Polini kids Basic 3275, белый</t>
  </si>
  <si>
    <t>Преимущества:- мягкие  бортики от скатывания,- мягкое основание,- материал:пленка ПВХ,пенополиуретан. Габариты (ДхШхВ)78х47,5х8 см.</t>
  </si>
  <si>
    <t>https://topol-dt.ru/catalog/pelenalnye_doski_1/doska_pelenalnaya_dlya_komoda_s_vannochkoy_polini_kids_basic_3275_belyy/</t>
  </si>
  <si>
    <t>https://topol-dt.ru/upload/iblock/f6b/fb512d50_d102_11e8_9f48_549f35008dee_e338248d_08e0_11e9_94db_549f35008dee.jpeg</t>
  </si>
  <si>
    <t>Плед детский Polini kids Disney baby Король Лев, салатовый</t>
  </si>
  <si>
    <t>https://topol-dt.ru/catalog/postelnoe_bele/pled_detskiy_polini_kids_disney_baby_korol_lev_salatovyy/</t>
  </si>
  <si>
    <t>https://topol-dt.ru/upload/iblock/9e3/5fecf615_ba5d_11e8_9ac4_549f35008dee_9891eb92_e3f4_11e8_94db_549f35008dee.jpeg</t>
  </si>
  <si>
    <t>https://topol-dt.ru/upload/iblock/33c/5fecf615_ba5d_11e8_9ac4_549f35008dee_762462a2_bd98_11e9_8710_549f35008dee.jpeg</t>
  </si>
  <si>
    <t>https://topol-dt.ru/upload/iblock/863/5fecf615_ba5d_11e8_9ac4_549f35008dee_245b9403_12b3_11eb_876e_549f35008dee.jpeg</t>
  </si>
  <si>
    <t>https://topol-dt.ru/upload/iblock/bcd/5fecf615_ba5d_11e8_9ac4_549f35008dee_2b893a55_12b3_11eb_876e_549f35008dee.jpeg</t>
  </si>
  <si>
    <t>https://topol-dt.ru/upload/iblock/c1b/5fecf615_ba5d_11e8_9ac4_549f35008dee_9276037e_e3f4_11e8_94db_549f35008dee.jpeg</t>
  </si>
  <si>
    <t>https://topol-dt.ru/upload/iblock/28d/5fecf615_ba5d_11e8_9ac4_549f35008dee_9f4d4fd9_e3f4_11e8_94db_549f35008dee.jpeg</t>
  </si>
  <si>
    <t>https://topol-dt.ru/upload/iblock/f05/5fecf615_ba5d_11e8_9ac4_549f35008dee_9f4d4fda_e3f4_11e8_94db_549f35008dee.jpeg</t>
  </si>
  <si>
    <t>https://topol-dt.ru/upload/iblock/db8/5fecf615_ba5d_11e8_9ac4_549f35008dee_a61bbf22_e3f4_11e8_94db_549f35008dee.jpeg</t>
  </si>
  <si>
    <t>Стул  для комплекта детской мебели Polini Kids Simple 185 S, белый-натуральный</t>
  </si>
  <si>
    <t>-изготовлен из МДФ и массива березы,-устойчивая прочная конструкция,-нейтральная расцветка,-для игр и обучения.Возраст: от 3-4 лет.Размеры (ДхШхВ):300 х 300 х 507 мм.,Высота стульчика от пола до сидения 260 мм.</t>
  </si>
  <si>
    <t>https://topol-dt.ru/catalog/mebelnye_komplekty/stul_dlya_komplekta_detskoy_mebeli_polini_kids_simple_185_s_belyy_naturalnyy/</t>
  </si>
  <si>
    <t>https://topol-dt.ru/upload/iblock/d1d/9b7465c0_9afe_11e8_82b4_549f35008dee_5ff072a1_bfee_11e8_9ac4_549f35008dee.jpeg</t>
  </si>
  <si>
    <t>https://topol-dt.ru/upload/iblock/6ec/9b7465c0_9afe_11e8_82b4_549f35008dee_66751741_bfee_11e8_9ac4_549f35008dee.jpeg</t>
  </si>
  <si>
    <t>https://topol-dt.ru/upload/iblock/ef4/9b7465c0_9afe_11e8_82b4_549f35008dee_66751743_bfee_11e8_9ac4_549f35008dee.jpeg</t>
  </si>
  <si>
    <t>https://topol-dt.ru/upload/iblock/ad2/9b7465c0_9afe_11e8_82b4_549f35008dee_fbd27fd8_f267_11ea_a0f3_549f35008dee.pdf</t>
  </si>
  <si>
    <t>Комплект постельного белья Polini kids Звезды, 120х60, серый</t>
  </si>
  <si>
    <t>https://topol-dt.ru/catalog/postelnoe_bele/komplekt_postelnogo_belya_polini_kids_zvezdy_120kh60_seryy/</t>
  </si>
  <si>
    <t>https://topol-dt.ru/upload/iblock/c2c/e00a6915_cde3_11e8_9ac4_549f35008dee_57400a86_29dd_11e9_94db_549f35008dee.jpeg</t>
  </si>
  <si>
    <t>Комод с ванночкой Polini kids Basic 3275, белый-звезды серый</t>
  </si>
  <si>
    <t xml:space="preserve">Функциональный комод:-Устойчивая конструкция.-Комод для хранения детских вещей.-Пеленальная доска.-Шариковые направляющие.-Безопасные материалы.Ванночка в комплект не входит.Габариты общие (ДхШхВ) – 78,5х46х80,4 см.Размер пеленальной доски (ДхШхВ) – 78,5х45х5,5 см.   </t>
  </si>
  <si>
    <t>https://topol-dt.ru/catalog/komody_i_stoliki/komod_s_vannochkoy_polini_kids_basic_3275_belyy_zvezdy_seryy/</t>
  </si>
  <si>
    <t>https://topol-dt.ru/upload/iblock/770/b9f5836c_ebcf_11e8_94db_549f35008dee_1eecf14b_f2e0_11e8_94db_549f35008dee.jpeg</t>
  </si>
  <si>
    <t>https://topol-dt.ru/upload/iblock/67d/b9f5836c_ebcf_11e8_94db_549f35008dee_84da9dc6_f2e0_11e8_94db_549f35008dee.jpeg</t>
  </si>
  <si>
    <t>https://topol-dt.ru/upload/iblock/ff5/b9f5836c_ebcf_11e8_94db_549f35008dee_84da9dc7_f2e0_11e8_94db_549f35008dee.jpeg</t>
  </si>
  <si>
    <t>https://topol-dt.ru/upload/iblock/786/b9f5836c_ebcf_11e8_94db_549f35008dee_87e19398_0caf_11eb_80c5_549f35008dee.pdf</t>
  </si>
  <si>
    <t>Комод с ванночкой Polini kids Basic 3275, белый-звезды макиато</t>
  </si>
  <si>
    <t xml:space="preserve"> Функциональный комод: -Устойчивая конструкция. -Комод для хранения детских вещей. -Ванночка для купания.-Пеленальная доска. -Шариковые направляющие. -Безопасные материалы. Габариты общие (ВхШхД): 80,4 х 78,5 х 46 см. Размер ванночки (ШхГхВ): 74х44х18,8 см. Размер полки (ВхШхГ): 15,5х41,5х20 см. Размер пеленальной доски (ДхШхВ): 78х47,5х8 см.</t>
  </si>
  <si>
    <t>https://topol-dt.ru/catalog/komody_i_stoliki/komod_s_vannochkoy_polini_kids_basic_3275_belyy_zvezdy_makiato/</t>
  </si>
  <si>
    <t>https://topol-dt.ru/upload/iblock/a8f/ded614eb_ebcf_11e8_94db_549f35008dee_4ad65309_2612_11e9_94db_549f35008dee.jpeg</t>
  </si>
  <si>
    <t>https://topol-dt.ru/upload/iblock/305/ded614eb_ebcf_11e8_94db_549f35008dee_4ad6530a_2612_11e9_94db_549f35008dee.jpeg</t>
  </si>
  <si>
    <t>https://topol-dt.ru/upload/iblock/798/ded614eb_ebcf_11e8_94db_549f35008dee_53004b3a_2612_11e9_94db_549f35008dee.jpeg</t>
  </si>
  <si>
    <t>https://topol-dt.ru/upload/iblock/191/ded614eb_ebcf_11e8_94db_549f35008dee_5cd91c7c_2612_11e9_94db_549f35008dee.jpeg</t>
  </si>
  <si>
    <t>https://topol-dt.ru/upload/iblock/5d8/ded614eb_ebcf_11e8_94db_549f35008dee_5cd91c7d_2612_11e9_94db_549f35008dee.jpeg</t>
  </si>
  <si>
    <t>https://topol-dt.ru/upload/iblock/9f2/ded614eb_ebcf_11e8_94db_549f35008dee_64365e55_2612_11e9_94db_549f35008dee.jpeg</t>
  </si>
  <si>
    <t>https://topol-dt.ru/upload/iblock/83a/ded614eb_ebcf_11e8_94db_549f35008dee_93f4b9eb_0caf_11eb_80c5_549f35008dee.pdf</t>
  </si>
  <si>
    <t>Комод с ванночкой Polini kids Basic 3275, белый-Единорог Сладости</t>
  </si>
  <si>
    <t>https://topol-dt.ru/catalog/komody_i_stoliki/komod_s_vannochkoy_polini_kids_basic_3275_belyy_edinorog_sladosti/</t>
  </si>
  <si>
    <t>https://topol-dt.ru/upload/iblock/228/eefa69c6_ebcf_11e8_94db_549f35008dee_fceb4589_2612_11e9_94db_549f35008dee.jpeg</t>
  </si>
  <si>
    <t>https://topol-dt.ru/upload/iblock/b1e/eefa69c6_ebcf_11e8_94db_549f35008dee_05049418_2613_11e9_94db_549f35008dee.jpeg</t>
  </si>
  <si>
    <t>https://topol-dt.ru/upload/iblock/6f1/eefa69c6_ebcf_11e8_94db_549f35008dee_05049419_2613_11e9_94db_549f35008dee.jpeg</t>
  </si>
  <si>
    <t>https://topol-dt.ru/upload/iblock/e43/eefa69c6_ebcf_11e8_94db_549f35008dee_0b3f6e0f_2613_11e9_94db_549f35008dee.jpeg</t>
  </si>
  <si>
    <t>https://topol-dt.ru/upload/iblock/d10/eefa69c6_ebcf_11e8_94db_549f35008dee_0b3f6e10_2613_11e9_94db_549f35008dee.jpeg</t>
  </si>
  <si>
    <t>https://topol-dt.ru/upload/iblock/cea/eefa69c6_ebcf_11e8_94db_549f35008dee_0b3f6e11_2613_11e9_94db_549f35008dee.jpeg</t>
  </si>
  <si>
    <t>https://topol-dt.ru/upload/iblock/8ca/eefa69c6_ebcf_11e8_94db_549f35008dee_9f28c79a_0caf_11eb_80c5_549f35008dee.pdf</t>
  </si>
  <si>
    <t>Комод с ванночкой Polini kids Basic 3275, белый-Единорог Радуга</t>
  </si>
  <si>
    <t>https://topol-dt.ru/catalog/komody_i_stoliki/komod_s_vannochkoy_polini_kids_basic_3275_belyy_edinorog_raduga/</t>
  </si>
  <si>
    <t>https://topol-dt.ru/upload/iblock/2c8/f74353db_ebcf_11e8_94db_549f35008dee_8974c16e_2614_11e9_94db_549f35008dee.jpeg</t>
  </si>
  <si>
    <t>https://topol-dt.ru/upload/iblock/0a5/f74353db_ebcf_11e8_94db_549f35008dee_8974c170_2614_11e9_94db_549f35008dee.jpeg</t>
  </si>
  <si>
    <t>https://topol-dt.ru/upload/iblock/146/f74353db_ebcf_11e8_94db_549f35008dee_9066e55b_2614_11e9_94db_549f35008dee.jpeg</t>
  </si>
  <si>
    <t>https://topol-dt.ru/upload/iblock/2be/f74353db_ebcf_11e8_94db_549f35008dee_9066e55c_2614_11e9_94db_549f35008dee.jpeg</t>
  </si>
  <si>
    <t>https://topol-dt.ru/upload/iblock/b67/f74353db_ebcf_11e8_94db_549f35008dee_96b268f4_2614_11e9_94db_549f35008dee.jpeg</t>
  </si>
  <si>
    <t>https://topol-dt.ru/upload/iblock/100/f74353db_ebcf_11e8_94db_549f35008dee_96b268f5_2614_11e9_94db_549f35008dee.jpeg</t>
  </si>
  <si>
    <t>https://topol-dt.ru/upload/iblock/4a5/f74353db_ebcf_11e8_94db_549f35008dee_ac786a2f_0caf_11eb_80c5_549f35008dee.pdf</t>
  </si>
  <si>
    <t>Конверт зимний меховой  Polini kids Disney baby Медвежонок Винни &amp;quot;Чудесный день&amp;quot;, разноцветный</t>
  </si>
  <si>
    <t>Преимущества:-зимний;-непромокаемый;-молния по боковой и нижней части;-шнур с фиксаторами на капюшоне;-стильный дизайн.Размер: 80-44 см.Материал:Верх - 100% пэ; Наполнитель- 100% пэ; Подклад -100% хлопок.</t>
  </si>
  <si>
    <t>RU C-RU.АБ87.B00073/19</t>
  </si>
  <si>
    <t>https://topol-dt.ru/catalog/konverty_na_vypisku/konvert_zimniy_mekhovoy_polini_kids_disney_baby_medvezhonok_vinni_chudesnyy_den_raznotsvetnyy/</t>
  </si>
  <si>
    <t>https://topol-dt.ru/upload/iblock/827/9e4d9021_f170_11e8_94db_549f35008dee_54b3489d_2076_11e9_94db_549f35008dee.jpeg</t>
  </si>
  <si>
    <t>https://topol-dt.ru/upload/iblock/424/9e4d9021_f170_11e8_94db_549f35008dee_300c7aed_3675_11e9_94db_549f35008dee.jpeg</t>
  </si>
  <si>
    <t>https://topol-dt.ru/upload/iblock/f87/9e4d9021_f170_11e8_94db_549f35008dee_362f283d_3675_11e9_94db_549f35008dee.jpeg</t>
  </si>
  <si>
    <t>https://topol-dt.ru/upload/iblock/d12/9e4d9021_f170_11e8_94db_549f35008dee_362f283e_3675_11e9_94db_549f35008dee.jpeg</t>
  </si>
  <si>
    <t>https://topol-dt.ru/upload/iblock/f45/9e4d9021_f170_11e8_94db_549f35008dee_3e3f2dd6_3675_11e9_94db_549f35008dee.jpeg</t>
  </si>
  <si>
    <t>https://topol-dt.ru/upload/iblock/6bd/9e4d9021_f170_11e8_94db_549f35008dee_3e3f2dd7_3675_11e9_94db_549f35008dee.jpeg</t>
  </si>
  <si>
    <t>https://topol-dt.ru/upload/iblock/261/9e4d9021_f170_11e8_94db_549f35008dee_4591fb29_3675_11e9_94db_549f35008dee.jpeg</t>
  </si>
  <si>
    <t>https://topol-dt.ru/upload/iblock/53e/9e4d9021_f170_11e8_94db_549f35008dee_4591fb2a_3675_11e9_94db_549f35008dee.jpeg</t>
  </si>
  <si>
    <t>https://topol-dt.ru/upload/iblock/41b/9e4d9021_f170_11e8_94db_549f35008dee_4db84836_3675_11e9_94db_549f35008dee.jpeg</t>
  </si>
  <si>
    <t>https://topol-dt.ru/upload/iblock/fec/9e4d9021_f170_11e8_94db_549f35008dee_545b7207_3675_11e9_94db_549f35008dee.jpeg</t>
  </si>
  <si>
    <t>https://topol-dt.ru/upload/iblock/c08/9e4d9021_f170_11e8_94db_549f35008dee_5d0e70c3_3675_11e9_94db_549f35008dee.jpeg</t>
  </si>
  <si>
    <t>Конверт утепленный Polini kids, бежевый</t>
  </si>
  <si>
    <t>Преимущества:-зимний;-непромокаемый;-молния по боковой и нижней части;-шнур с фиксаторами на капюшоне.Размер: 80-44 см.Материал:Верх - 100% пэ; Наполнитель- 100% пэ; Подклад -100% хлопок.</t>
  </si>
  <si>
    <t>https://topol-dt.ru/catalog/konverty_na_vypisku/konvert_uteplennyy_polini_kids_bezhevyy/</t>
  </si>
  <si>
    <t>https://topol-dt.ru/upload/iblock/138/2cf82725_f172_11e8_94db_549f35008dee_617065d4_2076_11e9_94db_549f35008dee.jpeg</t>
  </si>
  <si>
    <t>https://topol-dt.ru/upload/iblock/83f/2cf82725_f172_11e8_94db_549f35008dee_630dcaec_3678_11e9_94db_549f35008dee.jpeg</t>
  </si>
  <si>
    <t>https://topol-dt.ru/upload/iblock/7a8/2cf82725_f172_11e8_94db_549f35008dee_630dcaed_3678_11e9_94db_549f35008dee.jpeg</t>
  </si>
  <si>
    <t>https://topol-dt.ru/upload/iblock/83c/2cf82725_f172_11e8_94db_549f35008dee_69e7bcfb_3678_11e9_94db_549f35008dee.jpeg</t>
  </si>
  <si>
    <t>https://topol-dt.ru/upload/iblock/75a/2cf82725_f172_11e8_94db_549f35008dee_69e7bcfc_3678_11e9_94db_549f35008dee.jpeg</t>
  </si>
  <si>
    <t>https://topol-dt.ru/upload/iblock/542/2cf82725_f172_11e8_94db_549f35008dee_706c3ac9_3678_11e9_94db_549f35008dee.jpeg</t>
  </si>
  <si>
    <t>https://topol-dt.ru/upload/iblock/2eb/2cf82725_f172_11e8_94db_549f35008dee_706c3aca_3678_11e9_94db_549f35008dee.jpeg</t>
  </si>
  <si>
    <t>https://topol-dt.ru/upload/iblock/ede/2cf82725_f172_11e8_94db_549f35008dee_77c1a036_3678_11e9_94db_549f35008dee.jpeg</t>
  </si>
  <si>
    <t>https://topol-dt.ru/upload/iblock/2d9/2cf82725_f172_11e8_94db_549f35008dee_77c1a037_3678_11e9_94db_549f35008dee.jpeg</t>
  </si>
  <si>
    <t>Конверт утепленный Polini kids, серый</t>
  </si>
  <si>
    <t>https://topol-dt.ru/catalog/konverty_na_vypisku/konvert_uteplennyy_polini_kids_seryy/</t>
  </si>
  <si>
    <t>https://topol-dt.ru/upload/iblock/d16/56d49a36_f172_11e8_94db_549f35008dee_71c6b796_2076_11e9_94db_549f35008dee.jpeg</t>
  </si>
  <si>
    <t>https://topol-dt.ru/upload/iblock/7f2/56d49a36_f172_11e8_94db_549f35008dee_c311c035_3678_11e9_94db_549f35008dee.jpeg</t>
  </si>
  <si>
    <t>https://topol-dt.ru/upload/iblock/4e4/56d49a36_f172_11e8_94db_549f35008dee_c311c037_3678_11e9_94db_549f35008dee.jpeg</t>
  </si>
  <si>
    <t>https://topol-dt.ru/upload/iblock/709/56d49a36_f172_11e8_94db_549f35008dee_c311c038_3678_11e9_94db_549f35008dee.jpeg</t>
  </si>
  <si>
    <t>https://topol-dt.ru/upload/iblock/f64/56d49a36_f172_11e8_94db_549f35008dee_cbe8e948_3678_11e9_94db_549f35008dee.jpeg</t>
  </si>
  <si>
    <t>https://topol-dt.ru/upload/iblock/e17/56d49a36_f172_11e8_94db_549f35008dee_cbe8e949_3678_11e9_94db_549f35008dee.jpeg</t>
  </si>
  <si>
    <t>https://topol-dt.ru/upload/iblock/d55/56d49a36_f172_11e8_94db_549f35008dee_d2325909_3678_11e9_94db_549f35008dee.jpeg</t>
  </si>
  <si>
    <t>https://topol-dt.ru/upload/iblock/766/56d49a36_f172_11e8_94db_549f35008dee_d232590a_3678_11e9_94db_549f35008dee.jpeg</t>
  </si>
  <si>
    <t>https://topol-dt.ru/upload/iblock/8f3/56d49a36_f172_11e8_94db_549f35008dee_d896cb3f_3678_11e9_94db_549f35008dee.jpeg</t>
  </si>
  <si>
    <t>Конверт утепленный Polini kids, черный</t>
  </si>
  <si>
    <t>https://topol-dt.ru/catalog/konverty_na_vypisku/konvert_uteplennyy_polini_kids_chernyy/</t>
  </si>
  <si>
    <t>https://topol-dt.ru/upload/iblock/d10/8314ceee_f172_11e8_94db_549f35008dee_a638089f_2076_11e9_94db_549f35008dee.jpeg</t>
  </si>
  <si>
    <t>https://topol-dt.ru/upload/iblock/ff0/8314ceee_f172_11e8_94db_549f35008dee_2b022d01_3679_11e9_94db_549f35008dee.jpeg</t>
  </si>
  <si>
    <t>https://topol-dt.ru/upload/iblock/536/8314ceee_f172_11e8_94db_549f35008dee_2b022d02_3679_11e9_94db_549f35008dee.jpeg</t>
  </si>
  <si>
    <t>https://topol-dt.ru/upload/iblock/e10/8314ceee_f172_11e8_94db_549f35008dee_2b022d03_3679_11e9_94db_549f35008dee.jpeg</t>
  </si>
  <si>
    <t>https://topol-dt.ru/upload/iblock/e4f/8314ceee_f172_11e8_94db_549f35008dee_32037dc3_3679_11e9_94db_549f35008dee.jpeg</t>
  </si>
  <si>
    <t>https://topol-dt.ru/upload/iblock/218/8314ceee_f172_11e8_94db_549f35008dee_32037dc4_3679_11e9_94db_549f35008dee.jpeg</t>
  </si>
  <si>
    <t>https://topol-dt.ru/upload/iblock/f8d/8314ceee_f172_11e8_94db_549f35008dee_3818482f_3679_11e9_94db_549f35008dee.jpeg</t>
  </si>
  <si>
    <t>https://topol-dt.ru/upload/iblock/142/8314ceee_f172_11e8_94db_549f35008dee_38184831_3679_11e9_94db_549f35008dee.jpeg</t>
  </si>
  <si>
    <t>https://topol-dt.ru/upload/iblock/405/8314ceee_f172_11e8_94db_549f35008dee_3e15e0c3_3679_11e9_94db_549f35008dee.jpeg</t>
  </si>
  <si>
    <t>https://topol-dt.ru/upload/iblock/cd0/8314ceee_f172_11e8_94db_549f35008dee_3e15e0c4_3679_11e9_94db_549f35008dee.jpeg</t>
  </si>
  <si>
    <t>Доска пеленальная Polini Kids Единорог Радуга, для детских кроватей, голубой</t>
  </si>
  <si>
    <t>Преимущества:- мягкие  бортики от скатывания,- мягкое основание,- материал:пленка ПВХ,пенополиуретан.- дно из ДВП для фиксирования на кровати.Габариты (ДхШхВ)79,5х49х8,6см.</t>
  </si>
  <si>
    <t>https://topol-dt.ru/catalog/pelenalnye_doski/doska_pelenalnaya_polini_kids_edinorog_raduga_dlya_detskikh_krovatey_goluboy/</t>
  </si>
  <si>
    <t>https://topol-dt.ru/upload/iblock/ecb/4af7ca39_fa25_11e8_94db_549f35008dee_ec7a366e_3ce1_11ea_b3e1_549f35008dee.jpeg</t>
  </si>
  <si>
    <t>https://topol-dt.ru/upload/iblock/08d/4af7ca39_fa25_11e8_94db_549f35008dee_8412a267_8c88_11eb_942e_549f35008dee.jpeg</t>
  </si>
  <si>
    <t>https://topol-dt.ru/upload/iblock/74b/4af7ca39_fa25_11e8_94db_549f35008dee_ec7a3671_3ce1_11ea_b3e1_549f35008dee.jpeg</t>
  </si>
  <si>
    <t>https://topol-dt.ru/upload/iblock/e37/4af7ca39_fa25_11e8_94db_549f35008dee_f3e0fdc9_3ce1_11ea_b3e1_549f35008dee.jpeg</t>
  </si>
  <si>
    <t>https://topol-dt.ru/upload/iblock/ad7/4af7ca39_fa25_11e8_94db_549f35008dee_f3e0fdca_3ce1_11ea_b3e1_549f35008dee.jpeg</t>
  </si>
  <si>
    <t>https://topol-dt.ru/upload/iblock/f37/4af7ca39_fa25_11e8_94db_549f35008dee_fec46929_3ce1_11ea_b3e1_549f35008dee.jpeg</t>
  </si>
  <si>
    <t>https://topol-dt.ru/upload/iblock/b09/4af7ca39_fa25_11e8_94db_549f35008dee_fec4692a_3ce1_11ea_b3e1_549f35008dee.jpeg</t>
  </si>
  <si>
    <t>Доска пеленальная Polini Kids Единорог Сладости, для детских кроватей, розовый</t>
  </si>
  <si>
    <t>https://topol-dt.ru/catalog/pelenalnye_doski_1/doska_pelenalnaya_polini_kids_edinorog_sladosti_dlya_detskikh_krovatey_rozovyy/</t>
  </si>
  <si>
    <t>https://topol-dt.ru/upload/iblock/ca9/ae6785eb_fa25_11e8_94db_549f35008dee_13b986fd_fc6e_11e9_b3e1_549f35008dee.jpeg</t>
  </si>
  <si>
    <t>https://topol-dt.ru/upload/iblock/697/ae6785eb_fa25_11e8_94db_549f35008dee_aebf05ca_67ab_11ec_8a98_549f35008dee.jpeg</t>
  </si>
  <si>
    <t>https://topol-dt.ru/upload/iblock/5fd/ae6785eb_fa25_11e8_94db_549f35008dee_799defe6_8c88_11eb_942e_549f35008dee.jpeg</t>
  </si>
  <si>
    <t>https://topol-dt.ru/upload/iblock/05d/ae6785eb_fa25_11e8_94db_549f35008dee_1af0b2d0_fc6e_11e9_b3e1_549f35008dee.jpeg</t>
  </si>
  <si>
    <t>https://topol-dt.ru/upload/iblock/772/ae6785eb_fa25_11e8_94db_549f35008dee_23b56473_fc6e_11e9_b3e1_549f35008dee.jpeg</t>
  </si>
  <si>
    <t>https://topol-dt.ru/upload/iblock/11b/ae6785eb_fa25_11e8_94db_549f35008dee_23b56474_fc6e_11e9_b3e1_549f35008dee.jpeg</t>
  </si>
  <si>
    <t>https://topol-dt.ru/upload/iblock/6e7/ae6785eb_fa25_11e8_94db_549f35008dee_2a51d6d6_fc6e_11e9_b3e1_549f35008dee.jpeg</t>
  </si>
  <si>
    <t>https://topol-dt.ru/upload/iblock/402/ae6785eb_fa25_11e8_94db_549f35008dee_2a51d6d7_fc6e_11e9_b3e1_549f35008dee.jpeg</t>
  </si>
  <si>
    <t>Конверт зимний меховой  Polini kids &amp;quot;Плюшевые мишки&amp;quot;, голубой</t>
  </si>
  <si>
    <t>-зимний;-непромокаемый;-молния по боковой и нижней части;-шнур с фиксаторами на капюшоне;-стильный дизайн.Размер: 80-44 см.Материал:Верх - 100% пэ; Наполнитель- 100% пэ; Подклад -100% хлопок.</t>
  </si>
  <si>
    <t>https://topol-dt.ru/catalog/konverty_na_vypisku/konvert_zimniy_mekhovoy_polini_kids_plyushevye_mishki_goluboy/</t>
  </si>
  <si>
    <t>https://topol-dt.ru/upload/iblock/dc8/f9718267_f16f_11e8_94db_549f35008dee_4970a631_2076_11e9_94db_549f35008dee.jpeg</t>
  </si>
  <si>
    <t>https://topol-dt.ru/upload/iblock/f63/f9718267_f16f_11e8_94db_549f35008dee_6b5e3c3d_3677_11e9_94db_549f35008dee.jpeg</t>
  </si>
  <si>
    <t>https://topol-dt.ru/upload/iblock/8f4/f9718267_f16f_11e8_94db_549f35008dee_6b5e3c3e_3677_11e9_94db_549f35008dee.jpeg</t>
  </si>
  <si>
    <t>https://topol-dt.ru/upload/iblock/a1d/f9718267_f16f_11e8_94db_549f35008dee_7240b9eb_3677_11e9_94db_549f35008dee.jpeg</t>
  </si>
  <si>
    <t>https://topol-dt.ru/upload/iblock/fdc/f9718267_f16f_11e8_94db_549f35008dee_7240b9ec_3677_11e9_94db_549f35008dee.jpeg</t>
  </si>
  <si>
    <t>https://topol-dt.ru/upload/iblock/022/f9718267_f16f_11e8_94db_549f35008dee_7240b9ed_3677_11e9_94db_549f35008dee.jpeg</t>
  </si>
  <si>
    <t>https://topol-dt.ru/upload/iblock/a42/f9718267_f16f_11e8_94db_549f35008dee_7aadd501_3677_11e9_94db_549f35008dee.jpeg</t>
  </si>
  <si>
    <t>https://topol-dt.ru/upload/iblock/dbe/f9718267_f16f_11e8_94db_549f35008dee_7aadd502_3677_11e9_94db_549f35008dee.jpeg</t>
  </si>
  <si>
    <t>https://topol-dt.ru/upload/iblock/479/f9718267_f16f_11e8_94db_549f35008dee_81efd936_3677_11e9_94db_549f35008dee.jpeg</t>
  </si>
  <si>
    <t>https://topol-dt.ru/upload/iblock/dc6/f9718267_f16f_11e8_94db_549f35008dee_81efd937_3677_11e9_94db_549f35008dee.jpeg</t>
  </si>
  <si>
    <t>https://topol-dt.ru/upload/iblock/01e/f9718267_f16f_11e8_94db_549f35008dee_87ffe89f_3677_11e9_94db_549f35008dee.jpeg</t>
  </si>
  <si>
    <t>https://topol-dt.ru/upload/iblock/380/f9718267_f16f_11e8_94db_549f35008dee_87ffe8a0_3677_11e9_94db_549f35008dee.jpeg</t>
  </si>
  <si>
    <t>https://topol-dt.ru/upload/iblock/aa0/f9718267_f16f_11e8_94db_549f35008dee_91c1c342_3677_11e9_94db_549f35008dee.jpeg</t>
  </si>
  <si>
    <t>https://topol-dt.ru/upload/iblock/3a5/f9718267_f16f_11e8_94db_549f35008dee_91c1c343_3677_11e9_94db_549f35008dee.jpeg</t>
  </si>
  <si>
    <t>Доска пеленальная для комода с ванночкой Polini kids Basic 3275, Звезды, серый-белый</t>
  </si>
  <si>
    <t>https://topol-dt.ru/catalog/pelenalnye_doski_1/doska_pelenalnaya_dlya_komoda_s_vannochkoy_polini_kids_basic_3275_zvezdy_seryy_belyy/</t>
  </si>
  <si>
    <t>https://topol-dt.ru/upload/iblock/47e/cf3d1a13_d759_11e8_9f48_549f35008dee_fbcfa3e7_1e15_11e9_94db_549f35008dee.jpeg</t>
  </si>
  <si>
    <t>https://topol-dt.ru/upload/iblock/250/cf3d1a13_d759_11e8_9f48_549f35008dee_55bd445c_9199_11e9_8710_549f35008dee.jpeg</t>
  </si>
  <si>
    <t>Доска пеленальная Polini kids для детских кроватей, натуральный</t>
  </si>
  <si>
    <t>https://topol-dt.ru/catalog/pelenalnye_doski_1/doska_pelenalnaya_polini_kids_dlya_detskikh_krovatey_naturalnyy/</t>
  </si>
  <si>
    <t>https://topol-dt.ru/upload/iblock/57f/74c1b004_024c_11e7_8216_549f35008dee_8fca24a7_45cc_11e7_8095_549f35008dee.jpeg</t>
  </si>
  <si>
    <t>Качели Фея Малыш для двоих, серый</t>
  </si>
  <si>
    <t>Детские качели Фея Малыш для двоих гармонично впишутся в интерьер детской комнаты.Выполнены из надежного металлического каркаса с мягкими насадками.Специальные насадки на ножках от скольжения.Съемное моющееся сиденье.Для безопасности во время качания предусмотрены ремни безопасности.Легко и компактно складываются для хранения и транспортировки.Размеры (ДхШхВ) – 96,0 х 68 х 89,5 см.</t>
  </si>
  <si>
    <t>https://topol-dt.ru/catalog/kacheli/kacheli_feya_malysh_dlya_dvoikh_seryy/</t>
  </si>
  <si>
    <t>https://topol-dt.ru/upload/iblock/449/30b7ffa3_ebc7_11e8_94db_549f35008dee_eb241e0b_f964_11e8_94db_549f35008dee.jpeg</t>
  </si>
  <si>
    <t>https://topol-dt.ru/upload/iblock/f90/30b7ffa3_ebc7_11e8_94db_549f35008dee_c39b4e42_5c23_11e9_94db_549f35008dee.jpeg</t>
  </si>
  <si>
    <t>https://topol-dt.ru/upload/iblock/144/30b7ffa3_ebc7_11e8_94db_549f35008dee_c39b4e43_5c23_11e9_94db_549f35008dee.jpeg</t>
  </si>
  <si>
    <t>https://topol-dt.ru/upload/iblock/681/30b7ffa3_ebc7_11e8_94db_549f35008dee_c39b4e44_5c23_11e9_94db_549f35008dee.jpeg</t>
  </si>
  <si>
    <t>https://topol-dt.ru/upload/iblock/3ea/30b7ffa3_ebc7_11e8_94db_549f35008dee_cc626146_5c23_11e9_94db_549f35008dee.jpeg</t>
  </si>
  <si>
    <t>https://topol-dt.ru/upload/iblock/eea/30b7ffa3_ebc7_11e8_94db_549f35008dee_cc626147_5c23_11e9_94db_549f35008dee.jpeg</t>
  </si>
  <si>
    <t>https://topol-dt.ru/upload/iblock/347/30b7ffa3_ebc7_11e8_94db_549f35008dee_d3c2047e_5c23_11e9_94db_549f35008dee.jpeg</t>
  </si>
  <si>
    <t>https://topol-dt.ru/upload/iblock/9c2/30b7ffa3_ebc7_11e8_94db_549f35008dee_d3c2047f_5c23_11e9_94db_549f35008dee.jpeg</t>
  </si>
  <si>
    <t>https://topol-dt.ru/upload/iblock/cab/30b7ffa3_ebc7_11e8_94db_549f35008dee_da60d841_5c23_11e9_94db_549f35008dee.jpeg</t>
  </si>
  <si>
    <t>Качели Фея Гамак комфорт, серый</t>
  </si>
  <si>
    <t>-Подвешиваются за металлические кольца.-Мягкое уютное кресло.-Натуральная ткань.-Ремни безопасности.-Мягкие бортики.-Простота в применении.-Не занимают много места.Габариты(ДхШхВ):64 х 35 х 46 см.</t>
  </si>
  <si>
    <t>ЕАЭС RU C-RU.ВЕ02.В.03004/20</t>
  </si>
  <si>
    <t>https://topol-dt.ru/catalog/kacheli/kacheli_feya_gamak_komfort_seryy/</t>
  </si>
  <si>
    <t>https://topol-dt.ru/upload/iblock/d9d/47480f22_d83e_11e8_9f48_549f35008dee_744c8522_1a5c_11e9_94db_549f35008dee.jpeg</t>
  </si>
  <si>
    <t>Качели Фея Гамак комфорт, голубой</t>
  </si>
  <si>
    <t>https://topol-dt.ru/catalog/kacheli/kacheli_feya_gamak_komfort_goluboy/</t>
  </si>
  <si>
    <t>https://topol-dt.ru/upload/iblock/825/50dbd87d_d83e_11e8_9f48_549f35008dee_21ecc686_1a5c_11e9_94db_549f35008dee.jpeg</t>
  </si>
  <si>
    <t>https://topol-dt.ru/upload/iblock/7b9/50dbd87d_d83e_11e8_9f48_549f35008dee_2c91f632_59e2_11e9_94db_549f35008dee.jpeg</t>
  </si>
  <si>
    <t>https://topol-dt.ru/upload/iblock/923/50dbd87d_d83e_11e8_9f48_549f35008dee_2c91f633_59e2_11e9_94db_549f35008dee.jpeg</t>
  </si>
  <si>
    <t>https://topol-dt.ru/upload/iblock/57f/50dbd87d_d83e_11e8_9f48_549f35008dee_333cb0d6_59e2_11e9_94db_549f35008dee.jpeg</t>
  </si>
  <si>
    <t>https://topol-dt.ru/upload/iblock/345/50dbd87d_d83e_11e8_9f48_549f35008dee_333cb0d7_59e2_11e9_94db_549f35008dee.jpeg</t>
  </si>
  <si>
    <t>https://topol-dt.ru/upload/iblock/7ed/50dbd87d_d83e_11e8_9f48_549f35008dee_3a4903e6_59e2_11e9_94db_549f35008dee.jpeg</t>
  </si>
  <si>
    <t>https://topol-dt.ru/upload/iblock/a90/50dbd87d_d83e_11e8_9f48_549f35008dee_3a4903e7_59e2_11e9_94db_549f35008dee.jpeg</t>
  </si>
  <si>
    <t>https://topol-dt.ru/upload/iblock/f36/50dbd87d_d83e_11e8_9f48_549f35008dee_3a4903e8_59e2_11e9_94db_549f35008dee.jpeg</t>
  </si>
  <si>
    <t>https://topol-dt.ru/upload/iblock/9d7/50dbd87d_d83e_11e8_9f48_549f35008dee_388d1c4d_668d_11e9_b477_549f35008dee.jpeg</t>
  </si>
  <si>
    <t>Качели Фея Гамак комфорт, розовый</t>
  </si>
  <si>
    <t>https://topol-dt.ru/catalog/kacheli/kacheli_feya_gamak_komfort_rozovyy/</t>
  </si>
  <si>
    <t>https://topol-dt.ru/upload/iblock/5b0/5b7317d5_d83e_11e8_9f48_549f35008dee_663fc5e4_1a5c_11e9_94db_549f35008dee.jpeg</t>
  </si>
  <si>
    <t>https://topol-dt.ru/upload/iblock/6b7/5b7317d5_d83e_11e8_9f48_549f35008dee_e96c9fc7_5c1a_11e9_94db_549f35008dee.jpeg</t>
  </si>
  <si>
    <t>https://topol-dt.ru/upload/iblock/e52/5b7317d5_d83e_11e8_9f48_549f35008dee_e96c9fc8_5c1a_11e9_94db_549f35008dee.jpeg</t>
  </si>
  <si>
    <t>https://topol-dt.ru/upload/iblock/4ec/5b7317d5_d83e_11e8_9f48_549f35008dee_f0e67223_5c1a_11e9_94db_549f35008dee.jpeg</t>
  </si>
  <si>
    <t>https://topol-dt.ru/upload/iblock/dd7/5b7317d5_d83e_11e8_9f48_549f35008dee_f0e67224_5c1a_11e9_94db_549f35008dee.jpeg</t>
  </si>
  <si>
    <t>https://topol-dt.ru/upload/iblock/af1/5b7317d5_d83e_11e8_9f48_549f35008dee_f859205f_5c1a_11e9_94db_549f35008dee.jpeg</t>
  </si>
  <si>
    <t>https://topol-dt.ru/upload/iblock/606/5b7317d5_d83e_11e8_9f48_549f35008dee_f8592060_5c1a_11e9_94db_549f35008dee.jpeg</t>
  </si>
  <si>
    <t>https://topol-dt.ru/upload/iblock/4e8/5b7317d5_d83e_11e8_9f48_549f35008dee_00c35db7_5c1b_11e9_94db_549f35008dee.jpeg</t>
  </si>
  <si>
    <t>https://topol-dt.ru/upload/iblock/d2f/5b7317d5_d83e_11e8_9f48_549f35008dee_bd35ecb1_668d_11e9_b477_549f35008dee.jpeg</t>
  </si>
  <si>
    <t>Качели Фея Гамак комфорт, зеленый</t>
  </si>
  <si>
    <t>https://topol-dt.ru/catalog/kacheli/kacheli_feya_gamak_komfort_zelenyy/</t>
  </si>
  <si>
    <t>https://topol-dt.ru/upload/iblock/a08/65a65d61_d83e_11e8_9f48_549f35008dee_7c38998b_1a5c_11e9_94db_549f35008dee.jpeg</t>
  </si>
  <si>
    <t>https://topol-dt.ru/upload/iblock/bb2/65a65d61_d83e_11e8_9f48_549f35008dee_9ca49ff8_59e2_11e9_94db_549f35008dee.jpeg</t>
  </si>
  <si>
    <t>https://topol-dt.ru/upload/iblock/f53/65a65d61_d83e_11e8_9f48_549f35008dee_9ca49ff9_59e2_11e9_94db_549f35008dee.jpeg</t>
  </si>
  <si>
    <t>https://topol-dt.ru/upload/iblock/894/65a65d61_d83e_11e8_9f48_549f35008dee_9ca49ffa_59e2_11e9_94db_549f35008dee.jpeg</t>
  </si>
  <si>
    <t>https://topol-dt.ru/upload/iblock/6c6/65a65d61_d83e_11e8_9f48_549f35008dee_a53e78d6_59e2_11e9_94db_549f35008dee.jpeg</t>
  </si>
  <si>
    <t>Качели Фея Гамак комфорт, синий</t>
  </si>
  <si>
    <t>https://topol-dt.ru/catalog/kacheli/kacheli_feya_gamak_komfort_siniy/</t>
  </si>
  <si>
    <t>https://topol-dt.ru/upload/iblock/aa1/70e69e6d_d83e_11e8_9f48_549f35008dee_83a68506_1a5c_11e9_94db_549f35008dee.jpeg</t>
  </si>
  <si>
    <t>https://topol-dt.ru/upload/iblock/871/70e69e6d_d83e_11e8_9f48_549f35008dee_30ac3302_59e3_11e9_94db_549f35008dee.jpeg</t>
  </si>
  <si>
    <t>https://topol-dt.ru/upload/iblock/c54/70e69e6d_d83e_11e8_9f48_549f35008dee_30ac3303_59e3_11e9_94db_549f35008dee.jpeg</t>
  </si>
  <si>
    <t>https://topol-dt.ru/upload/iblock/232/70e69e6d_d83e_11e8_9f48_549f35008dee_30ac3304_59e3_11e9_94db_549f35008dee.jpeg</t>
  </si>
  <si>
    <t>Пододеяльник 110х140 Фея, зеленый</t>
  </si>
  <si>
    <t xml:space="preserve">Белье выполнено из 100% хлопка Габариты:Размеры (ДхШ) – 110х 140 см. </t>
  </si>
  <si>
    <t>https://topol-dt.ru/catalog/postelnoe_bele/pododeyalnik_110kh140_feya_zelenyy/</t>
  </si>
  <si>
    <t>https://topol-dt.ru/upload/iblock/744/81d87907_d363_11e8_9f48_549f35008dee_1b1b3d3c_2076_11e9_94db_549f35008dee.jpeg</t>
  </si>
  <si>
    <t>https://topol-dt.ru/upload/iblock/fdb/81d87907_d363_11e8_9f48_549f35008dee_76e10409_5b76_11e9_94db_549f35008dee.jpeg</t>
  </si>
  <si>
    <t>https://topol-dt.ru/upload/iblock/ea5/81d87907_d363_11e8_9f48_549f35008dee_76e10408_5b76_11e9_94db_549f35008dee.jpeg</t>
  </si>
  <si>
    <t>https://topol-dt.ru/upload/iblock/d80/81d87907_d363_11e8_9f48_549f35008dee_7f252b5b_5b76_11e9_94db_549f35008dee.jpeg</t>
  </si>
  <si>
    <t>https://topol-dt.ru/upload/iblock/228/81d87907_d363_11e8_9f48_549f35008dee_76e10407_5b76_11e9_94db_549f35008dee.jpeg</t>
  </si>
  <si>
    <t>Комплект в детскую коляску Фея &amp;quot;Очарование&amp;quot;</t>
  </si>
  <si>
    <t>Выполнен из натуральных тканей- хлопок 100%. Он отлично подойдет для прогулок с малышом в прохладные дни.Состав комплекта: •матрасик 75 х 40 х 2 см •подушка 40 х 30 х 2 см</t>
  </si>
  <si>
    <t>https://topol-dt.ru/catalog/komplekty_v_kolyasku/komplekt_v_detskuyu_kolyasku_feya_ocharovanie/</t>
  </si>
  <si>
    <t>https://topol-dt.ru/upload/iblock/cc3/ecd0149b_f138_11e8_94db_549f35008dee_33820bb4_366d_11e9_94db_549f35008dee.jpeg</t>
  </si>
  <si>
    <t>Комплект в детскую коляску Фея &amp;quot;Конфетти&amp;quot;</t>
  </si>
  <si>
    <t>https://topol-dt.ru/catalog/komplekty_v_kolyasku/komplekt_v_detskuyu_kolyasku_feya_konfetti/</t>
  </si>
  <si>
    <t>https://topol-dt.ru/upload/iblock/ea8/1776dca3_f139_11e8_94db_549f35008dee_607a1655_366d_11e9_94db_549f35008dee.jpeg</t>
  </si>
  <si>
    <t>https://topol-dt.ru/upload/iblock/daa/1776dca3_f139_11e8_94db_549f35008dee_4553c998_a642_11ea_a0f3_549f35008dee.jpeg</t>
  </si>
  <si>
    <t>https://topol-dt.ru/upload/iblock/958/1776dca3_f139_11e8_94db_549f35008dee_4553c999_a642_11ea_a0f3_549f35008dee.jpeg</t>
  </si>
  <si>
    <t>https://topol-dt.ru/upload/iblock/0bc/1776dca3_f139_11e8_94db_549f35008dee_4d57abc4_a642_11ea_a0f3_549f35008dee.jpeg</t>
  </si>
  <si>
    <t>https://topol-dt.ru/upload/iblock/359/1776dca3_f139_11e8_94db_549f35008dee_4d57abc5_a642_11ea_a0f3_549f35008dee.jpeg</t>
  </si>
  <si>
    <t>https://topol-dt.ru/upload/iblock/8dd/1776dca3_f139_11e8_94db_549f35008dee_59c3da32_a642_11ea_a0f3_549f35008dee.jpeg</t>
  </si>
  <si>
    <t>Доска пеленальная Фея мягкая на комод, желтый</t>
  </si>
  <si>
    <t>- легкий уход;- гипоаллергенная ткань ;- мягкие бортики;- яркий принт;Материал:верх — микрофибра, наполнитель — холлофайбер.Размеры (ДхШхВ) – 70 х 61 х 2,5 см.</t>
  </si>
  <si>
    <t>https://topol-dt.ru/catalog/pelenalnye_doski/doska_pelenalnaya_feya_myagkaya_na_komod_zheltyy/</t>
  </si>
  <si>
    <t>https://topol-dt.ru/upload/iblock/461/67d7a336_f14e_11e8_94db_549f35008dee_d8e36b77_1a5c_11e9_94db_549f35008dee.jpeg</t>
  </si>
  <si>
    <t>https://topol-dt.ru/upload/iblock/a3e/67d7a336_f14e_11e8_94db_549f35008dee_5ccfee0d_9e20_11e9_8710_549f35008dee.jpeg</t>
  </si>
  <si>
    <t>https://topol-dt.ru/upload/iblock/0ba/67d7a336_f14e_11e8_94db_549f35008dee_5ccfee0c_9e20_11e9_8710_549f35008dee.jpeg</t>
  </si>
  <si>
    <t>https://topol-dt.ru/upload/iblock/3c9/67d7a336_f14e_11e8_94db_549f35008dee_5ccfee0b_9e20_11e9_8710_549f35008dee.jpeg</t>
  </si>
  <si>
    <t>Доска пеленальная мягкая Polini Kids Disney baby Минни Маус Фея, 77х72, розовый</t>
  </si>
  <si>
    <t>Покрытие - непромокаемая клеенка, не содержит вредных веществ. Медицинская клеенка имеет сертификат безопасности и разрешена для использования в роддомах и поликлиниках. Мягкие бортики с 3-х сторон.Наполнитель имеет сертификат качества OEKO-TEX. Легкий уход: достаточно протереть влажной тряпкой без абразивных веществ.Габариты : 77х72 см.</t>
  </si>
  <si>
    <t>https://topol-dt.ru/catalog/pelenalnye_doski_1/doska_pelenalnaya_myagkaya_polini_kids_disney_baby_minni_maus_feya_77kh72_rozovyy/</t>
  </si>
  <si>
    <t>https://topol-dt.ru/upload/iblock/fa9/33c2dd85_fa26_11e8_94db_549f35008dee_cb9b05fc_3344_11e9_94db_549f35008dee.jpeg</t>
  </si>
  <si>
    <t>https://topol-dt.ru/upload/iblock/bb8/33c2dd85_fa26_11e8_94db_549f35008dee_a6edeac1_3674_11e9_94db_549f35008dee.jpeg</t>
  </si>
  <si>
    <t>https://topol-dt.ru/upload/iblock/df6/33c2dd85_fa26_11e8_94db_549f35008dee_b0ec66b4_a675_11ea_a0f3_549f35008dee.jpeg</t>
  </si>
  <si>
    <t>https://topol-dt.ru/upload/iblock/8ca/33c2dd85_fa26_11e8_94db_549f35008dee_99d621e0_3674_11e9_94db_549f35008dee.jpeg</t>
  </si>
  <si>
    <t>https://topol-dt.ru/upload/iblock/6aa/33c2dd85_fa26_11e8_94db_549f35008dee_99d621dd_3674_11e9_94db_549f35008dee.jpeg</t>
  </si>
  <si>
    <t>https://topol-dt.ru/upload/iblock/f35/33c2dd85_fa26_11e8_94db_549f35008dee_5f901e17_a675_11ea_a0f3_549f35008dee.jpeg</t>
  </si>
  <si>
    <t>https://topol-dt.ru/upload/iblock/60c/33c2dd85_fa26_11e8_94db_549f35008dee_a09c8ba4_3674_11e9_94db_549f35008dee.jpeg</t>
  </si>
  <si>
    <t>Комплект детской мебели Polini kids Dream 195 M, со скамьей и стульями, белый-натуральный</t>
  </si>
  <si>
    <t>Преимущества:-подходит для кормления, так и для обучения ребенка ростом 108-121 см,-три положения высоты,-регулируемый угол наклона,-способствует хорошей осанке,-мебель изготовлена из экологически чистых материалов.Габариты (ДхШхВ):стульчик – 32,0 х 33 х 64,4 см.,высота сидения от пола 26/29,5/34 см., столик - 55 х 68 высота растущая:46/52/58 см.</t>
  </si>
  <si>
    <t>https://topol-dt.ru/catalog/mebelnye_komplekty/komplekt_detskoy_mebeli_polini_kids_dream_195_m_so_skamey_i_stulyami_belyy_naturalnyy/</t>
  </si>
  <si>
    <t>https://topol-dt.ru/upload/iblock/a04/963953a5_febf_11e8_94db_549f35008dee_2e1ffcdb_1a66_11e9_94db_549f35008dee.jpeg</t>
  </si>
  <si>
    <t>https://topol-dt.ru/upload/iblock/3c0/963953a5_febf_11e8_94db_549f35008dee_61ac15ad_6148_11eb_942e_549f35008dee.jpeg</t>
  </si>
  <si>
    <t>https://topol-dt.ru/upload/iblock/d6e/963953a5_febf_11e8_94db_549f35008dee_61ac15ae_6148_11eb_942e_549f35008dee.jpeg</t>
  </si>
  <si>
    <t>https://topol-dt.ru/upload/iblock/779/963953a5_febf_11e8_94db_549f35008dee_67ee13c6_6148_11eb_942e_549f35008dee.jpeg</t>
  </si>
  <si>
    <t>https://topol-dt.ru/upload/iblock/1df/963953a5_febf_11e8_94db_549f35008dee_368efcf4_1a66_11e9_94db_549f35008dee.jpeg</t>
  </si>
  <si>
    <t>https://topol-dt.ru/upload/iblock/832/963953a5_febf_11e8_94db_549f35008dee_368efcf5_1a66_11e9_94db_549f35008dee.jpeg</t>
  </si>
  <si>
    <t>https://topol-dt.ru/upload/iblock/e2f/963953a5_febf_11e8_94db_549f35008dee_49171376_1a66_11e9_94db_549f35008dee.jpeg</t>
  </si>
  <si>
    <t>https://topol-dt.ru/upload/iblock/d72/963953a5_febf_11e8_94db_549f35008dee_49171377_1a66_11e9_94db_549f35008dee.jpeg</t>
  </si>
  <si>
    <t>https://topol-dt.ru/upload/iblock/4fb/963953a5_febf_11e8_94db_549f35008dee_50fe651f_1a66_11e9_94db_549f35008dee.jpeg</t>
  </si>
  <si>
    <t>https://topol-dt.ru/upload/iblock/5ea/963953a5_febf_11e8_94db_549f35008dee_50fe6520_1a66_11e9_94db_549f35008dee.jpeg</t>
  </si>
  <si>
    <t>https://topol-dt.ru/upload/iblock/567/963953a5_febf_11e8_94db_549f35008dee_59c7d981_1a66_11e9_94db_549f35008dee.jpeg</t>
  </si>
  <si>
    <t>https://topol-dt.ru/upload/iblock/000/963953a5_febf_11e8_94db_549f35008dee_59c7d982_1a66_11e9_94db_549f35008dee.jpeg</t>
  </si>
  <si>
    <t>https://topol-dt.ru/upload/iblock/a51/963953a5_febf_11e8_94db_549f35008dee_60409740_1a66_11e9_94db_549f35008dee.jpeg</t>
  </si>
  <si>
    <t>https://topol-dt.ru/upload/iblock/04a/963953a5_febf_11e8_94db_549f35008dee_80507d50_98d4_11ea_a0f3_549f35008dee.pdf</t>
  </si>
  <si>
    <t>Комплект детской мебели Polini kids Dream 195 M, со скамьей и стульями, белый</t>
  </si>
  <si>
    <t>-безопасные материалы: массив березы,ЛДСП,-устойчивая конструкция,-состоит из стола, 2-х стульев и скамьи,-скамья с отсеком для хранения вещей,-для игр и обучения детей ростом 108-121 см.Габариты: Размер стола (ДхШхВ):775х580х560 мм.Размер стула (ДхШхВ): 310x360x600 мм. Высота стула от пола до сидения 320 мм. Размер скамейки (ДхШхВ): 610x360x600 мм. Высота скамейки от пола до сидения 320 мм.Вес:26,350 кг.</t>
  </si>
  <si>
    <t>https://topol-dt.ru/catalog/mebelnye_komplekty/komplekt_detskoy_mebeli_polini_kids_dream_195_m_so_skamey_i_stulyami_belyy/</t>
  </si>
  <si>
    <t>https://topol-dt.ru/upload/iblock/257/b9912216_febf_11e8_94db_549f35008dee_d75f5c96_1e11_11e9_94db_549f35008dee.jpeg</t>
  </si>
  <si>
    <t>https://topol-dt.ru/upload/iblock/6ef/b9912216_febf_11e8_94db_549f35008dee_75816cd6_6148_11eb_942e_549f35008dee.jpeg</t>
  </si>
  <si>
    <t>https://topol-dt.ru/upload/iblock/b67/b9912216_febf_11e8_94db_549f35008dee_75816cd8_6148_11eb_942e_549f35008dee.jpeg</t>
  </si>
  <si>
    <t>https://topol-dt.ru/upload/iblock/c4f/b9912216_febf_11e8_94db_549f35008dee_7c5bc2ff_6148_11eb_942e_549f35008dee.jpeg</t>
  </si>
  <si>
    <t>https://topol-dt.ru/upload/iblock/2aa/b9912216_febf_11e8_94db_549f35008dee_bc7db25e_1e11_11e9_94db_549f35008dee.jpeg</t>
  </si>
  <si>
    <t>https://topol-dt.ru/upload/iblock/66e/b9912216_febf_11e8_94db_549f35008dee_e39bef7f_1e11_11e9_94db_549f35008dee.jpeg</t>
  </si>
  <si>
    <t>https://topol-dt.ru/upload/iblock/e13/b9912216_febf_11e8_94db_549f35008dee_ecc49aec_1e11_11e9_94db_549f35008dee.jpeg</t>
  </si>
  <si>
    <t>https://topol-dt.ru/upload/iblock/148/b9912216_febf_11e8_94db_549f35008dee_ecc49aed_1e11_11e9_94db_549f35008dee.jpeg</t>
  </si>
  <si>
    <t>https://topol-dt.ru/upload/iblock/c5c/b9912216_febf_11e8_94db_549f35008dee_f445916a_1e11_11e9_94db_549f35008dee.jpeg</t>
  </si>
  <si>
    <t>https://topol-dt.ru/upload/iblock/f16/b9912216_febf_11e8_94db_549f35008dee_f445916b_1e11_11e9_94db_549f35008dee.jpeg</t>
  </si>
  <si>
    <t>https://topol-dt.ru/upload/iblock/a25/b9912216_febf_11e8_94db_549f35008dee_fc424f76_1e11_11e9_94db_549f35008dee.jpeg</t>
  </si>
  <si>
    <t>https://topol-dt.ru/upload/iblock/ef4/b9912216_febf_11e8_94db_549f35008dee_02a33f74_1e12_11e9_94db_549f35008dee.jpeg</t>
  </si>
  <si>
    <t>https://topol-dt.ru/upload/iblock/979/b9912216_febf_11e8_94db_549f35008dee_0ebc1db6_1e12_11e9_94db_549f35008dee.jpeg</t>
  </si>
  <si>
    <t>https://topol-dt.ru/upload/iblock/d87/b9912216_febf_11e8_94db_549f35008dee_0ebc1db7_1e12_11e9_94db_549f35008dee.jpeg</t>
  </si>
  <si>
    <t>https://topol-dt.ru/upload/iblock/c03/b9912216_febf_11e8_94db_549f35008dee_1b793aed_1e12_11e9_94db_549f35008dee.jpeg</t>
  </si>
  <si>
    <t>https://topol-dt.ru/upload/iblock/370/b9912216_febf_11e8_94db_549f35008dee_8e6b84cf_98d4_11ea_a0f3_549f35008dee.pdf</t>
  </si>
  <si>
    <t>Шкаф двухсекционный Polini kids Fun 890, белый</t>
  </si>
  <si>
    <t>Fun</t>
  </si>
  <si>
    <t>Шкаф прекрасно сочетается с остальными элементами детской мебели Маша и Медведь.Состоит из 2 секций: 4 полки, штанга для одежды.В основании вместительный ящик.Оборудован системой плавного закрытия дверей.Модель изготовлена из ЛДСП Kronospan (Австрия),отвечающего европейским требованиям.Отвечает европейским стандартам качества и требованиям к безопасности детей.Габариты изделия, см.(ВхШхГ): 190х89,6х51,6</t>
  </si>
  <si>
    <t>https://topol-dt.ru/catalog/shkafy_i_stellazhi/shkaf_dvukhsektsionnyy_polini_kids_fun_890_belyy/</t>
  </si>
  <si>
    <t>https://topol-dt.ru/upload/iblock/958/6a39ae90_1a42_11e9_94db_549f35008dee_d064e8df_3990_11e9_94db_549f35008dee.jpeg</t>
  </si>
  <si>
    <t>https://topol-dt.ru/upload/iblock/ebc/6a39ae90_1a42_11e9_94db_549f35008dee_d064e8dd_3990_11e9_94db_549f35008dee.jpeg</t>
  </si>
  <si>
    <t>https://topol-dt.ru/upload/iblock/c3b/6a39ae90_1a42_11e9_94db_549f35008dee_a204f4cc_6ffb_11e9_b477_549f35008dee.jpeg</t>
  </si>
  <si>
    <t>https://topol-dt.ru/upload/iblock/c60/6a39ae90_1a42_11e9_94db_549f35008dee_a204f4cd_6ffb_11e9_b477_549f35008dee.jpeg</t>
  </si>
  <si>
    <t>https://topol-dt.ru/upload/iblock/d40/6a39ae90_1a42_11e9_94db_549f35008dee_4252d941_7c9a_11e9_b477_549f35008dee.pdf</t>
  </si>
  <si>
    <t>Стеллаж двухсекционный Polini kids Fun 1230 со столом, белый</t>
  </si>
  <si>
    <t>96.8</t>
  </si>
  <si>
    <t xml:space="preserve">Детский стеллаж Polini 1230 включает в себя: угловую конструкцию в виде письменного стола с полкой для клавиатуры, открытые полки, и 1 полку за дверцами.Габариты изделия:(ВхШхГ)мм.:1900х896х1230Высота стола:758 мм. </t>
  </si>
  <si>
    <t>https://topol-dt.ru/catalog/shkafy_i_stellazhi/stellazh_dvukhsektsionnyy_polini_kids_fun_1230_so_stolom_belyy/</t>
  </si>
  <si>
    <t>https://topol-dt.ru/upload/iblock/766/a992d8b1_1a4b_11e9_94db_549f35008dee_5dcda825_3991_11e9_94db_549f35008dee.jpeg</t>
  </si>
  <si>
    <t>https://topol-dt.ru/upload/iblock/90d/a992d8b1_1a4b_11e9_94db_549f35008dee_5dcda826_3991_11e9_94db_549f35008dee.jpeg</t>
  </si>
  <si>
    <t>https://topol-dt.ru/upload/iblock/c9e/a992d8b1_1a4b_11e9_94db_549f35008dee_84512bd3_3991_11e9_94db_549f35008dee.jpeg</t>
  </si>
  <si>
    <t>https://topol-dt.ru/upload/iblock/a23/a992d8b1_1a4b_11e9_94db_549f35008dee_84512bd4_3991_11e9_94db_549f35008dee.jpeg</t>
  </si>
  <si>
    <t>https://topol-dt.ru/upload/iblock/1ae/a992d8b1_1a4b_11e9_94db_549f35008dee_4b821661_7c94_11e9_b477_549f35008dee.pdf</t>
  </si>
  <si>
    <t>Плед детский Polini kids Disney baby Медвежонок Винни Чудесный день, разноцветный</t>
  </si>
  <si>
    <t>-подходит для новорожденных; -держит форму, не скатывается; -аппликация любимого героя; -подарочная упаковка; -материал: веллсофт. Габариты изделия: Размер в развернутом виде: 110х140 см. Размер подарочной упаковки: 40х40х10 см.</t>
  </si>
  <si>
    <t>https://topol-dt.ru/catalog/postelnoe_bele/pled_detskiy_polini_kids_disney_baby_medvezhonok_vinni_chudesnyy_den_raznotsvetnyy/</t>
  </si>
  <si>
    <t>https://topol-dt.ru/upload/iblock/7c1/184a8cd6_ba5d_11e8_9ac4_549f35008dee_d1f3374e_e3f4_11e8_94db_549f35008dee.jpeg</t>
  </si>
  <si>
    <t>https://topol-dt.ru/upload/iblock/49b/184a8cd6_ba5d_11e8_9ac4_549f35008dee_55d0cb54_12b3_11eb_876e_549f35008dee.jpeg</t>
  </si>
  <si>
    <t>https://topol-dt.ru/upload/iblock/5ac/184a8cd6_ba5d_11e8_9ac4_549f35008dee_55d0cb55_12b3_11eb_876e_549f35008dee.jpeg</t>
  </si>
  <si>
    <t>https://topol-dt.ru/upload/iblock/9b3/184a8cd6_ba5d_11e8_9ac4_549f35008dee_d1f3374d_e3f4_11e8_94db_549f35008dee.jpeg</t>
  </si>
  <si>
    <t>https://topol-dt.ru/upload/iblock/c54/184a8cd6_ba5d_11e8_9ac4_549f35008dee_dbc2830e_e3f4_11e8_94db_549f35008dee.jpeg</t>
  </si>
  <si>
    <t>https://topol-dt.ru/upload/iblock/0b8/184a8cd6_ba5d_11e8_9ac4_549f35008dee_dbc2830f_e3f4_11e8_94db_549f35008dee.jpeg</t>
  </si>
  <si>
    <t>https://topol-dt.ru/upload/iblock/3d5/184a8cd6_ba5d_11e8_9ac4_549f35008dee_e2eb66a1_e3f4_11e8_94db_549f35008dee.jpeg</t>
  </si>
  <si>
    <t>Матрас Polini kids Волшебные сны Перышко для раздвижной кровати 130х80-165х80-200х80, хлопок</t>
  </si>
  <si>
    <t>130-165-200</t>
  </si>
  <si>
    <t>0.104</t>
  </si>
  <si>
    <t>Детский матрас Polini kids Волшебные сны Перышко для раздвижной кровати 130х80-165х80-200х80.-Толщина составляет 10 см. -Съемный чехол на молнии, находящийся с трех сторон.-Обладает отличной воздухопроницаемостью и высокими свойствами терморегуляции.-Материал верха-хлопок.Материал имеет сертификат OEKO-TEX Standard 100 как абсолютно безопасный наполнитель. Подходит на детскую раздвижную кровать Polini kids Fun 3200 Маша и Медведь арт. 0001794.59. Размер, мм: 130х80-165х80-200х80 см.</t>
  </si>
  <si>
    <t>https://topol-dt.ru/catalog/matratsy/matras_polini_kids_volshebnye_sny_peryshko_dlya_razdvizhnoy_krovati_130kh80_165kh80_200kh80_khlopok/</t>
  </si>
  <si>
    <t>https://topol-dt.ru/upload/iblock/3a7/b7f4d5cb_c606_11e8_9ac4_549f35008dee_2c7bb9b1_1a6d_11e9_94db_549f35008dee.jpeg</t>
  </si>
  <si>
    <t>Матрас Polini kids Волшебные сны Перышко для раздвижной кровати 130х80-165х80-200х80, микрофибра</t>
  </si>
  <si>
    <t>Детский матрас Polini kids Волшебные сны Перышко для раздвижной кровати 130х80-165х80-200х80.-Толщина составляет 10 см. -Съемный чехол на молнии, находящийся с трех сторон.-Обладает отличной воздухопроницаемостью и высокими свойствами терморегуляции.-Материал верха-микрофибра.Материал имеет сертификат OEKO-TEX Standard 100 как абсолютно безопасный наполнитель. Подходит на детскую раздвижную кровать Polini kids Fun 3200 Маша и Медведь арт. 0001794.59. Размер, мм: 130х80-165х80-200х80 см.</t>
  </si>
  <si>
    <t>https://topol-dt.ru/catalog/matratsy/matras_polini_kids_volshebnye_sny_peryshko_dlya_razdvizhnoy_krovati_130kh80_165kh80_200kh80_mikrofib/</t>
  </si>
  <si>
    <t>https://topol-dt.ru/upload/iblock/f8f/cc8639aa_c606_11e8_9ac4_549f35008dee_32fb9b90_1a6d_11e9_94db_549f35008dee.jpeg</t>
  </si>
  <si>
    <t>Детский спортивный комплекс Polini Sport Active, комбинированный, лазурный</t>
  </si>
  <si>
    <t>https://topol-dt.ru/catalog/detskie_sportivnye_kompleksy/detskiy_sportivnyy_kompleks_polini_sport_active_kombinirovannyy_lazurnyy/</t>
  </si>
  <si>
    <t>https://topol-dt.ru/upload/iblock/f1a/1cc1074c_8f2b_11e8_b784_549f35008dee_e97c8610_b72d_11e8_9ac4_549f35008dee.jpeg</t>
  </si>
  <si>
    <t>https://topol-dt.ru/upload/iblock/511/1cc1074c_8f2b_11e8_b784_549f35008dee_e97c8611_b72d_11e8_9ac4_549f35008dee.jpeg</t>
  </si>
  <si>
    <t>https://topol-dt.ru/upload/iblock/e2c/1cc1074c_8f2b_11e8_b784_549f35008dee_f18eb07e_b72d_11e8_9ac4_549f35008dee.jpeg</t>
  </si>
  <si>
    <t>https://topol-dt.ru/upload/iblock/a75/1cc1074c_8f2b_11e8_b784_549f35008dee_f18eb07f_b72d_11e8_9ac4_549f35008dee.jpeg</t>
  </si>
  <si>
    <t>https://topol-dt.ru/upload/iblock/0c1/1cc1074c_8f2b_11e8_b784_549f35008dee_fa131cf9_b72d_11e8_9ac4_549f35008dee.png</t>
  </si>
  <si>
    <t>https://topol-dt.ru/upload/iblock/f49/1cc1074c_8f2b_11e8_b784_549f35008dee_fa131cfa_b72d_11e8_9ac4_549f35008dee.jpeg</t>
  </si>
  <si>
    <t>https://topol-dt.ru/upload/iblock/637/1cc1074c_8f2b_11e8_b784_549f35008dee_003d4d4f_b72e_11e8_9ac4_549f35008dee.jpeg</t>
  </si>
  <si>
    <t>https://topol-dt.ru/upload/iblock/10c/1cc1074c_8f2b_11e8_b784_549f35008dee_003d4d50_b72e_11e8_9ac4_549f35008dee.jpeg</t>
  </si>
  <si>
    <t>https://topol-dt.ru/upload/iblock/fa5/1cc1074c_8f2b_11e8_b784_549f35008dee_06840e28_b72e_11e8_9ac4_549f35008dee.jpeg</t>
  </si>
  <si>
    <t>https://topol-dt.ru/upload/iblock/d18/1cc1074c_8f2b_11e8_b784_549f35008dee_06840e29_b72e_11e8_9ac4_549f35008dee.jpeg</t>
  </si>
  <si>
    <t>https://topol-dt.ru/upload/iblock/004/1cc1074c_8f2b_11e8_b784_549f35008dee_e34d1000_2e96_11e9_94db_549f35008dee.pdf</t>
  </si>
  <si>
    <t>Детский спортивный комплекс Polini Sport Active, комбинированный, кремовый</t>
  </si>
  <si>
    <t>https://topol-dt.ru/catalog/detskie_sportivnye_kompleksy/detskiy_sportivnyy_kompleks_polini_sport_active_kombinirovannyy_kremovyy/</t>
  </si>
  <si>
    <t>https://topol-dt.ru/upload/iblock/c2e/48a9a711_8f2c_11e8_b784_549f35008dee_ea81df77_b72c_11e8_9ac4_549f35008dee.jpeg</t>
  </si>
  <si>
    <t>https://topol-dt.ru/upload/iblock/e3f/48a9a711_8f2c_11e8_b784_549f35008dee_f1efcaf1_b72c_11e8_9ac4_549f35008dee.jpeg</t>
  </si>
  <si>
    <t>https://topol-dt.ru/upload/iblock/5c5/48a9a711_8f2c_11e8_b784_549f35008dee_f1efcaf2_b72c_11e8_9ac4_549f35008dee.jpeg</t>
  </si>
  <si>
    <t>https://topol-dt.ru/upload/iblock/833/48a9a711_8f2c_11e8_b784_549f35008dee_fb07ccbd_b72c_11e8_9ac4_549f35008dee.png</t>
  </si>
  <si>
    <t>https://topol-dt.ru/upload/iblock/49c/48a9a711_8f2c_11e8_b784_549f35008dee_fb07ccbe_b72c_11e8_9ac4_549f35008dee.jpeg</t>
  </si>
  <si>
    <t>https://topol-dt.ru/upload/iblock/01b/48a9a711_8f2c_11e8_b784_549f35008dee_010985ae_b72d_11e8_9ac4_549f35008dee.jpeg</t>
  </si>
  <si>
    <t>https://topol-dt.ru/upload/iblock/15a/48a9a711_8f2c_11e8_b784_549f35008dee_010985af_b72d_11e8_9ac4_549f35008dee.jpeg</t>
  </si>
  <si>
    <t>https://topol-dt.ru/upload/iblock/f31/48a9a711_8f2c_11e8_b784_549f35008dee_07f6e6db_b72d_11e8_9ac4_549f35008dee.jpeg</t>
  </si>
  <si>
    <t>https://topol-dt.ru/upload/iblock/c15/48a9a711_8f2c_11e8_b784_549f35008dee_07f6e6dc_b72d_11e8_9ac4_549f35008dee.jpeg</t>
  </si>
  <si>
    <t>https://topol-dt.ru/upload/iblock/f63/48a9a711_8f2c_11e8_b784_549f35008dee_08d1b850_83ba_11ea_a0f3_549f35008dee.jpeg</t>
  </si>
  <si>
    <t>https://topol-dt.ru/upload/iblock/17b/48a9a711_8f2c_11e8_b784_549f35008dee_a8af2d40_2e96_11e9_94db_549f35008dee.pdf</t>
  </si>
  <si>
    <t>Детский спортивный комплекс Polini Sport Active, комбинированный, розовый</t>
  </si>
  <si>
    <t>https://topol-dt.ru/catalog/detskie_sportivnye_kompleksy/detskiy_sportivnyy_kompleks_polini_sport_active_kombinirovannyy_rozovyy/</t>
  </si>
  <si>
    <t>https://topol-dt.ru/upload/iblock/5e1/cfa7f0db_8f2c_11e8_b784_549f35008dee_1d634952_b72d_11e8_9ac4_549f35008dee.jpeg</t>
  </si>
  <si>
    <t>https://topol-dt.ru/upload/iblock/a1a/cfa7f0db_8f2c_11e8_b784_549f35008dee_e0744e64_6211_11eb_942e_549f35008dee.jpeg</t>
  </si>
  <si>
    <t>https://topol-dt.ru/upload/iblock/5e0/cfa7f0db_8f2c_11e8_b784_549f35008dee_1d634953_b72d_11e8_9ac4_549f35008dee.jpeg</t>
  </si>
  <si>
    <t>https://topol-dt.ru/upload/iblock/28d/cfa7f0db_8f2c_11e8_b784_549f35008dee_26eb2bcb_b72d_11e8_9ac4_549f35008dee.jpeg</t>
  </si>
  <si>
    <t>https://topol-dt.ru/upload/iblock/e45/cfa7f0db_8f2c_11e8_b784_549f35008dee_2d36af64_b72d_11e8_9ac4_549f35008dee.png</t>
  </si>
  <si>
    <t>https://topol-dt.ru/upload/iblock/50f/cfa7f0db_8f2c_11e8_b784_549f35008dee_2d36af65_b72d_11e8_9ac4_549f35008dee.jpeg</t>
  </si>
  <si>
    <t>https://topol-dt.ru/upload/iblock/788/cfa7f0db_8f2c_11e8_b784_549f35008dee_334dd4b8_b72d_11e8_9ac4_549f35008dee.jpeg</t>
  </si>
  <si>
    <t>https://topol-dt.ru/upload/iblock/80c/cfa7f0db_8f2c_11e8_b784_549f35008dee_334dd4b9_b72d_11e8_9ac4_549f35008dee.jpeg</t>
  </si>
  <si>
    <t>https://topol-dt.ru/upload/iblock/a7e/cfa7f0db_8f2c_11e8_b784_549f35008dee_398fd2d0_b72d_11e8_9ac4_549f35008dee.jpeg</t>
  </si>
  <si>
    <t>https://topol-dt.ru/upload/iblock/e6b/cfa7f0db_8f2c_11e8_b784_549f35008dee_398fd2d1_b72d_11e8_9ac4_549f35008dee.jpeg</t>
  </si>
  <si>
    <t>https://topol-dt.ru/upload/iblock/01e/cfa7f0db_8f2c_11e8_b784_549f35008dee_aeae84d2_2e96_11e9_94db_549f35008dee.pdf</t>
  </si>
  <si>
    <t>Комод Polini kids Simple 3090 белый-дуб винтаж</t>
  </si>
  <si>
    <t>белый-дуб винтаж</t>
  </si>
  <si>
    <t>49.2</t>
  </si>
  <si>
    <t>Детский комод 3090 из коллекции Simple-сочетание практичности и надежности.Имеет 3 ящика для одежды,средств гигиены и предметов первой необходимости.Выполнен в соответствии с сертификацией производства по стандартам ISO.Надежные импортные комплектующие исключают травмирование ребенка.Скругленные углы для безопасности малыша и родителей.В производстве использовались только экологически чистые материалы-ЛДСП Kronospan (Австрия) ,покрыт лаками и красками на водной основе.Комод соответствует европейским требованиям безопасности мебели для дошкольников SGS. Габариты:96х90х52 см</t>
  </si>
  <si>
    <t>https://topol-dt.ru/catalog/komody_i_stoliki/komod_polini_kids_simple_3090_belyy_dub_vintazh/</t>
  </si>
  <si>
    <t>https://topol-dt.ru/upload/iblock/2a0/868ff1bb_6ba3_11e8_903c_549f35008dee_2cf01127_1e13_11e9_94db_549f35008dee.jpeg</t>
  </si>
  <si>
    <t>https://topol-dt.ru/upload/iblock/892/868ff1bb_6ba3_11e8_903c_549f35008dee_dc9ee0ff_86b2_11e9_8710_549f35008dee.pdf</t>
  </si>
  <si>
    <t>Комод с ванночкой Polini kids Basic 3275, белый-звезды белый</t>
  </si>
  <si>
    <t>https://topol-dt.ru/catalog/komody_i_stoliki/komod_s_vannochkoy_polini_kids_basic_3275_belyy_zvezdy_belyy/</t>
  </si>
  <si>
    <t>https://topol-dt.ru/upload/iblock/449/884e4f35_ebcf_11e8_94db_549f35008dee_dcd8bb30_3345_11e9_94db_549f35008dee.jpeg</t>
  </si>
  <si>
    <t>https://topol-dt.ru/upload/iblock/913/884e4f35_ebcf_11e8_94db_549f35008dee_e69c200f_3345_11e9_94db_549f35008dee.jpeg</t>
  </si>
  <si>
    <t>https://topol-dt.ru/upload/iblock/c13/884e4f35_ebcf_11e8_94db_549f35008dee_ed6a8f58_3345_11e9_94db_549f35008dee.jpeg</t>
  </si>
  <si>
    <t>https://topol-dt.ru/upload/iblock/e10/884e4f35_ebcf_11e8_94db_549f35008dee_ed6a8f59_3345_11e9_94db_549f35008dee.jpeg</t>
  </si>
  <si>
    <t>https://topol-dt.ru/upload/iblock/919/884e4f35_ebcf_11e8_94db_549f35008dee_f3aeeed0_3345_11e9_94db_549f35008dee.jpeg</t>
  </si>
  <si>
    <t>https://topol-dt.ru/upload/iblock/2a3/884e4f35_ebcf_11e8_94db_549f35008dee_f3aeeed1_3345_11e9_94db_549f35008dee.jpeg</t>
  </si>
  <si>
    <t>https://topol-dt.ru/upload/iblock/5f9/884e4f35_ebcf_11e8_94db_549f35008dee_b7fd7f3e_0caf_11eb_80c5_549f35008dee.pdf</t>
  </si>
  <si>
    <t>Конверт утепленный Polini kids Disney baby Медвежонок Винни &amp;quot;Чудесный день&amp;quot;, разноцветный</t>
  </si>
  <si>
    <t>-Утепленый.-Непромокаемый материал.-Молния в нижней и боковой части конверта.-Липучки для полного закрытия конверта.-Вышивка героя Дисней.-Капюшон фиксируется шнурками, защищая ребенка от ветра и нелетной погоды.Размер: 80-44 см. Материал конверта: подкладка -100% хлопок; верх - 100% полиэфир; наполнитель -100% полиэфир.</t>
  </si>
  <si>
    <t>https://topol-dt.ru/catalog/konverty_na_vypisku/konvert_uteplennyy_polini_kids_disney_baby_medvezhonok_vinni_chudesnyy_den_raznotsvetnyy/</t>
  </si>
  <si>
    <t>https://topol-dt.ru/upload/iblock/72a/6054da96_f171_11e8_94db_549f35008dee_c9bac348_3676_11e9_94db_549f35008dee.jpeg</t>
  </si>
  <si>
    <t>https://topol-dt.ru/upload/iblock/e78/6054da96_f171_11e8_94db_549f35008dee_25af6d6b_292b_11e9_94db_549f35008dee.jpeg</t>
  </si>
  <si>
    <t>https://topol-dt.ru/upload/iblock/20d/6054da96_f171_11e8_94db_549f35008dee_c9bac34a_3676_11e9_94db_549f35008dee.jpeg</t>
  </si>
  <si>
    <t>https://topol-dt.ru/upload/iblock/07f/6054da96_f171_11e8_94db_549f35008dee_d08ffa56_3676_11e9_94db_549f35008dee.jpeg</t>
  </si>
  <si>
    <t>https://topol-dt.ru/upload/iblock/fe3/6054da96_f171_11e8_94db_549f35008dee_d08ffa57_3676_11e9_94db_549f35008dee.jpeg</t>
  </si>
  <si>
    <t>https://topol-dt.ru/upload/iblock/85d/6054da96_f171_11e8_94db_549f35008dee_d6d17ab8_3676_11e9_94db_549f35008dee.jpeg</t>
  </si>
  <si>
    <t>https://topol-dt.ru/upload/iblock/621/6054da96_f171_11e8_94db_549f35008dee_d6d17ab9_3676_11e9_94db_549f35008dee.jpeg</t>
  </si>
  <si>
    <t>https://topol-dt.ru/upload/iblock/fbb/6054da96_f171_11e8_94db_549f35008dee_dd53877d_3676_11e9_94db_549f35008dee.jpeg</t>
  </si>
  <si>
    <t>https://topol-dt.ru/upload/iblock/a51/6054da96_f171_11e8_94db_549f35008dee_dd53877e_3676_11e9_94db_549f35008dee.jpeg</t>
  </si>
  <si>
    <t>https://topol-dt.ru/upload/iblock/c0b/6054da96_f171_11e8_94db_549f35008dee_dd538780_3676_11e9_94db_549f35008dee.jpeg</t>
  </si>
  <si>
    <t>https://topol-dt.ru/upload/iblock/da0/6054da96_f171_11e8_94db_549f35008dee_e66aeed1_3676_11e9_94db_549f35008dee.jpeg</t>
  </si>
  <si>
    <t>https://topol-dt.ru/upload/iblock/721/6054da96_f171_11e8_94db_549f35008dee_e66aeed3_3676_11e9_94db_549f35008dee.jpeg</t>
  </si>
  <si>
    <t>https://topol-dt.ru/upload/iblock/8bc/6054da96_f171_11e8_94db_549f35008dee_ede716b1_3676_11e9_94db_549f35008dee.jpeg</t>
  </si>
  <si>
    <t>https://topol-dt.ru/upload/iblock/b2e/6054da96_f171_11e8_94db_549f35008dee_ede716b2_3676_11e9_94db_549f35008dee.jpeg</t>
  </si>
  <si>
    <t>Конверт утепленный Polini kids Disney baby Микки Маус, серый</t>
  </si>
  <si>
    <t>https://topol-dt.ru/catalog/konverty_na_vypisku/konvert_uteplennyy_polini_kids_disney_baby_mikki_maus_seryy/</t>
  </si>
  <si>
    <t>https://topol-dt.ru/upload/iblock/f57/80bc7631_f171_11e8_94db_549f35008dee_6ab09967_3370_11e9_94db_549f35008dee.jpeg</t>
  </si>
  <si>
    <t>https://topol-dt.ru/upload/iblock/a1a/80bc7631_f171_11e8_94db_549f35008dee_6ab0996a_3370_11e9_94db_549f35008dee.jpeg</t>
  </si>
  <si>
    <t>https://topol-dt.ru/upload/iblock/c14/80bc7631_f171_11e8_94db_549f35008dee_72a894b2_3370_11e9_94db_549f35008dee.jpeg</t>
  </si>
  <si>
    <t>https://topol-dt.ru/upload/iblock/4d7/80bc7631_f171_11e8_94db_549f35008dee_72a894b3_3370_11e9_94db_549f35008dee.jpeg</t>
  </si>
  <si>
    <t>https://topol-dt.ru/upload/iblock/967/80bc7631_f171_11e8_94db_549f35008dee_72a894b4_3370_11e9_94db_549f35008dee.jpeg</t>
  </si>
  <si>
    <t>https://topol-dt.ru/upload/iblock/807/80bc7631_f171_11e8_94db_549f35008dee_7a8fe65b_3370_11e9_94db_549f35008dee.jpeg</t>
  </si>
  <si>
    <t>https://topol-dt.ru/upload/iblock/d7c/80bc7631_f171_11e8_94db_549f35008dee_7a8fe65c_3370_11e9_94db_549f35008dee.jpeg</t>
  </si>
  <si>
    <t>https://topol-dt.ru/upload/iblock/1d1/80bc7631_f171_11e8_94db_549f35008dee_809fe78e_3370_11e9_94db_549f35008dee.jpeg</t>
  </si>
  <si>
    <t>https://topol-dt.ru/upload/iblock/710/80bc7631_f171_11e8_94db_549f35008dee_809fe78f_3370_11e9_94db_549f35008dee.jpeg</t>
  </si>
  <si>
    <t>https://topol-dt.ru/upload/iblock/0b4/80bc7631_f171_11e8_94db_549f35008dee_875b4bd4_3370_11e9_94db_549f35008dee.jpeg</t>
  </si>
  <si>
    <t>https://topol-dt.ru/upload/iblock/af4/80bc7631_f171_11e8_94db_549f35008dee_875b4bd5_3370_11e9_94db_549f35008dee.jpeg</t>
  </si>
  <si>
    <t>Конверт утепленный Polini kids Disney baby Минни Маус &amp;quot;Фея&amp;quot;, розовый</t>
  </si>
  <si>
    <t>п/э ткань</t>
  </si>
  <si>
    <t>-Утепленый.-Непромокаемый наружный материал.-Подходит на температуру до -15 градусов.-Молния в нижней и боковой части конверта.-Липучки для полного закрытия конверта.-Вышивка героя Дисней.-Капюшон фиксируется шнурками, защищая ребенка от ветра и нелетной погоды.Размер: 80-44 см. Материал конверта: подкладка -100% хлопок; верх - 100% полиэфир; наполнитель -100% полиэфир.</t>
  </si>
  <si>
    <t>https://topol-dt.ru/catalog/konverty_na_vypisku/konvert_uteplennyy_polini_kids_disney_baby_minni_maus_feya_rozovyy/</t>
  </si>
  <si>
    <t>https://topol-dt.ru/upload/iblock/19e/d407dd08_f171_11e8_94db_549f35008dee_961a9247_3370_11e9_94db_549f35008dee.jpeg</t>
  </si>
  <si>
    <t>https://topol-dt.ru/upload/iblock/1d7/d407dd08_f171_11e8_94db_549f35008dee_9c3fffdc_3370_11e9_94db_549f35008dee.jpeg</t>
  </si>
  <si>
    <t>https://topol-dt.ru/upload/iblock/b0e/d407dd08_f171_11e8_94db_549f35008dee_9c3fffdd_3370_11e9_94db_549f35008dee.jpeg</t>
  </si>
  <si>
    <t>https://topol-dt.ru/upload/iblock/cb6/d407dd08_f171_11e8_94db_549f35008dee_9c3fffde_3370_11e9_94db_549f35008dee.jpeg</t>
  </si>
  <si>
    <t>https://topol-dt.ru/upload/iblock/1a7/d407dd08_f171_11e8_94db_549f35008dee_a5d3c936_3370_11e9_94db_549f35008dee.jpeg</t>
  </si>
  <si>
    <t>https://topol-dt.ru/upload/iblock/a63/d407dd08_f171_11e8_94db_549f35008dee_a5d3c937_3370_11e9_94db_549f35008dee.jpeg</t>
  </si>
  <si>
    <t>https://topol-dt.ru/upload/iblock/ed9/d407dd08_f171_11e8_94db_549f35008dee_ac0ea32d_3370_11e9_94db_549f35008dee.jpeg</t>
  </si>
  <si>
    <t>https://topol-dt.ru/upload/iblock/c4e/d407dd08_f171_11e8_94db_549f35008dee_ac0ea32e_3370_11e9_94db_549f35008dee.jpeg</t>
  </si>
  <si>
    <t>https://topol-dt.ru/upload/iblock/07f/d407dd08_f171_11e8_94db_549f35008dee_b28760ed_3370_11e9_94db_549f35008dee.jpeg</t>
  </si>
  <si>
    <t>https://topol-dt.ru/upload/iblock/752/d407dd08_f171_11e8_94db_549f35008dee_b28760ee_3370_11e9_94db_549f35008dee.jpeg</t>
  </si>
  <si>
    <t>https://topol-dt.ru/upload/iblock/ad4/d407dd08_f171_11e8_94db_549f35008dee_bb5f1d91_3370_11e9_94db_549f35008dee.jpeg</t>
  </si>
  <si>
    <t>https://topol-dt.ru/upload/iblock/67e/d407dd08_f171_11e8_94db_549f35008dee_bb5f1d93_3370_11e9_94db_549f35008dee.jpeg</t>
  </si>
  <si>
    <t>https://topol-dt.ru/upload/iblock/6af/d407dd08_f171_11e8_94db_549f35008dee_bb5f1d94_3370_11e9_94db_549f35008dee.jpeg</t>
  </si>
  <si>
    <t>Стеллаж Polini Home Smart Каскадный 6 секций, белый, эффект фанеры</t>
  </si>
  <si>
    <t>https://topol-dt.ru/catalog/shkafy_i_stellazhi/stellazh_polini_home_smart_kaskadnyy_6_sektsiy_belyy_effekt_fanery/</t>
  </si>
  <si>
    <t>https://topol-dt.ru/upload/iblock/893/6a5cedd0_2abe_11e9_94db_549f35008dee_991b7098_4c69_11e9_94db_549f35008dee.jpeg</t>
  </si>
  <si>
    <t>https://topol-dt.ru/upload/iblock/b42/6a5cedd0_2abe_11e9_94db_549f35008dee_a0dcac3d_4c69_11e9_94db_549f35008dee.jpeg</t>
  </si>
  <si>
    <t>https://topol-dt.ru/upload/iblock/e9d/6a5cedd0_2abe_11e9_94db_549f35008dee_a0dcac3e_4c69_11e9_94db_549f35008dee.jpeg</t>
  </si>
  <si>
    <t>https://topol-dt.ru/upload/iblock/a47/6a5cedd0_2abe_11e9_94db_549f35008dee_a91e722f_4c69_11e9_94db_549f35008dee.jpeg</t>
  </si>
  <si>
    <t>https://topol-dt.ru/upload/iblock/159/6a5cedd0_2abe_11e9_94db_549f35008dee_0cbef7b9_e5ab_11e9_8710_549f35008dee.pdf</t>
  </si>
  <si>
    <t>Кровать детская Polini kids Mirum 1910, белый</t>
  </si>
  <si>
    <t>1.783239</t>
  </si>
  <si>
    <t>43.8</t>
  </si>
  <si>
    <t>Mirum</t>
  </si>
  <si>
    <t>-классический дизайн;-подростковое ложе 190х90 см;-материал ЛДСП;-возраст: 6-16 лет;-сглаженые углы спинки кровати.-реечное дно поможет правильному формированиюю осанки ребенкаГабариты : (ВхШхГ)870 х 1984 х 1032 мм</t>
  </si>
  <si>
    <t>https://topol-dt.ru/catalog/krovati_podrostkovye/krovat_detskaya_polini_kids_mirum_1910_belyy/</t>
  </si>
  <si>
    <t>https://topol-dt.ru/upload/iblock/dc9/66b1f0ef_25f5_11e9_94db_549f35008dee_c52e37c3_5f82_11e9_94db_549f35008dee.jpeg</t>
  </si>
  <si>
    <t>https://topol-dt.ru/upload/iblock/b7b/66b1f0ef_25f5_11e9_94db_549f35008dee_5a21e421_3e8e_11e9_94db_549f35008dee.jpeg</t>
  </si>
  <si>
    <t>https://topol-dt.ru/upload/iblock/1fe/66b1f0ef_25f5_11e9_94db_549f35008dee_5a21e422_3e8e_11e9_94db_549f35008dee.jpeg</t>
  </si>
  <si>
    <t>https://topol-dt.ru/upload/iblock/0ba/66b1f0ef_25f5_11e9_94db_549f35008dee_1df66a92_ac4e_11e9_8710_549f35008dee.pdf</t>
  </si>
  <si>
    <t>Кровать детская Polini kids Mirum 1915 c ящиком, белый / серый</t>
  </si>
  <si>
    <t>76.4</t>
  </si>
  <si>
    <t>-подростковое ложе 190х90 см;-материал ЛДСП;-ящик в основании;-стильный дизайн;-сглаженые углы.Габариты изделия:Кровать:(ВхШхГ)870 х 1984 х 1032 мм.Ящик:(ВхШхГ)232 х 1904 х 858 мм.</t>
  </si>
  <si>
    <t>https://topol-dt.ru/catalog/krovati_podrostkovye/krovat_detskaya_polini_kids_mirum_1915_c_yashchikom_belyy_seryy/</t>
  </si>
  <si>
    <t>https://topol-dt.ru/upload/iblock/fcd/a639df77_4628_11e9_94db_549f35008dee_ea2d57ec_4ae5_11e9_94db_549f35008dee.jpeg</t>
  </si>
  <si>
    <t>https://topol-dt.ru/upload/iblock/b4a/a639df77_4628_11e9_94db_549f35008dee_ea2d57ee_4ae5_11e9_94db_549f35008dee.jpeg</t>
  </si>
  <si>
    <t>https://topol-dt.ru/upload/iblock/0e3/a639df77_4628_11e9_94db_549f35008dee_e077adf8_7a61_11ea_a0f3_549f35008dee.jpeg</t>
  </si>
  <si>
    <t>https://topol-dt.ru/upload/iblock/b32/a639df77_4628_11e9_94db_549f35008dee_1e72f77e_56aa_11e9_94db_549f35008dee.pdf</t>
  </si>
  <si>
    <t>Кровать детская Polini kids Mirum 1915 c ящиком, белый / белый</t>
  </si>
  <si>
    <t>-подростковое ложе 190х90 см;-материал ЛДСП;-ящик в основавнии;-стильный дизайн;-сглаженые углы.Габариты изделия:Кровать:(ВхШхГ)870 х 1984 х 1032 мм.Ящик:(ВхШхГ)232 х 1904 х 858 мм.</t>
  </si>
  <si>
    <t>https://topol-dt.ru/catalog/krovati_podrostkovye/krovat_detskaya_polini_kids_mirum_1915_c_yashchikom_belyy_belyy/</t>
  </si>
  <si>
    <t>https://topol-dt.ru/upload/iblock/fd1/19566d3f_4628_11e9_94db_549f35008dee_f6d9cb82_4ae5_11e9_94db_549f35008dee.jpeg</t>
  </si>
  <si>
    <t>https://topol-dt.ru/upload/iblock/012/19566d3f_4628_11e9_94db_549f35008dee_f6d9cb83_4ae5_11e9_94db_549f35008dee.jpeg</t>
  </si>
  <si>
    <t>https://topol-dt.ru/upload/iblock/749/19566d3f_4628_11e9_94db_549f35008dee_edc74fc5_ac4d_11e9_8710_549f35008dee.pdf</t>
  </si>
  <si>
    <t>Стол письменный Polini kids Mirum 1446 высокий с полкой, белый/двери серые</t>
  </si>
  <si>
    <t>60.8</t>
  </si>
  <si>
    <t xml:space="preserve"> -2 выдвижных ящика для хранения -навесная полка с дверцами и с 3 секциями для удобства хренения  -4 уровня высоты стола -широкая рабочая поверхность -устойчивая конструкция, опоры из массива березы -современный дизайн,отсутствие ручек.Размеры:Размер стола общий (ВхШхГ): 180х128х60 см. Стол (ВхШхГ): 835х1280х600 мм. Полка (ВхШхГ): 400х1200х312 мм. Двери навесной полки (ВхШхГ): 364х296х16 мм</t>
  </si>
  <si>
    <t>https://topol-dt.ru/catalog/stoly/stol_pismennyy_polini_kids_mirum_1446_vysokiy_s_polkoy_belyy_dveri_serye/</t>
  </si>
  <si>
    <t>https://topol-dt.ru/upload/iblock/2b7/0ccd2edd_2875_11e9_94db_549f35008dee_565bf0b7_4ecd_11e9_94db_549f35008dee.jpeg</t>
  </si>
  <si>
    <t>https://topol-dt.ru/upload/iblock/a0c/0ccd2edd_2875_11e9_94db_549f35008dee_508006ed_4fab_11e9_94db_549f35008dee.jpeg</t>
  </si>
  <si>
    <t>https://topol-dt.ru/upload/iblock/906/0ccd2edd_2875_11e9_94db_549f35008dee_0216c961_b8ee_11e9_8710_549f35008dee.pdf</t>
  </si>
  <si>
    <t>https://topol-dt.ru/upload/iblock/7c7/0ccd2edd_2875_11e9_94db_549f35008dee_0216c962_b8ee_11e9_8710_549f35008dee.pdf</t>
  </si>
  <si>
    <t>https://topol-dt.ru/upload/iblock/1fc/0ccd2edd_2875_11e9_94db_549f35008dee_9d424ab6_6744_11e9_b477_549f35008dee.pdf</t>
  </si>
  <si>
    <t>Стол письменный Polini kids Mirum 1446 высокий с полкой, белый/двери белые</t>
  </si>
  <si>
    <t>https://topol-dt.ru/catalog/stoly/stol_pismennyy_polini_kids_mirum_1446_vysokiy_s_polkoy_belyy_dveri_belye/</t>
  </si>
  <si>
    <t>https://topol-dt.ru/upload/iblock/df6/ff886336_2874_11e9_94db_549f35008dee_e3dc7dc1_4ecd_11e9_94db_549f35008dee.jpeg</t>
  </si>
  <si>
    <t>https://topol-dt.ru/upload/iblock/67c/ff886336_2874_11e9_94db_549f35008dee_572ac191_4fab_11e9_94db_549f35008dee.jpeg</t>
  </si>
  <si>
    <t>https://topol-dt.ru/upload/iblock/9a9/ff886336_2874_11e9_94db_549f35008dee_f15c7dd4_b8ed_11e9_8710_549f35008dee.pdf</t>
  </si>
  <si>
    <t>https://topol-dt.ru/upload/iblock/653/ff886336_2874_11e9_94db_549f35008dee_f15c7dd5_b8ed_11e9_8710_549f35008dee.pdf</t>
  </si>
  <si>
    <t>https://topol-dt.ru/upload/iblock/79d/ff886336_2874_11e9_94db_549f35008dee_83d3f729_6744_11e9_b477_549f35008dee.pdf</t>
  </si>
  <si>
    <t>Стол письменный Polini kids Mirum 1446 высокий с полкой, белый/двери голубые</t>
  </si>
  <si>
    <t>белый-голубой</t>
  </si>
  <si>
    <t>https://topol-dt.ru/catalog/stoly/stol_pismennyy_polini_kids_mirum_1446_vysokiy_s_polkoy_belyy_dveri_golubye/</t>
  </si>
  <si>
    <t>https://topol-dt.ru/upload/iblock/764/17b7be5f_2875_11e9_94db_549f35008dee_66e6a0bf_4ecd_11e9_94db_549f35008dee.jpeg</t>
  </si>
  <si>
    <t>https://topol-dt.ru/upload/iblock/57e/17b7be5f_2875_11e9_94db_549f35008dee_4a1cb590_4fab_11e9_94db_549f35008dee.jpeg</t>
  </si>
  <si>
    <t>https://topol-dt.ru/upload/iblock/78e/17b7be5f_2875_11e9_94db_549f35008dee_0e9602d1_b8ee_11e9_8710_549f35008dee.pdf</t>
  </si>
  <si>
    <t>https://topol-dt.ru/upload/iblock/d52/17b7be5f_2875_11e9_94db_549f35008dee_0e9602d2_b8ee_11e9_8710_549f35008dee.pdf</t>
  </si>
  <si>
    <t>https://topol-dt.ru/upload/iblock/8ac/17b7be5f_2875_11e9_94db_549f35008dee_8a0088df_6744_11e9_b477_549f35008dee.pdf</t>
  </si>
  <si>
    <t>Стол письменный Polini kids Mirum 1446 высокий с полкой, белый/двери розовые</t>
  </si>
  <si>
    <t>https://topol-dt.ru/catalog/stoly/stol_pismennyy_polini_kids_mirum_1446_vysokiy_s_polkoy_belyy_dveri_rozovye/</t>
  </si>
  <si>
    <t>https://topol-dt.ru/upload/iblock/565/2480c277_2875_11e9_94db_549f35008dee_c4785824_4ecd_11e9_94db_549f35008dee.jpeg</t>
  </si>
  <si>
    <t>https://topol-dt.ru/upload/iblock/910/2480c277_2875_11e9_94db_549f35008dee_3cad1124_4fab_11e9_94db_549f35008dee.jpeg</t>
  </si>
  <si>
    <t>https://topol-dt.ru/upload/iblock/38d/2480c277_2875_11e9_94db_549f35008dee_1b153c41_b8ee_11e9_8710_549f35008dee.pdf</t>
  </si>
  <si>
    <t>https://topol-dt.ru/upload/iblock/42b/2480c277_2875_11e9_94db_549f35008dee_1b153c42_b8ee_11e9_8710_549f35008dee.pdf</t>
  </si>
  <si>
    <t>https://topol-dt.ru/upload/iblock/bb1/2480c277_2875_11e9_94db_549f35008dee_96c00776_6744_11e9_b477_549f35008dee.pdf</t>
  </si>
  <si>
    <t>Стол письменный Polini kids Mirum 1446 высокий с полкой, белый/двери желтые</t>
  </si>
  <si>
    <t>белый-желтый</t>
  </si>
  <si>
    <t>https://topol-dt.ru/catalog/stoly/stol_pismennyy_polini_kids_mirum_1446_vysokiy_s_polkoy_belyy_dveri_zheltye/</t>
  </si>
  <si>
    <t>https://topol-dt.ru/upload/iblock/98c/31f529a4_2875_11e9_94db_549f35008dee_768a6b4c_4ecd_11e9_94db_549f35008dee.jpeg</t>
  </si>
  <si>
    <t>https://topol-dt.ru/upload/iblock/ee1/31f529a4_2875_11e9_94db_549f35008dee_3687a38f_4fab_11e9_94db_549f35008dee.jpeg</t>
  </si>
  <si>
    <t>https://topol-dt.ru/upload/iblock/31d/31f529a4_2875_11e9_94db_549f35008dee_2186d5e0_b8ee_11e9_8710_549f35008dee.pdf</t>
  </si>
  <si>
    <t>https://topol-dt.ru/upload/iblock/433/31f529a4_2875_11e9_94db_549f35008dee_2a01bcd9_b8ee_11e9_8710_549f35008dee.pdf</t>
  </si>
  <si>
    <t>https://topol-dt.ru/upload/iblock/9d6/31f529a4_2875_11e9_94db_549f35008dee_904749b8_6744_11e9_b477_549f35008dee.pdf</t>
  </si>
  <si>
    <t>Стол письменный Polini kids Mirum 1446 высокий с полкой, серый/двери белые</t>
  </si>
  <si>
    <t>https://topol-dt.ru/catalog/stoly/stol_pismennyy_polini_kids_mirum_1446_vysokiy_s_polkoy_seryy_dveri_belye/</t>
  </si>
  <si>
    <t>https://topol-dt.ru/upload/iblock/71a/38abcb2b_2875_11e9_94db_549f35008dee_fb5e1476_4ecd_11e9_94db_549f35008dee.jpeg</t>
  </si>
  <si>
    <t>https://topol-dt.ru/upload/iblock/f3b/38abcb2b_2875_11e9_94db_549f35008dee_43be26f5_4fab_11e9_94db_549f35008dee.jpeg</t>
  </si>
  <si>
    <t>https://topol-dt.ru/upload/iblock/a55/38abcb2b_2875_11e9_94db_549f35008dee_66475489_b8ee_11e9_8710_549f35008dee.pdf</t>
  </si>
  <si>
    <t>https://topol-dt.ru/upload/iblock/cec/38abcb2b_2875_11e9_94db_549f35008dee_6647548a_b8ee_11e9_8710_549f35008dee.pdf</t>
  </si>
  <si>
    <t>https://topol-dt.ru/upload/iblock/628/38abcb2b_2875_11e9_94db_549f35008dee_cb97b3ac_6744_11e9_b477_549f35008dee.pdf</t>
  </si>
  <si>
    <t>Стол письменный Polini kids Mirum 1446 высокий с полкой, серый/двери серые</t>
  </si>
  <si>
    <t>https://topol-dt.ru/catalog/stoly/stol_pismennyy_polini_kids_mirum_1446_vysokiy_s_polkoy_seryy_dveri_serye/</t>
  </si>
  <si>
    <t>https://topol-dt.ru/upload/iblock/cf4/4c8383b2_2875_11e9_94db_549f35008dee_b1c3077d_4ecd_11e9_94db_549f35008dee.jpeg</t>
  </si>
  <si>
    <t>https://topol-dt.ru/upload/iblock/f1a/4c8383b2_2875_11e9_94db_549f35008dee_1989a0f9_4fab_11e9_94db_549f35008dee.jpeg</t>
  </si>
  <si>
    <t>https://topol-dt.ru/upload/iblock/fb1/4c8383b2_2875_11e9_94db_549f35008dee_337b5710_b8ee_11e9_8710_549f35008dee.pdf</t>
  </si>
  <si>
    <t>https://topol-dt.ru/upload/iblock/7de/4c8383b2_2875_11e9_94db_549f35008dee_337b5711_b8ee_11e9_8710_549f35008dee.pdf</t>
  </si>
  <si>
    <t>https://topol-dt.ru/upload/iblock/69a/4c8383b2_2875_11e9_94db_549f35008dee_eb3e7fd0_6744_11e9_b477_549f35008dee.pdf</t>
  </si>
  <si>
    <t>Стол письменный Polini kids Mirum 1446 высокий с полкой, серый/двери голубые</t>
  </si>
  <si>
    <t>серый-голубой</t>
  </si>
  <si>
    <t>https://topol-dt.ru/catalog/stoly/stol_pismennyy_polini_kids_mirum_1446_vysokiy_s_polkoy_seryy_dveri_golubye/</t>
  </si>
  <si>
    <t>https://topol-dt.ru/upload/iblock/8c1/5ad2e978_2875_11e9_94db_549f35008dee_978f21b8_4ecd_11e9_94db_549f35008dee.jpeg</t>
  </si>
  <si>
    <t>https://topol-dt.ru/upload/iblock/048/5ad2e978_2875_11e9_94db_549f35008dee_28d095db_4fab_11e9_94db_549f35008dee.jpeg</t>
  </si>
  <si>
    <t>https://topol-dt.ru/upload/iblock/981/5ad2e978_2875_11e9_94db_549f35008dee_403d3708_b8ee_11e9_8710_549f35008dee.pdf</t>
  </si>
  <si>
    <t>https://topol-dt.ru/upload/iblock/5c0/5ad2e978_2875_11e9_94db_549f35008dee_403d3709_b8ee_11e9_8710_549f35008dee.pdf</t>
  </si>
  <si>
    <t>https://topol-dt.ru/upload/iblock/b61/5ad2e978_2875_11e9_94db_549f35008dee_d25a3c13_6744_11e9_b477_549f35008dee.pdf</t>
  </si>
  <si>
    <t>Стол письменный Polini kids Mirum 1446 высокий с полкой, серый/двери розовые</t>
  </si>
  <si>
    <t>серый-розовый</t>
  </si>
  <si>
    <t>https://topol-dt.ru/catalog/stoly/stol_pismennyy_polini_kids_mirum_1446_vysokiy_s_polkoy_seryy_dveri_rozovye/</t>
  </si>
  <si>
    <t>https://topol-dt.ru/upload/iblock/d9e/6e4b6af6_2875_11e9_94db_549f35008dee_d305a1b1_4ecd_11e9_94db_549f35008dee.jpeg</t>
  </si>
  <si>
    <t>https://topol-dt.ru/upload/iblock/1d3/6e4b6af6_2875_11e9_94db_549f35008dee_20ab606b_4fab_11e9_94db_549f35008dee.jpeg</t>
  </si>
  <si>
    <t>https://topol-dt.ru/upload/iblock/5e3/6e4b6af6_2875_11e9_94db_549f35008dee_4ffd9218_b8ee_11e9_8710_549f35008dee.pdf</t>
  </si>
  <si>
    <t>https://topol-dt.ru/upload/iblock/58d/6e4b6af6_2875_11e9_94db_549f35008dee_4ffd9219_b8ee_11e9_8710_549f35008dee.pdf</t>
  </si>
  <si>
    <t>https://topol-dt.ru/upload/iblock/64b/6e4b6af6_2875_11e9_94db_549f35008dee_e43e13a2_6744_11e9_b477_549f35008dee.pdf</t>
  </si>
  <si>
    <t>Стол письменный Polini kids Mirum 1446 высокий с полкой, серый/двери желтые</t>
  </si>
  <si>
    <t>серый-желтый</t>
  </si>
  <si>
    <t>https://topol-dt.ru/catalog/stoly/stol_pismennyy_polini_kids_mirum_1446_vysokiy_s_polkoy_seryy_dveri_zheltye/</t>
  </si>
  <si>
    <t>https://topol-dt.ru/upload/iblock/ffc/7ee6c49f_2875_11e9_94db_549f35008dee_810c3e42_4ecd_11e9_94db_549f35008dee.jpeg</t>
  </si>
  <si>
    <t>https://topol-dt.ru/upload/iblock/79b/7ee6c49f_2875_11e9_94db_549f35008dee_2ff4b6ae_4fab_11e9_94db_549f35008dee.jpeg</t>
  </si>
  <si>
    <t>https://topol-dt.ru/upload/iblock/98c/7ee6c49f_2875_11e9_94db_549f35008dee_5aaa3dd3_b8ee_11e9_8710_549f35008dee.pdf</t>
  </si>
  <si>
    <t>https://topol-dt.ru/upload/iblock/01c/7ee6c49f_2875_11e9_94db_549f35008dee_5aaa3dd4_b8ee_11e9_8710_549f35008dee.pdf</t>
  </si>
  <si>
    <t>https://topol-dt.ru/upload/iblock/d83/7ee6c49f_2875_11e9_94db_549f35008dee_dd76c87a_6744_11e9_b477_549f35008dee.pdf</t>
  </si>
  <si>
    <t>Стеллаж детский книжный Polini kids Disney baby 800 &amp;quot;Микки Маус&amp;quot;, с текстильными полками, белый-сер</t>
  </si>
  <si>
    <t>Стеллаж Polini kids Disney baby 800 подходит для детей ясельного возраста.Текстильные полки выполнены из 100% хлопка высочайшего качества. Крепятся на на фиксаторы-липучки и легко снимаются.По бокам фасад украшают яркие рисунки забавных героев мультика Дисней.В нижней части стеллажа располагается полка для хранения игрушек,настольных игр.Соответствует европейским стандартам качества.Размер ВхШхГ: 72,7х69,6х35 см</t>
  </si>
  <si>
    <t>https://topol-dt.ru/catalog/shkafy_i_stellazhi/stellazh_detskiy_knizhnyy_polini_kids_disney_baby_800_mikki_maus_s_tekstilnymi_polkami_belyy_ser/</t>
  </si>
  <si>
    <t>https://topol-dt.ru/upload/iblock/56a/25bff470_33df_11e8_903c_549f35008dee_5cd4d42b_46f9_11e8_903c_549f35008dee.jpeg</t>
  </si>
  <si>
    <t>https://topol-dt.ru/upload/iblock/668/25bff470_33df_11e8_903c_549f35008dee_5cd4d42c_46f9_11e8_903c_549f35008dee.jpeg</t>
  </si>
  <si>
    <t>https://topol-dt.ru/upload/iblock/fd1/25bff470_33df_11e8_903c_549f35008dee_d42b8522_56e1_11e9_94db_549f35008dee.jpeg</t>
  </si>
  <si>
    <t>https://topol-dt.ru/upload/iblock/2b7/25bff470_33df_11e8_903c_549f35008dee_098ad371_7c5d_11e9_b477_549f35008dee.pdf</t>
  </si>
  <si>
    <t>Стеллаж детский книжный Polini kids Disney baby 800 &amp;quot;Минни Маус-Фея&amp;quot;, с текстильными полками, белый-</t>
  </si>
  <si>
    <t>https://topol-dt.ru/catalog/shkafy_i_stellazhi/stellazh_detskiy_knizhnyy_polini_kids_disney_baby_800_minni_maus_feya_s_tekstilnymi_polkami_belyy/</t>
  </si>
  <si>
    <t>https://topol-dt.ru/upload/iblock/ad4/bdcc6c5e_33e5_11e8_903c_549f35008dee_4bed4e79_46f9_11e8_903c_549f35008dee.jpeg</t>
  </si>
  <si>
    <t>https://topol-dt.ru/upload/iblock/517/bdcc6c5e_33e5_11e8_903c_549f35008dee_4bed4e7a_46f9_11e8_903c_549f35008dee.jpeg</t>
  </si>
  <si>
    <t>https://topol-dt.ru/upload/iblock/35c/bdcc6c5e_33e5_11e8_903c_549f35008dee_ad59f201_56e2_11e9_94db_549f35008dee.jpeg</t>
  </si>
  <si>
    <t>https://topol-dt.ru/upload/iblock/c19/bdcc6c5e_33e5_11e8_903c_549f35008dee_ad59f202_56e2_11e9_94db_549f35008dee.jpeg</t>
  </si>
  <si>
    <t>https://topol-dt.ru/upload/iblock/5db/bdcc6c5e_33e5_11e8_903c_549f35008dee_43f4c889_a675_11ea_a0f3_549f35008dee.jpeg</t>
  </si>
  <si>
    <t>https://topol-dt.ru/upload/iblock/f29/bdcc6c5e_33e5_11e8_903c_549f35008dee_43f4c88a_a675_11ea_a0f3_549f35008dee.jpeg</t>
  </si>
  <si>
    <t>https://topol-dt.ru/upload/iblock/65a/bdcc6c5e_33e5_11e8_903c_549f35008dee_c0abd32e_7c5c_11e9_b477_549f35008dee.pdf</t>
  </si>
  <si>
    <t>Кровать детская выдвижная Polini kids Fun 4200, белый</t>
  </si>
  <si>
    <t>1.267695</t>
  </si>
  <si>
    <t>84.4</t>
  </si>
  <si>
    <t>- многофункциональная модель в белом цвете- нижнюю часть можно использовать как ящик для постельного белья и игрушек- подходит для сна двоих детей- абсолютная безопасность и комфорт- скругленные углы- устойчивая конструкция- соответствует европейским стандартам качестваГабариты:Общие габариты кроватки (ВхДхГ): 650х1970х990 мм.Размер верхнего дна  1926*926мм.Размер дна ящика 1832*904мм.Толщина спинок кровати -22 мм.</t>
  </si>
  <si>
    <t>https://topol-dt.ru/catalog/krovati_podrostkovye/krovat_detskaya_vydvizhnaya_polini_kids_fun_4200_belyy/</t>
  </si>
  <si>
    <t>https://topol-dt.ru/upload/iblock/963/5a01d0bb_1a41_11e9_94db_549f35008dee_822d95bd_4ec6_11e9_94db_549f35008dee.jpeg</t>
  </si>
  <si>
    <t>https://topol-dt.ru/upload/iblock/ce0/5a01d0bb_1a41_11e9_94db_549f35008dee_9e3ada6f_ee7b_11e9_8710_549f35008dee.jpeg</t>
  </si>
  <si>
    <t>https://topol-dt.ru/upload/iblock/106/5a01d0bb_1a41_11e9_94db_549f35008dee_a57b8bc3_ee7b_11e9_8710_549f35008dee.jpeg</t>
  </si>
  <si>
    <t>https://topol-dt.ru/upload/iblock/6e0/5a01d0bb_1a41_11e9_94db_549f35008dee_a57b8bc4_ee7b_11e9_8710_549f35008dee.jpeg</t>
  </si>
  <si>
    <t>https://topol-dt.ru/upload/iblock/76b/5a01d0bb_1a41_11e9_94db_549f35008dee_a57b8bc5_ee7b_11e9_8710_549f35008dee.jpeg</t>
  </si>
  <si>
    <t>https://topol-dt.ru/upload/iblock/6da/5a01d0bb_1a41_11e9_94db_549f35008dee_aff3d937_ee7b_11e9_8710_549f35008dee.jpeg</t>
  </si>
  <si>
    <t>https://topol-dt.ru/upload/iblock/a6b/5a01d0bb_1a41_11e9_94db_549f35008dee_79f7b6ac_4ec6_11e9_94db_549f35008dee.jpeg</t>
  </si>
  <si>
    <t>https://topol-dt.ru/upload/iblock/6ed/5a01d0bb_1a41_11e9_94db_549f35008dee_79f7b6ad_4ec6_11e9_94db_549f35008dee.jpeg</t>
  </si>
  <si>
    <t>https://topol-dt.ru/upload/iblock/e9a/5a01d0bb_1a41_11e9_94db_549f35008dee_822d95bc_4ec6_11e9_94db_549f35008dee.jpeg</t>
  </si>
  <si>
    <t>Стол письменный Polini kids Aviv 1450, с 2 ящиками и металлическими опорами, белый</t>
  </si>
  <si>
    <t>Aviv</t>
  </si>
  <si>
    <t xml:space="preserve">Письменный стол для подростка Авив 1450 выполнен в классическом стиле.Стол изготовлен из Австрийского ЛДСП, а прочные ножки-опоры -металл.Имеется 2 выдвижных ящика для канцелярских товаров.Белый цвет впишется в любой интерьер подростковой комнаты.Размер стола: 747х1400х618 мм </t>
  </si>
  <si>
    <t>https://topol-dt.ru/catalog/stoly/stol_pismennyy_polini_kids_aviv_1450_s_2_yashchikami_i_metallicheskimi_oporami_belyy/</t>
  </si>
  <si>
    <t>https://topol-dt.ru/upload/iblock/fca/a357a4bf_2845_11e9_94db_549f35008dee_603b57b2_3f3c_11e9_94db_549f35008dee.jpeg</t>
  </si>
  <si>
    <t>https://topol-dt.ru/upload/iblock/70e/a357a4bf_2845_11e9_94db_549f35008dee_603b57b3_3f3c_11e9_94db_549f35008dee.jpeg</t>
  </si>
  <si>
    <t>https://topol-dt.ru/upload/iblock/ff5/a357a4bf_2845_11e9_94db_549f35008dee_6ba67183_3f3c_11e9_94db_549f35008dee.jpeg</t>
  </si>
  <si>
    <t>https://topol-dt.ru/upload/iblock/882/a357a4bf_2845_11e9_94db_549f35008dee_c3dc0872_6504_11ea_a0f3_549f35008dee.jpeg</t>
  </si>
  <si>
    <t>https://topol-dt.ru/upload/iblock/6b9/a357a4bf_2845_11e9_94db_549f35008dee_854633f6_561b_11e9_94db_549f35008dee.pdf</t>
  </si>
  <si>
    <t>Стол письменный Polini kids Aviv 1450, с 2 ящиками и металлическими опорами, серый</t>
  </si>
  <si>
    <t xml:space="preserve">Письменный стол для подростка Авив 1450 выполнен в классическом стиле.Стол изготовлен из Австрийского ЛДСП, а прочные ножки-опоры -металл.Имеется 2 выдвижных ящика для концелярских товаров.Нетральный белый цвет впишется в любой интерьер подростковой комнаты.Размер стола: 747х1400х618 мм </t>
  </si>
  <si>
    <t>https://topol-dt.ru/catalog/stoly/stol_pismennyy_polini_kids_aviv_1450_s_2_yashchikami_i_metallicheskimi_oporami_seryy/</t>
  </si>
  <si>
    <t>https://topol-dt.ru/upload/iblock/659/d24c89e7_2845_11e9_94db_549f35008dee_77352789_4a21_11e9_94db_549f35008dee.jpeg</t>
  </si>
  <si>
    <t>https://topol-dt.ru/upload/iblock/9c5/d24c89e7_2845_11e9_94db_549f35008dee_7d856de3_4a21_11e9_94db_549f35008dee.jpeg</t>
  </si>
  <si>
    <t>https://topol-dt.ru/upload/iblock/95f/d24c89e7_2845_11e9_94db_549f35008dee_8b47ece7_561b_11e9_94db_549f35008dee.pdf</t>
  </si>
  <si>
    <t>Подушка универсальная Polini kids Звезды большая, серый</t>
  </si>
  <si>
    <t>https://topol-dt.ru/catalog/podushki/podushka_universalnaya_polini_kids_zvezdy_bolshaya_seryy/</t>
  </si>
  <si>
    <t>https://topol-dt.ru/upload/iblock/a9f/f60aff26_8632_11e7_8095_549f35008dee_f4f4e3ad_33ea_11e8_903c_549f35008dee.jpeg</t>
  </si>
  <si>
    <t>Шкаф-пенал Polini kids Fun 460 Тролли, розовый</t>
  </si>
  <si>
    <t>53.6</t>
  </si>
  <si>
    <t>Тролли</t>
  </si>
  <si>
    <t>Шкаф пенал прекрасно сочетается с остальными элементами детской мебели Тролли.Состоит из 1 секции.Оснащен 4 полками.В основании вместительный ящик для хранения игрушек.Модель изготовлена из ЛДСП Kronospan (Австрия),отвечающего европейским требованиям.Габариты изделия,см:(ВхШхГ)&amp;nbsp;190х44,8х51,6</t>
  </si>
  <si>
    <t>https://topol-dt.ru/catalog/shkafy_i_stellazhi/shkaf_penal_polini_kids_fun_460_trolli_rozovyy/</t>
  </si>
  <si>
    <t>https://topol-dt.ru/upload/iblock/9d0/66e8df41_f236_11e8_94db_549f35008dee_acbab520_2eb8_11e9_94db_549f35008dee.jpeg</t>
  </si>
  <si>
    <t>https://topol-dt.ru/upload/iblock/f09/66e8df41_f236_11e8_94db_549f35008dee_b6cfb62d_6726_11e9_b477_549f35008dee.jpeg</t>
  </si>
  <si>
    <t>https://topol-dt.ru/upload/iblock/220/66e8df41_f236_11e8_94db_549f35008dee_df25b219_44ca_11e9_94db_549f35008dee.jpeg</t>
  </si>
  <si>
    <t>https://topol-dt.ru/upload/iblock/7dd/66e8df41_f236_11e8_94db_549f35008dee_ff64da36_7c5a_11e9_b477_549f35008dee.pdf</t>
  </si>
  <si>
    <t>Стеллаж Polini Home Smart Кубический 9 секции, белый, эффект фанеры</t>
  </si>
  <si>
    <t>https://topol-dt.ru/catalog/shkafy_i_stellazhi/stellazh_polini_home_smart_kubicheskiy_9_sektsii_belyy_effekt_fanery/</t>
  </si>
  <si>
    <t>https://topol-dt.ru/upload/iblock/7d7/37134561_2abf_11e9_94db_549f35008dee_7e50be27_59c3_11e9_94db_549f35008dee.jpeg</t>
  </si>
  <si>
    <t>https://topol-dt.ru/upload/iblock/519/37134561_2abf_11e9_94db_549f35008dee_7e50be28_59c3_11e9_94db_549f35008dee.jpeg</t>
  </si>
  <si>
    <t>https://topol-dt.ru/upload/iblock/d5d/37134561_2abf_11e9_94db_549f35008dee_7e50be29_59c3_11e9_94db_549f35008dee.jpeg</t>
  </si>
  <si>
    <t>https://topol-dt.ru/upload/iblock/667/37134561_2abf_11e9_94db_549f35008dee_8608744a_59c3_11e9_94db_549f35008dee.jpeg</t>
  </si>
  <si>
    <t>https://topol-dt.ru/upload/iblock/d63/37134561_2abf_11e9_94db_549f35008dee_7d8a655d_e5ae_11e9_8710_549f35008dee.pdf</t>
  </si>
  <si>
    <t>Комод Polini kids Fun 3290, белый</t>
  </si>
  <si>
    <t>50.2</t>
  </si>
  <si>
    <t>https://topol-dt.ru/catalog/komody_i_stoliki/komod_polini_kids_fun_3290_belyy/</t>
  </si>
  <si>
    <t>https://topol-dt.ru/upload/iblock/977/be0521be_1a41_11e9_94db_549f35008dee_44f125b4_43fe_11e9_94db_549f35008dee.jpeg</t>
  </si>
  <si>
    <t>https://topol-dt.ru/upload/iblock/4c8/be0521be_1a41_11e9_94db_549f35008dee_44f125b5_43fe_11e9_94db_549f35008dee.jpeg</t>
  </si>
  <si>
    <t>https://topol-dt.ru/upload/iblock/442/be0521be_1a41_11e9_94db_549f35008dee_70a78b3d_6ffb_11e9_b477_549f35008dee.jpeg</t>
  </si>
  <si>
    <t>https://topol-dt.ru/upload/iblock/f47/be0521be_1a41_11e9_94db_549f35008dee_70a78b3e_6ffb_11e9_b477_549f35008dee.jpeg</t>
  </si>
  <si>
    <t>https://topol-dt.ru/upload/iblock/d1a/be0521be_1a41_11e9_94db_549f35008dee_793ca15a_6ffb_11e9_b477_549f35008dee.jpeg</t>
  </si>
  <si>
    <t>https://topol-dt.ru/upload/iblock/c95/be0521be_1a41_11e9_94db_549f35008dee_793ca15b_6ffb_11e9_b477_549f35008dee.jpeg</t>
  </si>
  <si>
    <t>https://topol-dt.ru/upload/iblock/57a/be0521be_1a41_11e9_94db_549f35008dee_81e9853a_6ffb_11e9_b477_549f35008dee.jpeg</t>
  </si>
  <si>
    <t>https://topol-dt.ru/upload/iblock/28f/be0521be_1a41_11e9_94db_549f35008dee_2c70c956_7c59_11e9_b477_549f35008dee.pdf</t>
  </si>
  <si>
    <t>Шкаф угловой Polini kids Fun 1250, белый</t>
  </si>
  <si>
    <t>89.3</t>
  </si>
  <si>
    <t>Угловой шкаф Polini kids Fun 1250 подходит для малогабаритных квартир, заполнит углы комнаты,освободив место для активных игр ребенка.-классический дизайн-полочки и штанга идут в комплекте-шариковая ручка для удобства использования-внутри имеет 2 секции: одна с полками,другая со штангой-устойчивая конструкцияГабариты: (ВхШхГ) 190х85,6х85,6/50 см.</t>
  </si>
  <si>
    <t>https://topol-dt.ru/catalog/shkafy_i_stellazhi/shkaf_uglovoy_polini_kids_fun_1250_belyy/</t>
  </si>
  <si>
    <t>https://topol-dt.ru/upload/iblock/cc0/cded2131_1a49_11e9_94db_549f35008dee_09d9dde7_5b9f_11e9_94db_549f35008dee.jpeg</t>
  </si>
  <si>
    <t>https://topol-dt.ru/upload/iblock/09a/cded2131_1a49_11e9_94db_549f35008dee_09d9dde6_5b9f_11e9_94db_549f35008dee.jpeg</t>
  </si>
  <si>
    <t>https://topol-dt.ru/upload/iblock/cb2/cded2131_1a49_11e9_94db_549f35008dee_09d9dde8_5b9f_11e9_94db_549f35008dee.jpeg</t>
  </si>
  <si>
    <t>https://topol-dt.ru/upload/iblock/a46/cded2131_1a49_11e9_94db_549f35008dee_123a95bd_5b9f_11e9_94db_549f35008dee.jpeg</t>
  </si>
  <si>
    <t>https://topol-dt.ru/upload/iblock/891/cded2131_1a49_11e9_94db_549f35008dee_50923619_44fc_11ef_ba90_5254001dfc81.jpeg</t>
  </si>
  <si>
    <t>https://topol-dt.ru/upload/iblock/30c/cded2131_1a49_11e9_94db_549f35008dee_58438b7d_44fc_11ef_ba90_5254001dfc81.jpeg</t>
  </si>
  <si>
    <t>https://topol-dt.ru/upload/iblock/863/cded2131_1a49_11e9_94db_549f35008dee_24ea36b6_7c9b_11e9_b477_549f35008dee.pdf</t>
  </si>
  <si>
    <t>Ящик для кровати детской Polini kids Mirum 1910, белый</t>
  </si>
  <si>
    <t>32.6</t>
  </si>
  <si>
    <t>Ящик для подростковой кровати Мирум 1910 от 6 до 16 лет.Устанавливается в основании кроватки, служит для хранения постельного белья, игрушек и любых других швейных изделий.Ящик оснащен колесами для легкого выдвижения.Габариты : ВхШхГ 232 х 1904 х 858 мм</t>
  </si>
  <si>
    <t>https://topol-dt.ru/catalog/aksessuary_dlya_mebeli/yashchik_dlya_krovati_detskoy_polini_kids_mirum_1910_belyy/</t>
  </si>
  <si>
    <t>https://topol-dt.ru/upload/iblock/ee0/f3636641_25f5_11e9_94db_549f35008dee_3b2a56e5_4a11_11e9_94db_549f35008dee.jpeg</t>
  </si>
  <si>
    <t>https://topol-dt.ru/upload/iblock/cfc/f3636641_25f5_11e9_94db_549f35008dee_46af9fd8_4a11_11e9_94db_549f35008dee.jpeg</t>
  </si>
  <si>
    <t>https://topol-dt.ru/upload/iblock/7a3/f3636641_25f5_11e9_94db_549f35008dee_cead1ada_4a12_11e9_94db_549f35008dee.jpeg</t>
  </si>
  <si>
    <t>https://topol-dt.ru/upload/iblock/bf9/f3636641_25f5_11e9_94db_549f35008dee_86ef3e65_56aa_11e9_94db_549f35008dee.pdf</t>
  </si>
  <si>
    <t>Ящик для кровати детской Polini kids Mirum 1910, серый</t>
  </si>
  <si>
    <t>https://topol-dt.ru/catalog/aksessuary_dlya_mebeli/yashchik_dlya_krovati_detskoy_polini_kids_mirum_1910_seryy/</t>
  </si>
  <si>
    <t>https://topol-dt.ru/upload/iblock/3ed/1f7fe654_25f6_11e9_94db_549f35008dee_853ac69e_3f37_11e9_94db_549f35008dee.jpeg</t>
  </si>
  <si>
    <t>https://topol-dt.ru/upload/iblock/28e/1f7fe654_25f6_11e9_94db_549f35008dee_7a2e2485_4a11_11e9_94db_549f35008dee.jpeg</t>
  </si>
  <si>
    <t>https://topol-dt.ru/upload/iblock/a85/1f7fe654_25f6_11e9_94db_549f35008dee_ac435601_4a12_11e9_94db_549f35008dee.jpeg</t>
  </si>
  <si>
    <t>https://topol-dt.ru/upload/iblock/edd/1f7fe654_25f6_11e9_94db_549f35008dee_9f7b6f39_56aa_11e9_94db_549f35008dee.pdf</t>
  </si>
  <si>
    <t>Кроватка детская Polini Kids Simple 911, серый</t>
  </si>
  <si>
    <t>Круглая/овальная кроватка детская Polini Kids Simple 911- современное и стильное решение для детской комнаты. Круглые кроватки имеют ряд преимуществ над стандартными прямоугольными:&amp;nbsp;отсутствуют острые углы, можно расположить в центре комнаты, круглая форма напоминает по форме мамин животик, что придает спокойствие малышу. Кроватка-трансформер 911 способна расти вместе с малышом на протяжении долгих лет, превращаясь в несколько предметов мебели.Варианты трансформации:	Детская кроватка с размером ложа 120х60 см.,которое имеет 7 положений по высоте.		Нижнее положение расстояние от пола до дна -218мм, а верхнее положение 518мм, с градацией 50мм.	Колыбельная с размером ложа 60х60 см.&amp;nbsp;	Подростковая кроватка с размером ложа 180х60 см.	Кроватка-диванчик.	Кровать-манеж(необходимо опустить ложе на самое низкое положение и снять колеса).	Кроватка приставная. Отдельно можно приобрести планку для крепления уголков и фиксации к взрослой кровати.	2 кресла.	Столик. Длина ложа изменяется в зависимости от роста ребенка, что избавит от покупки новой мебели. В производстве использованы только натуральные материалы: массив березы. Все бортики хорошо отшлифованы, покрыты нетоксичными красками/лаком.  Размеры кроватки:&amp;nbsp; Размер&amp;nbsp;кровати без колесных опор 1248 х 648 х 860 мм.&amp;nbsp; Размер ложа кроватки 120х60 (приставная, простая, кровать-манеж) см. Размер ложа подростковой кровати -180 х 60см.&amp;nbsp; Габариты кровати подростковой 1848 х 648 х 860мм (без колес)мм Габаритный размер столика -&amp;nbsp; 648х600х760 (700)мм,&amp;nbsp;&amp;nbsp;&amp;nbsp; Размер кресла – 648х348х800 мм</t>
  </si>
  <si>
    <t>https://topol-dt.ru/catalog/krovati_transformery_iz_massiva/krovatka_detskaya_polini_kids_simple_911_seryy/</t>
  </si>
  <si>
    <t>https://topol-dt.ru/upload/iblock/535/4511672e_c6d7_11e8_9ac4_549f35008dee_bc0307c3_3f57_11e9_94db_549f35008dee.jpeg</t>
  </si>
  <si>
    <t>https://topol-dt.ru/upload/iblock/774/4511672e_c6d7_11e8_9ac4_549f35008dee_bc0307c4_3f57_11e9_94db_549f35008dee.jpeg</t>
  </si>
  <si>
    <t>https://topol-dt.ru/upload/iblock/a6c/4511672e_c6d7_11e8_9ac4_549f35008dee_bc0307c5_3f57_11e9_94db_549f35008dee.jpeg</t>
  </si>
  <si>
    <t>https://topol-dt.ru/upload/iblock/85f/4511672e_c6d7_11e8_9ac4_549f35008dee_c5e09bc6_3f57_11e9_94db_549f35008dee.jpeg</t>
  </si>
  <si>
    <t>https://topol-dt.ru/upload/iblock/a49/4511672e_c6d7_11e8_9ac4_549f35008dee_c5e09bc7_3f57_11e9_94db_549f35008dee.jpeg</t>
  </si>
  <si>
    <t>https://topol-dt.ru/upload/iblock/7ec/4511672e_c6d7_11e8_9ac4_549f35008dee_cd4e8741_3f57_11e9_94db_549f35008dee.jpeg</t>
  </si>
  <si>
    <t>https://topol-dt.ru/upload/iblock/4ec/4511672e_c6d7_11e8_9ac4_549f35008dee_3fc64191_39bf_11e9_94db_549f35008dee.pdf</t>
  </si>
  <si>
    <t>Ящик для кровати детской Polini kids Mirum 1910, желтый</t>
  </si>
  <si>
    <t>https://topol-dt.ru/catalog/aksessuary_dlya_mebeli/yashchik_dlya_krovati_detskoy_polini_kids_mirum_1910_zheltyy/</t>
  </si>
  <si>
    <t>https://topol-dt.ru/upload/iblock/587/a8eb7746_25f6_11e9_94db_549f35008dee_6696b124_4a11_11e9_94db_549f35008dee.jpeg</t>
  </si>
  <si>
    <t>https://topol-dt.ru/upload/iblock/23e/a8eb7746_25f6_11e9_94db_549f35008dee_6696b125_4a11_11e9_94db_549f35008dee.jpeg</t>
  </si>
  <si>
    <t>https://topol-dt.ru/upload/iblock/2ec/a8eb7746_25f6_11e9_94db_549f35008dee_6d1710fc_4a12_11e9_94db_549f35008dee.jpeg</t>
  </si>
  <si>
    <t>https://topol-dt.ru/upload/iblock/225/a8eb7746_25f6_11e9_94db_549f35008dee_8d3d2360_56aa_11e9_94db_549f35008dee.pdf</t>
  </si>
  <si>
    <t>Шкаф трехсекционный Polini kids Mirum 2335, белый/белый</t>
  </si>
  <si>
    <t>195.8</t>
  </si>
  <si>
    <t>Многофункциональный шкаф коллекции Мирум.Имеет большое колличество полок.В комплекте прилагается штанга. Можно выбирать, исходя из нужд ребенка: использовать только лишь полки или убрать полку и установить штангу для длинной одежды.В основании 4  вместительных ящика на метабоксах.Оборудован системой плавного закрытия дверей.Оригинальный дизайн.Модель изготовлена из ЛДСП Kronospan (Австрия),отвечающего европейским требованиям.Габариты:(ВхШхГ)2400х1500х500 мм.</t>
  </si>
  <si>
    <t>https://topol-dt.ru/catalog/shkafy_i_stellazhi/shkaf_trekhsektsionnyy_polini_kids_mirum_2335_belyy_belyy/</t>
  </si>
  <si>
    <t>https://topol-dt.ru/upload/iblock/a4a/39340d81_462d_11e9_94db_549f35008dee_42e49a5c_98d3_11e9_8710_549f35008dee.jpeg</t>
  </si>
  <si>
    <t>https://topol-dt.ru/upload/iblock/49c/39340d81_462d_11e9_94db_549f35008dee_ad2f62b5_155c_11ec_9107_549f35008dee.jpeg</t>
  </si>
  <si>
    <t>https://topol-dt.ru/upload/iblock/c70/39340d81_462d_11e9_94db_549f35008dee_2574cecf_4aec_11e9_94db_549f35008dee.jpeg</t>
  </si>
  <si>
    <t>https://topol-dt.ru/upload/iblock/b1c/39340d81_462d_11e9_94db_549f35008dee_c88edcfa_d307_11ea_a0f3_549f35008dee.pdf</t>
  </si>
  <si>
    <t>https://topol-dt.ru/upload/iblock/23a/39340d81_462d_11e9_94db_549f35008dee_91b1c068_20d8_11ea_b3e1_549f35008dee.pdf</t>
  </si>
  <si>
    <t>Шкаф трехсекционный Polini kids Mirum 2335, белый/голубой</t>
  </si>
  <si>
    <t>https://topol-dt.ru/catalog/shkafy_i_stellazhi/shkaf_trekhsektsionnyy_polini_kids_mirum_2335_belyy_goluboy/</t>
  </si>
  <si>
    <t>https://topol-dt.ru/upload/iblock/dd6/24e36cc2_462e_11e9_94db_549f35008dee_350e9ac5_98d3_11e9_8710_549f35008dee.jpeg</t>
  </si>
  <si>
    <t>https://topol-dt.ru/upload/iblock/b6a/24e36cc2_462e_11e9_94db_549f35008dee_374a9b83_155c_11ec_9107_549f35008dee.jpeg</t>
  </si>
  <si>
    <t>https://topol-dt.ru/upload/iblock/5e9/24e36cc2_462e_11e9_94db_549f35008dee_01aabe50_4aec_11e9_94db_549f35008dee.jpeg</t>
  </si>
  <si>
    <t>https://topol-dt.ru/upload/iblock/54e/24e36cc2_462e_11e9_94db_549f35008dee_c501d3bc_1557_11ec_9107_549f35008dee.pdf</t>
  </si>
  <si>
    <t>https://topol-dt.ru/upload/iblock/225/24e36cc2_462e_11e9_94db_549f35008dee_5ef66c91_20d8_11ea_b3e1_549f35008dee.pdf</t>
  </si>
  <si>
    <t>Шкаф трехсекционный Polini kids Mirum 2335, белый/жёлтый</t>
  </si>
  <si>
    <t>https://topol-dt.ru/catalog/shkafy_i_stellazhi/shkaf_trekhsektsionnyy_polini_kids_mirum_2335_belyy_zhyeltyy/</t>
  </si>
  <si>
    <t>https://topol-dt.ru/upload/iblock/e89/fb3aade1_463f_11e9_94db_549f35008dee_09dc9601_155d_11ec_9107_549f35008dee.jpeg</t>
  </si>
  <si>
    <t>https://topol-dt.ru/upload/iblock/999/fb3aade1_463f_11e9_94db_549f35008dee_1287187f_155d_11ec_9107_549f35008dee.jpeg</t>
  </si>
  <si>
    <t>https://topol-dt.ru/upload/iblock/74b/fb3aade1_463f_11e9_94db_549f35008dee_ec69349d_4aeb_11e9_94db_549f35008dee.jpeg</t>
  </si>
  <si>
    <t>https://topol-dt.ru/upload/iblock/d06/fb3aade1_463f_11e9_94db_549f35008dee_b4e4a302_1557_11ec_9107_549f35008dee.pdf</t>
  </si>
  <si>
    <t>https://topol-dt.ru/upload/iblock/177/fb3aade1_463f_11e9_94db_549f35008dee_740f7ee0_20d8_11ea_b3e1_549f35008dee.pdf</t>
  </si>
  <si>
    <t>Шкаф трехсекционный Polini kids Mirum 2335, белый/розовый</t>
  </si>
  <si>
    <t>https://topol-dt.ru/catalog/shkafy_i_stellazhi/shkaf_trekhsektsionnyy_polini_kids_mirum_2335_belyy_rozovyy/</t>
  </si>
  <si>
    <t>https://topol-dt.ru/upload/iblock/134/0a924c65_4640_11e9_94db_549f35008dee_fa145b6f_4aeb_11e9_94db_549f35008dee.jpeg</t>
  </si>
  <si>
    <t>https://topol-dt.ru/upload/iblock/60f/0a924c65_4640_11e9_94db_549f35008dee_72dcc485_155f_11ec_9107_549f35008dee.jpeg</t>
  </si>
  <si>
    <t>https://topol-dt.ru/upload/iblock/60e/0a924c65_4640_11e9_94db_549f35008dee_72dcc486_155f_11ec_9107_549f35008dee.jpeg</t>
  </si>
  <si>
    <t>https://topol-dt.ru/upload/iblock/1fe/0a924c65_4640_11e9_94db_549f35008dee_b4e4a303_1557_11ec_9107_549f35008dee.pdf</t>
  </si>
  <si>
    <t>https://topol-dt.ru/upload/iblock/7b0/0a924c65_4640_11e9_94db_549f35008dee_8017b382_20d8_11ea_b3e1_549f35008dee.pdf</t>
  </si>
  <si>
    <t>Шкаф трехсекционный Polini kids Mirum 2335, белый/серый</t>
  </si>
  <si>
    <t>https://topol-dt.ru/catalog/shkafy_i_stellazhi/shkaf_trekhsektsionnyy_polini_kids_mirum_2335_belyy_seryy/</t>
  </si>
  <si>
    <t>https://topol-dt.ru/upload/iblock/cfd/19a9a5c2_4640_11e9_94db_549f35008dee_a15b8c58_155c_11ec_9107_549f35008dee.jpeg</t>
  </si>
  <si>
    <t>https://topol-dt.ru/upload/iblock/cad/19a9a5c2_4640_11e9_94db_549f35008dee_41dab6ba_155c_11ec_9107_549f35008dee.jpeg</t>
  </si>
  <si>
    <t>https://topol-dt.ru/upload/iblock/c31/19a9a5c2_4640_11e9_94db_549f35008dee_0bd9411b_4aec_11e9_94db_549f35008dee.jpeg</t>
  </si>
  <si>
    <t>https://topol-dt.ru/upload/iblock/dcb/19a9a5c2_4640_11e9_94db_549f35008dee_c501d3be_1557_11ec_9107_549f35008dee.pdf</t>
  </si>
  <si>
    <t>https://topol-dt.ru/upload/iblock/62e/19a9a5c2_4640_11e9_94db_549f35008dee_8b285908_20d8_11ea_b3e1_549f35008dee.pdf</t>
  </si>
  <si>
    <t>Шкаф трехсекционный Polini kids Mirum 2335, белый-серый/белый</t>
  </si>
  <si>
    <t>Многофункциональный шкаф коллекции Мирум.Имеет большое колличество полок.В комплекте прилагается штанга. Можно выбирать, исходя из нужд ребенка: использовать только лишь полки или убрать полку и установить штангу для длинной одежды.В основании 4  вместительных ящика на метабоксах.Оборудован системой плавного закрытия дверей.Оригинальный дизайн.Модель изготовлена из ЛДСП Kronospan (Австрия),отвечающего европейским требованиям.Габариты:(ВхШхГ)2400х1500х500 мм..</t>
  </si>
  <si>
    <t>https://topol-dt.ru/catalog/shkafy_i_stellazhi/shkaf_trekhsektsionnyy_polini_kids_mirum_2335_belyy_seryy_belyy/</t>
  </si>
  <si>
    <t>https://topol-dt.ru/upload/iblock/ffd/2a214ac7_4640_11e9_94db_549f35008dee_d297d39f_98d0_11e9_8710_549f35008dee.jpeg</t>
  </si>
  <si>
    <t>https://topol-dt.ru/upload/iblock/67a/2a214ac7_4640_11e9_94db_549f35008dee_b7526821_1558_11ec_9107_549f35008dee.jpeg</t>
  </si>
  <si>
    <t>https://topol-dt.ru/upload/iblock/9ee/2a214ac7_4640_11e9_94db_549f35008dee_a742d8bf_4aec_11e9_94db_549f35008dee.jpeg</t>
  </si>
  <si>
    <t>https://topol-dt.ru/upload/iblock/a20/2a214ac7_4640_11e9_94db_549f35008dee_ae436ddf_1557_11ec_9107_549f35008dee.pdf</t>
  </si>
  <si>
    <t>https://topol-dt.ru/upload/iblock/f42/2a214ac7_4640_11e9_94db_549f35008dee_740f7edf_20d8_11ea_b3e1_549f35008dee.pdf</t>
  </si>
  <si>
    <t>Шкаф трехсекционный Polini kids Mirum 2335, белый-серый/голубой</t>
  </si>
  <si>
    <t>https://topol-dt.ru/catalog/shkafy_i_stellazhi/shkaf_trekhsektsionnyy_polini_kids_mirum_2335_belyy_seryy_goluboy/</t>
  </si>
  <si>
    <t>https://topol-dt.ru/upload/iblock/c6d/3630a38b_4640_11e9_94db_549f35008dee_997b2169_4aec_11e9_94db_549f35008dee.jpeg</t>
  </si>
  <si>
    <t>https://topol-dt.ru/upload/iblock/333/3630a38b_4640_11e9_94db_549f35008dee_c6411194_98d0_11e9_8710_549f35008dee.jpeg</t>
  </si>
  <si>
    <t>https://topol-dt.ru/upload/iblock/e63/3630a38b_4640_11e9_94db_549f35008dee_8f9d8d67_4aec_11e9_94db_549f35008dee.jpeg</t>
  </si>
  <si>
    <t>https://topol-dt.ru/upload/iblock/126/3630a38b_4640_11e9_94db_549f35008dee_a34f58dc_1557_11ec_9107_549f35008dee.pdf</t>
  </si>
  <si>
    <t>https://topol-dt.ru/upload/iblock/56a/3630a38b_4640_11e9_94db_549f35008dee_6dc3fb46_20d8_11ea_b3e1_549f35008dee.pdf</t>
  </si>
  <si>
    <t>Шкаф трехсекционный Polini kids Mirum 2335, белый-серый/жёлтый</t>
  </si>
  <si>
    <t>https://topol-dt.ru/catalog/shkafy_i_stellazhi/shkaf_trekhsektsionnyy_polini_kids_mirum_2335_belyy_seryy_zhyeltyy/</t>
  </si>
  <si>
    <t>https://topol-dt.ru/upload/iblock/52e/49d65f2d_4640_11e9_94db_549f35008dee_bd942db4_98d0_11e9_8710_549f35008dee.jpeg</t>
  </si>
  <si>
    <t>https://topol-dt.ru/upload/iblock/644/49d65f2d_4640_11e9_94db_549f35008dee_1cbf8a51_1559_11ec_9107_549f35008dee.jpeg</t>
  </si>
  <si>
    <t>https://topol-dt.ru/upload/iblock/18e/49d65f2d_4640_11e9_94db_549f35008dee_85aa8d01_4aec_11e9_94db_549f35008dee.jpeg</t>
  </si>
  <si>
    <t>https://topol-dt.ru/upload/iblock/9bb/49d65f2d_4640_11e9_94db_549f35008dee_a34f58db_1557_11ec_9107_549f35008dee.pdf</t>
  </si>
  <si>
    <t>https://topol-dt.ru/upload/iblock/05b/49d65f2d_4640_11e9_94db_549f35008dee_67336fc4_20d8_11ea_b3e1_549f35008dee.pdf</t>
  </si>
  <si>
    <t>Шкаф трехсекционный Polini kids Mirum 2335, белый-серый/розовый</t>
  </si>
  <si>
    <t>https://topol-dt.ru/catalog/shkafy_i_stellazhi/shkaf_trekhsektsionnyy_polini_kids_mirum_2335_belyy_seryy_rozovyy/</t>
  </si>
  <si>
    <t>https://topol-dt.ru/upload/iblock/db4/597c8b1a_4640_11e9_94db_549f35008dee_b775e440_98d0_11e9_8710_549f35008dee.jpeg</t>
  </si>
  <si>
    <t>https://topol-dt.ru/upload/iblock/036/597c8b1a_4640_11e9_94db_549f35008dee_775b273b_4aec_11e9_94db_549f35008dee.jpeg</t>
  </si>
  <si>
    <t>https://topol-dt.ru/upload/iblock/268/597c8b1a_4640_11e9_94db_549f35008dee_9cec077f_1557_11ec_9107_549f35008dee.pdf</t>
  </si>
  <si>
    <t>https://topol-dt.ru/upload/iblock/448/597c8b1a_4640_11e9_94db_549f35008dee_fe6e5a26_20d9_11ea_b3e1_549f35008dee.pdf</t>
  </si>
  <si>
    <t>Шкаф трехсекционный Polini kids Mirum 2335, белый-серый/серый</t>
  </si>
  <si>
    <t>https://topol-dt.ru/catalog/shkafy_i_stellazhi/shkaf_trekhsektsionnyy_polini_kids_mirum_2335_belyy_seryy_seryy/</t>
  </si>
  <si>
    <t>https://topol-dt.ru/upload/iblock/50c/6b925f8f_4640_11e9_94db_549f35008dee_b0e558be_98d0_11e9_8710_549f35008dee.jpeg</t>
  </si>
  <si>
    <t>https://topol-dt.ru/upload/iblock/6c3/6b925f8f_4640_11e9_94db_549f35008dee_68841306_4aec_11e9_94db_549f35008dee.jpeg</t>
  </si>
  <si>
    <t>https://topol-dt.ru/upload/iblock/b18/6b925f8f_4640_11e9_94db_549f35008dee_91f7f27c_1557_11ec_9107_549f35008dee.pdf</t>
  </si>
  <si>
    <t>https://topol-dt.ru/upload/iblock/ca0/6b925f8f_4640_11e9_94db_549f35008dee_fe6e5a24_20d9_11ea_b3e1_549f35008dee.pdf</t>
  </si>
  <si>
    <t>Стол письменный Polini kids Mirum 1440 низкий, белый</t>
  </si>
  <si>
    <t>38.2</t>
  </si>
  <si>
    <t>Стол на низких опорах с просторной столешницей и 2 выдвижными ящиками с метабоксами.Просторная рабочая зона для занятий.Устойчивая конструкция и возможность комбинировать с книжной полкой.Опоры из натурального и безопасного материала: массива березы.Экономия пространства в комнате.Общие размеры ( ВхШхГ ): 835х1280х600 мм.Уровень регулировки стола от пола: 498-548-598-648 мм.Размер ящика ( ВхШ ):157х570 мм.</t>
  </si>
  <si>
    <t>https://topol-dt.ru/catalog/stoly/stol_pismennyy_polini_kids_mirum_1440_nizkiy_belyy/</t>
  </si>
  <si>
    <t>https://topol-dt.ru/upload/iblock/6c0/908777af_2874_11e9_94db_549f35008dee_9895b8b0_5c1f_11e9_94db_549f35008dee.jpeg</t>
  </si>
  <si>
    <t>https://topol-dt.ru/upload/iblock/11f/908777af_2874_11e9_94db_549f35008dee_9895b8b1_5c1f_11e9_94db_549f35008dee.jpeg</t>
  </si>
  <si>
    <t>https://topol-dt.ru/upload/iblock/52f/908777af_2874_11e9_94db_549f35008dee_50f0b2eb_7a62_11ea_a0f3_549f35008dee.jpeg</t>
  </si>
  <si>
    <t>https://topol-dt.ru/upload/iblock/2cf/908777af_2874_11e9_94db_549f35008dee_59dd54f4_6744_11e9_b477_549f35008dee.pdf</t>
  </si>
  <si>
    <t>Стол письменный Polini kids Mirum 1440 низкий, серый</t>
  </si>
  <si>
    <t>Стол на низких опорах с просторной столешницей и 2 выдвижными ящиками с метабоксами.Просторная рабочая зона для занятий.Устойчивая конструкция и возможность комбинировать с книжной полкой.Опоры из натурального и безопасного материала: массива березы.Экономия пространства в комнате.Общие размеры ( ВхШхГ ): 835х1280х600 мм.Уровень регулировки стола от пола: 498-548-598-648 мм.Размер ящика ( ВхШ ):157х570 мм..</t>
  </si>
  <si>
    <t>https://topol-dt.ru/catalog/stoly/stol_pismennyy_polini_kids_mirum_1440_nizkiy_seryy/</t>
  </si>
  <si>
    <t>https://topol-dt.ru/upload/iblock/396/9b0487e5_2874_11e9_94db_549f35008dee_45a90aec_5c1e_11e9_94db_549f35008dee.jpeg</t>
  </si>
  <si>
    <t>https://topol-dt.ru/upload/iblock/974/9b0487e5_2874_11e9_94db_549f35008dee_45a90aed_5c1e_11e9_94db_549f35008dee.jpeg</t>
  </si>
  <si>
    <t>https://topol-dt.ru/upload/iblock/f71/9b0487e5_2874_11e9_94db_549f35008dee_693e78fa_6744_11e9_b477_549f35008dee.pdf</t>
  </si>
  <si>
    <t>Стол письменный Polini kids Mirum 1440 низкий, белый-серый</t>
  </si>
  <si>
    <t>https://topol-dt.ru/catalog/stoly/stol_pismennyy_polini_kids_mirum_1440_nizkiy_belyy_seryy/</t>
  </si>
  <si>
    <t>https://topol-dt.ru/upload/iblock/3e4/a2b9dca9_2874_11e9_94db_549f35008dee_be19d9b3_56a0_11e9_94db_549f35008dee.jpeg</t>
  </si>
  <si>
    <t>https://topol-dt.ru/upload/iblock/2b3/a2b9dca9_2874_11e9_94db_549f35008dee_fc130387_7a61_11ea_a0f3_549f35008dee.jpeg</t>
  </si>
  <si>
    <t>https://topol-dt.ru/upload/iblock/69e/a2b9dca9_2874_11e9_94db_549f35008dee_490e4170_65bb_11e9_b477_549f35008dee.jpeg</t>
  </si>
  <si>
    <t>https://topol-dt.ru/upload/iblock/16c/a2b9dca9_2874_11e9_94db_549f35008dee_62b2b039_6744_11e9_b477_549f35008dee.pdf</t>
  </si>
  <si>
    <t>Стол письменный Polini kids Mirum 1440 низкий, серый-белый</t>
  </si>
  <si>
    <t>https://topol-dt.ru/catalog/stoly/stol_pismennyy_polini_kids_mirum_1440_nizkiy_seryy_belyy/</t>
  </si>
  <si>
    <t>https://topol-dt.ru/upload/iblock/2ad/b320d80c_2874_11e9_94db_549f35008dee_3a51489f_56a1_11e9_94db_549f35008dee.jpeg</t>
  </si>
  <si>
    <t>https://topol-dt.ru/upload/iblock/737/b320d80c_2874_11e9_94db_549f35008dee_3b207415_65bb_11e9_b477_549f35008dee.jpeg</t>
  </si>
  <si>
    <t>https://topol-dt.ru/upload/iblock/d4d/b320d80c_2874_11e9_94db_549f35008dee_718c25ce_6744_11e9_b477_549f35008dee.pdf</t>
  </si>
  <si>
    <t>Комод Polini kids Simple 1880, Слоник на шаре, белый</t>
  </si>
  <si>
    <t>Комод имеет откидную пеленальную поверхность, которая снимается.Фасад и корпус выполнены из ЛДСП производства Kronospan (Австрия).Состоит из 4 ящиков с эргономичными ручками. Ящики на шариковых направляющих,выдерживающих вес до 30 кг.Для дополнительной безопасности изделие рекомендуется крепить к стене с помощью специальной фурнитуры, поставляемой в комплекте Габариты:Размеры (ВхШхГ) – 91,7 х 80,4 х 47,0см.Размер пеленального столика (Г х Ш)- 74 х 77см.</t>
  </si>
  <si>
    <t>https://topol-dt.ru/catalog/komody_i_stoliki/komod_polini_kids_simple_1880_slonik_na_share_belyy/</t>
  </si>
  <si>
    <t>https://topol-dt.ru/upload/iblock/03a/ef2cd97a_6a52_11e9_b477_549f35008dee_7726045b_7ad1_11e9_b477_549f35008dee.jpeg</t>
  </si>
  <si>
    <t>https://topol-dt.ru/upload/iblock/7d5/ef2cd97a_6a52_11e9_b477_549f35008dee_7726045a_7ad1_11e9_b477_549f35008dee.jpeg</t>
  </si>
  <si>
    <t>https://topol-dt.ru/upload/iblock/aa2/ef2cd97a_6a52_11e9_b477_549f35008dee_83864be7_7ad1_11e9_b477_549f35008dee.jpeg</t>
  </si>
  <si>
    <t>https://topol-dt.ru/upload/iblock/ef9/ef2cd97a_6a52_11e9_b477_549f35008dee_926e09be_7ad1_11e9_b477_549f35008dee.png</t>
  </si>
  <si>
    <t>Стол письменный Polini kids Fun 1000, белый</t>
  </si>
  <si>
    <t>Стол соответствует европейским стандартам качества и безопасности.Выполнен из безвредных и экологически чистых материалов: ЛДСП Kronospan, надежные импортные комплектующие.Универсальный цвет подходит в комнату мальчику и девочке.Снабжен выдвижным ящиком и 2мя открытыми полками для учебных принадлежностей.Сглаженные углы стола предотвращают болезненные ушибы.Рабочая поверхность с бортиками от скатывания предметов.Размер: ВхШхГ 795х1000х500 мм</t>
  </si>
  <si>
    <t>https://topol-dt.ru/catalog/stoly/stol_pismennyy_polini_kids_fun_1000_belyy/</t>
  </si>
  <si>
    <t>https://topol-dt.ru/upload/iblock/406/45039475_1a4c_11e9_94db_549f35008dee_80efc245_77df_11e9_b477_549f35008dee.jpeg</t>
  </si>
  <si>
    <t>https://topol-dt.ru/upload/iblock/23f/45039475_1a4c_11e9_94db_549f35008dee_80efc246_77df_11e9_b477_549f35008dee.jpeg</t>
  </si>
  <si>
    <t>https://topol-dt.ru/upload/iblock/afe/45039475_1a4c_11e9_94db_549f35008dee_86ef19d6_77df_11e9_b477_549f35008dee.jpeg</t>
  </si>
  <si>
    <t>https://topol-dt.ru/upload/iblock/3b2/45039475_1a4c_11e9_94db_549f35008dee_73020961_77e4_11e9_b477_549f35008dee.pdf</t>
  </si>
  <si>
    <t xml:space="preserve">Овальный детский матрас Polini kids Волшебные сны Перышко 125х75х12, бязь </t>
  </si>
  <si>
    <t>0.1125</t>
  </si>
  <si>
    <t>Матрас трансформируется:1)Круглый матрасик для новорожденного от 0 до 2 мес 75х75 см.2)Овальный матрасик 125х75 см.3)Подушки для стульчиков-Съемный чехол из 100% хлопка.-Наполнитель холлофайбер.-Хорошо пропускает воздух.-Восстанавливает форму после деформации.-В комплекте: 2 простыни на резинке.Габариты:Размеры матраса: 125х75х12 см</t>
  </si>
  <si>
    <t>https://topol-dt.ru/catalog/matratsy/ovalnyy_detskiy_matras_polini_kids_volshebnye_sny_peryshko_125kh75kh12_byaz_/</t>
  </si>
  <si>
    <t>https://topol-dt.ru/upload/iblock/897/c76ec8b2_4bca_11e9_94db_549f35008dee_0d87b576_5516_11ed_bf2f_549f35008dee.jpeg</t>
  </si>
  <si>
    <t>https://topol-dt.ru/upload/iblock/e2a/c76ec8b2_4bca_11e9_94db_549f35008dee_8c15b80e_7d42_11e9_b477_549f35008dee.jpeg</t>
  </si>
  <si>
    <t>https://topol-dt.ru/upload/iblock/8c2/c76ec8b2_4bca_11e9_94db_549f35008dee_9318859c_7d42_11e9_b477_549f35008dee.jpeg</t>
  </si>
  <si>
    <t>https://topol-dt.ru/upload/iblock/320/c76ec8b2_4bca_11e9_94db_549f35008dee_9bf2a3a1_7d42_11e9_b477_549f35008dee.jpeg</t>
  </si>
  <si>
    <t>https://topol-dt.ru/upload/iblock/83c/c76ec8b2_4bca_11e9_94db_549f35008dee_b258f695_7d42_11e9_b477_549f35008dee.jpeg</t>
  </si>
  <si>
    <t>https://topol-dt.ru/upload/iblock/513/c76ec8b2_4bca_11e9_94db_549f35008dee_b258f696_7d42_11e9_b477_549f35008dee.jpeg</t>
  </si>
  <si>
    <t>https://topol-dt.ru/upload/iblock/072/c76ec8b2_4bca_11e9_94db_549f35008dee_c0ed6443_7d42_11e9_b477_549f35008dee.jpeg</t>
  </si>
  <si>
    <t>https://topol-dt.ru/upload/iblock/b38/c76ec8b2_4bca_11e9_94db_549f35008dee_c8ec83ae_7d42_11e9_b477_549f35008dee.jpeg</t>
  </si>
  <si>
    <t>https://topol-dt.ru/upload/iblock/cef/c76ec8b2_4bca_11e9_94db_549f35008dee_d5a27cc5_7d42_11e9_b477_549f35008dee.jpeg</t>
  </si>
  <si>
    <t>Декоративный элемент для кровати-чердака Polini kids City, серый</t>
  </si>
  <si>
    <t>https://topol-dt.ru/catalog/aksessuary_dlya_mebeli/dekorativnyy_element_dlya_krovati_cherdaka_polini_kids_city_seryy/</t>
  </si>
  <si>
    <t>https://topol-dt.ru/upload/iblock/4d4/4478c182_a10f_11e8_82b4_549f35008dee_201d2298_2a0a_11e9_94db_549f35008dee.jpeg</t>
  </si>
  <si>
    <t>https://topol-dt.ru/upload/iblock/620/4478c182_a10f_11e8_82b4_549f35008dee_2a3d5d22_2a0a_11e9_94db_549f35008dee.jpeg</t>
  </si>
  <si>
    <t>https://topol-dt.ru/upload/iblock/cfd/4478c182_a10f_11e8_82b4_549f35008dee_2a3d5d24_2a0a_11e9_94db_549f35008dee.jpeg</t>
  </si>
  <si>
    <t>Односпальный матрас Polini kids Comfort Dream 200х90х12, микрофибра</t>
  </si>
  <si>
    <t>0.216</t>
  </si>
  <si>
    <t>https://topol-dt.ru/catalog/matratsy/odnospalnyy_matras_polini_kids_comfort_dream_200kh90kh12_mikrofibra/</t>
  </si>
  <si>
    <t>https://topol-dt.ru/upload/iblock/840/bddf046d_39c0_11e9_94db_549f35008dee_56e6dca8_86bc_11e9_8710_549f35008dee.jpeg</t>
  </si>
  <si>
    <t>https://topol-dt.ru/upload/iblock/01e/bddf046d_39c0_11e9_94db_549f35008dee_56e6dca9_86bc_11e9_8710_549f35008dee.jpeg</t>
  </si>
  <si>
    <t>https://topol-dt.ru/upload/iblock/f0e/bddf046d_39c0_11e9_94db_549f35008dee_639f371f_86bc_11e9_8710_549f35008dee.jpeg</t>
  </si>
  <si>
    <t>Односпальный матрас Polini kids Comfort Dream 190х90х12, микрофибра</t>
  </si>
  <si>
    <t>0.2052</t>
  </si>
  <si>
    <t xml:space="preserve">Матрас Polini kids Comfort Dream отлично адаптируется под строение тела.Профиль поверхности создает 7 зон разной жесткости и способствуют правильному формированию позвоночнику ребенка.Наполнитель пенополиуретановая пена с мелкоячеистой структурой.Степень жесткости - 40 кг/куб.м.Материал чехла: 100% хлопка. Толщина матраса 12 см. Габариты изделия: 190х90х12 см. </t>
  </si>
  <si>
    <t>https://topol-dt.ru/catalog/matratsy/odnospalnyy_matras_polini_kids_comfort_dream_190kh90kh12_mikrofibra/</t>
  </si>
  <si>
    <t>https://topol-dt.ru/upload/iblock/8aa/01937162_4bb8_11e9_94db_549f35008dee_ead1cabb_86b7_11e9_8710_549f35008dee.jpeg</t>
  </si>
  <si>
    <t>https://topol-dt.ru/upload/iblock/f7e/01937162_4bb8_11e9_94db_549f35008dee_ead1cab9_86b7_11e9_8710_549f35008dee.jpeg</t>
  </si>
  <si>
    <t>https://topol-dt.ru/upload/iblock/425/01937162_4bb8_11e9_94db_549f35008dee_f28be23c_86b7_11e9_8710_549f35008dee.jpeg</t>
  </si>
  <si>
    <t>Комплект в детскую коляску Polini kids Кантри, красный</t>
  </si>
  <si>
    <t>Выполнен из натуральных тканей- хлопок 100%. Он отлично подойдет для прогулок с малышом в прохладные дни.Состав комплекта: •матрасик 75 х 40 х 2 см. •подушка 40 х 30 х 2 см.</t>
  </si>
  <si>
    <t>https://topol-dt.ru/catalog/komplekty_v_kolyasku/komplekt_v_detskuyu_kolyasku_polini_kids_kantri_krasnyy/</t>
  </si>
  <si>
    <t>https://topol-dt.ru/upload/iblock/470/9aae0b4d_4a9c_11e7_8095_549f35008dee_7fb49d80_55b9_11e7_8095_549f35008dee.jpeg</t>
  </si>
  <si>
    <t>https://topol-dt.ru/upload/iblock/ce0/9aae0b4d_4a9c_11e7_8095_549f35008dee_f61dc51f_8b73_11e9_8710_549f35008dee.jpeg</t>
  </si>
  <si>
    <t>Стол письменный Polini kids Mirum 1445 высокий с полкой, серый-белый</t>
  </si>
  <si>
    <t>серый-белый</t>
  </si>
  <si>
    <t xml:space="preserve"> -выдвижные ящики для хранения -навесная полка  -надежная конструкция -широкая рабочая поверхность -устойчивая конструкция -современный дизайн,отсутствие ручек. Размеры:Стол (ВхШхГ): 835х1280х600 мм.Полка (ВхШхГ): 400х1200х312 мм.</t>
  </si>
  <si>
    <t>https://topol-dt.ru/catalog/stoly/stol_pismennyy_polini_kids_mirum_1445_vysokiy_s_polkoy_seryy_belyy/</t>
  </si>
  <si>
    <t>https://topol-dt.ru/upload/iblock/1f9/e61a0fa9_2874_11e9_94db_549f35008dee_73dfce7e_56a1_11e9_94db_549f35008dee.jpeg</t>
  </si>
  <si>
    <t>https://topol-dt.ru/upload/iblock/52f/e61a0fa9_2874_11e9_94db_549f35008dee_8e7db363_6fe0_11ed_bf2f_549f35008dee.pdf</t>
  </si>
  <si>
    <t>https://topol-dt.ru/upload/iblock/2e9/e61a0fa9_2874_11e9_94db_549f35008dee_8e7db364_6fe0_11ed_bf2f_549f35008dee.pdf</t>
  </si>
  <si>
    <t>Декоративный элемент для кровати-чердака Polini kids City, зеленый</t>
  </si>
  <si>
    <t>https://topol-dt.ru/catalog/aksessuary_dlya_mebeli/dekorativnyy_element_dlya_krovati_cherdaka_polini_kids_city_zelenyy/</t>
  </si>
  <si>
    <t>https://topol-dt.ru/upload/iblock/3bc/8494f38c_a10e_11e8_82b4_549f35008dee_9b833d33_90d1_11e9_8710_549f35008dee.jpeg</t>
  </si>
  <si>
    <t>https://topol-dt.ru/upload/iblock/0ae/8494f38c_a10e_11e8_82b4_549f35008dee_9b833d34_90d1_11e9_8710_549f35008dee.jpeg</t>
  </si>
  <si>
    <t>https://topol-dt.ru/upload/iblock/ff1/8494f38c_a10e_11e8_82b4_549f35008dee_a2cfd56a_90d1_11e9_8710_549f35008dee.jpeg</t>
  </si>
  <si>
    <t>Стол письменный Polini kids City/ Urban, зеленый</t>
  </si>
  <si>
    <t>https://topol-dt.ru/catalog/stoly/stol_pismennyy_polini_kids_city_zelenyy_/</t>
  </si>
  <si>
    <t>https://topol-dt.ru/upload/iblock/cc2/70529b89_127c_11ea_b3e1_549f35008dee_b04ce08c_2adc_11ea_b3e1_549f35008dee.jpeg</t>
  </si>
  <si>
    <t>https://topol-dt.ru/upload/iblock/5fc/70529b89_127c_11ea_b3e1_549f35008dee_b04ce08d_2adc_11ea_b3e1_549f35008dee.jpeg</t>
  </si>
  <si>
    <t>https://topol-dt.ru/upload/iblock/ad2/70529b89_127c_11ea_b3e1_549f35008dee_b7651a7d_2adc_11ea_b3e1_549f35008dee.jpeg</t>
  </si>
  <si>
    <t>https://topol-dt.ru/upload/iblock/641/70529b89_127c_11ea_b3e1_549f35008dee_0e5ed576_3c3d_11ea_b3e1_549f35008dee.pdf</t>
  </si>
  <si>
    <t>Стол письменный Polini kids City/ Urban, желтый</t>
  </si>
  <si>
    <t>https://topol-dt.ru/catalog/stoly/stol_pismennyy_polini_kids_city_zheltyy_/</t>
  </si>
  <si>
    <t>https://topol-dt.ru/upload/iblock/94d/3cccf2bb_127c_11ea_b3e1_549f35008dee_9f3a8215_2adc_11ea_b3e1_549f35008dee.jpeg</t>
  </si>
  <si>
    <t>https://topol-dt.ru/upload/iblock/dc2/3cccf2bb_127c_11ea_b3e1_549f35008dee_a7432702_2adc_11ea_b3e1_549f35008dee.jpeg</t>
  </si>
  <si>
    <t>https://topol-dt.ru/upload/iblock/f72/3cccf2bb_127c_11ea_b3e1_549f35008dee_a7432704_2adc_11ea_b3e1_549f35008dee.jpeg</t>
  </si>
  <si>
    <t>https://topol-dt.ru/upload/iblock/dfa/3cccf2bb_127c_11ea_b3e1_549f35008dee_156cd097_3c3d_11ea_b3e1_549f35008dee.pdf</t>
  </si>
  <si>
    <t>Стол письменный Polini kids City/ Urban, серый</t>
  </si>
  <si>
    <t>https://topol-dt.ru/catalog/stoly/stol_pismennyy_polini_kids_city_seryy/</t>
  </si>
  <si>
    <t>https://topol-dt.ru/upload/iblock/73d/437cee17_127d_11ea_b3e1_549f35008dee_f37b16a8_2adc_11ea_b3e1_549f35008dee.jpeg</t>
  </si>
  <si>
    <t>https://topol-dt.ru/upload/iblock/6ae/437cee17_127d_11ea_b3e1_549f35008dee_f37b16aa_2adc_11ea_b3e1_549f35008dee.jpeg</t>
  </si>
  <si>
    <t>https://topol-dt.ru/upload/iblock/19d/437cee17_127d_11ea_b3e1_549f35008dee_fdc629f7_2adc_11ea_b3e1_549f35008dee.jpeg</t>
  </si>
  <si>
    <t>https://topol-dt.ru/upload/iblock/31a/437cee17_127d_11ea_b3e1_549f35008dee_036c3e8d_3c3d_11ea_b3e1_549f35008dee.pdf</t>
  </si>
  <si>
    <t>Детский спортивный комплекс Polini Sport Neo, враспор, фиолетовый</t>
  </si>
  <si>
    <t>https://topol-dt.ru/catalog/detskie_sportivnye_kompleksy/detskiy_sportivnyy_kompleks_polini_sport_neo_vraspor_fioletovyy/</t>
  </si>
  <si>
    <t>https://topol-dt.ru/upload/iblock/8da/289c9ec7_a5f1_11e8_82b4_549f35008dee_81cde21f_bc9a_11e8_9ac4_549f35008dee.jpeg</t>
  </si>
  <si>
    <t>https://topol-dt.ru/upload/iblock/e9b/289c9ec7_a5f1_11e8_82b4_549f35008dee_bc94b0fe_c79e_11e8_9ac4_549f35008dee.jpeg</t>
  </si>
  <si>
    <t>https://topol-dt.ru/upload/iblock/1e0/289c9ec7_a5f1_11e8_82b4_549f35008dee_995985ab_c873_11e8_9ac4_549f35008dee.png</t>
  </si>
  <si>
    <t>https://topol-dt.ru/upload/iblock/834/289c9ec7_a5f1_11e8_82b4_549f35008dee_995985ad_c873_11e8_9ac4_549f35008dee.jpeg</t>
  </si>
  <si>
    <t>https://topol-dt.ru/upload/iblock/1e3/289c9ec7_a5f1_11e8_82b4_549f35008dee_a2979d7c_c873_11e8_9ac4_549f35008dee.jpeg</t>
  </si>
  <si>
    <t>https://topol-dt.ru/upload/iblock/fd5/289c9ec7_a5f1_11e8_82b4_549f35008dee_a2979d7d_c873_11e8_9ac4_549f35008dee.jpeg</t>
  </si>
  <si>
    <t>https://topol-dt.ru/upload/iblock/95b/289c9ec7_a5f1_11e8_82b4_549f35008dee_057cb7e0_2e95_11e9_94db_549f35008dee.pdf</t>
  </si>
  <si>
    <t>Шкаф угловой Polini kids Fun 1250 Тролли, розовый</t>
  </si>
  <si>
    <t>Угловой шкаф Polini kids Fun 1250 Тролли подходит для малогабаритных квартир, заполнит углы комнаты,освободив место для активных игр ребенка.-оригинальный дизайн: белый цвет разбавляет яркий рисунок известного мультика-полочки и штанга идут в комплекте-шариковая ручка для удобства использования-внутри имеет 2 секции: одна с полками,другая со штангой-устойчивая конструкцияГабариты:ВхШхГ 190х870х870/500 см.</t>
  </si>
  <si>
    <t>https://topol-dt.ru/catalog/shkafy_i_stellazhi/shkaf_uglovoy_polini_kids_fun_1250_trolli_rozovyy/</t>
  </si>
  <si>
    <t>https://topol-dt.ru/upload/iblock/69f/395be7db_f237_11e8_94db_549f35008dee_7047e349_2eb8_11e9_94db_549f35008dee.jpeg</t>
  </si>
  <si>
    <t>https://topol-dt.ru/upload/iblock/94f/395be7db_f237_11e8_94db_549f35008dee_5266727d_44cb_11e9_94db_549f35008dee.jpeg</t>
  </si>
  <si>
    <t>https://topol-dt.ru/upload/iblock/5b7/395be7db_f237_11e8_94db_549f35008dee_3b6dd3c9_093e_11eb_80c5_549f35008dee.jpeg</t>
  </si>
  <si>
    <t>https://topol-dt.ru/upload/iblock/5b8/395be7db_f237_11e8_94db_549f35008dee_59e2a63a_44cb_11e9_94db_549f35008dee.jpeg</t>
  </si>
  <si>
    <t>https://topol-dt.ru/upload/iblock/941/395be7db_f237_11e8_94db_549f35008dee_13b31334_7c94_11e9_b477_549f35008dee.pdf</t>
  </si>
  <si>
    <t>Кровать детская раздвижная Polini kids Fun 3200, белый</t>
  </si>
  <si>
    <t>0.99008</t>
  </si>
  <si>
    <t>Кровать прекрасно сочетается с остальными элементами детской мебели коллекции Fun. Детская раздвижная кровать 3200 - растет вместе с Вашим ребенком. Подходит для детей школьного и дошкольного возраста от 2х до 16 лет.Ложе регулируется по длине в три ростовые группы: - 130х80 см, - 165х80 см, - 200х80 см. Кровать изготовлена из ЛДСП Kronospan (Австрия), краски и лаки на водной основе.Габариты общие:(ШхВхД)-910х800х1352-2052 мм.</t>
  </si>
  <si>
    <t>https://topol-dt.ru/catalog/krovati_podrostkovye/krovat_detskaya_razdvizhnaya_polini_kids_fun_3200_belyy/</t>
  </si>
  <si>
    <t>https://topol-dt.ru/upload/iblock/175/0b95baf4_1a41_11e9_94db_549f35008dee_6e59a03c_4622_11e9_94db_549f35008dee.jpeg</t>
  </si>
  <si>
    <t>https://topol-dt.ru/upload/iblock/2ff/0b95baf4_1a41_11e9_94db_549f35008dee_7b3f34d7_4622_11e9_94db_549f35008dee.jpeg</t>
  </si>
  <si>
    <t>https://topol-dt.ru/upload/iblock/46c/0b95baf4_1a41_11e9_94db_549f35008dee_82c02b54_4622_11e9_94db_549f35008dee.jpeg</t>
  </si>
  <si>
    <t>https://topol-dt.ru/upload/iblock/ed1/0b95baf4_1a41_11e9_94db_549f35008dee_8b84dcf5_4622_11e9_94db_549f35008dee.jpeg</t>
  </si>
  <si>
    <t>https://topol-dt.ru/upload/iblock/0be/0b95baf4_1a41_11e9_94db_549f35008dee_8b84dcf6_4622_11e9_94db_549f35008dee.jpeg</t>
  </si>
  <si>
    <t>https://topol-dt.ru/upload/iblock/6e6/0b95baf4_1a41_11e9_94db_549f35008dee_e9fe83db_4663_11e9_94db_549f35008dee.png</t>
  </si>
  <si>
    <t>https://topol-dt.ru/upload/iblock/cb6/0b95baf4_1a41_11e9_94db_549f35008dee_c2c96070_4660_11e9_94db_549f35008dee.pdf</t>
  </si>
  <si>
    <t>Кроватка детская Polini Kids Simple 905, белый</t>
  </si>
  <si>
    <t>0.941688</t>
  </si>
  <si>
    <t>Кроватка детская Polini Kids Simple 905- мультифункциональная кроватка 8 в 1.Без острых углов, на колесах со стопорами для удобства перемещения.  Варианты трансформации:1. Колыбель (круглая кроватка) размер ложа 75х75 см. Используется от 0 до 6 месяцев в зависимости от комплекции ребенка.2. Пеленальный столик.3. Детская кроватка (овальная кровать) с размером ложа 125х75 см.,которое имеет 3 положения по высоте:нижнее положение (расстояние от пола до дна)-22 см, среднее положение- 42 см, самое верхнее- 52 см. 4. Приставная кроватка. Новорожденным малышам особенно важен спокойный сон и чувство защищенности. Кроватку можно использовать в качестве приставной к родительской кровати с помощью специальной планки для крепления, что позволяет малышу быть ближе к маме, облегчая процесс ухода и кормления в течение ночи.5. Кроватка-диванчик. 6. Кровать-манеж. (необходимо опустить ложе на самое низкое положение и снять колеса)7. Два кресла.8. Игровой стол.Кровать изготовлена из экологически чистого массива березы. Продукция строго соответствует европейским стандартам качества детской мебели.Немецкие лаки и краски, используемые в производстве, имеют европейские сертификаты качества и абсолютно безопасны для здоровья ребёнка.Размеры:Размер матраца в колыбели: 75х75 смРазмер матраца в кровати для новорожденного 75х125 см Габаритные размеры 87х82,5х132,5 см Размер пеленального столика 82,5х50х81,5 смРазмер манежа 81х82,5х132,5 смРазмер стола 82,5х50х81,5 смРазмер кресла 41,2х82,5х81 см</t>
  </si>
  <si>
    <t>https://topol-dt.ru/catalog/krovati_transformery_iz_massiva/krovatka_detskaya_polini_kids_simple_905_belyy/</t>
  </si>
  <si>
    <t>https://topol-dt.ru/upload/iblock/d96/714397f6_1faa_11e9_94db_549f35008dee_252f42f4_4401_11e9_94db_549f35008dee.jpeg</t>
  </si>
  <si>
    <t>https://topol-dt.ru/upload/iblock/4e6/714397f6_1faa_11e9_94db_549f35008dee_2f628880_4401_11e9_94db_549f35008dee.jpeg</t>
  </si>
  <si>
    <t>https://topol-dt.ru/upload/iblock/12d/714397f6_1faa_11e9_94db_549f35008dee_2f628881_4401_11e9_94db_549f35008dee.jpeg</t>
  </si>
  <si>
    <t>https://topol-dt.ru/upload/iblock/17f/714397f6_1faa_11e9_94db_549f35008dee_370733a1_4401_11e9_94db_549f35008dee.jpeg</t>
  </si>
  <si>
    <t>https://topol-dt.ru/upload/iblock/ded/714397f6_1faa_11e9_94db_549f35008dee_4758c2a2_4401_11e9_94db_549f35008dee.jpeg</t>
  </si>
  <si>
    <t>https://topol-dt.ru/upload/iblock/1ff/714397f6_1faa_11e9_94db_549f35008dee_4758c2a3_4401_11e9_94db_549f35008dee.jpeg</t>
  </si>
  <si>
    <t>https://topol-dt.ru/upload/iblock/350/714397f6_1faa_11e9_94db_549f35008dee_5070c46e_4401_11e9_94db_549f35008dee.jpeg</t>
  </si>
  <si>
    <t>https://topol-dt.ru/upload/iblock/f1c/714397f6_1faa_11e9_94db_549f35008dee_5070c470_4401_11e9_94db_549f35008dee.jpeg</t>
  </si>
  <si>
    <t>https://topol-dt.ru/upload/iblock/263/714397f6_1faa_11e9_94db_549f35008dee_59d9b503_4401_11e9_94db_549f35008dee.jpeg</t>
  </si>
  <si>
    <t>https://topol-dt.ru/upload/iblock/9b0/714397f6_1faa_11e9_94db_549f35008dee_59d9b505_4401_11e9_94db_549f35008dee.jpeg</t>
  </si>
  <si>
    <t>https://topol-dt.ru/upload/iblock/63b/714397f6_1faa_11e9_94db_549f35008dee_1ceedc5a_56df_11e9_94db_549f35008dee.pdf</t>
  </si>
  <si>
    <t>Надстройка для cтола Polini kids Aviv 1450, с ящиком и полкой, белый-серый</t>
  </si>
  <si>
    <t>-функциональность; -простая сборка; -доступность предметов; -проста в уходе; -прекрасно сочетается с другими элементами коллекции Polini kids Авив. Габариты изделия (ВхШхГ):616х1400х353 мм.</t>
  </si>
  <si>
    <t>https://topol-dt.ru/catalog/polki/nadstroyka_dlya_ctola_polini_kids_aviv_1450_s_yashchikom_i_polkoy_belyy_seryy/</t>
  </si>
  <si>
    <t>https://topol-dt.ru/upload/iblock/37c/0b04d3ee_2846_11e9_94db_549f35008dee_f659d236_59f4_11e9_94db_549f35008dee.jpeg</t>
  </si>
  <si>
    <t>Полки</t>
  </si>
  <si>
    <t>https://topol-dt.ru/upload/iblock/b3a/0b04d3ee_2846_11e9_94db_549f35008dee_31e9c5fe_4eca_11e9_94db_549f35008dee.jpeg</t>
  </si>
  <si>
    <t>https://topol-dt.ru/upload/iblock/54c/0b04d3ee_2846_11e9_94db_549f35008dee_31e9c600_4eca_11e9_94db_549f35008dee.jpeg</t>
  </si>
  <si>
    <t>https://topol-dt.ru/upload/iblock/bed/0b04d3ee_2846_11e9_94db_549f35008dee_f659d237_59f4_11e9_94db_549f35008dee.jpeg</t>
  </si>
  <si>
    <t>https://topol-dt.ru/upload/iblock/2eb/0b04d3ee_2846_11e9_94db_549f35008dee_08f3b4e8_521d_11ea_9c7a_549f35008dee.pdf</t>
  </si>
  <si>
    <t>Надстройка для cтола Polini kids Aviv 1450, с ящиком и полкой, белый-голубой</t>
  </si>
  <si>
    <t>https://topol-dt.ru/catalog/polki/nadstroyka_dlya_ctola_polini_kids_aviv_1450_s_yashchikom_i_polkoy_belyy_goluboy/</t>
  </si>
  <si>
    <t>https://topol-dt.ru/upload/iblock/652/16d92842_2847_11e9_94db_549f35008dee_1a6b4bfd_59f5_11e9_94db_549f35008dee.jpeg</t>
  </si>
  <si>
    <t>https://topol-dt.ru/upload/iblock/91b/16d92842_2847_11e9_94db_549f35008dee_60f4ea99_4a21_11e9_94db_549f35008dee.jpeg</t>
  </si>
  <si>
    <t>https://topol-dt.ru/upload/iblock/686/16d92842_2847_11e9_94db_549f35008dee_1a6b4c00_59f5_11e9_94db_549f35008dee.jpeg</t>
  </si>
  <si>
    <t>https://topol-dt.ru/upload/iblock/934/16d92842_2847_11e9_94db_549f35008dee_48082c29_521d_11ea_9c7a_549f35008dee.pdf</t>
  </si>
  <si>
    <t>Надстройка для cтола Polini kids Aviv 1450, с ящиком и полкой, серый-розовый</t>
  </si>
  <si>
    <t>ОТК №112</t>
  </si>
  <si>
    <t>https://topol-dt.ru/catalog/polki/nadstroyka_dlya_ctola_polini_kids_aviv_1450_s_yashchikom_i_polkoy_seryy_rozovyy/</t>
  </si>
  <si>
    <t>https://topol-dt.ru/upload/iblock/615/785c271c_2847_11e9_94db_549f35008dee_e51efc5b_59f4_11e9_94db_549f35008dee.jpeg</t>
  </si>
  <si>
    <t>https://topol-dt.ru/upload/iblock/de2/785c271c_2847_11e9_94db_549f35008dee_0a7375f3_4eca_11e9_94db_549f35008dee.jpeg</t>
  </si>
  <si>
    <t>https://topol-dt.ru/upload/iblock/8ea/785c271c_2847_11e9_94db_549f35008dee_0a7375f4_4eca_11e9_94db_549f35008dee.jpeg</t>
  </si>
  <si>
    <t>https://topol-dt.ru/upload/iblock/835/785c271c_2847_11e9_94db_549f35008dee_ec79dcd3_59f4_11e9_94db_549f35008dee.jpeg</t>
  </si>
  <si>
    <t>Надстройка для cтола Polini kids Aviv 1450, с ящиком и полкой, серый-желтый</t>
  </si>
  <si>
    <t>https://topol-dt.ru/catalog/polki/nadstroyka_dlya_ctola_polini_kids_aviv_1450_s_yashchikom_i_polkoy_seryy_zheltyy/</t>
  </si>
  <si>
    <t>https://topol-dt.ru/upload/iblock/5f1/a5409ac7_2847_11e9_94db_549f35008dee_29367951_59f5_11e9_94db_549f35008dee.jpeg</t>
  </si>
  <si>
    <t>https://topol-dt.ru/upload/iblock/9bd/a5409ac7_2847_11e9_94db_549f35008dee_80db965c_3f3b_11e9_94db_549f35008dee.jpeg</t>
  </si>
  <si>
    <t>https://topol-dt.ru/upload/iblock/91f/a5409ac7_2847_11e9_94db_549f35008dee_873c8658_3f3b_11e9_94db_549f35008dee.jpeg</t>
  </si>
  <si>
    <t>https://topol-dt.ru/upload/iblock/385/a5409ac7_2847_11e9_94db_549f35008dee_29367952_59f5_11e9_94db_549f35008dee.jpeg</t>
  </si>
  <si>
    <t>https://topol-dt.ru/upload/iblock/3a5/a5409ac7_2847_11e9_94db_549f35008dee_3c854497_521d_11ea_9c7a_549f35008dee.pdf</t>
  </si>
  <si>
    <t>Надстройка для cтола Polini kids Aviv 1450, с ящиком и полкой, серый-голубой</t>
  </si>
  <si>
    <t>https://topol-dt.ru/catalog/polki/nadstroyka_dlya_ctola_polini_kids_aviv_1450_s_yashchikom_i_polkoy_seryy_goluboy/</t>
  </si>
  <si>
    <t>https://topol-dt.ru/upload/iblock/55d/caa67955_2847_11e9_94db_549f35008dee_01af7fa6_59f5_11e9_94db_549f35008dee.jpeg</t>
  </si>
  <si>
    <t>https://topol-dt.ru/upload/iblock/315/caa67955_2847_11e9_94db_549f35008dee_fbd7e425_4ec9_11e9_94db_549f35008dee.jpeg</t>
  </si>
  <si>
    <t>https://topol-dt.ru/upload/iblock/2be/caa67955_2847_11e9_94db_549f35008dee_fbd7e426_4ec9_11e9_94db_549f35008dee.jpeg</t>
  </si>
  <si>
    <t>https://topol-dt.ru/upload/iblock/2be/caa67955_2847_11e9_94db_549f35008dee_24db367d_521d_11ea_9c7a_549f35008dee.pdf</t>
  </si>
  <si>
    <t>Стеллаж Polini Home Smart Каскадный 10 секций, белый, эффект фанеры</t>
  </si>
  <si>
    <t>https://topol-dt.ru/catalog/shkafy_i_stellazhi/stellazh_polini_home_smart_kaskadnyy_10_sektsiy_belyy_effekt_fanery/</t>
  </si>
  <si>
    <t>https://topol-dt.ru/upload/iblock/894/96ba3103_2abf_11e9_94db_549f35008dee_b1176705_4ebe_11e9_94db_549f35008dee.jpeg</t>
  </si>
  <si>
    <t>https://topol-dt.ru/upload/iblock/2f8/96ba3103_2abf_11e9_94db_549f35008dee_cbe8679b_4ebe_11e9_94db_549f35008dee.jpeg</t>
  </si>
  <si>
    <t>https://topol-dt.ru/upload/iblock/ccf/96ba3103_2abf_11e9_94db_549f35008dee_d3ac04a0_4ebe_11e9_94db_549f35008dee.jpeg</t>
  </si>
  <si>
    <t>https://topol-dt.ru/upload/iblock/ec1/96ba3103_2abf_11e9_94db_549f35008dee_d3ac04a2_4ebe_11e9_94db_549f35008dee.jpeg</t>
  </si>
  <si>
    <t>https://topol-dt.ru/upload/iblock/884/96ba3103_2abf_11e9_94db_549f35008dee_ba51eccc_e5ac_11e9_8710_549f35008dee.pdf</t>
  </si>
  <si>
    <t>Детский спортивный комплекс Polini Sport Active, комбинированный, зеленый</t>
  </si>
  <si>
    <t>https://topol-dt.ru/catalog/detskie_sportivnye_kompleksy/detskiy_sportivnyy_kompleks_polini_sport_active_kombinirovannyy_zelenyy/</t>
  </si>
  <si>
    <t>https://topol-dt.ru/upload/iblock/b99/e9430096_8f2b_11e8_b784_549f35008dee_c49731d1_b72d_11e8_9ac4_549f35008dee.jpeg</t>
  </si>
  <si>
    <t>https://topol-dt.ru/upload/iblock/5fc/e9430096_8f2b_11e8_b784_549f35008dee_c49731d2_b72d_11e8_9ac4_549f35008dee.jpeg</t>
  </si>
  <si>
    <t>https://topol-dt.ru/upload/iblock/b0f/e9430096_8f2b_11e8_b784_549f35008dee_cb255bf3_b72d_11e8_9ac4_549f35008dee.jpeg</t>
  </si>
  <si>
    <t>https://topol-dt.ru/upload/iblock/255/e9430096_8f2b_11e8_b784_549f35008dee_cb255bf4_b72d_11e8_9ac4_549f35008dee.png</t>
  </si>
  <si>
    <t>https://topol-dt.ru/upload/iblock/c72/e9430096_8f2b_11e8_b784_549f35008dee_d2b49ab1_b72d_11e8_9ac4_549f35008dee.jpeg</t>
  </si>
  <si>
    <t>https://topol-dt.ru/upload/iblock/f61/e9430096_8f2b_11e8_b784_549f35008dee_d2b49ab2_b72d_11e8_9ac4_549f35008dee.jpeg</t>
  </si>
  <si>
    <t>https://topol-dt.ru/upload/iblock/9f8/e9430096_8f2b_11e8_b784_549f35008dee_db17b3e8_b72d_11e8_9ac4_549f35008dee.jpeg</t>
  </si>
  <si>
    <t>https://topol-dt.ru/upload/iblock/7b5/e9430096_8f2b_11e8_b784_549f35008dee_db17b3e9_b72d_11e8_9ac4_549f35008dee.jpeg</t>
  </si>
  <si>
    <t>https://topol-dt.ru/upload/iblock/862/e9430096_8f2b_11e8_b784_549f35008dee_d98e6de1_2e96_11e9_94db_549f35008dee.pdf</t>
  </si>
  <si>
    <t>Стульчик для кормления Polini kids 252 Звезды, белый-серый</t>
  </si>
  <si>
    <t>Рекомендуемый возраст для использования от 6 месяцев до 3-х лет. Регулируемые ремни безопасности (5-ти точечные) .Материал сиденья медицинская клеенка.Съёмный столик с подносом.Подстака для ног.В основании удобная корзина для хранения детских принадлежностей.Габариты стула (ДхШхВ) 73,5?72?100,5 см..</t>
  </si>
  <si>
    <t>https://topol-dt.ru/catalog/stulchiki_dlya_kormleniya_1/stulchik_dlya_kormleniya_polini_kids_252_zvezdy_belyy_seryy/</t>
  </si>
  <si>
    <t>https://topol-dt.ru/upload/iblock/3a9/e94c058d_4977_11e9_94db_549f35008dee_e1c7a920_9291_11e9_8710_549f35008dee.jpeg</t>
  </si>
  <si>
    <t>https://topol-dt.ru/upload/iblock/641/e94c058d_4977_11e9_94db_549f35008dee_eb4f8b98_9291_11e9_8710_549f35008dee.jpeg</t>
  </si>
  <si>
    <t>https://topol-dt.ru/upload/iblock/b11/e94c058d_4977_11e9_94db_549f35008dee_eb4f8b99_9291_11e9_8710_549f35008dee.jpeg</t>
  </si>
  <si>
    <t>https://topol-dt.ru/upload/iblock/100/e94c058d_4977_11e9_94db_549f35008dee_f349e843_9291_11e9_8710_549f35008dee.jpeg</t>
  </si>
  <si>
    <t>https://topol-dt.ru/upload/iblock/f75/e94c058d_4977_11e9_94db_549f35008dee_f349e844_9291_11e9_8710_549f35008dee.jpeg</t>
  </si>
  <si>
    <t>https://topol-dt.ru/upload/iblock/f73/e94c058d_4977_11e9_94db_549f35008dee_fe8c8aaf_9291_11e9_8710_549f35008dee.jpeg</t>
  </si>
  <si>
    <t>https://topol-dt.ru/upload/iblock/71d/e94c058d_4977_11e9_94db_549f35008dee_fe8c8ab0_9291_11e9_8710_549f35008dee.jpeg</t>
  </si>
  <si>
    <t>https://topol-dt.ru/upload/iblock/37c/e94c058d_4977_11e9_94db_549f35008dee_0a75cd6e_9292_11e9_8710_549f35008dee.jpeg</t>
  </si>
  <si>
    <t>https://topol-dt.ru/upload/iblock/29b/e94c058d_4977_11e9_94db_549f35008dee_0a75cd6f_9292_11e9_8710_549f35008dee.jpeg</t>
  </si>
  <si>
    <t>https://topol-dt.ru/upload/iblock/9ab/e94c058d_4977_11e9_94db_549f35008dee_451b5230_e836_11ea_a0f3_549f35008dee.jpeg</t>
  </si>
  <si>
    <t>https://topol-dt.ru/upload/iblock/25e/e94c058d_4977_11e9_94db_549f35008dee_4b1f6c81_e836_11ea_a0f3_549f35008dee.jpeg</t>
  </si>
  <si>
    <t>https://topol-dt.ru/upload/iblock/4bb/e94c058d_4977_11e9_94db_549f35008dee_4b1f6c82_e836_11ea_a0f3_549f35008dee.jpeg</t>
  </si>
  <si>
    <t>https://topol-dt.ru/upload/iblock/9cb/e94c058d_4977_11e9_94db_549f35008dee_c4a2cb9c_1d8d_11ea_b3e1_549f35008dee.pdf</t>
  </si>
  <si>
    <t>Комод с 2 ящиками для кровати-чердака Polini kids Simple 4100 с выдвижными элементами, белый</t>
  </si>
  <si>
    <t xml:space="preserve"> - изготовлен из экологически чистых материалов - классический дизайн - устойчивая конструкция - 2 вместительных ящика - надежная фурнитура Габариты:(ШхВхГ):755х685х548</t>
  </si>
  <si>
    <t>https://topol-dt.ru/catalog/krovati_cherdaki_s_igrovoy_zonoy/komod_s_2_yashchikami_dlya_krovati_cherdaka_polini_kids_simple_4100_s_vydvizhnymi_elementami_belyy/</t>
  </si>
  <si>
    <t>https://topol-dt.ru/upload/iblock/191/9721615a_8143_11e9_b477_549f35008dee_fc5f3235_9673_11e9_8710_549f35008dee.jpeg</t>
  </si>
  <si>
    <t>https://topol-dt.ru/upload/iblock/beb/9721615a_8143_11e9_b477_549f35008dee_fc5f3236_9673_11e9_8710_549f35008dee.jpeg</t>
  </si>
  <si>
    <t>https://topol-dt.ru/upload/iblock/127/9721615a_8143_11e9_b477_549f35008dee_02d0cbd3_9674_11e9_8710_549f35008dee.jpeg</t>
  </si>
  <si>
    <t>https://topol-dt.ru/upload/iblock/eef/9721615a_8143_11e9_b477_549f35008dee_02d0cbd4_9674_11e9_8710_549f35008dee.jpeg</t>
  </si>
  <si>
    <t>https://topol-dt.ru/upload/iblock/ae3/9721615a_8143_11e9_b477_549f35008dee_0b6d0611_9674_11e9_8710_549f35008dee.jpeg</t>
  </si>
  <si>
    <t>https://topol-dt.ru/upload/iblock/9f6/9721615a_8143_11e9_b477_549f35008dee_0b6d0612_9674_11e9_8710_549f35008dee.jpeg</t>
  </si>
  <si>
    <t>https://topol-dt.ru/upload/iblock/17c/9721615a_8143_11e9_b477_549f35008dee_15c19ee1_9674_11e9_8710_549f35008dee.jpeg</t>
  </si>
  <si>
    <t>https://topol-dt.ru/upload/iblock/dac/9721615a_8143_11e9_b477_549f35008dee_15c19ee2_9674_11e9_8710_549f35008dee.jpeg</t>
  </si>
  <si>
    <t>https://topol-dt.ru/upload/iblock/b5c/9721615a_8143_11e9_b477_549f35008dee_42e11951_437a_11eb_aa68_549f35008dee.pdf</t>
  </si>
  <si>
    <t>Стол письменный Polini kids Mirum 1445 высокий с полкой, серый</t>
  </si>
  <si>
    <t>https://topol-dt.ru/catalog/stoly/stol_pismennyy_polini_kids_mirum_1445_vysokiy_s_polkoy_seryy/</t>
  </si>
  <si>
    <t>https://topol-dt.ru/upload/iblock/7b1/cf5e0b2b_2874_11e9_94db_549f35008dee_381204ba_98c0_11e9_8710_549f35008dee.jpeg</t>
  </si>
  <si>
    <t>https://topol-dt.ru/upload/iblock/c4a/cf5e0b2b_2874_11e9_94db_549f35008dee_381204bc_98c0_11e9_8710_549f35008dee.jpeg</t>
  </si>
  <si>
    <t>https://topol-dt.ru/upload/iblock/73f/cf5e0b2b_2874_11e9_94db_549f35008dee_9ac16a6c_6fe0_11ed_bf2f_549f35008dee.pdf</t>
  </si>
  <si>
    <t>https://topol-dt.ru/upload/iblock/d4e/cf5e0b2b_2874_11e9_94db_549f35008dee_9ac16a6d_6fe0_11ed_bf2f_549f35008dee.pdf</t>
  </si>
  <si>
    <t>Стол письменный Polini kids Mirum 1445 высокий с полкой, белый-серый</t>
  </si>
  <si>
    <t>https://topol-dt.ru/catalog/stoly/stol_pismennyy_polini_kids_mirum_1445_vysokiy_s_polkoy_belyy_seryy/</t>
  </si>
  <si>
    <t>https://topol-dt.ru/upload/iblock/335/d5f81c2e_2874_11e9_94db_549f35008dee_f224cf90_56a0_11e9_94db_549f35008dee.jpeg</t>
  </si>
  <si>
    <t>https://topol-dt.ru/upload/iblock/789/d5f81c2e_2874_11e9_94db_549f35008dee_7d3bb968_6fe0_11ed_bf2f_549f35008dee.pdf</t>
  </si>
  <si>
    <t>https://topol-dt.ru/upload/iblock/25a/d5f81c2e_2874_11e9_94db_549f35008dee_84fcf50b_6fe0_11ed_bf2f_549f35008dee.pdf</t>
  </si>
  <si>
    <t>Конверт демисезонный  Polini kids Disney baby Микки Маус, серый</t>
  </si>
  <si>
    <t>Конверт Polini Disney baby обеспечит вашему малышу тепло и уют в любую погоду.Можно использовать как конверт на прогулку/выписку.Молния с боку и на капюшоне позволит быстро расстегнуть и застегнуть конверт.Резинка бантик будет не только украшением, но и надежно зафиксирует конверт к телу  ребенка.Стильный и современный дизайн будет радовать глаз.Материал:100% хлопок. Возраст: с рождения.</t>
  </si>
  <si>
    <t>RU C-RU.АБ87.B.00387/19</t>
  </si>
  <si>
    <t>https://topol-dt.ru/catalog/konverty_na_vypisku/konvert_demisezonnyy_polini_kids_disney_baby_mikki_maus_seryy/</t>
  </si>
  <si>
    <t>https://topol-dt.ru/upload/iblock/664/b745dad0_f172_11e8_94db_549f35008dee_12e25b30_70c8_11e9_b477_549f35008dee.jpeg</t>
  </si>
  <si>
    <t>https://topol-dt.ru/upload/iblock/b26/b745dad0_f172_11e8_94db_549f35008dee_1c4dad24_70c8_11e9_b477_549f35008dee.jpeg</t>
  </si>
  <si>
    <t>https://topol-dt.ru/upload/iblock/751/b745dad0_f172_11e8_94db_549f35008dee_1c4dad25_70c8_11e9_b477_549f35008dee.jpeg</t>
  </si>
  <si>
    <t>https://topol-dt.ru/upload/iblock/d51/b745dad0_f172_11e8_94db_549f35008dee_2424552b_70c8_11e9_b477_549f35008dee.jpeg</t>
  </si>
  <si>
    <t>https://topol-dt.ru/upload/iblock/ea3/b745dad0_f172_11e8_94db_549f35008dee_2424552d_70c8_11e9_b477_549f35008dee.jpeg</t>
  </si>
  <si>
    <t>https://topol-dt.ru/upload/iblock/012/b745dad0_f172_11e8_94db_549f35008dee_2f5fd376_70c8_11e9_b477_549f35008dee.jpeg</t>
  </si>
  <si>
    <t>https://topol-dt.ru/upload/iblock/c86/b745dad0_f172_11e8_94db_549f35008dee_36bf76b0_70c8_11e9_b477_549f35008dee.jpeg</t>
  </si>
  <si>
    <t>https://topol-dt.ru/upload/iblock/edd/b745dad0_f172_11e8_94db_549f35008dee_36bf76b2_70c8_11e9_b477_549f35008dee.jpeg</t>
  </si>
  <si>
    <t>https://topol-dt.ru/upload/iblock/75d/b745dad0_f172_11e8_94db_549f35008dee_4063e9ac_70c8_11e9_b477_549f35008dee.jpeg</t>
  </si>
  <si>
    <t>https://topol-dt.ru/upload/iblock/712/b745dad0_f172_11e8_94db_549f35008dee_4063e9ad_70c8_11e9_b477_549f35008dee.jpeg</t>
  </si>
  <si>
    <t>https://topol-dt.ru/upload/iblock/4e6/b745dad0_f172_11e8_94db_549f35008dee_48e13206_70c8_11e9_b477_549f35008dee.jpeg</t>
  </si>
  <si>
    <t>Конверт демисезонный  Polini kids Disney baby Минни Маус &amp;quot;Фея&amp;quot;, розовый</t>
  </si>
  <si>
    <t>https://topol-dt.ru/catalog/konverty_na_vypisku/konvert_demisezonnyy_polini_kids_disney_baby_minni_maus_feya_rozovyy/</t>
  </si>
  <si>
    <t>https://topol-dt.ru/upload/iblock/1a9/ca938389_f172_11e8_94db_549f35008dee_66243c84_70c8_11e9_b477_549f35008dee.jpeg</t>
  </si>
  <si>
    <t>https://topol-dt.ru/upload/iblock/f7a/ca938389_f172_11e8_94db_549f35008dee_66243c85_70c8_11e9_b477_549f35008dee.jpeg</t>
  </si>
  <si>
    <t>https://topol-dt.ru/upload/iblock/a14/ca938389_f172_11e8_94db_549f35008dee_6d88a27e_70c8_11e9_b477_549f35008dee.jpeg</t>
  </si>
  <si>
    <t>https://topol-dt.ru/upload/iblock/f9c/ca938389_f172_11e8_94db_549f35008dee_6d88a27f_70c8_11e9_b477_549f35008dee.jpeg</t>
  </si>
  <si>
    <t>https://topol-dt.ru/upload/iblock/aa6/ca938389_f172_11e8_94db_549f35008dee_742c3902_70c8_11e9_b477_549f35008dee.jpeg</t>
  </si>
  <si>
    <t>https://topol-dt.ru/upload/iblock/176/ca938389_f172_11e8_94db_549f35008dee_742c3903_70c8_11e9_b477_549f35008dee.jpeg</t>
  </si>
  <si>
    <t>https://topol-dt.ru/upload/iblock/f4a/ca938389_f172_11e8_94db_549f35008dee_7adbb667_70c8_11e9_b477_549f35008dee.jpeg</t>
  </si>
  <si>
    <t>https://topol-dt.ru/upload/iblock/66d/ca938389_f172_11e8_94db_549f35008dee_7adbb668_70c8_11e9_b477_549f35008dee.jpeg</t>
  </si>
  <si>
    <t>https://topol-dt.ru/upload/iblock/c1d/ca938389_f172_11e8_94db_549f35008dee_83817627_70c8_11e9_b477_549f35008dee.jpeg</t>
  </si>
  <si>
    <t>https://topol-dt.ru/upload/iblock/94d/ca938389_f172_11e8_94db_549f35008dee_83817628_70c8_11e9_b477_549f35008dee.jpeg</t>
  </si>
  <si>
    <t>https://topol-dt.ru/upload/iblock/6bc/ca938389_f172_11e8_94db_549f35008dee_8bf9fbbf_70c8_11e9_b477_549f35008dee.jpeg</t>
  </si>
  <si>
    <t>Конверт демисезонный  Polini kids Disney baby Король Лев, бежевый</t>
  </si>
  <si>
    <t>https://topol-dt.ru/catalog/konverty_na_vypisku/konvert_demisezonnyy_polini_kids_disney_baby_korol_lev_bezhevyy/</t>
  </si>
  <si>
    <t>https://topol-dt.ru/upload/iblock/492/db7b093b_f172_11e8_94db_549f35008dee_9faa27f2_6694_11e9_b477_549f35008dee.jpeg</t>
  </si>
  <si>
    <t>https://topol-dt.ru/upload/iblock/f51/db7b093b_f172_11e8_94db_549f35008dee_e1a01dec_12b3_11eb_876e_549f35008dee.jpeg</t>
  </si>
  <si>
    <t>https://topol-dt.ru/upload/iblock/73c/db7b093b_f172_11e8_94db_549f35008dee_ef8465c4_12b3_11eb_876e_549f35008dee.jpeg</t>
  </si>
  <si>
    <t>https://topol-dt.ru/upload/iblock/ffc/db7b093b_f172_11e8_94db_549f35008dee_a5cad2c5_6694_11e9_b477_549f35008dee.jpeg</t>
  </si>
  <si>
    <t>https://topol-dt.ru/upload/iblock/250/db7b093b_f172_11e8_94db_549f35008dee_a5cad2c7_6694_11e9_b477_549f35008dee.jpeg</t>
  </si>
  <si>
    <t>https://topol-dt.ru/upload/iblock/4d7/db7b093b_f172_11e8_94db_549f35008dee_a5cad2c8_6694_11e9_b477_549f35008dee.jpeg</t>
  </si>
  <si>
    <t>https://topol-dt.ru/upload/iblock/4b9/db7b093b_f172_11e8_94db_549f35008dee_adab004d_6694_11e9_b477_549f35008dee.jpeg</t>
  </si>
  <si>
    <t>https://topol-dt.ru/upload/iblock/525/db7b093b_f172_11e8_94db_549f35008dee_adab004e_6694_11e9_b477_549f35008dee.jpeg</t>
  </si>
  <si>
    <t>https://topol-dt.ru/upload/iblock/71c/db7b093b_f172_11e8_94db_549f35008dee_b3b8a020_6694_11e9_b477_549f35008dee.jpeg</t>
  </si>
  <si>
    <t>https://topol-dt.ru/upload/iblock/64e/db7b093b_f172_11e8_94db_549f35008dee_b3b8a021_6694_11e9_b477_549f35008dee.jpeg</t>
  </si>
  <si>
    <t>https://topol-dt.ru/upload/iblock/8cd/db7b093b_f172_11e8_94db_549f35008dee_c501be3d_6694_11e9_b477_549f35008dee.jpeg</t>
  </si>
  <si>
    <t>https://topol-dt.ru/upload/iblock/5cc/db7b093b_f172_11e8_94db_549f35008dee_cc048bcc_6694_11e9_b477_549f35008dee.jpeg</t>
  </si>
  <si>
    <t>Кроватка детская Polini Kids Simple 911, натуральный</t>
  </si>
  <si>
    <t>https://topol-dt.ru/catalog/krovati_transformery_iz_massiva/krovatka_detskaya_polini_kids_simple_911_naturalnyy/</t>
  </si>
  <si>
    <t>https://topol-dt.ru/upload/iblock/c7f/11de9092_c6d6_11e8_9ac4_549f35008dee_0793bf6b_6807_11e9_b477_549f35008dee.jpeg</t>
  </si>
  <si>
    <t>https://topol-dt.ru/upload/iblock/352/11de9092_c6d6_11e8_9ac4_549f35008dee_0793bf6c_6807_11e9_b477_549f35008dee.jpeg</t>
  </si>
  <si>
    <t>https://topol-dt.ru/upload/iblock/f39/11de9092_c6d6_11e8_9ac4_549f35008dee_14dfaf33_6807_11e9_b477_549f35008dee.jpeg</t>
  </si>
  <si>
    <t>https://topol-dt.ru/upload/iblock/bab/11de9092_c6d6_11e8_9ac4_549f35008dee_2421e155_6807_11e9_b477_549f35008dee.jpeg</t>
  </si>
  <si>
    <t>https://topol-dt.ru/upload/iblock/d83/11de9092_c6d6_11e8_9ac4_549f35008dee_2421e156_6807_11e9_b477_549f35008dee.jpeg</t>
  </si>
  <si>
    <t>https://topol-dt.ru/upload/iblock/966/11de9092_c6d6_11e8_9ac4_549f35008dee_2f269ff9_6807_11e9_b477_549f35008dee.jpeg</t>
  </si>
  <si>
    <t>https://topol-dt.ru/upload/iblock/621/11de9092_c6d6_11e8_9ac4_549f35008dee_359cfc59_6807_11e9_b477_549f35008dee.jpeg</t>
  </si>
  <si>
    <t>https://topol-dt.ru/upload/iblock/ea8/11de9092_c6d6_11e8_9ac4_549f35008dee_3c7e76a3_6807_11e9_b477_549f35008dee.jpeg</t>
  </si>
  <si>
    <t>https://topol-dt.ru/upload/iblock/996/11de9092_c6d6_11e8_9ac4_549f35008dee_430ca0c4_6807_11e9_b477_549f35008dee.jpeg</t>
  </si>
  <si>
    <t>https://topol-dt.ru/upload/iblock/705/11de9092_c6d6_11e8_9ac4_549f35008dee_430ca0c5_6807_11e9_b477_549f35008dee.jpeg</t>
  </si>
  <si>
    <t>https://topol-dt.ru/upload/iblock/b63/11de9092_c6d6_11e8_9ac4_549f35008dee_4f97c116_6807_11e9_b477_549f35008dee.jpeg</t>
  </si>
  <si>
    <t>https://topol-dt.ru/upload/iblock/fd6/11de9092_c6d6_11e8_9ac4_549f35008dee_5a01c648_6807_11e9_b477_549f35008dee.jpeg</t>
  </si>
  <si>
    <t>https://topol-dt.ru/upload/iblock/707/11de9092_c6d6_11e8_9ac4_549f35008dee_5a01c649_6807_11e9_b477_549f35008dee.jpeg</t>
  </si>
  <si>
    <t>https://topol-dt.ru/upload/iblock/5b7/11de9092_c6d6_11e8_9ac4_549f35008dee_64fc849a_39bf_11e9_94db_549f35008dee.pdf</t>
  </si>
  <si>
    <t>Кроватка детская Polini Kids Simple 911, дуб</t>
  </si>
  <si>
    <t>https://topol-dt.ru/catalog/krovati_transformery_iz_massiva/krovatka_detskaya_polini_kids_simple_911_dub/</t>
  </si>
  <si>
    <t>https://topol-dt.ru/upload/iblock/588/dfe50820_c6d7_11e8_9ac4_549f35008dee_94adf149_6807_11e9_b477_549f35008dee.jpeg</t>
  </si>
  <si>
    <t>https://topol-dt.ru/upload/iblock/779/dfe50820_c6d7_11e8_9ac4_549f35008dee_94adf14a_6807_11e9_b477_549f35008dee.jpeg</t>
  </si>
  <si>
    <t>https://topol-dt.ru/upload/iblock/45c/dfe50820_c6d7_11e8_9ac4_549f35008dee_9b9b5275_6807_11e9_b477_549f35008dee.jpeg</t>
  </si>
  <si>
    <t>https://topol-dt.ru/upload/iblock/9ec/dfe50820_c6d7_11e8_9ac4_549f35008dee_9b9b5276_6807_11e9_b477_549f35008dee.jpeg</t>
  </si>
  <si>
    <t>https://topol-dt.ru/upload/iblock/69f/dfe50820_c6d7_11e8_9ac4_549f35008dee_a36150da_6807_11e9_b477_549f35008dee.jpeg</t>
  </si>
  <si>
    <t>https://topol-dt.ru/upload/iblock/d87/dfe50820_c6d7_11e8_9ac4_549f35008dee_adbd0dcc_6807_11e9_b477_549f35008dee.jpeg</t>
  </si>
  <si>
    <t>https://topol-dt.ru/upload/iblock/08c/dfe50820_c6d7_11e8_9ac4_549f35008dee_adbd0dce_6807_11e9_b477_549f35008dee.jpeg</t>
  </si>
  <si>
    <t>https://topol-dt.ru/upload/iblock/8df/dfe50820_c6d7_11e8_9ac4_549f35008dee_b84ac7a3_6807_11e9_b477_549f35008dee.jpeg</t>
  </si>
  <si>
    <t>https://topol-dt.ru/upload/iblock/519/dfe50820_c6d7_11e8_9ac4_549f35008dee_b84ac7a5_6807_11e9_b477_549f35008dee.jpeg</t>
  </si>
  <si>
    <t>https://topol-dt.ru/upload/iblock/ff7/dfe50820_c6d7_11e8_9ac4_549f35008dee_c5a9c26d_6807_11e9_b477_549f35008dee.jpeg</t>
  </si>
  <si>
    <t>https://topol-dt.ru/upload/iblock/653/dfe50820_c6d7_11e8_9ac4_549f35008dee_cdb4c8ba_6807_11e9_b477_549f35008dee.jpeg</t>
  </si>
  <si>
    <t>https://topol-dt.ru/upload/iblock/68d/dfe50820_c6d7_11e8_9ac4_549f35008dee_dad5dfbd_6807_11e9_b477_549f35008dee.jpeg</t>
  </si>
  <si>
    <t>https://topol-dt.ru/upload/iblock/ac9/dfe50820_c6d7_11e8_9ac4_549f35008dee_e1666b3e_6807_11e9_b477_549f35008dee.jpeg</t>
  </si>
  <si>
    <t>https://topol-dt.ru/upload/iblock/589/dfe50820_c6d7_11e8_9ac4_549f35008dee_2d23fbec_39bf_11e9_94db_549f35008dee.pdf</t>
  </si>
  <si>
    <t>Конверт демисезонный  Polini kids Disney baby Медвежонок Винни &amp;quot;Чудесный день&amp;quot;, разноцветный</t>
  </si>
  <si>
    <t>https://topol-dt.ru/catalog/konverty_na_vypisku/konvert_demisezonnyy_polini_kids_disney_baby_medvezhonok_vinni_chudesnyy_den_raznotsvetnyy/</t>
  </si>
  <si>
    <t>https://topol-dt.ru/upload/iblock/be0/9658f226_f172_11e8_94db_549f35008dee_03b37ba2_7641_11e9_b477_549f35008dee.jpeg</t>
  </si>
  <si>
    <t>https://topol-dt.ru/upload/iblock/b0f/9658f226_f172_11e8_94db_549f35008dee_0bb75dce_7641_11e9_b477_549f35008dee.jpeg</t>
  </si>
  <si>
    <t>https://topol-dt.ru/upload/iblock/b71/9658f226_f172_11e8_94db_549f35008dee_0bb75dcf_7641_11e9_b477_549f35008dee.jpeg</t>
  </si>
  <si>
    <t>https://topol-dt.ru/upload/iblock/057/9658f226_f172_11e8_94db_549f35008dee_127c4796_7641_11e9_b477_549f35008dee.jpeg</t>
  </si>
  <si>
    <t>https://topol-dt.ru/upload/iblock/c04/9658f226_f172_11e8_94db_549f35008dee_127c4797_7641_11e9_b477_549f35008dee.jpeg</t>
  </si>
  <si>
    <t>https://topol-dt.ru/upload/iblock/3c5/9658f226_f172_11e8_94db_549f35008dee_18c3086f_7641_11e9_b477_549f35008dee.jpeg</t>
  </si>
  <si>
    <t>https://topol-dt.ru/upload/iblock/209/9658f226_f172_11e8_94db_549f35008dee_18c30870_7641_11e9_b477_549f35008dee.jpeg</t>
  </si>
  <si>
    <t>https://topol-dt.ru/upload/iblock/e24/9658f226_f172_11e8_94db_549f35008dee_22aa21f3_7641_11e9_b477_549f35008dee.jpeg</t>
  </si>
  <si>
    <t>Комод Polini kids Simple 3090 трюфель-белый</t>
  </si>
  <si>
    <t>белый-трюфель</t>
  </si>
  <si>
    <t>https://topol-dt.ru/catalog/komody_i_stoliki/komod_polini_kids_simple_3090_tryufel_belyy/</t>
  </si>
  <si>
    <t>https://topol-dt.ru/upload/iblock/97f/423e6565_6ecd_11e8_903c_549f35008dee_88d501cd_675d_11e9_b477_549f35008dee.jpeg</t>
  </si>
  <si>
    <t>https://topol-dt.ru/upload/iblock/f1d/423e6565_6ecd_11e8_903c_549f35008dee_c4d37fa3_86b2_11e9_8710_549f35008dee.pdf</t>
  </si>
  <si>
    <t>Комод Polini kids Simple 1580, Пряничный домик, белый</t>
  </si>
  <si>
    <t>https://topol-dt.ru/catalog/komody_i_stoliki/komod_polini_kids_simple_1580_pryanichnyy_domik_belyy/</t>
  </si>
  <si>
    <t>https://topol-dt.ru/upload/iblock/365/b2e1a8e6_3abd_11e7_8095_549f35008dee_05977f5c_3ad7_11e7_8095_549f35008dee.jpeg</t>
  </si>
  <si>
    <t>https://topol-dt.ru/upload/iblock/2be/b2e1a8e6_3abd_11e7_8095_549f35008dee_fe5df227_3ad6_11e7_8095_549f35008dee.jpeg</t>
  </si>
  <si>
    <t>https://topol-dt.ru/upload/iblock/8b1/b2e1a8e6_3abd_11e7_8095_549f35008dee_76babe9b_790f_11e8_903c_549f35008dee.png</t>
  </si>
  <si>
    <t>https://topol-dt.ru/upload/iblock/35a/b2e1a8e6_3abd_11e7_8095_549f35008dee_85b32614_790f_11e8_903c_549f35008dee.png</t>
  </si>
  <si>
    <t>https://topol-dt.ru/upload/iblock/b86/b2e1a8e6_3abd_11e7_8095_549f35008dee_85b32615_790f_11e8_903c_549f35008dee.jpeg</t>
  </si>
  <si>
    <t>https://topol-dt.ru/upload/iblock/2a6/b2e1a8e6_3abd_11e7_8095_549f35008dee_8c4ad5b6_790f_11e8_903c_549f35008dee.jpeg</t>
  </si>
  <si>
    <t>https://topol-dt.ru/upload/iblock/6ef/b2e1a8e6_3abd_11e7_8095_549f35008dee_8c4ad5b7_790f_11e8_903c_549f35008dee.png</t>
  </si>
  <si>
    <t>https://topol-dt.ru/upload/iblock/589/b2e1a8e6_3abd_11e7_8095_549f35008dee_93eabe17_790f_11e8_903c_549f35008dee.png</t>
  </si>
  <si>
    <t>https://topol-dt.ru/upload/iblock/627/b2e1a8e6_3abd_11e7_8095_549f35008dee_bc3f9160_3e53_11e8_903c_549f35008dee.jpg</t>
  </si>
  <si>
    <t>https://topol-dt.ru/upload/iblock/d82/b2e1a8e6_3abd_11e7_8095_549f35008dee_bc3f9161_3e53_11e8_903c_549f35008dee.jpg</t>
  </si>
  <si>
    <t>https://topol-dt.ru/upload/iblock/79a/b2e1a8e6_3abd_11e7_8095_549f35008dee_bc3f9162_3e53_11e8_903c_549f35008dee.jpg</t>
  </si>
  <si>
    <t>https://topol-dt.ru/upload/iblock/b51/b2e1a8e6_3abd_11e7_8095_549f35008dee_c5494aea_3e53_11e8_903c_549f35008dee.jpg</t>
  </si>
  <si>
    <t>https://topol-dt.ru/upload/iblock/a38/b2e1a8e6_3abd_11e7_8095_549f35008dee_c5494aeb_3e53_11e8_903c_549f35008dee.jpg</t>
  </si>
  <si>
    <t>https://topol-dt.ru/upload/iblock/37a/b2e1a8e6_3abd_11e7_8095_549f35008dee_7057d6c3_790b_11e8_903c_549f35008dee.png</t>
  </si>
  <si>
    <t>https://topol-dt.ru/upload/iblock/665/b2e1a8e6_3abd_11e7_8095_549f35008dee_7709b585_790b_11e8_903c_549f35008dee.png</t>
  </si>
  <si>
    <t>https://topol-dt.ru/upload/iblock/384/b2e1a8e6_3abd_11e7_8095_549f35008dee_7709b587_790b_11e8_903c_549f35008dee.png</t>
  </si>
  <si>
    <t>https://topol-dt.ru/upload/iblock/c42/b2e1a8e6_3abd_11e7_8095_549f35008dee_80136f0f_790b_11e8_903c_549f35008dee.png</t>
  </si>
  <si>
    <t>https://topol-dt.ru/upload/iblock/3bb/b2e1a8e6_3abd_11e7_8095_549f35008dee_80136f10_790b_11e8_903c_549f35008dee.png</t>
  </si>
  <si>
    <t>https://topol-dt.ru/upload/iblock/d81/b2e1a8e6_3abd_11e7_8095_549f35008dee_9546b081_790b_11e8_903c_549f35008dee.png</t>
  </si>
  <si>
    <t>https://topol-dt.ru/upload/iblock/456/b2e1a8e6_3abd_11e7_8095_549f35008dee_07507f69_c172_11e8_9ac4_549f35008dee.pdf</t>
  </si>
  <si>
    <t>Односпальный матрас Polini kids Basic Nature 200х90х12, микрофибра</t>
  </si>
  <si>
    <t>Детский матрас сочетающий в себе ортопедические и анатомические свойства.Состоит из пенополиуретана высокой жесткости 40 кг/куб.м., с мелкоячеистой структурой. Матрас является гиппоаллергенным и практичным, не слеживается. Съемный чехол на молнии облегчает уход за изделием. Хорошо пропускает воздух.Толщина матраса 12 см.Данный наполнитель имеет европейский сертификат безопасности CertiPUR. Габариты: 2000х90х12  см.</t>
  </si>
  <si>
    <t>https://topol-dt.ru/catalog/matratsy/odnospalnyy_matras_polini_kids_basic_nature_200kh90kh12_mikrofibra/</t>
  </si>
  <si>
    <t>https://topol-dt.ru/upload/iblock/035/a099988e_39c0_11e9_94db_549f35008dee_8ea74aaa_70b9_11e9_b477_549f35008dee.jpeg</t>
  </si>
  <si>
    <t>https://topol-dt.ru/upload/iblock/9de/a099988e_39c0_11e9_94db_549f35008dee_8ea74aac_70b9_11e9_b477_549f35008dee.jpeg</t>
  </si>
  <si>
    <t>https://topol-dt.ru/upload/iblock/db0/a099988e_39c0_11e9_94db_549f35008dee_955dec30_70b9_11e9_b477_549f35008dee.jpeg</t>
  </si>
  <si>
    <t>Стульчик для кормления Polini kids 252 Звезды, серый-белый</t>
  </si>
  <si>
    <t>Рекомендуемый возраст для использования от 6 месяцев до 3-х лет.Регулируемые ремни безопасности (5-ти точечные) .Материал сиденья медицинская клеенка.Съёмный столик с подносом.Подстака для ног.В основании удобная корзина для хранения детских принадлежностей.Габариты стула (ДхШхВ) 73,5?72?100,5 см.</t>
  </si>
  <si>
    <t>https://topol-dt.ru/catalog/stulchiki_dlya_kormleniya_1/stulchik_dlya_kormleniya_polini_kids_252_zvezdy_seryy_belyy/</t>
  </si>
  <si>
    <t>https://topol-dt.ru/upload/iblock/f0c/fcfb46b0_4977_11e9_94db_549f35008dee_8c549152_9d8c_11e9_8710_549f35008dee.jpeg</t>
  </si>
  <si>
    <t>https://topol-dt.ru/upload/iblock/d41/fcfb46b0_4977_11e9_94db_549f35008dee_8c549154_9d8c_11e9_8710_549f35008dee.jpeg</t>
  </si>
  <si>
    <t>https://topol-dt.ru/upload/iblock/096/fcfb46b0_4977_11e9_94db_549f35008dee_9442dd9c_9d8c_11e9_8710_549f35008dee.jpeg</t>
  </si>
  <si>
    <t>https://topol-dt.ru/upload/iblock/10c/fcfb46b0_4977_11e9_94db_549f35008dee_9442dd9d_9d8c_11e9_8710_549f35008dee.jpeg</t>
  </si>
  <si>
    <t>https://topol-dt.ru/upload/iblock/fdf/fcfb46b0_4977_11e9_94db_549f35008dee_9d123e63_9d8c_11e9_8710_549f35008dee.jpeg</t>
  </si>
  <si>
    <t>https://topol-dt.ru/upload/iblock/e3a/fcfb46b0_4977_11e9_94db_549f35008dee_9d123e64_9d8c_11e9_8710_549f35008dee.jpeg</t>
  </si>
  <si>
    <t>https://topol-dt.ru/upload/iblock/145/fcfb46b0_4977_11e9_94db_549f35008dee_a337aadc_9d8c_11e9_8710_549f35008dee.jpeg</t>
  </si>
  <si>
    <t>https://topol-dt.ru/upload/iblock/626/fcfb46b0_4977_11e9_94db_549f35008dee_a337aadd_9d8c_11e9_8710_549f35008dee.jpeg</t>
  </si>
  <si>
    <t>https://topol-dt.ru/upload/iblock/71a/fcfb46b0_4977_11e9_94db_549f35008dee_a9ee35e6_9d8c_11e9_8710_549f35008dee.jpeg</t>
  </si>
  <si>
    <t>https://topol-dt.ru/upload/iblock/aa5/fcfb46b0_4977_11e9_94db_549f35008dee_6d39bc74_e839_11ea_a0f3_549f35008dee.jpeg</t>
  </si>
  <si>
    <t>https://topol-dt.ru/upload/iblock/475/fcfb46b0_4977_11e9_94db_549f35008dee_6d39bc75_e839_11ea_a0f3_549f35008dee.jpeg</t>
  </si>
  <si>
    <t>https://topol-dt.ru/upload/iblock/0f7/fcfb46b0_4977_11e9_94db_549f35008dee_73391405_e839_11ea_a0f3_549f35008dee.jpeg</t>
  </si>
  <si>
    <t>https://topol-dt.ru/upload/iblock/ab3/fcfb46b0_4977_11e9_94db_549f35008dee_bb40ff27_1d8d_11ea_b3e1_549f35008dee.pdf</t>
  </si>
  <si>
    <t>Односпальный матрас Polini kids Basic Nature 190х90х12, микрофибра</t>
  </si>
  <si>
    <t>Детский матрас сочетающий в себе ортопедические и анатомические свойства.Состоит из пенополиуретана высокой жесткости 40 кг/куб.м., с мелкоячеистой структурой. Матрас является гиппоаллергенным и практичным, не слеживается. Съемный чехол на молнии облегчает уход за изделием. Хорошо пропускает воздух.Толщина матраса 12 см.Данный наполнитель имеет европейский сертификат безопасности CertiPUR. Габариты: 190х90х12  см.</t>
  </si>
  <si>
    <t>https://topol-dt.ru/catalog/matratsy/odnospalnyy_matras_polini_kids_basic_nature_190kh90kh12_mikrofibra/</t>
  </si>
  <si>
    <t>https://topol-dt.ru/upload/iblock/045/b91acc49_4bb7_11e9_94db_549f35008dee_de062ccd_70b9_11e9_b477_549f35008dee.jpeg</t>
  </si>
  <si>
    <t>https://topol-dt.ru/upload/iblock/440/b91acc49_4bb7_11e9_94db_549f35008dee_de062cce_70b9_11e9_b477_549f35008dee.jpeg</t>
  </si>
  <si>
    <t>https://topol-dt.ru/upload/iblock/d4d/b91acc49_4bb7_11e9_94db_549f35008dee_e3fe603d_70b9_11e9_b477_549f35008dee.jpeg</t>
  </si>
  <si>
    <t>Комод с ванночкой Polini kids Basic 3275, белый-Teddy</t>
  </si>
  <si>
    <t>https://topol-dt.ru/catalog/komody_i_stoliki/komod_s_vannochkoy_polini_kids_basic_3275_belyy_teddy/</t>
  </si>
  <si>
    <t>https://topol-dt.ru/upload/iblock/b6d/3ff274de_fd0f_11e8_94db_549f35008dee_4ee8882d_5c1c_11e9_94db_549f35008dee.jpeg</t>
  </si>
  <si>
    <t>https://topol-dt.ru/upload/iblock/1cb/3ff274de_fd0f_11e8_94db_549f35008dee_4ee8882e_5c1c_11e9_94db_549f35008dee.jpeg</t>
  </si>
  <si>
    <t>https://topol-dt.ru/upload/iblock/af4/3ff274de_fd0f_11e8_94db_549f35008dee_56d23b37_5c1c_11e9_94db_549f35008dee.jpeg</t>
  </si>
  <si>
    <t>https://topol-dt.ru/upload/iblock/ee2/3ff274de_fd0f_11e8_94db_549f35008dee_56d23b38_5c1c_11e9_94db_549f35008dee.jpeg</t>
  </si>
  <si>
    <t>https://topol-dt.ru/upload/iblock/3c6/3ff274de_fd0f_11e8_94db_549f35008dee_56d23b39_5c1c_11e9_94db_549f35008dee.jpeg</t>
  </si>
  <si>
    <t>https://topol-dt.ru/upload/iblock/9d3/3ff274de_fd0f_11e8_94db_549f35008dee_5e4026b1_5c1c_11e9_94db_549f35008dee.jpeg</t>
  </si>
  <si>
    <t>https://topol-dt.ru/upload/iblock/da2/3ff274de_fd0f_11e8_94db_549f35008dee_c44990b6_0caf_11eb_80c5_549f35008dee.pdf</t>
  </si>
  <si>
    <t>Стол письменный Polini  kids Aviv 1455 с надстройкой и ящиками, белый / белый-серый</t>
  </si>
  <si>
    <t>70.2</t>
  </si>
  <si>
    <t>Коллекция стала результатом коллаборации с израильским дизайнером Y.B., который предложил необычные формы и геометрию изделий. В основе концепции – стремление изменить повседневную жизнь детей и подростков к лучшему, предложить им качественный продукт с собственным узнаваемым стилем по привлекательной цене. Стол письменный Polini&amp;nbsp; kids Aviv 1455- стол на низких опорах с просторной столешницей и 2 выдвижными ящиками на метабоксах. Просторная рабочая зона позволяет разместить компьютер, книги,тетрадки. Данная модель дополнена полкой-надстройкой, которая разделена на несколько секций, а также имеет выдвижной ящик. Устойчивость конструкции обеспечивают металлические опоры.Размеры:Надстойка: (ВхШхГ):616х1400х353 мм.Стол: (ВхШхГ): 747х1400х618 мм.</t>
  </si>
  <si>
    <t>https://topol-dt.ru/catalog/stoly/stol_pismennyy_polini_kids_aviv_1455_s_nadstroykoy_i_yashchikami_belyy_belyy_seryy/</t>
  </si>
  <si>
    <t>https://topol-dt.ru/upload/iblock/150/a6346312_2849_11e9_94db_549f35008dee_e037f803_4a15_11e9_94db_549f35008dee.jpeg</t>
  </si>
  <si>
    <t>https://topol-dt.ru/upload/iblock/754/a6346312_2849_11e9_94db_549f35008dee_e037f804_4a15_11e9_94db_549f35008dee.jpeg</t>
  </si>
  <si>
    <t>https://topol-dt.ru/upload/iblock/9ba/a6346312_2849_11e9_94db_549f35008dee_5646ffc2_6745_11e9_b477_549f35008dee.pdf</t>
  </si>
  <si>
    <t>https://topol-dt.ru/upload/iblock/df1/a6346312_2849_11e9_94db_549f35008dee_fc326a5c_6745_11e9_b477_549f35008dee.pdf</t>
  </si>
  <si>
    <t>Стол письменный Polini  kids Aviv 1455 с надстройкой и ящиками, белый / белый-голубой</t>
  </si>
  <si>
    <t>https://topol-dt.ru/catalog/stoly/stol_pismennyy_polini_kids_aviv_1455_s_nadstroykoy_i_yashchikami_belyy_belyy_goluboy/</t>
  </si>
  <si>
    <t>https://topol-dt.ru/upload/iblock/194/c837ccbc_2849_11e9_94db_549f35008dee_eca8e932_4a15_11e9_94db_549f35008dee.jpeg</t>
  </si>
  <si>
    <t>https://topol-dt.ru/upload/iblock/8b3/c837ccbc_2849_11e9_94db_549f35008dee_eca8e933_4a15_11e9_94db_549f35008dee.jpeg</t>
  </si>
  <si>
    <t>https://topol-dt.ru/upload/iblock/b50/c837ccbc_2849_11e9_94db_549f35008dee_657d4b03_6745_11e9_b477_549f35008dee.pdf</t>
  </si>
  <si>
    <t>https://topol-dt.ru/upload/iblock/73f/c837ccbc_2849_11e9_94db_549f35008dee_0337994a_6746_11e9_b477_549f35008dee.pdf</t>
  </si>
  <si>
    <t>Стол письменный Polini  kids Aviv 1455 с надстройкой и ящиками, белый / серый-розовый</t>
  </si>
  <si>
    <t>https://topol-dt.ru/catalog/stoly/stol_pismennyy_polini_kids_aviv_1455_s_nadstroykoy_i_yashchikami_belyy_seryy_rozovyy/</t>
  </si>
  <si>
    <t>https://topol-dt.ru/upload/iblock/d2e/9d032e13_284b_11e9_94db_549f35008dee_128109ce_4a16_11e9_94db_549f35008dee.jpeg</t>
  </si>
  <si>
    <t>https://topol-dt.ru/upload/iblock/17b/9d032e13_284b_11e9_94db_549f35008dee_1ae8e5c5_4a16_11e9_94db_549f35008dee.jpeg</t>
  </si>
  <si>
    <t>https://topol-dt.ru/upload/iblock/33a/9d032e13_284b_11e9_94db_549f35008dee_7da5820a_6745_11e9_b477_549f35008dee.pdf</t>
  </si>
  <si>
    <t>https://topol-dt.ru/upload/iblock/fdb/9d032e13_284b_11e9_94db_549f35008dee_dd28b909_6745_11e9_b477_549f35008dee.pdf</t>
  </si>
  <si>
    <t>Стол письменный Polini  kids Aviv 1455 с надстройкой и ящиками, белый / серый-желтый</t>
  </si>
  <si>
    <t>https://topol-dt.ru/catalog/stoly/stol_pismennyy_polini_kids_aviv_1455_s_nadstroykoy_i_yashchikami_belyy_seryy_zheltyy/</t>
  </si>
  <si>
    <t>https://topol-dt.ru/upload/iblock/e84/76c2cee4_284c_11e9_94db_549f35008dee_53a3912d_4a16_11e9_94db_549f35008dee.jpeg</t>
  </si>
  <si>
    <t>https://topol-dt.ru/upload/iblock/348/76c2cee4_284c_11e9_94db_549f35008dee_5c8e58d3_4a16_11e9_94db_549f35008dee.jpeg</t>
  </si>
  <si>
    <t>https://topol-dt.ru/upload/iblock/b8a/76c2cee4_284c_11e9_94db_549f35008dee_9585cc7a_650c_11ea_a0f3_549f35008dee.jpeg</t>
  </si>
  <si>
    <t>https://topol-dt.ru/upload/iblock/ad9/76c2cee4_284c_11e9_94db_549f35008dee_7746f36f_6745_11e9_b477_549f35008dee.pdf</t>
  </si>
  <si>
    <t>https://topol-dt.ru/upload/iblock/eb7/76c2cee4_284c_11e9_94db_549f35008dee_e52a39d5_6745_11e9_b477_549f35008dee.pdf</t>
  </si>
  <si>
    <t>Стол письменный Polini  kids Aviv 1455 с надстройкой и ящиками, серый / серый-розовый</t>
  </si>
  <si>
    <t>https://topol-dt.ru/catalog/stoly/stol_pismennyy_polini_kids_aviv_1455_s_nadstroykoy_i_yashchikami_seryy_seryy_rozovyy/</t>
  </si>
  <si>
    <t>https://topol-dt.ru/upload/iblock/eac/0a157958_284d_11e9_94db_549f35008dee_81714bb3_4a16_11e9_94db_549f35008dee.jpeg</t>
  </si>
  <si>
    <t>https://topol-dt.ru/upload/iblock/f93/0a157958_284d_11e9_94db_549f35008dee_8df2e682_4a16_11e9_94db_549f35008dee.jpeg</t>
  </si>
  <si>
    <t>https://topol-dt.ru/upload/iblock/ba6/0a157958_284d_11e9_94db_549f35008dee_d7637e6e_6747_11e9_b477_549f35008dee.pdf</t>
  </si>
  <si>
    <t>https://topol-dt.ru/upload/iblock/6f9/0a157958_284d_11e9_94db_549f35008dee_d7637e6f_6747_11e9_b477_549f35008dee.pdf</t>
  </si>
  <si>
    <t>Стол письменный Polini  kids Aviv 1455 с надстройкой и ящиками, серый / серый-голубой</t>
  </si>
  <si>
    <t>https://topol-dt.ru/catalog/stoly/stol_pismennyy_polini_kids_aviv_1455_s_nadstroykoy_i_yashchikami_seryy_seryy_goluboy/</t>
  </si>
  <si>
    <t>https://topol-dt.ru/upload/iblock/6a4/25a9aac6_284d_11e9_94db_549f35008dee_9615ba92_4a16_11e9_94db_549f35008dee.jpeg</t>
  </si>
  <si>
    <t>https://topol-dt.ru/upload/iblock/5d6/25a9aac6_284d_11e9_94db_549f35008dee_9dde1a58_4a16_11e9_94db_549f35008dee.jpeg</t>
  </si>
  <si>
    <t>https://topol-dt.ru/upload/iblock/8f2/25a9aac6_284d_11e9_94db_549f35008dee_c3cc0b0d_6747_11e9_b477_549f35008dee.pdf</t>
  </si>
  <si>
    <t>https://topol-dt.ru/upload/iblock/7c3/25a9aac6_284d_11e9_94db_549f35008dee_c3cc0b0e_6747_11e9_b477_549f35008dee.pdf</t>
  </si>
  <si>
    <t>Стол письменный Polini  kids Aviv 1455 с надстройкой и ящиками, серый / серый-желтый</t>
  </si>
  <si>
    <t>https://topol-dt.ru/catalog/stoly/stol_pismennyy_polini_kids_aviv_1455_s_nadstroykoy_i_yashchikami_seryy_seryy_zheltyy/</t>
  </si>
  <si>
    <t>https://topol-dt.ru/upload/iblock/394/53cab575_284d_11e9_94db_549f35008dee_a4cb7b84_4a16_11e9_94db_549f35008dee.jpeg</t>
  </si>
  <si>
    <t>https://topol-dt.ru/upload/iblock/86d/53cab575_284d_11e9_94db_549f35008dee_a4cb7b85_4a16_11e9_94db_549f35008dee.jpeg</t>
  </si>
  <si>
    <t>https://topol-dt.ru/upload/iblock/015/53cab575_284d_11e9_94db_549f35008dee_cdddfd56_6747_11e9_b477_549f35008dee.pdf</t>
  </si>
  <si>
    <t>https://topol-dt.ru/upload/iblock/8e3/53cab575_284d_11e9_94db_549f35008dee_cdddfd57_6747_11e9_b477_549f35008dee.pdf</t>
  </si>
  <si>
    <t>Боковое ограждение кровати детской Polini kids Mirum 1910, серый</t>
  </si>
  <si>
    <t>Ограждение для кровати Кровать Polini kids Mirum 1915 и 1910 с размером ложа 190х90 см.Изготовлено из надежных, прочных и легко моющихся материалов.Размеры:(ВхШхГ) 200х1200х22 мм.</t>
  </si>
  <si>
    <t>https://topol-dt.ru/catalog/aksessuary_dlya_mebeli/bokovoe_ograzhdenie_krovati_detskoy_polini_kids_mirum_1910_seryy/</t>
  </si>
  <si>
    <t>https://topol-dt.ru/upload/iblock/52c/3d2c2b57_25f7_11e9_94db_549f35008dee_7882a8c4_4a13_11e9_94db_549f35008dee.jpeg</t>
  </si>
  <si>
    <t>https://topol-dt.ru/upload/iblock/40f/3d2c2b57_25f7_11e9_94db_549f35008dee_7882a8c5_4a13_11e9_94db_549f35008dee.jpeg</t>
  </si>
  <si>
    <t>https://topol-dt.ru/upload/iblock/c8f/3d2c2b57_25f7_11e9_94db_549f35008dee_0d1b6fbe_4a14_11e9_94db_549f35008dee.jpeg</t>
  </si>
  <si>
    <t>https://topol-dt.ru/upload/iblock/c2e/3d2c2b57_25f7_11e9_94db_549f35008dee_b2392725_adfa_11ed_bf2f_549f35008dee.jpeg</t>
  </si>
  <si>
    <t>https://topol-dt.ru/upload/iblock/dca/3d2c2b57_25f7_11e9_94db_549f35008dee_3f05d55f_56a6_11e9_94db_549f35008dee.pdf</t>
  </si>
  <si>
    <t>Полка Polini kids Mirum 5Y 800, белый-серый</t>
  </si>
  <si>
    <t>Коллекция стала результатом коллаборации с израильским дизайнером Y.B., который предложил необычные формы и геометрию изделий. В основе концепции – стремление изменить повседневную жизнь детей и подростков к лучшему, предложить им качественный продукт с собственным узнаваемым стилем по привлекательной цене.Полка навесная предназначена для размещения книг, журналов и предметов интерьера.Превосходно дополняет коллекцию мебели Polini kids Mirum, Aviv.Крепятся к стене и прекрасно дополняет интерьер комнаты.Размер полки: (ВхШхГ):330х800х260 мм.</t>
  </si>
  <si>
    <t>https://topol-dt.ru/catalog/polki/polka_polini_kids_mirum_5y_800_belyy_seryy/</t>
  </si>
  <si>
    <t>https://topol-dt.ru/upload/iblock/c15/24ca9446_2934_11e9_94db_549f35008dee_85be43f5_4a0a_11e9_94db_549f35008dee.jpeg</t>
  </si>
  <si>
    <t>https://topol-dt.ru/upload/iblock/bc4/24ca9446_2934_11e9_94db_549f35008dee_6c0f759a_4fab_11e9_94db_549f35008dee.jpeg</t>
  </si>
  <si>
    <t>https://topol-dt.ru/upload/iblock/e34/24ca9446_2934_11e9_94db_549f35008dee_6ec3ec65_6743_11e9_b477_549f35008dee.pdf</t>
  </si>
  <si>
    <t>Полка Polini kids Mirum 5Y 800, белый-желтый</t>
  </si>
  <si>
    <t>https://topol-dt.ru/catalog/polki/polka_polini_kids_mirum_5y_800_belyy_zheltyy/</t>
  </si>
  <si>
    <t>https://topol-dt.ru/upload/iblock/07e/51842f2c_2934_11e9_94db_549f35008dee_97a21b83_4a0a_11e9_94db_549f35008dee.jpeg</t>
  </si>
  <si>
    <t>https://topol-dt.ru/upload/iblock/c5f/51842f2c_2934_11e9_94db_549f35008dee_40e7e99d_6743_11e9_b477_549f35008dee.pdf</t>
  </si>
  <si>
    <t>Полка Polini kids Mirum 5Y 800, серый-голубой</t>
  </si>
  <si>
    <t>https://topol-dt.ru/catalog/polki/polka_polini_kids_mirum_5y_800_seryy_goluboy/</t>
  </si>
  <si>
    <t>https://topol-dt.ru/upload/iblock/803/7f3c7d50_2934_11e9_94db_549f35008dee_a7a05a5c_4a0a_11e9_94db_549f35008dee.jpeg</t>
  </si>
  <si>
    <t>https://topol-dt.ru/upload/iblock/e4a/7f3c7d50_2934_11e9_94db_549f35008dee_755dfd67_6743_11e9_b477_549f35008dee.pdf</t>
  </si>
  <si>
    <t>Полка Polini kids Mirum 5Y 800, серый-розовый</t>
  </si>
  <si>
    <t>https://topol-dt.ru/catalog/polki/polka_polini_kids_mirum_5y_800_seryy_rozovyy/</t>
  </si>
  <si>
    <t>https://topol-dt.ru/upload/iblock/4fd/88575e74_2935_11e9_94db_549f35008dee_a00071fa_4a0a_11e9_94db_549f35008dee.jpeg</t>
  </si>
  <si>
    <t>https://topol-dt.ru/upload/iblock/4bc/88575e74_2935_11e9_94db_549f35008dee_835c7463_6743_11e9_b477_549f35008dee.pdf</t>
  </si>
  <si>
    <t>Полка Polini kids Mirum 5Y 800, серый-желтый</t>
  </si>
  <si>
    <t>Полка Polini kids Mirum 5Y 800- навесная полка, на которой можно разместить книги, журналы.Отлично дополняет всю коллекцию мебели Мирум и придает интерьеру завершенный вид.Полка имеет оригинальную форму уголка и надежно крепится к стене.Размер полки: (ВхШхГ) 33х80х26 см.</t>
  </si>
  <si>
    <t>https://topol-dt.ru/catalog/polki/polka_polini_kids_mirum_5y_800_seryy_zheltyy/</t>
  </si>
  <si>
    <t>https://topol-dt.ru/upload/iblock/e75/aaf0becf_2935_11e9_94db_549f35008dee_b18e97ff_4a0a_11e9_94db_549f35008dee.jpeg</t>
  </si>
  <si>
    <t>https://topol-dt.ru/upload/iblock/c27/aaf0becf_2935_11e9_94db_549f35008dee_7bfcd12a_6743_11e9_b477_549f35008dee.pdf</t>
  </si>
  <si>
    <t>Полка книжная с дверью Polini kids Mirum 7L 1200, белый-серый</t>
  </si>
  <si>
    <t>Коллекция стала результатом коллаборации с израильским дизайнером Y.B., который предложил необычные формы и геометрию изделий. В основе концепции – стремление изменить повседневную жизнь детей и подростков к лучшему, предложить им качественный продукт с собственным узнаваемым стилем по привлекательной цене.Полка книжная с дверкой предназначена для размещения на них книг, журналов и предметов интерьера.Превосходно дополняет коллекцию мебели Polini kids Mirum, Aviv.Крепятся к стене и прекрасно дополняет интерьер комнаты.Размер полки: (ВхШхГ):500х1296х260 мм.</t>
  </si>
  <si>
    <t>https://topol-dt.ru/catalog/polki/polka_knizhnaya_s_dveryu_polini_kids_mirum_7l_1200_belyy_seryy/</t>
  </si>
  <si>
    <t>https://topol-dt.ru/upload/iblock/e24/c86c02dc_2938_11e9_94db_549f35008dee_0be05eb9_4585_11e9_94db_549f35008dee.jpeg</t>
  </si>
  <si>
    <t>https://topol-dt.ru/upload/iblock/2cc/c86c02dc_2938_11e9_94db_549f35008dee_0be05eba_4585_11e9_94db_549f35008dee.jpeg</t>
  </si>
  <si>
    <t>https://topol-dt.ru/upload/iblock/d76/c86c02dc_2938_11e9_94db_549f35008dee_6ed5ccc5_4588_11e9_94db_549f35008dee.jpeg</t>
  </si>
  <si>
    <t>https://topol-dt.ru/upload/iblock/b33/c86c02dc_2938_11e9_94db_549f35008dee_6ed5ccc6_4588_11e9_94db_549f35008dee.jpeg</t>
  </si>
  <si>
    <t>https://topol-dt.ru/upload/iblock/164/c86c02dc_2938_11e9_94db_549f35008dee_b900d6f0_6743_11e9_b477_549f35008dee.pdf</t>
  </si>
  <si>
    <t>Полка книжная с дверью Polini kids Mirum 7L 1200, серый-голубой</t>
  </si>
  <si>
    <t>https://topol-dt.ru/catalog/polki/polka_knizhnaya_s_dveryu_polini_kids_mirum_7l_1200_seryy_goluboy/</t>
  </si>
  <si>
    <t>https://topol-dt.ru/upload/iblock/553/1bc0ef33_2939_11e9_94db_549f35008dee_6d85e142_4a0b_11e9_94db_549f35008dee.jpeg</t>
  </si>
  <si>
    <t>https://topol-dt.ru/upload/iblock/39c/1bc0ef33_2939_11e9_94db_549f35008dee_73807613_4a0b_11e9_94db_549f35008dee.jpeg</t>
  </si>
  <si>
    <t>https://topol-dt.ru/upload/iblock/674/1bc0ef33_2939_11e9_94db_549f35008dee_c0a58211_6743_11e9_b477_549f35008dee.pdf</t>
  </si>
  <si>
    <t>Полка книжная с дверью Polini kids Mirum 7L 1200, серый-розовый</t>
  </si>
  <si>
    <t>https://topol-dt.ru/catalog/polki/polka_knizhnaya_s_dveryu_polini_kids_mirum_7l_1200_seryy_rozovyy/</t>
  </si>
  <si>
    <t>https://topol-dt.ru/upload/iblock/cf1/4448fd7d_2939_11e9_94db_549f35008dee_7ab07dc8_4a0b_11e9_94db_549f35008dee.jpeg</t>
  </si>
  <si>
    <t>https://topol-dt.ru/upload/iblock/478/4448fd7d_2939_11e9_94db_549f35008dee_81fd15fd_4a0b_11e9_94db_549f35008dee.jpeg</t>
  </si>
  <si>
    <t>https://topol-dt.ru/upload/iblock/0e0/4448fd7d_2939_11e9_94db_549f35008dee_ce15267f_6743_11e9_b477_549f35008dee.pdf</t>
  </si>
  <si>
    <t>Шкаф трехсекционный Polini kids Mirum 2330, белый</t>
  </si>
  <si>
    <t>Многофункциональный шкаф коллекции Мирум.Имеет большое колличество полок.В комплекте прилагается штанга. Можно выбирать, исходя из нужд ребенка: использовать только лишь полки или убрать полку и установить штангу для длинной одежды.В основании 4  вместительных ящика на метабоксах.Оборудован системой плавного закрытия дверей.Оригинальный дизайн.Модель изготовлена из ЛДСП Kronospan (Австрия),отвечающего европейским требованиям.Цветные ниши для открытых полок в комплект не входят(можно приобрести отдельно).Габариты:(ВхШхГ)2400х1500х500 мм.</t>
  </si>
  <si>
    <t>https://topol-dt.ru/catalog/shkafy_i_stellazhi/shkaf_trekhsektsionnyy_polini_kids_mirum_2330_belyy/</t>
  </si>
  <si>
    <t>https://topol-dt.ru/upload/iblock/448/a4660812_25f0_11e9_94db_549f35008dee_52bea697_98d2_11e9_8710_549f35008dee.jpeg</t>
  </si>
  <si>
    <t>https://topol-dt.ru/upload/iblock/baa/a4660812_25f0_11e9_94db_549f35008dee_5734f98e_4009_11e9_94db_549f35008dee.jpeg</t>
  </si>
  <si>
    <t>https://topol-dt.ru/upload/iblock/030/a4660812_25f0_11e9_94db_549f35008dee_2bb2c96c_400d_11e9_94db_549f35008dee.jpeg</t>
  </si>
  <si>
    <t>https://topol-dt.ru/upload/iblock/9c9/a4660812_25f0_11e9_94db_549f35008dee_1055f884_20d8_11ea_b3e1_549f35008dee.pdf</t>
  </si>
  <si>
    <t>Шкаф трехсекционный Polini kids Mirum 2330, белый-серый</t>
  </si>
  <si>
    <t>https://topol-dt.ru/catalog/shkafy_i_stellazhi/shkaf_trekhsektsionnyy_polini_kids_mirum_2330_belyy_seryy/</t>
  </si>
  <si>
    <t>https://topol-dt.ru/upload/iblock/126/166a3172_25f1_11e9_94db_549f35008dee_7f35c4d4_3f3a_11e9_94db_549f35008dee.jpeg</t>
  </si>
  <si>
    <t>https://topol-dt.ru/upload/iblock/289/166a3172_25f1_11e9_94db_549f35008dee_78922e50_3f3a_11e9_94db_549f35008dee.jpeg</t>
  </si>
  <si>
    <t>https://topol-dt.ru/upload/iblock/8e5/166a3172_25f1_11e9_94db_549f35008dee_079609a3_20d8_11ea_b3e1_549f35008dee.pdf</t>
  </si>
  <si>
    <t>Рюкзак-кенгуру Polini kids Disney baby Король Лев , с вышивкой, бежевый</t>
  </si>
  <si>
    <t>https://topol-dt.ru/catalog/ryukzaki_kenguru/ryukzak_kenguru_polini_kids_disney_baby_korol_lev_s_vyshivkoy_bezhevyy/</t>
  </si>
  <si>
    <t>https://topol-dt.ru/upload/iblock/b39/8b9a6ef0_804e_11e9_b477_549f35008dee_907bed33_fc6b_11e9_b3e1_549f35008dee.jpeg</t>
  </si>
  <si>
    <t>https://topol-dt.ru/upload/iblock/8c6/8b9a6ef0_804e_11e9_b477_549f35008dee_f80b1358_b1ea_11e9_8710_549f35008dee.jpeg</t>
  </si>
  <si>
    <t>https://topol-dt.ru/upload/iblock/2d9/8b9a6ef0_804e_11e9_b477_549f35008dee_dd6faebd_9ceb_11eb_942e_549f35008dee.jpeg</t>
  </si>
  <si>
    <t>https://topol-dt.ru/upload/iblock/21d/8b9a6ef0_804e_11e9_b477_549f35008dee_e81c5a78_9ceb_11eb_942e_549f35008dee.jpeg</t>
  </si>
  <si>
    <t>https://topol-dt.ru/upload/iblock/de7/8b9a6ef0_804e_11e9_b477_549f35008dee_f172400a_9ceb_11eb_942e_549f35008dee.jpeg</t>
  </si>
  <si>
    <t>https://topol-dt.ru/upload/iblock/fe5/8b9a6ef0_804e_11e9_b477_549f35008dee_f172400c_9ceb_11eb_942e_549f35008dee.jpeg</t>
  </si>
  <si>
    <t>https://topol-dt.ru/upload/iblock/add/8b9a6ef0_804e_11e9_b477_549f35008dee_fb4d72ad_9ceb_11eb_942e_549f35008dee.jpeg</t>
  </si>
  <si>
    <t>https://topol-dt.ru/upload/iblock/768/8b9a6ef0_804e_11e9_b477_549f35008dee_9e355c45_fc6b_11e9_b3e1_549f35008dee.jpeg</t>
  </si>
  <si>
    <t>https://topol-dt.ru/upload/iblock/43a/8b9a6ef0_804e_11e9_b477_549f35008dee_ab26d7c3_fc6b_11e9_b3e1_549f35008dee.jpeg</t>
  </si>
  <si>
    <t>https://topol-dt.ru/upload/iblock/a5d/8b9a6ef0_804e_11e9_b477_549f35008dee_ab26d7c5_fc6b_11e9_b3e1_549f35008dee.jpeg</t>
  </si>
  <si>
    <t>https://topol-dt.ru/upload/iblock/b7e/8b9a6ef0_804e_11e9_b477_549f35008dee_cc377511_fc6b_11e9_b3e1_549f35008dee.jpeg</t>
  </si>
  <si>
    <t>https://topol-dt.ru/upload/iblock/0e6/8b9a6ef0_804e_11e9_b477_549f35008dee_cc377512_fc6b_11e9_b3e1_549f35008dee.jpeg</t>
  </si>
  <si>
    <t>https://topol-dt.ru/upload/iblock/58e/8b9a6ef0_804e_11e9_b477_549f35008dee_d6ceb469_fc6b_11e9_b3e1_549f35008dee.jpeg</t>
  </si>
  <si>
    <t>https://topol-dt.ru/upload/iblock/821/8b9a6ef0_804e_11e9_b477_549f35008dee_80722103_eb80_11eb_9107_549f35008dee.pdf</t>
  </si>
  <si>
    <t>Кровать детская Polini kids Simple 3000 с нишами, дуб</t>
  </si>
  <si>
    <t>https://topol-dt.ru/catalog/krovati_podrostkovye/krovat_detskaya_polini_kids_simple_3000_s_nishami_dub/</t>
  </si>
  <si>
    <t>https://topol-dt.ru/upload/iblock/9a2/0d49e0a3_8827_11e9_8710_549f35008dee_27a9bdc1_c3ec_11e9_8710_549f35008dee.jpeg</t>
  </si>
  <si>
    <t>https://topol-dt.ru/upload/iblock/6fe/0d49e0a3_8827_11e9_8710_549f35008dee_27a9bdc2_c3ec_11e9_8710_549f35008dee.jpeg</t>
  </si>
  <si>
    <t>https://topol-dt.ru/upload/iblock/07e/0d49e0a3_8827_11e9_8710_549f35008dee_2e94bd8d_c3ec_11e9_8710_549f35008dee.jpeg</t>
  </si>
  <si>
    <t>https://topol-dt.ru/upload/iblock/f5e/0d49e0a3_8827_11e9_8710_549f35008dee_2e94bd8e_c3ec_11e9_8710_549f35008dee.jpeg</t>
  </si>
  <si>
    <t>https://topol-dt.ru/upload/iblock/3e0/0d49e0a3_8827_11e9_8710_549f35008dee_35632cd5_c3ec_11e9_8710_549f35008dee.jpeg</t>
  </si>
  <si>
    <t>https://topol-dt.ru/upload/iblock/285/0d49e0a3_8827_11e9_8710_549f35008dee_07b4a238_472b_11ea_9c7a_549f35008dee.pdf</t>
  </si>
  <si>
    <t>Кровать детская Polini kids Simple 3100 с 4 ящиками, дуб</t>
  </si>
  <si>
    <t>https://topol-dt.ru/catalog/krovati_podrostkovye/krovat_detskaya_polini_kids_simple_3100_s_4_yashchikami_dub/</t>
  </si>
  <si>
    <t>https://topol-dt.ru/upload/iblock/137/394c3191_8827_11e9_8710_549f35008dee_363dad77_c3eb_11e9_8710_549f35008dee.jpeg</t>
  </si>
  <si>
    <t>https://topol-dt.ru/upload/iblock/61a/394c3191_8827_11e9_8710_549f35008dee_44a9a3c0_c3eb_11e9_8710_549f35008dee.jpeg</t>
  </si>
  <si>
    <t>https://topol-dt.ru/upload/iblock/fb1/394c3191_8827_11e9_8710_549f35008dee_44a9a3c1_c3eb_11e9_8710_549f35008dee.jpeg</t>
  </si>
  <si>
    <t>https://topol-dt.ru/upload/iblock/cb7/394c3191_8827_11e9_8710_549f35008dee_44a9a3c2_c3eb_11e9_8710_549f35008dee.jpeg</t>
  </si>
  <si>
    <t>https://topol-dt.ru/upload/iblock/720/394c3191_8827_11e9_8710_549f35008dee_4e8737c2_c3eb_11e9_8710_549f35008dee.jpeg</t>
  </si>
  <si>
    <t>https://topol-dt.ru/upload/iblock/4fc/394c3191_8827_11e9_8710_549f35008dee_4e8737c3_c3eb_11e9_8710_549f35008dee.jpeg</t>
  </si>
  <si>
    <t>https://topol-dt.ru/upload/iblock/dc5/394c3191_8827_11e9_8710_549f35008dee_2c979517_472b_11ea_9c7a_549f35008dee.pdf</t>
  </si>
  <si>
    <t>Кровать детская Polini kids Simple 3150 с 4 ящиками, серый</t>
  </si>
  <si>
    <t>Подростковая кровать, размер ложа которой составляет 190х100 см. Дно кровати сплошное. В основании модели 4 ящика, по середине ниша с дверцами. Кровать подходит детям от 4 -х лет (до 100 кг). Матрас в комплект кровати не входит. Состоит из материала ЛДСП компании Kronospan (Австрия).Изготовлена по европейским стандартам.Габариты изделия (ВхШхГ): 510х1951х1056 мм.Боковые бортики: 900 мм.</t>
  </si>
  <si>
    <t>https://topol-dt.ru/catalog/krovati_podrostkovye/krovat_detskaya_polini_kids_simple_3150_s_4_yashchikami_seryy/</t>
  </si>
  <si>
    <t>https://topol-dt.ru/upload/iblock/2c2/df23883a_6ed4_11e8_903c_549f35008dee_eedbe90f_aeb4_11e9_8710_549f35008dee.jpeg</t>
  </si>
  <si>
    <t>https://topol-dt.ru/upload/iblock/ee6/df23883a_6ed4_11e8_903c_549f35008dee_f7665093_aeb4_11e9_8710_549f35008dee.jpeg</t>
  </si>
  <si>
    <t>https://topol-dt.ru/upload/iblock/3aa/df23883a_6ed4_11e8_903c_549f35008dee_eedbe910_aeb4_11e9_8710_549f35008dee.jpeg</t>
  </si>
  <si>
    <t>https://topol-dt.ru/upload/iblock/c26/df23883a_6ed4_11e8_903c_549f35008dee_f7665094_aeb4_11e9_8710_549f35008dee.jpeg</t>
  </si>
  <si>
    <t>https://topol-dt.ru/upload/iblock/490/df23883a_6ed4_11e8_903c_549f35008dee_c8d52550_c4b8_11e9_8710_549f35008dee.pdf</t>
  </si>
  <si>
    <t>Стульчик для кормления Polini kids Mirum 590, розовый</t>
  </si>
  <si>
    <t>Стульчик подходит для детей с 0 месяцев.Максимальная нагрузка на стул-15 кг.Материал-эко-кожа, легко отмывается от загрязнений.- 5 положения угла наклона спинки- пятиточечные ремни безопасности- 5 уровней высоты сидения для удобства размещения рядом со столом любой высоты- регулировка столешницы в 2х положениях- регулировка опоры для ног в 3х положениях по высоте- превращается в удобное кресло-качалку легким нажатием кнопок- два колеса для удобства перемещения- съемный моющий чехол из безопасного прочного материала- съемный поднос с углублением для посуды- легкое и компактное складывание стульчикаРазмер стула в разложенном состоянии (ШхГхВ): 77 х 54 х 81-97 см.Размер в сложенном состоянии (ШхГхВ): 53,5 х 30 х 73 см.</t>
  </si>
  <si>
    <t>RU C-CN.АД71.А.01127/19</t>
  </si>
  <si>
    <t>https://topol-dt.ru/catalog/stulchiki_dlya_kormleniya_1/stulchik_dlya_kormleniya_polini_kids_mirum_590_rozovyy/</t>
  </si>
  <si>
    <t>https://topol-dt.ru/upload/iblock/46e/e7c6f764_f873_11e8_94db_549f35008dee_aeddc7f5_9d98_11e9_8710_549f35008dee.jpeg</t>
  </si>
  <si>
    <t>https://topol-dt.ru/upload/iblock/855/e7c6f764_f873_11e8_94db_549f35008dee_3d87df3d_0943_11eb_80c5_549f35008dee.jpeg</t>
  </si>
  <si>
    <t>https://topol-dt.ru/upload/iblock/fc4/e7c6f764_f873_11e8_94db_549f35008dee_4407c11f_0943_11eb_80c5_549f35008dee.jpeg</t>
  </si>
  <si>
    <t>https://topol-dt.ru/upload/iblock/5e5/e7c6f764_f873_11e8_94db_549f35008dee_a73ddf95_9d98_11e9_8710_549f35008dee.jpeg</t>
  </si>
  <si>
    <t>https://topol-dt.ru/upload/iblock/4e9/e7c6f764_f873_11e8_94db_549f35008dee_b8b69938_9d98_11e9_8710_549f35008dee.jpeg</t>
  </si>
  <si>
    <t>https://topol-dt.ru/upload/iblock/5e4/e7c6f764_f873_11e8_94db_549f35008dee_bf38dc77_9d98_11e9_8710_549f35008dee.jpeg</t>
  </si>
  <si>
    <t>https://topol-dt.ru/upload/iblock/fb6/e7c6f764_f873_11e8_94db_549f35008dee_c7cb9134_9d98_11e9_8710_549f35008dee.jpeg</t>
  </si>
  <si>
    <t>https://topol-dt.ru/upload/iblock/575/e7c6f764_f873_11e8_94db_549f35008dee_d0a5af39_9d98_11e9_8710_549f35008dee.jpeg</t>
  </si>
  <si>
    <t>https://topol-dt.ru/upload/iblock/1d9/e7c6f764_f873_11e8_94db_549f35008dee_d69de2a9_9d98_11e9_8710_549f35008dee.jpeg</t>
  </si>
  <si>
    <t>https://topol-dt.ru/upload/iblock/72c/e7c6f764_f873_11e8_94db_549f35008dee_d69de2aa_9d98_11e9_8710_549f35008dee.jpeg</t>
  </si>
  <si>
    <t>https://topol-dt.ru/upload/iblock/a19/e7c6f764_f873_11e8_94db_549f35008dee_e145cba3_9d98_11e9_8710_549f35008dee.jpeg</t>
  </si>
  <si>
    <t>https://topol-dt.ru/upload/iblock/5ed/e7c6f764_f873_11e8_94db_549f35008dee_e912ee29_9d98_11e9_8710_549f35008dee.jpeg</t>
  </si>
  <si>
    <t>https://topol-dt.ru/upload/iblock/dc1/e7c6f764_f873_11e8_94db_549f35008dee_e912ee2a_9d98_11e9_8710_549f35008dee.jpeg</t>
  </si>
  <si>
    <t>https://topol-dt.ru/upload/iblock/23f/e7c6f764_f873_11e8_94db_549f35008dee_f8d34939_9d98_11e9_8710_549f35008dee.jpeg</t>
  </si>
  <si>
    <t>https://topol-dt.ru/upload/iblock/c6c/e7c6f764_f873_11e8_94db_549f35008dee_f8d3493a_9d98_11e9_8710_549f35008dee.jpeg</t>
  </si>
  <si>
    <t>https://topol-dt.ru/upload/iblock/bc4/e7c6f764_f873_11e8_94db_549f35008dee_0245bf4f_9d99_11e9_8710_549f35008dee.jpeg</t>
  </si>
  <si>
    <t>https://topol-dt.ru/upload/iblock/ff8/e7c6f764_f873_11e8_94db_549f35008dee_d0a288cd_ae18_11e9_8710_549f35008dee.pdf</t>
  </si>
  <si>
    <t>Стульчик для кормления Polini kids Mirum 590, бирюзовый</t>
  </si>
  <si>
    <t>https://topol-dt.ru/catalog/stulchiki_dlya_kormleniya_1/stulchik_dlya_kormleniya_polini_kids_mirum_590_biryuzovyy/</t>
  </si>
  <si>
    <t>https://topol-dt.ru/upload/iblock/464/665fc698_f874_11e8_94db_549f35008dee_44921431_9d5c_11e9_8710_549f35008dee.jpeg</t>
  </si>
  <si>
    <t>https://topol-dt.ru/upload/iblock/2b8/665fc698_f874_11e8_94db_549f35008dee_5b764cd0_0943_11eb_80c5_549f35008dee.jpeg</t>
  </si>
  <si>
    <t>https://topol-dt.ru/upload/iblock/e69/665fc698_f874_11e8_94db_549f35008dee_66c4d61d_0943_11eb_80c5_549f35008dee.jpeg</t>
  </si>
  <si>
    <t>https://topol-dt.ru/upload/iblock/e34/665fc698_f874_11e8_94db_549f35008dee_56c6da8a_9d5c_11e9_8710_549f35008dee.jpeg</t>
  </si>
  <si>
    <t>https://topol-dt.ru/upload/iblock/d1a/665fc698_f874_11e8_94db_549f35008dee_70c19f46_9d5c_11e9_8710_549f35008dee.jpeg</t>
  </si>
  <si>
    <t>https://topol-dt.ru/upload/iblock/dad/665fc698_f874_11e8_94db_549f35008dee_7b248058_9d5c_11e9_8710_549f35008dee.jpeg</t>
  </si>
  <si>
    <t>https://topol-dt.ru/upload/iblock/672/665fc698_f874_11e8_94db_549f35008dee_8121768a_9d5c_11e9_8710_549f35008dee.jpeg</t>
  </si>
  <si>
    <t>https://topol-dt.ru/upload/iblock/f61/665fc698_f874_11e8_94db_549f35008dee_8b35ca32_9d5c_11e9_8710_549f35008dee.jpeg</t>
  </si>
  <si>
    <t>https://topol-dt.ru/upload/iblock/d41/665fc698_f874_11e8_94db_549f35008dee_936ba944_9d5c_11e9_8710_549f35008dee.jpeg</t>
  </si>
  <si>
    <t>https://topol-dt.ru/upload/iblock/9a7/665fc698_f874_11e8_94db_549f35008dee_936ba945_9d5c_11e9_8710_549f35008dee.jpeg</t>
  </si>
  <si>
    <t>https://topol-dt.ru/upload/iblock/e5d/665fc698_f874_11e8_94db_549f35008dee_99983afb_9d5c_11e9_8710_549f35008dee.jpeg</t>
  </si>
  <si>
    <t>https://topol-dt.ru/upload/iblock/a1f/665fc698_f874_11e8_94db_549f35008dee_a9f34f7c_9d5c_11e9_8710_549f35008dee.jpeg</t>
  </si>
  <si>
    <t>https://topol-dt.ru/upload/iblock/47e/665fc698_f874_11e8_94db_549f35008dee_b1c2d362_9d5c_11e9_8710_549f35008dee.jpeg</t>
  </si>
  <si>
    <t>https://topol-dt.ru/upload/iblock/9f7/665fc698_f874_11e8_94db_549f35008dee_b1c2d363_9d5c_11e9_8710_549f35008dee.jpeg</t>
  </si>
  <si>
    <t>https://topol-dt.ru/upload/iblock/f1f/665fc698_f874_11e8_94db_549f35008dee_bbf618ef_9d5c_11e9_8710_549f35008dee.jpeg</t>
  </si>
  <si>
    <t>https://topol-dt.ru/upload/iblock/56e/665fc698_f874_11e8_94db_549f35008dee_c4782409_9d5c_11e9_8710_549f35008dee.jpeg</t>
  </si>
  <si>
    <t>https://topol-dt.ru/upload/iblock/a20/665fc698_f874_11e8_94db_549f35008dee_c478240a_9d5c_11e9_8710_549f35008dee.jpeg</t>
  </si>
  <si>
    <t>https://topol-dt.ru/upload/iblock/9dd/665fc698_f874_11e8_94db_549f35008dee_cf24cfc4_9d5c_11e9_8710_549f35008dee.jpeg</t>
  </si>
  <si>
    <t>https://topol-dt.ru/upload/iblock/bdf/665fc698_f874_11e8_94db_549f35008dee_d591a6a1_9d5c_11e9_8710_549f35008dee.jpeg</t>
  </si>
  <si>
    <t>https://topol-dt.ru/upload/iblock/63e/665fc698_f874_11e8_94db_549f35008dee_d591a6a3_9d5c_11e9_8710_549f35008dee.jpeg</t>
  </si>
  <si>
    <t>https://topol-dt.ru/upload/iblock/818/665fc698_f874_11e8_94db_549f35008dee_da7dbb70_ae18_11e9_8710_549f35008dee.pdf</t>
  </si>
  <si>
    <t>Стульчик для кормления Polini kids Mirum 590, черный</t>
  </si>
  <si>
    <t>https://topol-dt.ru/catalog/stulchiki_dlya_kormleniya_1/stulchik_dlya_kormleniya_polini_kids_mirum_590_chernyy/</t>
  </si>
  <si>
    <t>https://topol-dt.ru/upload/iblock/27a/8a9e7a83_f874_11e8_94db_549f35008dee_d5d269c1_9d5d_11e9_8710_549f35008dee.jpeg</t>
  </si>
  <si>
    <t>https://topol-dt.ru/upload/iblock/5b0/8a9e7a83_f874_11e8_94db_549f35008dee_7ed53f62_0943_11eb_80c5_549f35008dee.jpeg</t>
  </si>
  <si>
    <t>https://topol-dt.ru/upload/iblock/d92/8a9e7a83_f874_11e8_94db_549f35008dee_85930508_0943_11eb_80c5_549f35008dee.jpeg</t>
  </si>
  <si>
    <t>https://topol-dt.ru/upload/iblock/af8/8a9e7a83_f874_11e8_94db_549f35008dee_dd6ff0c1_9d5d_11e9_8710_549f35008dee.jpeg</t>
  </si>
  <si>
    <t>https://topol-dt.ru/upload/iblock/5d9/8a9e7a83_f874_11e8_94db_549f35008dee_dd6ff0c4_9d5d_11e9_8710_549f35008dee.jpeg</t>
  </si>
  <si>
    <t>https://topol-dt.ru/upload/iblock/b59/8a9e7a83_f874_11e8_94db_549f35008dee_e60c2afe_9d5d_11e9_8710_549f35008dee.jpeg</t>
  </si>
  <si>
    <t>https://topol-dt.ru/upload/iblock/fcb/8a9e7a83_f874_11e8_94db_549f35008dee_e60c2aff_9d5d_11e9_8710_549f35008dee.jpeg</t>
  </si>
  <si>
    <t>https://topol-dt.ru/upload/iblock/66a/8a9e7a83_f874_11e8_94db_549f35008dee_f1858d11_9d5d_11e9_8710_549f35008dee.jpeg</t>
  </si>
  <si>
    <t>https://topol-dt.ru/upload/iblock/dc6/8a9e7a83_f874_11e8_94db_549f35008dee_f84352b7_9d5d_11e9_8710_549f35008dee.jpeg</t>
  </si>
  <si>
    <t>https://topol-dt.ru/upload/iblock/1c5/8a9e7a83_f874_11e8_94db_549f35008dee_f84352b8_9d5d_11e9_8710_549f35008dee.jpeg</t>
  </si>
  <si>
    <t>https://topol-dt.ru/upload/iblock/e29/8a9e7a83_f874_11e8_94db_549f35008dee_03d6e3ec_9d5e_11e9_8710_549f35008dee.jpeg</t>
  </si>
  <si>
    <t>https://topol-dt.ru/upload/iblock/8c3/8a9e7a83_f874_11e8_94db_549f35008dee_0e623c63_9d5e_11e9_8710_549f35008dee.jpeg</t>
  </si>
  <si>
    <t>https://topol-dt.ru/upload/iblock/c61/8a9e7a83_f874_11e8_94db_549f35008dee_1dbe9da8_9d5e_11e9_8710_549f35008dee.jpeg</t>
  </si>
  <si>
    <t>https://topol-dt.ru/upload/iblock/5b6/8a9e7a83_f874_11e8_94db_549f35008dee_266b8187_9d5e_11e9_8710_549f35008dee.jpeg</t>
  </si>
  <si>
    <t>https://topol-dt.ru/upload/iblock/47f/8a9e7a83_f874_11e8_94db_549f35008dee_2d07f3ea_9d5e_11e9_8710_549f35008dee.jpeg</t>
  </si>
  <si>
    <t>https://topol-dt.ru/upload/iblock/66b/8a9e7a83_f874_11e8_94db_549f35008dee_2d07f3eb_9d5e_11e9_8710_549f35008dee.jpeg</t>
  </si>
  <si>
    <t>https://topol-dt.ru/upload/iblock/f04/8a9e7a83_f874_11e8_94db_549f35008dee_e1c7f247_ae18_11e9_8710_549f35008dee.pdf</t>
  </si>
  <si>
    <t>Стульчик для кормления Polini kids 252 Звезды, макиато-белый</t>
  </si>
  <si>
    <t>https://topol-dt.ru/catalog/stulchiki_dlya_kormleniya_1/stulchik_dlya_kormleniya_polini_kids_252_zvezdy_makiato_belyy/</t>
  </si>
  <si>
    <t>https://topol-dt.ru/upload/iblock/c89/d6cb132b_4977_11e9_94db_549f35008dee_3675321b_c95e_11e9_8710_549f35008dee.jpeg</t>
  </si>
  <si>
    <t>https://topol-dt.ru/upload/iblock/0b1/d6cb132b_4977_11e9_94db_549f35008dee_3e25c41d_c95e_11e9_8710_549f35008dee.jpeg</t>
  </si>
  <si>
    <t>https://topol-dt.ru/upload/iblock/ca6/d6cb132b_4977_11e9_94db_549f35008dee_3e25c41e_c95e_11e9_8710_549f35008dee.jpeg</t>
  </si>
  <si>
    <t>https://topol-dt.ru/upload/iblock/d88/d6cb132b_4977_11e9_94db_549f35008dee_45cf31ff_c95e_11e9_8710_549f35008dee.jpeg</t>
  </si>
  <si>
    <t>https://topol-dt.ru/upload/iblock/c29/d6cb132b_4977_11e9_94db_549f35008dee_45cf3200_c95e_11e9_8710_549f35008dee.jpeg</t>
  </si>
  <si>
    <t>https://topol-dt.ru/upload/iblock/24a/d6cb132b_4977_11e9_94db_549f35008dee_51841678_c95e_11e9_8710_549f35008dee.jpeg</t>
  </si>
  <si>
    <t>https://topol-dt.ru/upload/iblock/359/d6cb132b_4977_11e9_94db_549f35008dee_51841679_c95e_11e9_8710_549f35008dee.jpeg</t>
  </si>
  <si>
    <t>https://topol-dt.ru/upload/iblock/06a/d6cb132b_4977_11e9_94db_549f35008dee_5a3f4299_c95e_11e9_8710_549f35008dee.jpeg</t>
  </si>
  <si>
    <t>https://topol-dt.ru/upload/iblock/e3d/d6cb132b_4977_11e9_94db_549f35008dee_5a3f429a_c95e_11e9_8710_549f35008dee.jpeg</t>
  </si>
  <si>
    <t>https://topol-dt.ru/upload/iblock/581/d6cb132b_4977_11e9_94db_549f35008dee_83fce513_e839_11ea_a0f3_549f35008dee.jpeg</t>
  </si>
  <si>
    <t>https://topol-dt.ru/upload/iblock/e63/d6cb132b_4977_11e9_94db_549f35008dee_83fce514_e839_11ea_a0f3_549f35008dee.jpeg</t>
  </si>
  <si>
    <t>https://topol-dt.ru/upload/iblock/8d6/d6cb132b_4977_11e9_94db_549f35008dee_8a5dd50f_e839_11ea_a0f3_549f35008dee.jpeg</t>
  </si>
  <si>
    <t>https://topol-dt.ru/upload/iblock/b9e/d6cb132b_4977_11e9_94db_549f35008dee_aea9f7f5_1d8d_11ea_b3e1_549f35008dee.pdf</t>
  </si>
  <si>
    <t>Доска пеленальная Polini kids Звезды мягкая на комод, 77х72см, белый-серый</t>
  </si>
  <si>
    <t xml:space="preserve"> Покрытие - непромокаемая клеенка, не содержит вредных веществ. Медицинская клеенка имеет сертификат безопасности и разрешена для использования в роддомах и поликлиниках.  Мягкие бортики с 3-х сторон. Легкий уход: достаточно протереть влажной тряпкой без абразивных веществ.Габариты : 77х72 см.</t>
  </si>
  <si>
    <t>https://topol-dt.ru/catalog/pelenalnye_doski_1/doska_pelenalnaya_polini_kids_zvezdy_myagkaya_na_komod_77kh72sm_belyy_seryy/</t>
  </si>
  <si>
    <t>https://topol-dt.ru/upload/iblock/37d/df8a5fad_4a02_11e9_94db_549f35008dee_cfda83a3_cfa6_11e9_8710_549f35008dee.jpeg</t>
  </si>
  <si>
    <t>https://topol-dt.ru/upload/iblock/f57/df8a5fad_4a02_11e9_94db_549f35008dee_cfda83a4_cfa6_11e9_8710_549f35008dee.jpeg</t>
  </si>
  <si>
    <t>https://topol-dt.ru/upload/iblock/425/df8a5fad_4a02_11e9_94db_549f35008dee_e08b49ae_cfa6_11e9_8710_549f35008dee.jpeg</t>
  </si>
  <si>
    <t>https://topol-dt.ru/upload/iblock/c6b/df8a5fad_4a02_11e9_94db_549f35008dee_e08b49af_cfa6_11e9_8710_549f35008dee.jpeg</t>
  </si>
  <si>
    <t>Палатка-вигвам детская Polini kids Зигзаг, синий</t>
  </si>
  <si>
    <t>https://topol-dt.ru/catalog/vigvamy/palatka_vigvam_detskaya_polini_kids_zigzag_siniy/</t>
  </si>
  <si>
    <t>https://topol-dt.ru/upload/iblock/cc9/256c7695_3428_11e9_94db_549f35008dee_5e8de159_5a93_11e9_94db_549f35008dee.jpeg</t>
  </si>
  <si>
    <t>https://topol-dt.ru/upload/iblock/0de/256c7695_3428_11e9_94db_549f35008dee_5e8de158_5a93_11e9_94db_549f35008dee.jpeg</t>
  </si>
  <si>
    <t>https://topol-dt.ru/upload/iblock/5cd/256c7695_3428_11e9_94db_549f35008dee_6698e7a4_5a93_11e9_94db_549f35008dee.jpeg</t>
  </si>
  <si>
    <t>https://topol-dt.ru/upload/iblock/cef/256c7695_3428_11e9_94db_549f35008dee_6698e7a5_5a93_11e9_94db_549f35008dee.jpeg</t>
  </si>
  <si>
    <t>https://topol-dt.ru/upload/iblock/6b8/256c7695_3428_11e9_94db_549f35008dee_6e2a87c3_5a93_11e9_94db_549f35008dee.jpeg</t>
  </si>
  <si>
    <t>https://topol-dt.ru/upload/iblock/b7f/256c7695_3428_11e9_94db_549f35008dee_6e2a87c4_5a93_11e9_94db_549f35008dee.jpeg</t>
  </si>
  <si>
    <t>https://topol-dt.ru/upload/iblock/057/256c7695_3428_11e9_94db_549f35008dee_7611d96c_5a93_11e9_94db_549f35008dee.jpeg</t>
  </si>
  <si>
    <t>https://topol-dt.ru/upload/iblock/a67/256c7695_3428_11e9_94db_549f35008dee_7611d96e_5a93_11e9_94db_549f35008dee.jpeg</t>
  </si>
  <si>
    <t>https://topol-dt.ru/upload/iblock/990/256c7695_3428_11e9_94db_549f35008dee_7f5976be_5a93_11e9_94db_549f35008dee.jpeg</t>
  </si>
  <si>
    <t>https://topol-dt.ru/upload/iblock/a46/256c7695_3428_11e9_94db_549f35008dee_7f5976bf_5a93_11e9_94db_549f35008dee.jpeg</t>
  </si>
  <si>
    <t>https://topol-dt.ru/upload/iblock/945/256c7695_3428_11e9_94db_549f35008dee_a97366fd_1d85_11ea_b3e1_549f35008dee.pdf</t>
  </si>
  <si>
    <t>Палатка-вигвам детская Polini kids Звёзды, серый</t>
  </si>
  <si>
    <t>https://topol-dt.ru/catalog/vigvamy/palatka_vigvam_detskaya_polini_kids_zvyezdy_seryy/</t>
  </si>
  <si>
    <t>https://topol-dt.ru/upload/iblock/d78/e2059d6b_3428_11e9_94db_549f35008dee_f838c649_5f53_11e9_94db_549f35008dee.jpeg</t>
  </si>
  <si>
    <t>https://topol-dt.ru/upload/iblock/561/e2059d6b_3428_11e9_94db_549f35008dee_bbe8acdd_728a_11eb_942e_549f35008dee.jpeg</t>
  </si>
  <si>
    <t>https://topol-dt.ru/upload/iblock/7ef/e2059d6b_3428_11e9_94db_549f35008dee_c40b776d_728a_11eb_942e_549f35008dee.jpeg</t>
  </si>
  <si>
    <t>https://topol-dt.ru/upload/iblock/027/e2059d6b_3428_11e9_94db_549f35008dee_c40b776f_728a_11eb_942e_549f35008dee.jpeg</t>
  </si>
  <si>
    <t>https://topol-dt.ru/upload/iblock/d93/e2059d6b_3428_11e9_94db_549f35008dee_cd929223_728a_11eb_942e_549f35008dee.jpeg</t>
  </si>
  <si>
    <t>https://topol-dt.ru/upload/iblock/f45/e2059d6b_3428_11e9_94db_549f35008dee_cd929224_728a_11eb_942e_549f35008dee.jpeg</t>
  </si>
  <si>
    <t>https://topol-dt.ru/upload/iblock/de7/e2059d6b_3428_11e9_94db_549f35008dee_d540c73e_728a_11eb_942e_549f35008dee.jpeg</t>
  </si>
  <si>
    <t>https://topol-dt.ru/upload/iblock/d4d/e2059d6b_3428_11e9_94db_549f35008dee_d540c73f_728a_11eb_942e_549f35008dee.jpeg</t>
  </si>
  <si>
    <t>https://topol-dt.ru/upload/iblock/6c8/e2059d6b_3428_11e9_94db_549f35008dee_dd97e900_728a_11eb_942e_549f35008dee.jpeg</t>
  </si>
  <si>
    <t>https://topol-dt.ru/upload/iblock/0d5/e2059d6b_3428_11e9_94db_549f35008dee_efdd744e_728a_11eb_942e_549f35008dee.jpeg</t>
  </si>
  <si>
    <t>https://topol-dt.ru/upload/iblock/5b1/e2059d6b_3428_11e9_94db_549f35008dee_f838c64a_5f53_11e9_94db_549f35008dee.jpeg</t>
  </si>
  <si>
    <t>https://topol-dt.ru/upload/iblock/600/e2059d6b_3428_11e9_94db_549f35008dee_f1dd45db_1d84_11ea_b3e1_549f35008dee.pdf</t>
  </si>
  <si>
    <t>Комплект в кроватку Polini kids Зигзаг 7 предметов, 120х60, серо-голубой</t>
  </si>
  <si>
    <t>В комплект входят:•штора балдахина 300 см•борт 37х360 см•подушка 40х60 см•наволочка 40х60 см•простыня на резинке на матрац 120х60 см•пододеяльник 110х140 см•одеяло 110х140 смМатериал: хлопок 100%.Подходит для стандартных кроваток 120х60 см.</t>
  </si>
  <si>
    <t>https://topol-dt.ru/catalog/komplekty_v_krovatku/komplekt_v_krovatku_polini_kids_zigzag_7_predmetov_120kh60_sero_goluboy/</t>
  </si>
  <si>
    <t>https://topol-dt.ru/upload/iblock/f82/f8e2cb96_90e4_11e9_8710_549f35008dee_c6443d3b_dea7_11e9_8710_549f35008dee.jpeg</t>
  </si>
  <si>
    <t>https://topol-dt.ru/upload/iblock/9ca/f8e2cb96_90e4_11e9_8710_549f35008dee_cf3aebc3_dea7_11e9_8710_549f35008dee.jpeg</t>
  </si>
  <si>
    <t>https://topol-dt.ru/upload/iblock/753/f8e2cb96_90e4_11e9_8710_549f35008dee_cf3aebc4_dea7_11e9_8710_549f35008dee.jpeg</t>
  </si>
  <si>
    <t>https://topol-dt.ru/upload/iblock/570/f8e2cb96_90e4_11e9_8710_549f35008dee_d6095b0c_dea7_11e9_8710_549f35008dee.jpeg</t>
  </si>
  <si>
    <t>https://topol-dt.ru/upload/iblock/44d/f8e2cb96_90e4_11e9_8710_549f35008dee_d6095b0d_dea7_11e9_8710_549f35008dee.jpeg</t>
  </si>
  <si>
    <t>https://topol-dt.ru/upload/iblock/899/f8e2cb96_90e4_11e9_8710_549f35008dee_dce873f6_dea7_11e9_8710_549f35008dee.jpeg</t>
  </si>
  <si>
    <t>https://topol-dt.ru/upload/iblock/026/f8e2cb96_90e4_11e9_8710_549f35008dee_dce873f7_dea7_11e9_8710_549f35008dee.jpeg</t>
  </si>
  <si>
    <t>https://topol-dt.ru/upload/iblock/f98/f8e2cb96_90e4_11e9_8710_549f35008dee_e5199048_dea7_11e9_8710_549f35008dee.jpeg</t>
  </si>
  <si>
    <t>https://topol-dt.ru/upload/iblock/e93/f8e2cb96_90e4_11e9_8710_549f35008dee_e5199049_dea7_11e9_8710_549f35008dee.jpeg</t>
  </si>
  <si>
    <t>Комплект в кроватку Polini kids Зигзаг 7 предметов, 120х60, серо-розовый</t>
  </si>
  <si>
    <t>https://topol-dt.ru/catalog/komplekty_v_krovatku/komplekt_v_krovatku_polini_kids_zigzag_7_predmetov_120kh60_sero_rozovyy/</t>
  </si>
  <si>
    <t>https://topol-dt.ru/upload/iblock/b81/3aee99d0_90e5_11e9_8710_549f35008dee_29d7ad91_dea8_11e9_8710_549f35008dee.jpeg</t>
  </si>
  <si>
    <t>https://topol-dt.ru/upload/iblock/7b2/3aee99d0_90e5_11e9_8710_549f35008dee_29d7ad92_dea8_11e9_8710_549f35008dee.jpeg</t>
  </si>
  <si>
    <t>https://topol-dt.ru/upload/iblock/381/3aee99d0_90e5_11e9_8710_549f35008dee_31db8fbe_dea8_11e9_8710_549f35008dee.jpeg</t>
  </si>
  <si>
    <t>https://topol-dt.ru/upload/iblock/c64/3aee99d0_90e5_11e9_8710_549f35008dee_31db8fbf_dea8_11e9_8710_549f35008dee.jpeg</t>
  </si>
  <si>
    <t>https://topol-dt.ru/upload/iblock/302/3aee99d0_90e5_11e9_8710_549f35008dee_39d129a8_dea8_11e9_8710_549f35008dee.jpeg</t>
  </si>
  <si>
    <t>https://topol-dt.ru/upload/iblock/3ff/3aee99d0_90e5_11e9_8710_549f35008dee_401f0ea2_dea8_11e9_8710_549f35008dee.jpeg</t>
  </si>
  <si>
    <t>https://topol-dt.ru/upload/iblock/530/3aee99d0_90e5_11e9_8710_549f35008dee_46c767e6_dea8_11e9_8710_549f35008dee.jpeg</t>
  </si>
  <si>
    <t>https://topol-dt.ru/upload/iblock/e49/3aee99d0_90e5_11e9_8710_549f35008dee_46c767e7_dea8_11e9_8710_549f35008dee.jpeg</t>
  </si>
  <si>
    <t>https://topol-dt.ru/upload/iblock/d26/3aee99d0_90e5_11e9_8710_549f35008dee_4e51e3e5_dea8_11e9_8710_549f35008dee.jpeg</t>
  </si>
  <si>
    <t>Конверт утепленный Polini kids Disney baby Король Лев, бежевый</t>
  </si>
  <si>
    <t>https://topol-dt.ru/catalog/konverty_na_vypisku/konvert_uteplennyy_polini_kids_disney_baby_korol_lev_bezhevyy/</t>
  </si>
  <si>
    <t>https://topol-dt.ru/upload/iblock/083/e7b4bccc_f171_11e8_94db_549f35008dee_4955d908_6697_11e9_b477_549f35008dee.jpeg</t>
  </si>
  <si>
    <t>https://topol-dt.ru/upload/iblock/f8b/e7b4bccc_f171_11e8_94db_549f35008dee_4955d909_6697_11e9_b477_549f35008dee.jpeg</t>
  </si>
  <si>
    <t>https://topol-dt.ru/upload/iblock/0d9/e7b4bccc_f171_11e8_94db_549f35008dee_4955d90a_6697_11e9_b477_549f35008dee.jpeg</t>
  </si>
  <si>
    <t>https://topol-dt.ru/upload/iblock/cf1/e7b4bccc_f171_11e8_94db_549f35008dee_51dca6e3_6697_11e9_b477_549f35008dee.jpeg</t>
  </si>
  <si>
    <t>https://topol-dt.ru/upload/iblock/a65/e7b4bccc_f171_11e8_94db_549f35008dee_51dca6e4_6697_11e9_b477_549f35008dee.jpeg</t>
  </si>
  <si>
    <t>https://topol-dt.ru/upload/iblock/74d/e7b4bccc_f171_11e8_94db_549f35008dee_5a2a53b8_6697_11e9_b477_549f35008dee.jpeg</t>
  </si>
  <si>
    <t>https://topol-dt.ru/upload/iblock/cec/e7b4bccc_f171_11e8_94db_549f35008dee_702588c0_6697_11e9_b477_549f35008dee.jpeg</t>
  </si>
  <si>
    <t>Стульчик для кормления Polini kids 252 French Teddy, белый-серый</t>
  </si>
  <si>
    <t>https://topol-dt.ru/catalog/stulchiki_dlya_kormleniya_1/stulchik_dlya_kormleniya_polini_kids_252_french_teddy_belyy_seryy/</t>
  </si>
  <si>
    <t>https://topol-dt.ru/upload/iblock/208/0d21fcec_4978_11e9_94db_549f35008dee_fc7e4c35_a216_11e9_8710_549f35008dee.jpeg</t>
  </si>
  <si>
    <t>https://topol-dt.ru/upload/iblock/5ac/0d21fcec_4978_11e9_94db_549f35008dee_fc7e4c36_a216_11e9_8710_549f35008dee.jpeg</t>
  </si>
  <si>
    <t>https://topol-dt.ru/upload/iblock/466/0d21fcec_4978_11e9_94db_549f35008dee_04ad0726_a217_11e9_8710_549f35008dee.jpeg</t>
  </si>
  <si>
    <t>https://topol-dt.ru/upload/iblock/f2c/0d21fcec_4978_11e9_94db_549f35008dee_0f2a175b_a217_11e9_8710_549f35008dee.jpeg</t>
  </si>
  <si>
    <t>https://topol-dt.ru/upload/iblock/471/0d21fcec_4978_11e9_94db_549f35008dee_15de5781_a217_11e9_8710_549f35008dee.jpeg</t>
  </si>
  <si>
    <t>https://topol-dt.ru/upload/iblock/b70/0d21fcec_4978_11e9_94db_549f35008dee_1c8dd4e6_a217_11e9_8710_549f35008dee.jpeg</t>
  </si>
  <si>
    <t>https://topol-dt.ru/upload/iblock/f8b/0d21fcec_4978_11e9_94db_549f35008dee_1c8dd4e7_a217_11e9_8710_549f35008dee.jpeg</t>
  </si>
  <si>
    <t>https://topol-dt.ru/upload/iblock/b32/0d21fcec_4978_11e9_94db_549f35008dee_2693e04d_a217_11e9_8710_549f35008dee.jpeg</t>
  </si>
  <si>
    <t>https://topol-dt.ru/upload/iblock/ac7/0d21fcec_4978_11e9_94db_549f35008dee_2693e04e_a217_11e9_8710_549f35008dee.jpeg</t>
  </si>
  <si>
    <t>https://topol-dt.ru/upload/iblock/a8d/0d21fcec_4978_11e9_94db_549f35008dee_9ed4e0dd_e82f_11ea_a0f3_549f35008dee.jpeg</t>
  </si>
  <si>
    <t>https://topol-dt.ru/upload/iblock/42c/0d21fcec_4978_11e9_94db_549f35008dee_9ed4e0de_e82f_11ea_a0f3_549f35008dee.jpeg</t>
  </si>
  <si>
    <t>https://topol-dt.ru/upload/iblock/fc0/0d21fcec_4978_11e9_94db_549f35008dee_a9cdb8a0_e82f_11ea_a0f3_549f35008dee.jpeg</t>
  </si>
  <si>
    <t>https://topol-dt.ru/upload/iblock/dce/0d21fcec_4978_11e9_94db_549f35008dee_a9cdb8a1_e82f_11ea_a0f3_549f35008dee.jpeg</t>
  </si>
  <si>
    <t>https://topol-dt.ru/upload/iblock/b7f/0d21fcec_4978_11e9_94db_549f35008dee_636f887e_e830_11ea_a0f3_549f35008dee.jpeg</t>
  </si>
  <si>
    <t>https://topol-dt.ru/upload/iblock/09e/0d21fcec_4978_11e9_94db_549f35008dee_636f887f_e830_11ea_a0f3_549f35008dee.jpeg</t>
  </si>
  <si>
    <t>https://topol-dt.ru/upload/iblock/b4f/0d21fcec_4978_11e9_94db_549f35008dee_6af541bc_e830_11ea_a0f3_549f35008dee.jpeg</t>
  </si>
  <si>
    <t>https://topol-dt.ru/upload/iblock/26d/0d21fcec_4978_11e9_94db_549f35008dee_a8b1c484_1d8d_11ea_b3e1_549f35008dee.pdf</t>
  </si>
  <si>
    <t>Стульчик для кормления Polini kids 252 горошек, серый</t>
  </si>
  <si>
    <t>https://topol-dt.ru/catalog/stulchiki_dlya_kormleniya_1/stulchik_dlya_kormleniya_polini_kids_252_goroshek_seryy/</t>
  </si>
  <si>
    <t>https://topol-dt.ru/upload/iblock/d4b/5f96d943_76f5_11e9_b477_549f35008dee_2a35b95b_9d90_11e9_8710_549f35008dee.jpeg</t>
  </si>
  <si>
    <t>https://topol-dt.ru/upload/iblock/39b/5f96d943_76f5_11e9_b477_549f35008dee_3a634fcd_9d92_11e9_8710_549f35008dee.jpeg</t>
  </si>
  <si>
    <t>https://topol-dt.ru/upload/iblock/ad1/5f96d943_76f5_11e9_b477_549f35008dee_419e2289_9d92_11e9_8710_549f35008dee.jpeg</t>
  </si>
  <si>
    <t>https://topol-dt.ru/upload/iblock/3d2/5f96d943_76f5_11e9_b477_549f35008dee_419e228a_9d92_11e9_8710_549f35008dee.jpeg</t>
  </si>
  <si>
    <t>https://topol-dt.ru/upload/iblock/37d/5f96d943_76f5_11e9_b477_549f35008dee_497081fb_9d92_11e9_8710_549f35008dee.jpeg</t>
  </si>
  <si>
    <t>https://topol-dt.ru/upload/iblock/865/5f96d943_76f5_11e9_b477_549f35008dee_497081fc_9d92_11e9_8710_549f35008dee.jpeg</t>
  </si>
  <si>
    <t>https://topol-dt.ru/upload/iblock/a1a/5f96d943_76f5_11e9_b477_549f35008dee_4fe5210d_9d92_11e9_8710_549f35008dee.jpeg</t>
  </si>
  <si>
    <t>https://topol-dt.ru/upload/iblock/4db/5f96d943_76f5_11e9_b477_549f35008dee_4fe5210e_9d92_11e9_8710_549f35008dee.jpeg</t>
  </si>
  <si>
    <t>https://topol-dt.ru/upload/iblock/cb5/5f96d943_76f5_11e9_b477_549f35008dee_583d2d34_9d92_11e9_8710_549f35008dee.jpeg</t>
  </si>
  <si>
    <t>https://topol-dt.ru/upload/iblock/a37/5f96d943_76f5_11e9_b477_549f35008dee_0dba37d0_e832_11ea_a0f3_549f35008dee.jpeg</t>
  </si>
  <si>
    <t>https://topol-dt.ru/upload/iblock/c2f/5f96d943_76f5_11e9_b477_549f35008dee_0dba37d1_e832_11ea_a0f3_549f35008dee.jpeg</t>
  </si>
  <si>
    <t>https://topol-dt.ru/upload/iblock/07f/5f96d943_76f5_11e9_b477_549f35008dee_1563a5b2_e832_11ea_a0f3_549f35008dee.jpeg</t>
  </si>
  <si>
    <t>https://topol-dt.ru/upload/iblock/fa3/5f96d943_76f5_11e9_b477_549f35008dee_9cd92b68_1d8d_11ea_b3e1_549f35008dee.pdf</t>
  </si>
  <si>
    <t>Доска пеленальная Polini kids Звезды мягкая на комод, 77х72см, серый-белый</t>
  </si>
  <si>
    <t>https://topol-dt.ru/catalog/pelenalnye_doski_1/doska_pelenalnaya_polini_kids_zvezdy_myagkaya_na_komod_77kh72sm_seryy_belyy/</t>
  </si>
  <si>
    <t>https://topol-dt.ru/upload/iblock/b27/e99c51f5_4a02_11e9_94db_549f35008dee_e7d7b821_e4e1_11e9_8710_549f35008dee.jpeg</t>
  </si>
  <si>
    <t>https://topol-dt.ru/upload/iblock/2eb/e99c51f5_4a02_11e9_94db_549f35008dee_e7d7b822_e4e1_11e9_8710_549f35008dee.jpeg</t>
  </si>
  <si>
    <t>https://topol-dt.ru/upload/iblock/205/e99c51f5_4a02_11e9_94db_549f35008dee_f56b90a6_e4e1_11e9_8710_549f35008dee.jpeg</t>
  </si>
  <si>
    <t>https://topol-dt.ru/upload/iblock/6e4/e99c51f5_4a02_11e9_94db_549f35008dee_f56b90a7_e4e1_11e9_8710_549f35008dee.jpeg</t>
  </si>
  <si>
    <t>Комод Polini kids Simple 1780, Лучшие друзья, белый</t>
  </si>
  <si>
    <t>Комод  1780 имеет откидную пеленальную поверхность с бортиками по бокам. Пеленальная доска снимается. Комод состоит из 5 ящиков с эргономичными ручками. Ящики с роликовыми направляющими. Фасад и корпус выполнен из ЛДСП производства Kronospan (Австрия).Габариты:(ВхШхГ) – 91,7 х 80,4 х 47,4 х см.</t>
  </si>
  <si>
    <t>https://topol-dt.ru/catalog/komody_i_stoliki/komod_polini_kids_simple_1780_luchshie_druzya_belyy/</t>
  </si>
  <si>
    <t>https://topol-dt.ru/upload/iblock/420/ff390867_3abe_11e7_8095_549f35008dee_69f5f320_3af8_11e7_8095_549f35008dee.jpeg</t>
  </si>
  <si>
    <t>https://topol-dt.ru/upload/iblock/692/ff390867_3abe_11e7_8095_549f35008dee_69f5f321_3af8_11e7_8095_549f35008dee.jpeg</t>
  </si>
  <si>
    <t>https://topol-dt.ru/upload/iblock/338/ff390867_3abe_11e7_8095_549f35008dee_b7aee274_786d_11e8_903c_549f35008dee.png</t>
  </si>
  <si>
    <t>https://topol-dt.ru/upload/iblock/d2e/ff390867_3abe_11e7_8095_549f35008dee_b7aee276_786d_11e8_903c_549f35008dee.png</t>
  </si>
  <si>
    <t>https://topol-dt.ru/upload/iblock/858/ff390867_3abe_11e7_8095_549f35008dee_bf5ab1b6_786d_11e8_903c_549f35008dee.png</t>
  </si>
  <si>
    <t>https://topol-dt.ru/upload/iblock/a7a/ff390867_3abe_11e7_8095_549f35008dee_bf5ab1b7_786d_11e8_903c_549f35008dee.png</t>
  </si>
  <si>
    <t>https://topol-dt.ru/upload/iblock/017/ff390867_3abe_11e7_8095_549f35008dee_c778c305_786d_11e8_903c_549f35008dee.png</t>
  </si>
  <si>
    <t>https://topol-dt.ru/upload/iblock/933/ff390867_3abe_11e7_8095_549f35008dee_ce25df0a_786d_11e8_903c_549f35008dee.png</t>
  </si>
  <si>
    <t>https://topol-dt.ru/upload/iblock/f45/ff390867_3abe_11e7_8095_549f35008dee_06ae5428_93f1_11e8_b784_549f35008dee.jpeg</t>
  </si>
  <si>
    <t>https://topol-dt.ru/upload/iblock/d92/ff390867_3abe_11e7_8095_549f35008dee_123ac13c_93f1_11e8_b784_549f35008dee.jpeg</t>
  </si>
  <si>
    <t>https://topol-dt.ru/upload/iblock/37a/ff390867_3abe_11e7_8095_549f35008dee_123ac13d_93f1_11e8_b784_549f35008dee.jpeg</t>
  </si>
  <si>
    <t>https://topol-dt.ru/upload/iblock/6b2/ff390867_3abe_11e7_8095_549f35008dee_1c269d80_93f1_11e8_b784_549f35008dee.jpeg</t>
  </si>
  <si>
    <t>https://topol-dt.ru/upload/iblock/d66/ff390867_3abe_11e7_8095_549f35008dee_2231dbf3_93f1_11e8_b784_549f35008dee.jpeg</t>
  </si>
  <si>
    <t>https://topol-dt.ru/upload/iblock/04c/ff390867_3abe_11e7_8095_549f35008dee_6e2d86a6_786c_11e8_903c_549f35008dee.png</t>
  </si>
  <si>
    <t>https://topol-dt.ru/upload/iblock/a5c/ff390867_3abe_11e7_8095_549f35008dee_6e2d86a7_786c_11e8_903c_549f35008dee.png</t>
  </si>
  <si>
    <t>https://topol-dt.ru/upload/iblock/407/ff390867_3abe_11e7_8095_549f35008dee_763d4fb3_786c_11e8_903c_549f35008dee.png</t>
  </si>
  <si>
    <t>https://topol-dt.ru/upload/iblock/fa0/ff390867_3abe_11e7_8095_549f35008dee_763d4fb4_786c_11e8_903c_549f35008dee.png</t>
  </si>
  <si>
    <t>https://topol-dt.ru/upload/iblock/9f7/ff390867_3abe_11e7_8095_549f35008dee_7d0e205d_786c_11e8_903c_549f35008dee.png</t>
  </si>
  <si>
    <t>https://topol-dt.ru/upload/iblock/6be/ff390867_3abe_11e7_8095_549f35008dee_86db0abd_786c_11e8_903c_549f35008dee.png</t>
  </si>
  <si>
    <t>Матрас Polini kids Фантазия Кокос 200х90х16, независ.пружины, микрофибра</t>
  </si>
  <si>
    <t>0.288</t>
  </si>
  <si>
    <t>13.68</t>
  </si>
  <si>
    <t>ТС RU С- RU.ОС13.В.02787</t>
  </si>
  <si>
    <t>https://topol-dt.ru/catalog/matratsy/matras_polini_kids_fantaziya_kokos_200kh90kh16_nezavis_pruzhiny_mikrofibra/</t>
  </si>
  <si>
    <t>https://topol-dt.ru/upload/iblock/b77/89572104_bfb4_11e7_8095_549f35008dee_457a1ebd_f6c5_11e7_b493_549f35008dee.jpeg</t>
  </si>
  <si>
    <t>Комплект в кроватку Polini kids Собачки 7 предметов, 120х60, бирюзовый</t>
  </si>
  <si>
    <t>Состав-штора балдахина (165х300 см)-борт (45х38х180 см)-подушка (40х60 см)-наволочка (40х60 см)-простыня на резинке на матрац (120х60 см)-пододеяльник (110х140 см)-одеяло (110х140 см).</t>
  </si>
  <si>
    <t>https://topol-dt.ru/catalog/komplekty_v_krovatku/komplekt_v_krovatku_polini_kids_sobachki_7_predmetov_120kh60_biryuzovyy/</t>
  </si>
  <si>
    <t>https://topol-dt.ru/upload/iblock/bd7/ceaec391_90e5_11e9_8710_549f35008dee_6504db48_e4e2_11e9_8710_549f35008dee.jpeg</t>
  </si>
  <si>
    <t>https://topol-dt.ru/upload/iblock/66f/ceaec391_90e5_11e9_8710_549f35008dee_6504db49_e4e2_11e9_8710_549f35008dee.jpeg</t>
  </si>
  <si>
    <t>https://topol-dt.ru/upload/iblock/52e/ceaec391_90e5_11e9_8710_549f35008dee_6cb9a02b_e4e2_11e9_8710_549f35008dee.jpeg</t>
  </si>
  <si>
    <t>https://topol-dt.ru/upload/iblock/148/ceaec391_90e5_11e9_8710_549f35008dee_6cb9a02d_e4e2_11e9_8710_549f35008dee.jpeg</t>
  </si>
  <si>
    <t>https://topol-dt.ru/upload/iblock/957/ceaec391_90e5_11e9_8710_549f35008dee_731ed5b4_e4e2_11e9_8710_549f35008dee.jpeg</t>
  </si>
  <si>
    <t>https://topol-dt.ru/upload/iblock/756/ceaec391_90e5_11e9_8710_549f35008dee_731ed5b5_e4e2_11e9_8710_549f35008dee.jpeg</t>
  </si>
  <si>
    <t>https://topol-dt.ru/upload/iblock/32e/ceaec391_90e5_11e9_8710_549f35008dee_79ef039e_e4e2_11e9_8710_549f35008dee.jpeg</t>
  </si>
  <si>
    <t>https://topol-dt.ru/upload/iblock/08e/ceaec391_90e5_11e9_8710_549f35008dee_79ef039f_e4e2_11e9_8710_549f35008dee.jpeg</t>
  </si>
  <si>
    <t>https://topol-dt.ru/upload/iblock/8b7/ceaec391_90e5_11e9_8710_549f35008dee_83652e25_e4e2_11e9_8710_549f35008dee.jpeg</t>
  </si>
  <si>
    <t>Комплект в кроватку Polini kids Собачки 7 предметов, 120х60, розовый</t>
  </si>
  <si>
    <t>https://topol-dt.ru/catalog/komplekty_v_krovatku/komplekt_v_krovatku_polini_kids_sobachki_7_predmetov_120kh60_rozovyy/</t>
  </si>
  <si>
    <t>https://topol-dt.ru/upload/iblock/cf8/213236d1_90e6_11e9_8710_549f35008dee_94b188bd_e4e2_11e9_8710_549f35008dee.jpeg</t>
  </si>
  <si>
    <t>https://topol-dt.ru/upload/iblock/cec/213236d1_90e6_11e9_8710_549f35008dee_94b188be_e4e2_11e9_8710_549f35008dee.jpeg</t>
  </si>
  <si>
    <t>https://topol-dt.ru/upload/iblock/32e/213236d1_90e6_11e9_8710_549f35008dee_9c7bf8d1_e4e2_11e9_8710_549f35008dee.jpeg</t>
  </si>
  <si>
    <t>https://topol-dt.ru/upload/iblock/3f1/213236d1_90e6_11e9_8710_549f35008dee_9c7bf8d2_e4e2_11e9_8710_549f35008dee.jpeg</t>
  </si>
  <si>
    <t>https://topol-dt.ru/upload/iblock/55f/213236d1_90e6_11e9_8710_549f35008dee_a3122a21_e4e2_11e9_8710_549f35008dee.jpeg</t>
  </si>
  <si>
    <t>https://topol-dt.ru/upload/iblock/558/213236d1_90e6_11e9_8710_549f35008dee_a3122a22_e4e2_11e9_8710_549f35008dee.jpeg</t>
  </si>
  <si>
    <t>https://topol-dt.ru/upload/iblock/3f8/213236d1_90e6_11e9_8710_549f35008dee_a933ed0d_e4e2_11e9_8710_549f35008dee.jpeg</t>
  </si>
  <si>
    <t>https://topol-dt.ru/upload/iblock/41c/213236d1_90e6_11e9_8710_549f35008dee_a933ed0e_e4e2_11e9_8710_549f35008dee.jpeg</t>
  </si>
  <si>
    <t>https://topol-dt.ru/upload/iblock/e03/213236d1_90e6_11e9_8710_549f35008dee_b0866c40_e4e2_11e9_8710_549f35008dee.jpeg</t>
  </si>
  <si>
    <t>Матрас детский Polini kids Волшебные сны Перышко 90х50х10, бязь</t>
  </si>
  <si>
    <t>Основа матраса: беспружиннаяНаполнитель: гипоаллегненный струттофайбер.Толщина составляет 10 см. Имеет 2 стороны одинаковой жесткости, степень которой ниже средней. Съемный чехол на молнии выполнен из бязи-хлопок 100%.Обладает отличной воздухопроницаемостью и высокими свойствами терморегуляции. Размеры изделия, см: 90х 50 х 10.</t>
  </si>
  <si>
    <t>https://topol-dt.ru/catalog/matratsy/matras_detskiy_polini_kids_volshebnye_sny_peryshko_90kh50kh10_byaz/</t>
  </si>
  <si>
    <t>https://topol-dt.ru/upload/iblock/f97/61287197_ca34_11e9_8710_549f35008dee_292de1d9_e9d1_11e9_8710_549f35008dee.jpeg</t>
  </si>
  <si>
    <t>Рамка для пеленания Polini kids для комода Универсальная, белый</t>
  </si>
  <si>
    <t>Универсальная рамка Polini превращает обычный комод в пеленальный.Бортики по  трем сторонам рамки создают безопасность и комфорт.У пеленальной рамки регулируется ширина, благодаря чему она подходит для комодов с шириной колпака от 450 мм до 505 мм.Все углы изделия сглаженные.Габариты рамки (ВхШхГ): 96х800х751,5 мм.</t>
  </si>
  <si>
    <t>https://topol-dt.ru/catalog/pelenalnye_doski_1/ramka_dlya_pelenaniya_polini_kids_dlya_komoda_universalnaya_belyy/</t>
  </si>
  <si>
    <t>https://topol-dt.ru/upload/iblock/e11/a8931778_80ef_11e8_903c_549f35008dee_799b53bc_bb4b_11e8_9ac4_549f35008dee.jpeg</t>
  </si>
  <si>
    <t>https://topol-dt.ru/upload/iblock/d9b/a8931778_80ef_11e8_903c_549f35008dee_5a341d1e_5bd5_11eb_942e_549f35008dee.jpeg</t>
  </si>
  <si>
    <t>https://topol-dt.ru/upload/iblock/239/a8931778_80ef_11e8_903c_549f35008dee_84c62864_bb4b_11e8_9ac4_549f35008dee.jpeg</t>
  </si>
  <si>
    <t>https://topol-dt.ru/upload/iblock/34c/a8931778_80ef_11e8_903c_549f35008dee_8ac0bd34_bb4b_11e8_9ac4_549f35008dee.jpeg</t>
  </si>
  <si>
    <t>https://topol-dt.ru/upload/iblock/c97/a8931778_80ef_11e8_903c_549f35008dee_91691679_bb4b_11e8_9ac4_549f35008dee.jpeg</t>
  </si>
  <si>
    <t>https://topol-dt.ru/upload/iblock/7a6/a8931778_80ef_11e8_903c_549f35008dee_9169167a_bb4b_11e8_9ac4_549f35008dee.jpeg</t>
  </si>
  <si>
    <t>https://topol-dt.ru/upload/iblock/a16/a8931778_80ef_11e8_903c_549f35008dee_98fab698_bb4b_11e8_9ac4_549f35008dee.jpeg</t>
  </si>
  <si>
    <t>https://topol-dt.ru/upload/iblock/f5c/a8931778_80ef_11e8_903c_549f35008dee_a0983d98_bb4b_11e8_9ac4_549f35008dee.jpeg</t>
  </si>
  <si>
    <t>https://topol-dt.ru/upload/iblock/256/a8931778_80ef_11e8_903c_549f35008dee_ac7cbd97_bb4b_11e8_9ac4_549f35008dee.jpeg</t>
  </si>
  <si>
    <t>https://topol-dt.ru/upload/iblock/8f6/a8931778_80ef_11e8_903c_549f35008dee_b6023eaf_bb4b_11e8_9ac4_549f35008dee.jpeg</t>
  </si>
  <si>
    <t>https://topol-dt.ru/upload/iblock/315/a8931778_80ef_11e8_903c_549f35008dee_41c6ad2f_1aa6_11f0_ba9b_5254001dfc81.jpeg</t>
  </si>
  <si>
    <t>https://topol-dt.ru/upload/iblock/6e7/a8931778_80ef_11e8_903c_549f35008dee_4b062e6b_1aa6_11f0_ba9b_5254001dfc81.jpeg</t>
  </si>
  <si>
    <t>https://topol-dt.ru/upload/iblock/4f3/a8931778_80ef_11e8_903c_549f35008dee_4b062e6c_1aa6_11f0_ba9b_5254001dfc81.jpeg</t>
  </si>
  <si>
    <t>https://topol-dt.ru/upload/iblock/dd8/a8931778_80ef_11e8_903c_549f35008dee_51e5ba7b_1aa6_11f0_ba9b_5254001dfc81.jpeg</t>
  </si>
  <si>
    <t>https://topol-dt.ru/upload/iblock/216/a8931778_80ef_11e8_903c_549f35008dee_51e5ba7c_1aa6_11f0_ba9b_5254001dfc81.jpeg</t>
  </si>
  <si>
    <t>https://topol-dt.ru/upload/iblock/44e/a8931778_80ef_11e8_903c_549f35008dee_59ef48e1_1aa6_11f0_ba9b_5254001dfc81.jpeg</t>
  </si>
  <si>
    <t>https://topol-dt.ru/upload/iblock/c84/a8931778_80ef_11e8_903c_549f35008dee_974841e0_437b_11eb_aa68_549f35008dee.pdf</t>
  </si>
  <si>
    <t xml:space="preserve">Овальный детский матрас Polini kids Волшебные сны Перышко 125х75х12, микрофибра </t>
  </si>
  <si>
    <t>Матрас трансформируется:1)Круглый матрасик для новорожденного от 0 до 2 мес 75х75 см.2)Овальный матрасик 125х75 см.3)Подушки для стульчиков-Съемный чехол.-Наполнитель холлофайбер.-Хорошо пропускает воздух.-Восстанавливает форму после деформации.-В комплекте: 2 простыни на резинке.Габариты:Размеры матраса: 125х75х12 см</t>
  </si>
  <si>
    <t>https://topol-dt.ru/catalog/matratsy/ovalnyy_detskiy_matras_polini_kids_volshebnye_sny_peryshko_125kh75kh12_mikrofibra_/</t>
  </si>
  <si>
    <t>https://topol-dt.ru/upload/iblock/f7a/fb1ce8e6_4bca_11e9_94db_549f35008dee_1ba9e118_5516_11ed_bf2f_549f35008dee.jpeg</t>
  </si>
  <si>
    <t>https://topol-dt.ru/upload/iblock/cfb/fb1ce8e6_4bca_11e9_94db_549f35008dee_9708d3c1_d3ad_11e9_8710_549f35008dee.jpeg</t>
  </si>
  <si>
    <t>https://topol-dt.ru/upload/iblock/a76/fb1ce8e6_4bca_11e9_94db_549f35008dee_9708d3c2_d3ad_11e9_8710_549f35008dee.jpeg</t>
  </si>
  <si>
    <t>https://topol-dt.ru/upload/iblock/1fc/fb1ce8e6_4bca_11e9_94db_549f35008dee_9e1eac51_d3ad_11e9_8710_549f35008dee.jpeg</t>
  </si>
  <si>
    <t>https://topol-dt.ru/upload/iblock/8c5/fb1ce8e6_4bca_11e9_94db_549f35008dee_9e1eac52_d3ad_11e9_8710_549f35008dee.jpeg</t>
  </si>
  <si>
    <t>https://topol-dt.ru/upload/iblock/cd9/fb1ce8e6_4bca_11e9_94db_549f35008dee_a45000c8_d3ad_11e9_8710_549f35008dee.jpeg</t>
  </si>
  <si>
    <t>https://topol-dt.ru/upload/iblock/91f/fb1ce8e6_4bca_11e9_94db_549f35008dee_a45000c9_d3ad_11e9_8710_549f35008dee.jpeg</t>
  </si>
  <si>
    <t>https://topol-dt.ru/upload/iblock/6ac/fb1ce8e6_4bca_11e9_94db_549f35008dee_a45000ca_d3ad_11e9_8710_549f35008dee.jpeg</t>
  </si>
  <si>
    <t>https://topol-dt.ru/upload/iblock/113/fb1ce8e6_4bca_11e9_94db_549f35008dee_ad9079f8_d3ad_11e9_8710_549f35008dee.jpeg</t>
  </si>
  <si>
    <t>Рамка пеленальная для стиральной машины Polini kids Simple 610, с полкой, белый</t>
  </si>
  <si>
    <t>устанавливается на стиральную машинку; -закругленные бортики; -боковая полка для принадлежностей; -избежание переохлаждения после принятия ванны.Габариты изделия:Размер рамки:(ВхШхГ)150х632х716 мм.Размер полки:(ВхШхГ)150х169х716 мм.</t>
  </si>
  <si>
    <t>https://topol-dt.ru/catalog/pelenalnye_doski_1/ramka_pelenalnaya_dlya_stiralnoy_mashiny_polini_kids_simple_610_s_polkoy_belyy/</t>
  </si>
  <si>
    <t>https://topol-dt.ru/upload/iblock/941/8f88afcb_c548_11e8_9ac4_549f35008dee_71f2ee17_d2ad_11e8_9f48_549f35008dee.jpeg</t>
  </si>
  <si>
    <t>https://topol-dt.ru/upload/iblock/f02/8f88afcb_c548_11e8_9ac4_549f35008dee_0fbbf35d_db81_11e8_94db_549f35008dee.jpeg</t>
  </si>
  <si>
    <t>https://topol-dt.ru/upload/iblock/b21/8f88afcb_c548_11e8_9ac4_549f35008dee_1962c7b9_db81_11e8_94db_549f35008dee.jpeg</t>
  </si>
  <si>
    <t>https://topol-dt.ru/upload/iblock/527/8f88afcb_c548_11e8_9ac4_549f35008dee_207fc46b_db81_11e8_94db_549f35008dee.jpeg</t>
  </si>
  <si>
    <t>https://topol-dt.ru/upload/iblock/295/8f88afcb_c548_11e8_9ac4_549f35008dee_207fc46c_db81_11e8_94db_549f35008dee.jpeg</t>
  </si>
  <si>
    <t>https://topol-dt.ru/upload/iblock/92e/8f88afcb_c548_11e8_9ac4_549f35008dee_260ecab7_d37e_11e8_9f48_549f35008dee.pdf</t>
  </si>
  <si>
    <t>Комплект постельного белья Polini kids Disney baby Король лев, макиато</t>
  </si>
  <si>
    <t>Выполнен из 100% хлопок. Соответствует всем нормам безопасности. В состав комплекта входит: наволочка (40 х 60 см), простыня на резинке на матрац (120 х 60 см),пододеяльник (110 х 140 см).</t>
  </si>
  <si>
    <t>https://topol-dt.ru/catalog/komplekty_v_krovatku/komplekt_postelnogo_belya_polini_kids_disney_baby_korol_lev_makiato/</t>
  </si>
  <si>
    <t>https://topol-dt.ru/upload/iblock/a81/5074b639_6758_11e9_b477_549f35008dee_b39c9e76_70cb_11e9_b477_549f35008dee.jpeg</t>
  </si>
  <si>
    <t>https://topol-dt.ru/upload/iblock/578/5074b639_6758_11e9_b477_549f35008dee_b39c9e77_70cb_11e9_b477_549f35008dee.jpeg</t>
  </si>
  <si>
    <t>https://topol-dt.ru/upload/iblock/1f7/5074b639_6758_11e9_b477_549f35008dee_bc0b9e8f_70cb_11e9_b477_549f35008dee.jpeg</t>
  </si>
  <si>
    <t>https://topol-dt.ru/upload/iblock/348/5074b639_6758_11e9_b477_549f35008dee_bc0b9e90_70cb_11e9_b477_549f35008dee.jpeg</t>
  </si>
  <si>
    <t>https://topol-dt.ru/upload/iblock/c10/5074b639_6758_11e9_b477_549f35008dee_bc0b9e91_70cb_11e9_b477_549f35008dee.jpeg</t>
  </si>
  <si>
    <t>https://topol-dt.ru/upload/iblock/8f0/5074b639_6758_11e9_b477_549f35008dee_c61ff238_70cb_11e9_b477_549f35008dee.jpeg</t>
  </si>
  <si>
    <t>Комплект в кроватку Polini kids Joy Весенняя мелодия 7 предметов, 120х60, розовый</t>
  </si>
  <si>
    <t>Комплект выполнен из 100% хлопка.  Подходит на кроватку с размером ложа 120х60 см.  Соответствует всем нормам безопасности. В состав комплекта входит: штора балдахина (300 см),борт со съемными чехлами (37х360 см), подушка (40х60 см),наволочка (40х60 см),простыня на резинке на матрац (120х60 см),пододеяльник (110х140 см),одеяло (110х140 см).</t>
  </si>
  <si>
    <t>https://topol-dt.ru/catalog/komplekty_v_krovatku/komplekt_v_krovatku_polini_kids_joy_vesennyaya_melodiya_7_predmetov_120kh60_rozovyy/</t>
  </si>
  <si>
    <t>https://topol-dt.ru/upload/iblock/e30/0bfadc29_7d8b_11e7_8095_549f35008dee_98ca7c3d_e486_11e7_bdc0_549f35008dee.jpeg</t>
  </si>
  <si>
    <t>https://topol-dt.ru/upload/iblock/9d3/0bfadc29_7d8b_11e7_8095_549f35008dee_98ca7c3e_e486_11e7_bdc0_549f35008dee.jpeg</t>
  </si>
  <si>
    <t>https://topol-dt.ru/upload/iblock/a0c/0bfadc29_7d8b_11e7_8095_549f35008dee_a03d2a78_e486_11e7_bdc0_549f35008dee.jpeg</t>
  </si>
  <si>
    <t>https://topol-dt.ru/upload/iblock/486/0bfadc29_7d8b_11e7_8095_549f35008dee_a03d2a7a_e486_11e7_bdc0_549f35008dee.jpeg</t>
  </si>
  <si>
    <t>https://topol-dt.ru/upload/iblock/b33/0bfadc29_7d8b_11e7_8095_549f35008dee_a7afd8b3_e486_11e7_bdc0_549f35008dee.jpeg</t>
  </si>
  <si>
    <t>https://topol-dt.ru/upload/iblock/441/0bfadc29_7d8b_11e7_8095_549f35008dee_a7afd8b5_e486_11e7_bdc0_549f35008dee.jpeg</t>
  </si>
  <si>
    <t>https://topol-dt.ru/upload/iblock/fe1/0bfadc29_7d8b_11e7_8095_549f35008dee_b0664214_e486_11e7_bdc0_549f35008dee.jpeg</t>
  </si>
  <si>
    <t>https://topol-dt.ru/upload/iblock/e5b/0bfadc29_7d8b_11e7_8095_549f35008dee_b0664216_e486_11e7_bdc0_549f35008dee.jpeg</t>
  </si>
  <si>
    <t>https://topol-dt.ru/upload/iblock/a04/0bfadc29_7d8b_11e7_8095_549f35008dee_b7d8f051_e486_11e7_bdc0_549f35008dee.jpeg</t>
  </si>
  <si>
    <t>https://topol-dt.ru/upload/iblock/58d/0bfadc29_7d8b_11e7_8095_549f35008dee_be305acb_e486_11e7_bdc0_549f35008dee.jpeg</t>
  </si>
  <si>
    <t>Комплект в кроватку Polini kids Disney baby Король лев, 5 предметов, макиато</t>
  </si>
  <si>
    <t>Состав комплекта:- плед-одеяло (140х110 см.)- борт со съемными чехлами (37/43х36 см.)- подушка (60х40 см.)- простыня на резинке (120х60 см.)- наволочка (60х40 см.)</t>
  </si>
  <si>
    <t>https://topol-dt.ru/catalog/komplekty_v_krovatku/komplekt_v_krovatku_polini_kids_disney_baby_korol_lev_5_predmetov_makiato/</t>
  </si>
  <si>
    <t>https://topol-dt.ru/upload/iblock/3c1/4027e9f9_6758_11e9_b477_549f35008dee_d4f243ad_70cb_11e9_b477_549f35008dee.jpeg</t>
  </si>
  <si>
    <t>https://topol-dt.ru/upload/iblock/a7a/4027e9f9_6758_11e9_b477_549f35008dee_38099fb5_f559_11e9_8710_549f35008dee.jpeg</t>
  </si>
  <si>
    <t>https://topol-dt.ru/upload/iblock/17a/4027e9f9_6758_11e9_b477_549f35008dee_d4f243ae_70cb_11e9_b477_549f35008dee.jpeg</t>
  </si>
  <si>
    <t>https://topol-dt.ru/upload/iblock/fcf/4027e9f9_6758_11e9_b477_549f35008dee_dc224b61_70cb_11e9_b477_549f35008dee.jpeg</t>
  </si>
  <si>
    <t>https://topol-dt.ru/upload/iblock/5ae/4027e9f9_6758_11e9_b477_549f35008dee_dc224b62_70cb_11e9_b477_549f35008dee.jpeg</t>
  </si>
  <si>
    <t>https://topol-dt.ru/upload/iblock/a01/4027e9f9_6758_11e9_b477_549f35008dee_e3786919_70cb_11e9_b477_549f35008dee.jpeg</t>
  </si>
  <si>
    <t>https://topol-dt.ru/upload/iblock/f04/4027e9f9_6758_11e9_b477_549f35008dee_e378691a_70cb_11e9_b477_549f35008dee.jpeg</t>
  </si>
  <si>
    <t>https://topol-dt.ru/upload/iblock/130/4027e9f9_6758_11e9_b477_549f35008dee_ea2323bd_70cb_11e9_b477_549f35008dee.jpeg</t>
  </si>
  <si>
    <t>https://topol-dt.ru/upload/iblock/1d7/4027e9f9_6758_11e9_b477_549f35008dee_ea2323be_70cb_11e9_b477_549f35008dee.jpeg</t>
  </si>
  <si>
    <t>https://topol-dt.ru/upload/iblock/3f8/4027e9f9_6758_11e9_b477_549f35008dee_f16d5a94_70cb_11e9_b477_549f35008dee.jpeg</t>
  </si>
  <si>
    <t>Комплект в кроватку Polini kids Disney Baby Микки Маус, 5 предметов, серый</t>
  </si>
  <si>
    <t>https://topol-dt.ru/catalog/komplekty_v_krovatku/komplekt_v_krovatku_polini_kids_disney_baby_mikki_maus_5_predmetov_seryy/</t>
  </si>
  <si>
    <t>https://topol-dt.ru/upload/iblock/1df/57872898_8c2d_11e9_8710_549f35008dee_7cbbfb42_f63d_11e9_8710_549f35008dee.jpeg</t>
  </si>
  <si>
    <t>https://topol-dt.ru/upload/iblock/4d8/57872898_8c2d_11e9_8710_549f35008dee_7cbbfb41_f63d_11e9_8710_549f35008dee.jpeg</t>
  </si>
  <si>
    <t>https://topol-dt.ru/upload/iblock/515/57872898_8c2d_11e9_8710_549f35008dee_849e8a29_f63d_11e9_8710_549f35008dee.jpeg</t>
  </si>
  <si>
    <t>https://topol-dt.ru/upload/iblock/3a8/57872898_8c2d_11e9_8710_549f35008dee_849e8a2a_f63d_11e9_8710_549f35008dee.jpeg</t>
  </si>
  <si>
    <t>https://topol-dt.ru/upload/iblock/b99/57872898_8c2d_11e9_8710_549f35008dee_8b44820d_f63d_11e9_8710_549f35008dee.jpeg</t>
  </si>
  <si>
    <t>https://topol-dt.ru/upload/iblock/9ff/57872898_8c2d_11e9_8710_549f35008dee_8b44820e_f63d_11e9_8710_549f35008dee.jpeg</t>
  </si>
  <si>
    <t>https://topol-dt.ru/upload/iblock/09b/57872898_8c2d_11e9_8710_549f35008dee_94509cf8_f63d_11e9_8710_549f35008dee.jpeg</t>
  </si>
  <si>
    <t>https://topol-dt.ru/upload/iblock/2bd/57872898_8c2d_11e9_8710_549f35008dee_94509cf9_f63d_11e9_8710_549f35008dee.jpeg</t>
  </si>
  <si>
    <t>https://topol-dt.ru/upload/iblock/379/57872898_8c2d_11e9_8710_549f35008dee_9ca0ab2c_f63d_11e9_8710_549f35008dee.jpeg</t>
  </si>
  <si>
    <t>Доска пеленальная двухсторонняя Polini kids Собачки, со съемным вкладышем, 70х50см, розовый</t>
  </si>
  <si>
    <t>Описание:-на комод шириной 60см.-хлопок 100%,-съемный вкадыш -бортики по бокам-двухсторонняяРазмер: 70х50 см.</t>
  </si>
  <si>
    <t>https://topol-dt.ru/catalog/pelenalnye_doski_1/doska_pelenalnaya_dvukhstoronnyaya_polini_kids_sobachki_so_semnym_vkladyshem_70kh50sm_rozovyy/</t>
  </si>
  <si>
    <t>https://topol-dt.ru/upload/iblock/471/70f7da2b_dc0f_11e8_94db_549f35008dee_45f11d90_f798_11e8_94db_549f35008dee.jpeg</t>
  </si>
  <si>
    <t>https://topol-dt.ru/upload/iblock/7a2/70f7da2b_dc0f_11e8_94db_549f35008dee_c7e55e92_f3cf_11e9_8710_549f35008dee.jpeg</t>
  </si>
  <si>
    <t>https://topol-dt.ru/upload/iblock/a32/70f7da2b_dc0f_11e8_94db_549f35008dee_c7e55e93_f3cf_11e9_8710_549f35008dee.jpeg</t>
  </si>
  <si>
    <t>https://topol-dt.ru/upload/iblock/664/70f7da2b_dc0f_11e8_94db_549f35008dee_c7e55e94_f3cf_11e9_8710_549f35008dee.jpeg</t>
  </si>
  <si>
    <t>https://topol-dt.ru/upload/iblock/fb3/70f7da2b_dc0f_11e8_94db_549f35008dee_d20a5bdd_f3cf_11e9_8710_549f35008dee.jpeg</t>
  </si>
  <si>
    <t>https://topol-dt.ru/upload/iblock/e92/70f7da2b_dc0f_11e8_94db_549f35008dee_d20a5bde_f3cf_11e9_8710_549f35008dee.jpeg</t>
  </si>
  <si>
    <t>https://topol-dt.ru/upload/iblock/7a5/70f7da2b_dc0f_11e8_94db_549f35008dee_45f11d91_f798_11e8_94db_549f35008dee.jpeg</t>
  </si>
  <si>
    <t>https://topol-dt.ru/upload/iblock/e57/70f7da2b_dc0f_11e8_94db_549f35008dee_45f11d92_f798_11e8_94db_549f35008dee.jpeg</t>
  </si>
  <si>
    <t>Доска пеленальная двухсторонняя Polini kids Собачки, со съемным вкладышем, 70х50см, бирюзовый</t>
  </si>
  <si>
    <t>https://topol-dt.ru/catalog/pelenalnye_doski_1/doska_pelenalnaya_dvukhstoronnyaya_polini_kids_sobachki_so_semnym_vkladyshem_70kh50sm_biryuzovyy/</t>
  </si>
  <si>
    <t>https://topol-dt.ru/upload/iblock/3ff/8cb6e45d_dc0f_11e8_94db_549f35008dee_0ad04f21_f798_11e8_94db_549f35008dee.jpeg</t>
  </si>
  <si>
    <t>https://topol-dt.ru/upload/iblock/259/8cb6e45d_dc0f_11e8_94db_549f35008dee_1b77b0b9_f3cf_11e9_8710_549f35008dee.jpeg</t>
  </si>
  <si>
    <t>https://topol-dt.ru/upload/iblock/de4/8cb6e45d_dc0f_11e8_94db_549f35008dee_1b77b0ba_f3cf_11e9_8710_549f35008dee.jpeg</t>
  </si>
  <si>
    <t>https://topol-dt.ru/upload/iblock/e95/8cb6e45d_dc0f_11e8_94db_549f35008dee_259cae04_f3cf_11e9_8710_549f35008dee.jpeg</t>
  </si>
  <si>
    <t>https://topol-dt.ru/upload/iblock/e2e/8cb6e45d_dc0f_11e8_94db_549f35008dee_0ad04f22_f798_11e8_94db_549f35008dee.jpeg</t>
  </si>
  <si>
    <t>https://topol-dt.ru/upload/iblock/ee1/8cb6e45d_dc0f_11e8_94db_549f35008dee_14961561_f798_11e8_94db_549f35008dee.jpeg</t>
  </si>
  <si>
    <t>Стол письменный Polini  kids Aviv 1455 с надстройкой и ящиками, белый / серый-голубой</t>
  </si>
  <si>
    <t>https://topol-dt.ru/catalog/stoly/stol_pismennyy_polini_kids_aviv_1455_s_nadstroykoy_i_yashchikami_belyy_seryy_goluboy/</t>
  </si>
  <si>
    <t>https://topol-dt.ru/upload/iblock/380/51ebc2e6_284c_11e9_94db_549f35008dee_4ce5cb86_4a16_11e9_94db_549f35008dee.jpeg</t>
  </si>
  <si>
    <t>https://topol-dt.ru/upload/iblock/305/51ebc2e6_284c_11e9_94db_549f35008dee_4ce5cb88_4a16_11e9_94db_549f35008dee.jpeg</t>
  </si>
  <si>
    <t>https://topol-dt.ru/upload/iblock/f05/51ebc2e6_284c_11e9_94db_549f35008dee_7016ebbb_6745_11e9_b477_549f35008dee.pdf</t>
  </si>
  <si>
    <t>https://topol-dt.ru/upload/iblock/5e1/51ebc2e6_284c_11e9_94db_549f35008dee_ee0b7bfb_6745_11e9_b477_549f35008dee.pdf</t>
  </si>
  <si>
    <t>Ящик для кровати детской Polini kids Mirum 1910, розовый</t>
  </si>
  <si>
    <t>https://topol-dt.ru/catalog/aksessuary_dlya_mebeli/yashchik_dlya_krovati_detskoy_polini_kids_mirum_1910_rozovyy/</t>
  </si>
  <si>
    <t>https://topol-dt.ru/upload/iblock/2cc/49c9d8b3_25f6_11e9_94db_549f35008dee_4e949021_4a11_11e9_94db_549f35008dee.jpeg</t>
  </si>
  <si>
    <t>https://topol-dt.ru/upload/iblock/3a2/49c9d8b3_25f6_11e9_94db_549f35008dee_4e949022_4a11_11e9_94db_549f35008dee.jpeg</t>
  </si>
  <si>
    <t>https://topol-dt.ru/upload/iblock/558/49c9d8b3_25f6_11e9_94db_549f35008dee_5c0713e5_4a12_11e9_94db_549f35008dee.jpeg</t>
  </si>
  <si>
    <t>https://topol-dt.ru/upload/iblock/18c/49c9d8b3_25f6_11e9_94db_549f35008dee_98efa678_56aa_11e9_94db_549f35008dee.pdf</t>
  </si>
  <si>
    <t>Стол письменный Polini kids Mirum 1445 высокий с полкой, белый</t>
  </si>
  <si>
    <t>https://topol-dt.ru/catalog/stoly/stol_pismennyy_polini_kids_mirum_1445_vysokiy_s_polkoy_belyy/</t>
  </si>
  <si>
    <t>https://topol-dt.ru/upload/iblock/649/c37e4dee_2874_11e9_94db_549f35008dee_2ca94c4a_98c0_11e9_8710_549f35008dee.jpeg</t>
  </si>
  <si>
    <t>https://topol-dt.ru/upload/iblock/1fc/c37e4dee_2874_11e9_94db_549f35008dee_2ca94c4b_98c0_11e9_8710_549f35008dee.jpeg</t>
  </si>
  <si>
    <t>https://topol-dt.ru/upload/iblock/056/c37e4dee_2874_11e9_94db_549f35008dee_6e519a2f_6fe0_11ed_bf2f_549f35008dee.pdf</t>
  </si>
  <si>
    <t>https://topol-dt.ru/upload/iblock/802/c37e4dee_2874_11e9_94db_549f35008dee_75c1e70a_6fe0_11ed_bf2f_549f35008dee.pdf</t>
  </si>
  <si>
    <t>Доска пеленальная Polini kids мягкая на комод  Волшебный Единорог, 70х50см, серый</t>
  </si>
  <si>
    <t>Покрытие - непромокаемая клеенка, не содержит вредных веществ.Медицинская клеенка имеет сертификат безопасности и разрешена для использования в роддомах и поликлиниках.Мягкие бортики с 3-х сторон.Легкий уход: достаточно протереть влажной тряпкой без абразивных веществ.Габариты : 70х50 см.</t>
  </si>
  <si>
    <t>https://topol-dt.ru/catalog/pelenalnye_doski_1/doska_pelenalnaya_polini_kids_myagkaya_na_komod_volshebnyy_edinorog_70kh50sm_seryy/</t>
  </si>
  <si>
    <t>https://topol-dt.ru/upload/iblock/00c/71b8ba4e_4f91_11e8_903c_549f35008dee_7d9c41bc_fc6c_11e9_b3e1_549f35008dee.jpeg</t>
  </si>
  <si>
    <t>https://topol-dt.ru/upload/iblock/701/71b8ba4e_4f91_11e8_903c_549f35008dee_7d9c41bd_fc6c_11e9_b3e1_549f35008dee.jpeg</t>
  </si>
  <si>
    <t>https://topol-dt.ru/upload/iblock/78e/71b8ba4e_4f91_11e8_903c_549f35008dee_7d9c41be_fc6c_11e9_b3e1_549f35008dee.jpeg</t>
  </si>
  <si>
    <t>https://topol-dt.ru/upload/iblock/d5f/71b8ba4e_4f91_11e8_903c_549f35008dee_87183d54_fc6c_11e9_b3e1_549f35008dee.jpeg</t>
  </si>
  <si>
    <t>Конверт зимний меховой  Polini kids Disney baby Микки Маус, серый</t>
  </si>
  <si>
    <t>https://topol-dt.ru/catalog/konverty_na_vypisku/konvert_zimniy_mekhovoy_polini_kids_disney_baby_mikki_maus_seryy/</t>
  </si>
  <si>
    <t>https://topol-dt.ru/upload/iblock/129/c26d5229_f170_11e8_94db_549f35008dee_2ef788e7_fc6d_11e9_b3e1_549f35008dee.jpeg</t>
  </si>
  <si>
    <t>https://topol-dt.ru/upload/iblock/ba3/c26d5229_f170_11e8_94db_549f35008dee_f949448b_12b6_11eb_876e_549f35008dee.jpeg</t>
  </si>
  <si>
    <t>https://topol-dt.ru/upload/iblock/9fe/c26d5229_f170_11e8_94db_549f35008dee_0884528c_12b7_11eb_876e_549f35008dee.jpeg</t>
  </si>
  <si>
    <t>https://topol-dt.ru/upload/iblock/340/c26d5229_f170_11e8_94db_549f35008dee_2ef788e8_fc6d_11e9_b3e1_549f35008dee.jpeg</t>
  </si>
  <si>
    <t>https://topol-dt.ru/upload/iblock/98b/c26d5229_f170_11e8_94db_549f35008dee_36063d58_fc6d_11e9_b3e1_549f35008dee.jpeg</t>
  </si>
  <si>
    <t>https://topol-dt.ru/upload/iblock/c82/c26d5229_f170_11e8_94db_549f35008dee_36063d59_fc6d_11e9_b3e1_549f35008dee.jpeg</t>
  </si>
  <si>
    <t>https://topol-dt.ru/upload/iblock/e66/c26d5229_f170_11e8_94db_549f35008dee_3d2a5e29_fc6d_11e9_b3e1_549f35008dee.jpeg</t>
  </si>
  <si>
    <t>https://topol-dt.ru/upload/iblock/0ce/c26d5229_f170_11e8_94db_549f35008dee_3d2a5e2c_fc6d_11e9_b3e1_549f35008dee.jpeg</t>
  </si>
  <si>
    <t>https://topol-dt.ru/upload/iblock/d0c/c26d5229_f170_11e8_94db_549f35008dee_435bb2a0_fc6d_11e9_b3e1_549f35008dee.jpeg</t>
  </si>
  <si>
    <t>https://topol-dt.ru/upload/iblock/41f/c26d5229_f170_11e8_94db_549f35008dee_49695272_fc6d_11e9_b3e1_549f35008dee.jpeg</t>
  </si>
  <si>
    <t>https://topol-dt.ru/upload/iblock/8ae/c26d5229_f170_11e8_94db_549f35008dee_49695273_fc6d_11e9_b3e1_549f35008dee.jpeg</t>
  </si>
  <si>
    <t>https://topol-dt.ru/upload/iblock/a00/c26d5229_f170_11e8_94db_549f35008dee_52d4a468_fc6d_11e9_b3e1_549f35008dee.jpeg</t>
  </si>
  <si>
    <t>https://topol-dt.ru/upload/iblock/e59/c26d5229_f170_11e8_94db_549f35008dee_52d4a46a_fc6d_11e9_b3e1_549f35008dee.jpeg</t>
  </si>
  <si>
    <t>https://topol-dt.ru/upload/iblock/cb6/c26d5229_f170_11e8_94db_549f35008dee_5aa8eb0e_fc6d_11e9_b3e1_549f35008dee.jpeg</t>
  </si>
  <si>
    <t>Доска пеленальная Polini kids Звезды мягкая на комод, 77х72см, макиато-белый</t>
  </si>
  <si>
    <t>Покрытие - непромокаемая клеенка, не содержит вредных веществ. Медицинская клеенка имеет сертификат безопасности и разрешена для использования в роддомах и поликлиниках.  Мягкие бортики с 3-х сторон. Легкий уход: достаточно протереть влажной тряпкой без абразивных веществ.Габариты : 77х72 см.</t>
  </si>
  <si>
    <t>https://topol-dt.ru/catalog/pelenalnye_doski_1/doska_pelenalnaya_polini_kids_zvezdy_myagkaya_na_komod_77kh72sm_makiato_belyy/</t>
  </si>
  <si>
    <t>https://topol-dt.ru/upload/iblock/422/f39d9a9c_4a02_11e9_94db_549f35008dee_3670dd4b_fc6c_11e9_b3e1_549f35008dee.jpeg</t>
  </si>
  <si>
    <t>https://topol-dt.ru/upload/iblock/4f6/f39d9a9c_4a02_11e9_94db_549f35008dee_3dfb5949_fc6c_11e9_b3e1_549f35008dee.jpeg</t>
  </si>
  <si>
    <t>https://topol-dt.ru/upload/iblock/820/f39d9a9c_4a02_11e9_94db_549f35008dee_3dfb594a_fc6c_11e9_b3e1_549f35008dee.jpeg</t>
  </si>
  <si>
    <t>https://topol-dt.ru/upload/iblock/8b3/f39d9a9c_4a02_11e9_94db_549f35008dee_4761e87e_fc6c_11e9_b3e1_549f35008dee.jpeg</t>
  </si>
  <si>
    <t>Конверт зимний меховой  Polini kids Disney baby Король Лев, бежевый</t>
  </si>
  <si>
    <t>https://topol-dt.ru/catalog/konverty_na_vypisku/konvert_zimniy_mekhovoy_polini_kids_disney_baby_korol_lev_bezhevyy/</t>
  </si>
  <si>
    <t>https://topol-dt.ru/upload/iblock/473/2a833de7_f171_11e8_94db_549f35008dee_ff2f48da_0058_11ea_b3e1_549f35008dee.jpeg</t>
  </si>
  <si>
    <t>https://topol-dt.ru/upload/iblock/65d/2a833de7_f171_11e8_94db_549f35008dee_c65a79e7_12b3_11eb_876e_549f35008dee.jpeg</t>
  </si>
  <si>
    <t>https://topol-dt.ru/upload/iblock/e35/2a833de7_f171_11e8_94db_549f35008dee_cfa93b59_12b3_11eb_876e_549f35008dee.jpeg</t>
  </si>
  <si>
    <t>https://topol-dt.ru/upload/iblock/9db/2a833de7_f171_11e8_94db_549f35008dee_ff2f48db_0058_11ea_b3e1_549f35008dee.jpeg</t>
  </si>
  <si>
    <t>https://topol-dt.ru/upload/iblock/a59/2a833de7_f171_11e8_94db_549f35008dee_077832ed_0059_11ea_b3e1_549f35008dee.jpeg</t>
  </si>
  <si>
    <t>https://topol-dt.ru/upload/iblock/f4d/2a833de7_f171_11e8_94db_549f35008dee_077832ee_0059_11ea_b3e1_549f35008dee.jpeg</t>
  </si>
  <si>
    <t>https://topol-dt.ru/upload/iblock/19a/2a833de7_f171_11e8_94db_549f35008dee_0dc87947_0059_11ea_b3e1_549f35008dee.jpeg</t>
  </si>
  <si>
    <t>https://topol-dt.ru/upload/iblock/6d0/2a833de7_f171_11e8_94db_549f35008dee_0dc87948_0059_11ea_b3e1_549f35008dee.jpeg</t>
  </si>
  <si>
    <t>https://topol-dt.ru/upload/iblock/c65/2a833de7_f171_11e8_94db_549f35008dee_140cd8c0_0059_11ea_b3e1_549f35008dee.jpeg</t>
  </si>
  <si>
    <t>https://topol-dt.ru/upload/iblock/0ec/2a833de7_f171_11e8_94db_549f35008dee_140cd8c1_0059_11ea_b3e1_549f35008dee.jpeg</t>
  </si>
  <si>
    <t>https://topol-dt.ru/upload/iblock/3df/2a833de7_f171_11e8_94db_549f35008dee_1dbf93fe_0059_11ea_b3e1_549f35008dee.jpeg</t>
  </si>
  <si>
    <t>https://topol-dt.ru/upload/iblock/099/2a833de7_f171_11e8_94db_549f35008dee_24a36fa9_0059_11ea_b3e1_549f35008dee.jpeg</t>
  </si>
  <si>
    <t>https://topol-dt.ru/upload/iblock/8d2/2a833de7_f171_11e8_94db_549f35008dee_24a36faa_0059_11ea_b3e1_549f35008dee.jpeg</t>
  </si>
  <si>
    <t>https://topol-dt.ru/upload/iblock/6f1/2a833de7_f171_11e8_94db_549f35008dee_2d551649_0059_11ea_b3e1_549f35008dee.jpeg</t>
  </si>
  <si>
    <t>https://topol-dt.ru/upload/iblock/eaa/2a833de7_f171_11e8_94db_549f35008dee_2d55164a_0059_11ea_b3e1_549f35008dee.jpeg</t>
  </si>
  <si>
    <t>Качели Polini kids Disney baby Король Лев, с вышивкой, макиато-желтый</t>
  </si>
  <si>
    <t>Детские качели с любимым героем гармонично впишутся в интерьер детской комнаты.Выполнены из надежного металлического каркаса с мягкими насадками.Специальные насадки на ножках от скольжения.Съемное моющееся сиденье.Для безопасности во время качания предусмотрены ремни безопасности. Легко и компактно складываются для хранения и транспортировки.Габариты:В сложенном виде:10х38х112 см.Габаритные размеры:101,5х73,5х110 см.Вес  - 6,8 кг</t>
  </si>
  <si>
    <t>https://topol-dt.ru/catalog/kacheli/kacheli_polini_kids_disney_baby_korol_lev_s_vyshivkoy_makiato_zheltyy/</t>
  </si>
  <si>
    <t>https://topol-dt.ru/upload/iblock/fea/d5e16a89_7e1a_11e9_b477_549f35008dee_bef6864f_0059_11ea_b3e1_549f35008dee.jpeg</t>
  </si>
  <si>
    <t>https://topol-dt.ru/upload/iblock/38b/d5e16a89_7e1a_11e9_b477_549f35008dee_cc63c958_0059_11ea_b3e1_549f35008dee.jpeg</t>
  </si>
  <si>
    <t>https://topol-dt.ru/upload/iblock/2ce/d5e16a89_7e1a_11e9_b477_549f35008dee_cc63c965_0059_11ea_b3e1_549f35008dee.jpeg</t>
  </si>
  <si>
    <t>https://topol-dt.ru/upload/iblock/2ac/d5e16a89_7e1a_11e9_b477_549f35008dee_d37e64aa_0059_11ea_b3e1_549f35008dee.jpeg</t>
  </si>
  <si>
    <t>https://topol-dt.ru/upload/iblock/039/d5e16a89_7e1a_11e9_b477_549f35008dee_d37e64ac_0059_11ea_b3e1_549f35008dee.jpeg</t>
  </si>
  <si>
    <t>https://topol-dt.ru/upload/iblock/a36/d5e16a89_7e1a_11e9_b477_549f35008dee_d37e64ad_0059_11ea_b3e1_549f35008dee.jpeg</t>
  </si>
  <si>
    <t>https://topol-dt.ru/upload/iblock/810/d5e16a89_7e1a_11e9_b477_549f35008dee_da07cc0b_0059_11ea_b3e1_549f35008dee.jpeg</t>
  </si>
  <si>
    <t>https://topol-dt.ru/upload/iblock/d56/d5e16a89_7e1a_11e9_b477_549f35008dee_e06d7ec7_0059_11ea_b3e1_549f35008dee.jpeg</t>
  </si>
  <si>
    <t>https://topol-dt.ru/upload/iblock/8de/d5e16a89_7e1a_11e9_b477_549f35008dee_e06d7ec8_0059_11ea_b3e1_549f35008dee.jpeg</t>
  </si>
  <si>
    <t>https://topol-dt.ru/upload/iblock/c6f/d5e16a89_7e1a_11e9_b477_549f35008dee_ea29bf86_0059_11ea_b3e1_549f35008dee.jpeg</t>
  </si>
  <si>
    <t>https://topol-dt.ru/upload/iblock/ac6/d5e16a89_7e1a_11e9_b477_549f35008dee_ea29bf88_0059_11ea_b3e1_549f35008dee.jpeg</t>
  </si>
  <si>
    <t>https://topol-dt.ru/upload/iblock/76a/d5e16a89_7e1a_11e9_b477_549f35008dee_ea29bf89_0059_11ea_b3e1_549f35008dee.jpeg</t>
  </si>
  <si>
    <t>Полотенце-фартук c вышивкой Polini kids Disney baby Медвежонок Винни Чудесный день, желтый</t>
  </si>
  <si>
    <t>Описание:- полотенце с капюшоном - материал: хлопок 100%- принтРазмер: 100*120 см..</t>
  </si>
  <si>
    <t>RU Д-RU.АЛ14.В.93162</t>
  </si>
  <si>
    <t>https://topol-dt.ru/catalog/komplekty_dlya_kupaniya/polotentse_fartuk_c_vyshivkoy_polini_kids_disney_baby_medvezhonok_vinni_chudesnyy_den_zheltyy/</t>
  </si>
  <si>
    <t>https://topol-dt.ru/upload/iblock/ecf/fb14b13c_a442_11e8_82b4_549f35008dee_1bd01200_0486_11ea_b3e1_549f35008dee.jpeg</t>
  </si>
  <si>
    <t>https://topol-dt.ru/upload/iblock/935/fb14b13c_a442_11e8_82b4_549f35008dee_293af3ab_0486_11ea_b3e1_549f35008dee.jpeg</t>
  </si>
  <si>
    <t>https://topol-dt.ru/upload/iblock/2c0/fb14b13c_a442_11e8_82b4_549f35008dee_293af3ac_0486_11ea_b3e1_549f35008dee.jpeg</t>
  </si>
  <si>
    <t>https://topol-dt.ru/upload/iblock/408/fb14b13c_a442_11e8_82b4_549f35008dee_32f271a9_0486_11ea_b3e1_549f35008dee.jpeg</t>
  </si>
  <si>
    <t>https://topol-dt.ru/upload/iblock/28b/fb14b13c_a442_11e8_82b4_549f35008dee_32f271aa_0486_11ea_b3e1_549f35008dee.jpeg</t>
  </si>
  <si>
    <t>Полотенце-фартук c вышивкой Polini kids Disney baby Микки Маус, бирюзовый</t>
  </si>
  <si>
    <t>https://topol-dt.ru/catalog/komplekty_dlya_kupaniya/polotentse_fartuk_c_vyshivkoy_polini_kids_disney_baby_mikki_maus_biryuzovyy/</t>
  </si>
  <si>
    <t>https://topol-dt.ru/upload/iblock/30e/0d7dd5db_a443_11e8_82b4_549f35008dee_463b57a2_0486_11ea_b3e1_549f35008dee.jpeg</t>
  </si>
  <si>
    <t>https://topol-dt.ru/upload/iblock/5a3/0d7dd5db_a443_11e8_82b4_549f35008dee_463b57a3_0486_11ea_b3e1_549f35008dee.jpeg</t>
  </si>
  <si>
    <t>https://topol-dt.ru/upload/iblock/0e7/0d7dd5db_a443_11e8_82b4_549f35008dee_4d07658a_0486_11ea_b3e1_549f35008dee.jpeg</t>
  </si>
  <si>
    <t>https://topol-dt.ru/upload/iblock/d9f/0d7dd5db_a443_11e8_82b4_549f35008dee_4d07658b_0486_11ea_b3e1_549f35008dee.jpeg</t>
  </si>
  <si>
    <t>https://topol-dt.ru/upload/iblock/58b/0d7dd5db_a443_11e8_82b4_549f35008dee_585f7458_0486_11ea_b3e1_549f35008dee.jpeg</t>
  </si>
  <si>
    <t>https://topol-dt.ru/upload/iblock/fce/0d7dd5db_a443_11e8_82b4_549f35008dee_585f7459_0486_11ea_b3e1_549f35008dee.jpeg</t>
  </si>
  <si>
    <t>Полотенце-фартук c вышивкой Polini kids Disney baby Минни Маус, красный</t>
  </si>
  <si>
    <t>https://topol-dt.ru/catalog/komplekty_dlya_kupaniya/polotentse_fartuk_c_vyshivkoy_polini_kids_disney_baby_minni_maus_krasnyy/</t>
  </si>
  <si>
    <t>https://topol-dt.ru/upload/iblock/473/1f93aa50_a443_11e8_82b4_549f35008dee_6e642ee1_0486_11ea_b3e1_549f35008dee.jpeg</t>
  </si>
  <si>
    <t>https://topol-dt.ru/upload/iblock/1ba/1f93aa50_a443_11e8_82b4_549f35008dee_6e642ee2_0486_11ea_b3e1_549f35008dee.jpeg</t>
  </si>
  <si>
    <t>https://topol-dt.ru/upload/iblock/61f/1f93aa50_a443_11e8_82b4_549f35008dee_7608da02_0486_11ea_b3e1_549f35008dee.jpeg</t>
  </si>
  <si>
    <t>https://topol-dt.ru/upload/iblock/a89/1f93aa50_a443_11e8_82b4_549f35008dee_7608da03_0486_11ea_b3e1_549f35008dee.jpeg</t>
  </si>
  <si>
    <t>https://topol-dt.ru/upload/iblock/e45/1f93aa50_a443_11e8_82b4_549f35008dee_7d5310d9_0486_11ea_b3e1_549f35008dee.jpeg</t>
  </si>
  <si>
    <t>https://topol-dt.ru/upload/iblock/bca/1f93aa50_a443_11e8_82b4_549f35008dee_7d5310da_0486_11ea_b3e1_549f35008dee.jpeg</t>
  </si>
  <si>
    <t>Полотенце-фартук c вышивкой Polini kids Disney baby Король Лев, салатовый</t>
  </si>
  <si>
    <t>https://topol-dt.ru/catalog/komplekty_dlya_kupaniya/polotentse_fartuk_c_vyshivkoy_polini_kids_disney_baby_korol_lev_salatovyy/</t>
  </si>
  <si>
    <t>https://topol-dt.ru/upload/iblock/25c/2b867290_a443_11e8_82b4_549f35008dee_1dc933b2_0487_11ea_b3e1_549f35008dee.jpeg</t>
  </si>
  <si>
    <t>https://topol-dt.ru/upload/iblock/7a9/2b867290_a443_11e8_82b4_549f35008dee_1dc933b3_0487_11ea_b3e1_549f35008dee.jpeg</t>
  </si>
  <si>
    <t>https://topol-dt.ru/upload/iblock/6d4/2b867290_a443_11e8_82b4_549f35008dee_25f0ca82_0487_11ea_b3e1_549f35008dee.jpeg</t>
  </si>
  <si>
    <t>https://topol-dt.ru/upload/iblock/8b3/2b867290_a443_11e8_82b4_549f35008dee_25f0ca83_0487_11ea_b3e1_549f35008dee.jpeg</t>
  </si>
  <si>
    <t>https://topol-dt.ru/upload/iblock/b72/2b867290_a443_11e8_82b4_549f35008dee_2e7ebc7e_0487_11ea_b3e1_549f35008dee.jpeg</t>
  </si>
  <si>
    <t>https://topol-dt.ru/upload/iblock/988/2b867290_a443_11e8_82b4_549f35008dee_2e7ebc7f_0487_11ea_b3e1_549f35008dee.jpeg</t>
  </si>
  <si>
    <t>https://topol-dt.ru/upload/iblock/cbc/2b867290_a443_11e8_82b4_549f35008dee_354144e5_0487_11ea_b3e1_549f35008dee.jpeg</t>
  </si>
  <si>
    <t>Конверт зимний меховой  Polini kids Disney baby Минни Маус &amp;quot;Фея&amp;quot;, розовый</t>
  </si>
  <si>
    <t>https://topol-dt.ru/catalog/konverty_na_vypisku/konvert_zimniy_mekhovoy_polini_kids_disney_baby_minni_maus_feya_rozovyy/</t>
  </si>
  <si>
    <t>https://topol-dt.ru/upload/iblock/099/0a4419ae_f171_11e8_94db_549f35008dee_5dd9e2a0_0059_11ea_b3e1_549f35008dee.jpeg</t>
  </si>
  <si>
    <t>https://topol-dt.ru/upload/iblock/6f3/0a4419ae_f171_11e8_94db_549f35008dee_a0173b61_12b3_11eb_876e_549f35008dee.jpeg</t>
  </si>
  <si>
    <t>https://topol-dt.ru/upload/iblock/ab4/0a4419ae_f171_11e8_94db_549f35008dee_adf1fdb8_12b3_11eb_876e_549f35008dee.jpeg</t>
  </si>
  <si>
    <t>https://topol-dt.ru/upload/iblock/743/0a4419ae_f171_11e8_94db_549f35008dee_5dd9e2a3_0059_11ea_b3e1_549f35008dee.jpeg</t>
  </si>
  <si>
    <t>https://topol-dt.ru/upload/iblock/935/0a4419ae_f171_11e8_94db_549f35008dee_63e78272_0059_11ea_b3e1_549f35008dee.jpeg</t>
  </si>
  <si>
    <t>https://topol-dt.ru/upload/iblock/2ea/0a4419ae_f171_11e8_94db_549f35008dee_63e78273_0059_11ea_b3e1_549f35008dee.jpeg</t>
  </si>
  <si>
    <t>https://topol-dt.ru/upload/iblock/7ab/0a4419ae_f171_11e8_94db_549f35008dee_6e29103f_0059_11ea_b3e1_549f35008dee.jpeg</t>
  </si>
  <si>
    <t>https://topol-dt.ru/upload/iblock/2cf/0a4419ae_f171_11e8_94db_549f35008dee_6e291040_0059_11ea_b3e1_549f35008dee.jpeg</t>
  </si>
  <si>
    <t>https://topol-dt.ru/upload/iblock/771/0a4419ae_f171_11e8_94db_549f35008dee_7865db4f_0059_11ea_b3e1_549f35008dee.jpeg</t>
  </si>
  <si>
    <t>https://topol-dt.ru/upload/iblock/a5f/0a4419ae_f171_11e8_94db_549f35008dee_7eb621a7_0059_11ea_b3e1_549f35008dee.jpeg</t>
  </si>
  <si>
    <t>https://topol-dt.ru/upload/iblock/b71/0a4419ae_f171_11e8_94db_549f35008dee_7eb621a8_0059_11ea_b3e1_549f35008dee.jpeg</t>
  </si>
  <si>
    <t>https://topol-dt.ru/upload/iblock/d0c/0a4419ae_f171_11e8_94db_549f35008dee_86371824_0059_11ea_b3e1_549f35008dee.jpeg</t>
  </si>
  <si>
    <t>https://topol-dt.ru/upload/iblock/b08/0a4419ae_f171_11e8_94db_549f35008dee_86371825_0059_11ea_b3e1_549f35008dee.jpeg</t>
  </si>
  <si>
    <t>https://topol-dt.ru/upload/iblock/38c/0a4419ae_f171_11e8_94db_549f35008dee_8f837836_0059_11ea_b3e1_549f35008dee.jpeg</t>
  </si>
  <si>
    <t>https://topol-dt.ru/upload/iblock/361/0a4419ae_f171_11e8_94db_549f35008dee_8f837837_0059_11ea_b3e1_549f35008dee.jpeg</t>
  </si>
  <si>
    <t>Надстройка для cтола Polini kids Aviv 1450, с ящиком и полкой, серый-белый</t>
  </si>
  <si>
    <t>-функциональность; -простая сборка; -доступность предметов;-проста в уходе;-прекрасно сочетается с другими элементами коллекции Polini kids Авив. Габариты изделия (ВхШхГ):616х1400х353 мм.</t>
  </si>
  <si>
    <t>https://topol-dt.ru/catalog/polki/nadstroyka_dlya_ctola_polini_kids_aviv_1450_s_yashchikom_i_polkoy_seryy_belyy/</t>
  </si>
  <si>
    <t>https://topol-dt.ru/upload/iblock/a71/1cea53a4_4a06_11e9_94db_549f35008dee_de871f31_0c42_11ea_b3e1_549f35008dee.jpeg</t>
  </si>
  <si>
    <t>https://topol-dt.ru/upload/iblock/88c/1cea53a4_4a06_11e9_94db_549f35008dee_223c75f0_4eca_11e9_94db_549f35008dee.jpeg</t>
  </si>
  <si>
    <t>https://topol-dt.ru/upload/iblock/c3f/1cea53a4_4a06_11e9_94db_549f35008dee_de871f32_0c42_11ea_b3e1_549f35008dee.jpeg</t>
  </si>
  <si>
    <t>https://topol-dt.ru/upload/iblock/3fd/1cea53a4_4a06_11e9_94db_549f35008dee_1369a0fb_521d_11ea_9c7a_549f35008dee.pdf</t>
  </si>
  <si>
    <t>Стол письменный Polini  kids Aviv 1455 с надстройкой и ящиками, белый / серый-белый</t>
  </si>
  <si>
    <t>https://topol-dt.ru/catalog/stoly/stol_pismennyy_polini_kids_aviv_1455_s_nadstroykoy_i_yashchikami_belyy_seryy_belyy/</t>
  </si>
  <si>
    <t>https://topol-dt.ru/upload/iblock/386/e7aa3a9b_2849_11e9_94db_549f35008dee_f2b1c644_4a15_11e9_94db_549f35008dee.jpeg</t>
  </si>
  <si>
    <t>https://topol-dt.ru/upload/iblock/14b/e7aa3a9b_2849_11e9_94db_549f35008dee_f9f73a5a_4a15_11e9_94db_549f35008dee.jpeg</t>
  </si>
  <si>
    <t>https://topol-dt.ru/upload/iblock/91a/e7aa3a9b_2849_11e9_94db_549f35008dee_5d50f172_6745_11e9_b477_549f35008dee.pdf</t>
  </si>
  <si>
    <t>https://topol-dt.ru/upload/iblock/222/e7aa3a9b_2849_11e9_94db_549f35008dee_f55a7592_6745_11e9_b477_549f35008dee.pdf</t>
  </si>
  <si>
    <t>Стол письменный Polini  kids Aviv 1455 с надстройкой и ящиками, серый / серый-белый</t>
  </si>
  <si>
    <t>https://topol-dt.ru/catalog/stoly/stol_pismennyy_polini_kids_aviv_1455_s_nadstroykoy_i_yashchikami_seryy_seryy_belyy/</t>
  </si>
  <si>
    <t>https://topol-dt.ru/upload/iblock/899/e3cb16b0_284c_11e9_94db_549f35008dee_79a8ebee_4a16_11e9_94db_549f35008dee.jpeg</t>
  </si>
  <si>
    <t>https://topol-dt.ru/upload/iblock/c13/e3cb16b0_284c_11e9_94db_549f35008dee_79a8ebef_4a16_11e9_94db_549f35008dee.jpeg</t>
  </si>
  <si>
    <t>https://topol-dt.ru/upload/iblock/2d7/e3cb16b0_284c_11e9_94db_549f35008dee_b9242213_6747_11e9_b477_549f35008dee.pdf</t>
  </si>
  <si>
    <t>https://topol-dt.ru/upload/iblock/074/e3cb16b0_284c_11e9_94db_549f35008dee_b9242214_6747_11e9_b477_549f35008dee.pdf</t>
  </si>
  <si>
    <t>Комплект постельного белья Polini kids Disney Baby Микки Маус, серый</t>
  </si>
  <si>
    <t>https://topol-dt.ru/catalog/postelnoe_bele/komplekt_postelnogo_belya_polini_kids_disney_baby_mikki_maus_seryy/</t>
  </si>
  <si>
    <t>https://topol-dt.ru/upload/iblock/5b3/19f72f9a_8c2e_11e9_8710_549f35008dee_d2e2288b_f63d_11e9_8710_549f35008dee.jpeg</t>
  </si>
  <si>
    <t>https://topol-dt.ru/upload/iblock/070/19f72f9a_8c2e_11e9_8710_549f35008dee_d2e2288c_f63d_11e9_8710_549f35008dee.jpeg</t>
  </si>
  <si>
    <t>https://topol-dt.ru/upload/iblock/89b/19f72f9a_8c2e_11e9_8710_549f35008dee_d9a973b3_f63d_11e9_8710_549f35008dee.jpeg</t>
  </si>
  <si>
    <t>https://topol-dt.ru/upload/iblock/46c/19f72f9a_8c2e_11e9_8710_549f35008dee_d9a973b4_f63d_11e9_8710_549f35008dee.jpeg</t>
  </si>
  <si>
    <t>https://topol-dt.ru/upload/iblock/332/19f72f9a_8c2e_11e9_8710_549f35008dee_dffc1b6d_f63d_11e9_8710_549f35008dee.jpeg</t>
  </si>
  <si>
    <t>https://topol-dt.ru/upload/iblock/341/19f72f9a_8c2e_11e9_8710_549f35008dee_dffc1b6e_f63d_11e9_8710_549f35008dee.jpeg</t>
  </si>
  <si>
    <t>Стульчик для кормления Polini kids 152 Звезды, белый-серый</t>
  </si>
  <si>
    <t>https://topol-dt.ru/catalog/stulchiki_dlya_kormleniya_1/stulchik_dlya_kormleniya_polini_kids_152_zvezdy_belyy_seryy/</t>
  </si>
  <si>
    <t>https://topol-dt.ru/upload/iblock/d2d/355d078c_b813_11e9_8710_549f35008dee_a4f2267a_1020_11ea_b3e1_549f35008dee.jpeg</t>
  </si>
  <si>
    <t>https://topol-dt.ru/upload/iblock/70b/355d078c_b813_11e9_8710_549f35008dee_bd44b7db_2828_11ec_9107_549f35008dee.jpeg</t>
  </si>
  <si>
    <t>https://topol-dt.ru/upload/iblock/a93/355d078c_b813_11e9_8710_549f35008dee_c36ee831_2828_11ec_9107_549f35008dee.jpeg</t>
  </si>
  <si>
    <t>https://topol-dt.ru/upload/iblock/3d6/355d078c_b813_11e9_8710_549f35008dee_ca5c495d_2828_11ec_9107_549f35008dee.jpeg</t>
  </si>
  <si>
    <t>https://topol-dt.ru/upload/iblock/33e/355d078c_b813_11e9_8710_549f35008dee_ca5c495e_2828_11ec_9107_549f35008dee.jpeg</t>
  </si>
  <si>
    <t>https://topol-dt.ru/upload/iblock/d60/355d078c_b813_11e9_8710_549f35008dee_abb4aee1_1020_11ea_b3e1_549f35008dee.jpeg</t>
  </si>
  <si>
    <t>https://topol-dt.ru/upload/iblock/18b/355d078c_b813_11e9_8710_549f35008dee_abb4aee2_1020_11ea_b3e1_549f35008dee.jpeg</t>
  </si>
  <si>
    <t>https://topol-dt.ru/upload/iblock/ada/355d078c_b813_11e9_8710_549f35008dee_abb4aee4_1020_11ea_b3e1_549f35008dee.jpeg</t>
  </si>
  <si>
    <t>https://topol-dt.ru/upload/iblock/0ed/355d078c_b813_11e9_8710_549f35008dee_b69a7ba2_1020_11ea_b3e1_549f35008dee.jpeg</t>
  </si>
  <si>
    <t>https://topol-dt.ru/upload/iblock/106/355d078c_b813_11e9_8710_549f35008dee_b69a7ba3_1020_11ea_b3e1_549f35008dee.jpeg</t>
  </si>
  <si>
    <t>https://topol-dt.ru/upload/iblock/1c8/355d078c_b813_11e9_8710_549f35008dee_be9bfc6f_1020_11ea_b3e1_549f35008dee.jpeg</t>
  </si>
  <si>
    <t>https://topol-dt.ru/upload/iblock/f02/355d078c_b813_11e9_8710_549f35008dee_c4d6d666_1020_11ea_b3e1_549f35008dee.jpeg</t>
  </si>
  <si>
    <t>https://topol-dt.ru/upload/iblock/ac5/355d078c_b813_11e9_8710_549f35008dee_c4d6d668_1020_11ea_b3e1_549f35008dee.jpeg</t>
  </si>
  <si>
    <t>https://topol-dt.ru/upload/iblock/603/355d078c_b813_11e9_8710_549f35008dee_95fed53d_1d8d_11ea_b3e1_549f35008dee.pdf</t>
  </si>
  <si>
    <t>Стульчик для кормления Polini kids 152 Звезды, серый-белый</t>
  </si>
  <si>
    <t>https://topol-dt.ru/catalog/stulchiki_dlya_kormleniya_1/stulchik_dlya_kormleniya_polini_kids_152_zvezdy_seryy_belyy/</t>
  </si>
  <si>
    <t>https://topol-dt.ru/upload/iblock/2cc/425f2cac_b813_11e9_8710_549f35008dee_a0d24f07_046c_11ea_b3e1_549f35008dee.jpeg</t>
  </si>
  <si>
    <t>https://topol-dt.ru/upload/iblock/90e/425f2cac_b813_11e9_8710_549f35008dee_e3ee518e_2828_11ec_9107_549f35008dee.jpeg</t>
  </si>
  <si>
    <t>https://topol-dt.ru/upload/iblock/b7d/425f2cac_b813_11e9_8710_549f35008dee_e3ee518f_2828_11ec_9107_549f35008dee.jpeg</t>
  </si>
  <si>
    <t>https://topol-dt.ru/upload/iblock/fb5/425f2cac_b813_11e9_8710_549f35008dee_ee9177c8_2828_11ec_9107_549f35008dee.jpeg</t>
  </si>
  <si>
    <t>https://topol-dt.ru/upload/iblock/7b8/425f2cac_b813_11e9_8710_549f35008dee_ee9177c9_2828_11ec_9107_549f35008dee.jpeg</t>
  </si>
  <si>
    <t>https://topol-dt.ru/upload/iblock/409/425f2cac_b813_11e9_8710_549f35008dee_a8caad96_046c_11ea_b3e1_549f35008dee.jpeg</t>
  </si>
  <si>
    <t>https://topol-dt.ru/upload/iblock/a8d/425f2cac_b813_11e9_8710_549f35008dee_a8caad97_046c_11ea_b3e1_549f35008dee.jpeg</t>
  </si>
  <si>
    <t>https://topol-dt.ru/upload/iblock/d35/425f2cac_b813_11e9_8710_549f35008dee_af6fd33f_046c_11ea_b3e1_549f35008dee.jpeg</t>
  </si>
  <si>
    <t>https://topol-dt.ru/upload/iblock/266/425f2cac_b813_11e9_8710_549f35008dee_af6fd340_046c_11ea_b3e1_549f35008dee.jpeg</t>
  </si>
  <si>
    <t>https://topol-dt.ru/upload/iblock/e52/425f2cac_b813_11e9_8710_549f35008dee_b6845e29_046c_11ea_b3e1_549f35008dee.jpeg</t>
  </si>
  <si>
    <t>https://topol-dt.ru/upload/iblock/101/425f2cac_b813_11e9_8710_549f35008dee_b6845e2a_046c_11ea_b3e1_549f35008dee.jpeg</t>
  </si>
  <si>
    <t>https://topol-dt.ru/upload/iblock/e70/425f2cac_b813_11e9_8710_549f35008dee_1fda1fc5_046f_11ea_b3e1_549f35008dee.pdf</t>
  </si>
  <si>
    <t>Комплект постельного белья Polini kids Disney Baby Минни Маус, розовый</t>
  </si>
  <si>
    <t>https://topol-dt.ru/catalog/postelnoe_bele/komplekt_postelnogo_belya_polini_kids_disney_baby_minni_maus_rozovyy/</t>
  </si>
  <si>
    <t>https://topol-dt.ru/upload/iblock/d1d/77af0f17_db99_11e9_8710_549f35008dee_3d6be360_e4e1_11e9_8710_549f35008dee.jpeg</t>
  </si>
  <si>
    <t>https://topol-dt.ru/upload/iblock/a77/77af0f17_db99_11e9_8710_549f35008dee_3d6be361_e4e1_11e9_8710_549f35008dee.jpeg</t>
  </si>
  <si>
    <t>https://topol-dt.ru/upload/iblock/770/77af0f17_db99_11e9_8710_549f35008dee_45f168d1_e4e1_11e9_8710_549f35008dee.jpeg</t>
  </si>
  <si>
    <t>https://topol-dt.ru/upload/iblock/8e4/77af0f17_db99_11e9_8710_549f35008dee_45f168d3_e4e1_11e9_8710_549f35008dee.jpeg</t>
  </si>
  <si>
    <t>https://topol-dt.ru/upload/iblock/8ea/77af0f17_db99_11e9_8710_549f35008dee_45f168d4_e4e1_11e9_8710_549f35008dee.jpeg</t>
  </si>
  <si>
    <t>https://topol-dt.ru/upload/iblock/247/77af0f17_db99_11e9_8710_549f35008dee_4dd7c5be_e4e1_11e9_8710_549f35008dee.jpeg</t>
  </si>
  <si>
    <t>https://topol-dt.ru/upload/iblock/c12/77af0f17_db99_11e9_8710_549f35008dee_4dd7c5bf_e4e1_11e9_8710_549f35008dee.jpeg</t>
  </si>
  <si>
    <t>https://topol-dt.ru/upload/iblock/04e/77af0f17_db99_11e9_8710_549f35008dee_4dd7c5c0_e4e1_11e9_8710_549f35008dee.jpeg</t>
  </si>
  <si>
    <t>Стульчик для кормления Polini kids 152 Звезды, макиато-белый</t>
  </si>
  <si>
    <t>https://topol-dt.ru/catalog/stulchiki_dlya_kormleniya_1/stulchik_dlya_kormleniya_polini_kids_152_zvezdy_makiato_belyy/</t>
  </si>
  <si>
    <t>https://topol-dt.ru/upload/iblock/d50/5101e29b_b813_11e9_8710_549f35008dee_be39bb5e_1115_11ea_b3e1_549f35008dee.jpeg</t>
  </si>
  <si>
    <t>https://topol-dt.ru/upload/iblock/d6d/5101e29b_b813_11e9_8710_549f35008dee_04ee453b_2829_11ec_9107_549f35008dee.jpeg</t>
  </si>
  <si>
    <t>https://topol-dt.ru/upload/iblock/511/5101e29b_b813_11e9_8710_549f35008dee_04ee453c_2829_11ec_9107_549f35008dee.jpeg</t>
  </si>
  <si>
    <t>https://topol-dt.ru/upload/iblock/338/5101e29b_b813_11e9_8710_549f35008dee_15d5caed_2829_11ec_9107_549f35008dee.jpeg</t>
  </si>
  <si>
    <t>https://topol-dt.ru/upload/iblock/986/5101e29b_b813_11e9_8710_549f35008dee_15d5caee_2829_11ec_9107_549f35008dee.jpeg</t>
  </si>
  <si>
    <t>https://topol-dt.ru/upload/iblock/245/5101e29b_b813_11e9_8710_549f35008dee_c49aab5a_1115_11ea_b3e1_549f35008dee.jpeg</t>
  </si>
  <si>
    <t>https://topol-dt.ru/upload/iblock/e7b/5101e29b_b813_11e9_8710_549f35008dee_c49aab5b_1115_11ea_b3e1_549f35008dee.jpeg</t>
  </si>
  <si>
    <t>https://topol-dt.ru/upload/iblock/347/5101e29b_b813_11e9_8710_549f35008dee_cab1d0ad_1115_11ea_b3e1_549f35008dee.jpeg</t>
  </si>
  <si>
    <t>https://topol-dt.ru/upload/iblock/bcb/5101e29b_b813_11e9_8710_549f35008dee_cab1d0ae_1115_11ea_b3e1_549f35008dee.jpeg</t>
  </si>
  <si>
    <t>https://topol-dt.ru/upload/iblock/173/5101e29b_b813_11e9_8710_549f35008dee_d407b640_1115_11ea_b3e1_549f35008dee.jpeg</t>
  </si>
  <si>
    <t>https://topol-dt.ru/upload/iblock/f19/5101e29b_b813_11e9_8710_549f35008dee_d407b641_1115_11ea_b3e1_549f35008dee.jpeg</t>
  </si>
  <si>
    <t>https://topol-dt.ru/upload/iblock/941/5101e29b_b813_11e9_8710_549f35008dee_de27f0cb_1115_11ea_b3e1_549f35008dee.jpeg</t>
  </si>
  <si>
    <t>https://topol-dt.ru/upload/iblock/b1a/5101e29b_b813_11e9_8710_549f35008dee_e63095b7_1115_11ea_b3e1_549f35008dee.jpeg</t>
  </si>
  <si>
    <t>https://topol-dt.ru/upload/iblock/02b/5101e29b_b813_11e9_8710_549f35008dee_83b24123_1d8d_11ea_b3e1_549f35008dee.pdf</t>
  </si>
  <si>
    <t>Стульчик для кормления Selby 252 Космическое путешествие, зеленый</t>
  </si>
  <si>
    <t>https://topol-dt.ru/catalog/stulchiki_dlya_kormleniya_1/stulchik_dlya_kormleniya_selby_252_kosmicheskoe_puteshestvie_zelenyy/</t>
  </si>
  <si>
    <t>https://topol-dt.ru/upload/iblock/5ca/62f002d6_4973_11e9_94db_549f35008dee_380d68a5_1116_11ea_b3e1_549f35008dee.jpeg</t>
  </si>
  <si>
    <t>https://topol-dt.ru/upload/iblock/d1e/62f002d6_4973_11e9_94db_549f35008dee_42c1387f_1116_11ea_b3e1_549f35008dee.jpeg</t>
  </si>
  <si>
    <t>https://topol-dt.ru/upload/iblock/018/62f002d6_4973_11e9_94db_549f35008dee_42c13880_1116_11ea_b3e1_549f35008dee.jpeg</t>
  </si>
  <si>
    <t>https://topol-dt.ru/upload/iblock/573/62f002d6_4973_11e9_94db_549f35008dee_42c13881_1116_11ea_b3e1_549f35008dee.jpeg</t>
  </si>
  <si>
    <t>https://topol-dt.ru/upload/iblock/f01/62f002d6_4973_11e9_94db_549f35008dee_4c6f30fc_1116_11ea_b3e1_549f35008dee.jpeg</t>
  </si>
  <si>
    <t>https://topol-dt.ru/upload/iblock/864/62f002d6_4973_11e9_94db_549f35008dee_4c6f30fd_1116_11ea_b3e1_549f35008dee.jpeg</t>
  </si>
  <si>
    <t>https://topol-dt.ru/upload/iblock/cd6/62f002d6_4973_11e9_94db_549f35008dee_5331b963_1116_11ea_b3e1_549f35008dee.jpeg</t>
  </si>
  <si>
    <t>https://topol-dt.ru/upload/iblock/547/62f002d6_4973_11e9_94db_549f35008dee_5331b964_1116_11ea_b3e1_549f35008dee.jpeg</t>
  </si>
  <si>
    <t>https://topol-dt.ru/upload/iblock/9cf/62f002d6_4973_11e9_94db_549f35008dee_5aaded20_1116_11ea_b3e1_549f35008dee.jpeg</t>
  </si>
  <si>
    <t>https://topol-dt.ru/upload/iblock/20b/62f002d6_4973_11e9_94db_549f35008dee_d9ef1866_bd23_11ea_a0f3_549f35008dee.pdf</t>
  </si>
  <si>
    <t xml:space="preserve">Шкаф двухсекционный  Polini  kids French 1230 Amis, белый </t>
  </si>
  <si>
    <t>2-х секционный шкаф Polini kids Amis имеет оригинальный дизайн.Оснащен 2 закрытыми секциями, вмещающие в себя вместительные полки и платяную штангу.Сглаженные углы шкафа уберегут ребенка от получения травм.Изготовлен из высококачественных и безвредных материалов: ЛДСП Kronospan (Австрия).Отвечает европейским стандартам качества и требованиям к безопасности детей.Габариты изделия: (ВхШхГ) 1900 х 898 х 500 мм.</t>
  </si>
  <si>
    <t>https://topol-dt.ru/catalog/shkafy_i_stellazhi/shkaf_dvukhsektsionnyy_polini_kids_french_1230_amis_belyy_/</t>
  </si>
  <si>
    <t>https://topol-dt.ru/upload/iblock/e8c/b626d4a5_ae66_11e7_8095_549f35008dee_def9e2c3_158d_11ea_b3e1_549f35008dee.jpeg</t>
  </si>
  <si>
    <t>https://topol-dt.ru/upload/iblock/d1b/b626d4a5_ae66_11e7_8095_549f35008dee_5261387e_4033_11eb_aa68_549f35008dee.jpeg</t>
  </si>
  <si>
    <t>https://topol-dt.ru/upload/iblock/d03/b626d4a5_ae66_11e7_8095_549f35008dee_5261387f_4033_11eb_aa68_549f35008dee.jpeg</t>
  </si>
  <si>
    <t>https://topol-dt.ru/upload/iblock/2fe/b626d4a5_ae66_11e7_8095_549f35008dee_5a71018c_4033_11eb_aa68_549f35008dee.jpeg</t>
  </si>
  <si>
    <t>https://topol-dt.ru/upload/iblock/c0f/b626d4a5_ae66_11e7_8095_549f35008dee_615e62bd_4033_11eb_aa68_549f35008dee.jpeg</t>
  </si>
  <si>
    <t>https://topol-dt.ru/upload/iblock/11d/b626d4a5_ae66_11e7_8095_549f35008dee_0e7e29b9_15b1_11ea_b3e1_549f35008dee.pdf</t>
  </si>
  <si>
    <t>Стол письменный большой Polini kids City/ Urban, 200x60 см, желтый</t>
  </si>
  <si>
    <t>41.8</t>
  </si>
  <si>
    <t>Многофункциональный большой письменный стол Polini kids City Urban-подходит для кровати-чердака Polini City,белый-колеса для удобства эксплуатации-широкая рабочая поверхность-надежная мебельная фурнитура от европейских поставщиковГабариты (ДхВхГ): 2050х714х600 мм.</t>
  </si>
  <si>
    <t>https://topol-dt.ru/catalog/stoly/stol_pismennyy_bolshoy_polini_kids_city_200x60_sm_zheltyy_/</t>
  </si>
  <si>
    <t>https://topol-dt.ru/upload/iblock/6e3/a56f0f11_128a_11ea_b3e1_549f35008dee_9e7dff7c_2230_11ea_b3e1_549f35008dee.jpeg</t>
  </si>
  <si>
    <t>https://topol-dt.ru/upload/iblock/ebd/a56f0f11_128a_11ea_b3e1_549f35008dee_34f88ef4_1374_11eb_876e_549f35008dee.jpeg</t>
  </si>
  <si>
    <t>https://topol-dt.ru/upload/iblock/500/a56f0f11_128a_11ea_b3e1_549f35008dee_a55ab706_2230_11ea_b3e1_549f35008dee.jpeg</t>
  </si>
  <si>
    <t>https://topol-dt.ru/upload/iblock/b96/a56f0f11_128a_11ea_b3e1_549f35008dee_a55ab707_2230_11ea_b3e1_549f35008dee.jpeg</t>
  </si>
  <si>
    <t>https://topol-dt.ru/upload/iblock/2ee/a56f0f11_128a_11ea_b3e1_549f35008dee_da4b55db_223c_11ea_b3e1_549f35008dee.pdf</t>
  </si>
  <si>
    <t>Стол письменный большой Polini kids City/ Urban, 200x60 см, макиато</t>
  </si>
  <si>
    <t>https://topol-dt.ru/catalog/stoly/stol_pismennyy_bolshoy_polini_kids_city_200x60_sm_makiato_/</t>
  </si>
  <si>
    <t>https://topol-dt.ru/upload/iblock/794/09347c4d_128b_11ea_b3e1_549f35008dee_968e8dc3_222e_11ea_b3e1_549f35008dee.jpeg</t>
  </si>
  <si>
    <t>https://topol-dt.ru/upload/iblock/993/09347c4d_128b_11ea_b3e1_549f35008dee_caf91afa_1204_11eb_876e_549f35008dee.jpeg</t>
  </si>
  <si>
    <t>https://topol-dt.ru/upload/iblock/42e/09347c4d_128b_11ea_b3e1_549f35008dee_968e8dc4_222e_11ea_b3e1_549f35008dee.jpeg</t>
  </si>
  <si>
    <t>https://topol-dt.ru/upload/iblock/cb3/09347c4d_128b_11ea_b3e1_549f35008dee_9f4c1b44_222e_11ea_b3e1_549f35008dee.jpeg</t>
  </si>
  <si>
    <t>https://topol-dt.ru/upload/iblock/3b3/09347c4d_128b_11ea_b3e1_549f35008dee_d282f615_223c_11ea_b3e1_549f35008dee.pdf</t>
  </si>
  <si>
    <t>Стол письменный большой Polini kids City/ Urban, 200x60 см, роза</t>
  </si>
  <si>
    <t>https://topol-dt.ru/catalog/stoly/stol_pismennyy_bolshoy_polini_kids_city_200x60_sm_roza_/</t>
  </si>
  <si>
    <t>https://topol-dt.ru/upload/iblock/312/36b1480a_128b_11ea_b3e1_549f35008dee_cdeeac32_2230_11ea_b3e1_549f35008dee.jpeg</t>
  </si>
  <si>
    <t>https://topol-dt.ru/upload/iblock/91c/36b1480a_128b_11ea_b3e1_549f35008dee_578145af_1374_11eb_876e_549f35008dee.jpeg</t>
  </si>
  <si>
    <t>https://topol-dt.ru/upload/iblock/219/36b1480a_128b_11ea_b3e1_549f35008dee_cdeeac33_2230_11ea_b3e1_549f35008dee.jpeg</t>
  </si>
  <si>
    <t>https://topol-dt.ru/upload/iblock/daa/36b1480a_128b_11ea_b3e1_549f35008dee_d488bd35_2230_11ea_b3e1_549f35008dee.jpeg</t>
  </si>
  <si>
    <t>https://topol-dt.ru/upload/iblock/e15/36b1480a_128b_11ea_b3e1_549f35008dee_f57b8d7c_223c_11ea_b3e1_549f35008dee.pdf</t>
  </si>
  <si>
    <t>Стол письменный большой Polini kids City/ Urban, 200x60 см, серый</t>
  </si>
  <si>
    <t>https://topol-dt.ru/catalog/stoly/stol_pismennyy_bolshoy_polini_kids_city_200x60_sm_seryy_/</t>
  </si>
  <si>
    <t>https://topol-dt.ru/upload/iblock/1c0/648fac31_128b_11ea_b3e1_549f35008dee_dbb66388_2230_11ea_b3e1_549f35008dee.jpeg</t>
  </si>
  <si>
    <t>https://topol-dt.ru/upload/iblock/538/648fac31_128b_11ea_b3e1_549f35008dee_62ae7bb7_1374_11eb_876e_549f35008dee.jpeg</t>
  </si>
  <si>
    <t>https://topol-dt.ru/upload/iblock/681/648fac31_128b_11ea_b3e1_549f35008dee_dbb66389_2230_11ea_b3e1_549f35008dee.jpeg</t>
  </si>
  <si>
    <t>https://topol-dt.ru/upload/iblock/91b/648fac31_128b_11ea_b3e1_549f35008dee_e2f4b37e_2230_11ea_b3e1_549f35008dee.jpeg</t>
  </si>
  <si>
    <t>https://topol-dt.ru/upload/iblock/103/648fac31_128b_11ea_b3e1_549f35008dee_fc7e5b0b_223c_11ea_b3e1_549f35008dee.pdf</t>
  </si>
  <si>
    <t>Стол письменный большой Polini kids City/ Urban, 200x60 см, синий</t>
  </si>
  <si>
    <t>https://topol-dt.ru/catalog/stoly/stol_pismennyy_bolshoy_polini_kids_city_200x60_sm_siniy_/</t>
  </si>
  <si>
    <t>https://topol-dt.ru/upload/iblock/3d1/90e08a8b_128b_11ea_b3e1_549f35008dee_bf25e03e_2230_11ea_b3e1_549f35008dee.jpeg</t>
  </si>
  <si>
    <t>https://topol-dt.ru/upload/iblock/be7/90e08a8b_128b_11ea_b3e1_549f35008dee_4d682f44_1374_11eb_876e_549f35008dee.jpeg</t>
  </si>
  <si>
    <t>https://topol-dt.ru/upload/iblock/a78/90e08a8b_128b_11ea_b3e1_549f35008dee_bf25e03f_2230_11ea_b3e1_549f35008dee.jpeg</t>
  </si>
  <si>
    <t>https://topol-dt.ru/upload/iblock/a38/90e08a8b_128b_11ea_b3e1_549f35008dee_c67e5f57_2230_11ea_b3e1_549f35008dee.jpeg</t>
  </si>
  <si>
    <t>https://topol-dt.ru/upload/iblock/f87/90e08a8b_128b_11ea_b3e1_549f35008dee_eef94a3c_223c_11ea_b3e1_549f35008dee.pdf</t>
  </si>
  <si>
    <t>Стеллаж-витрина детский babystep Классика, 800</t>
  </si>
  <si>
    <t>Babystep</t>
  </si>
  <si>
    <t>Классика</t>
  </si>
  <si>
    <t>ТС RU C-RU.АУ04.В.02348</t>
  </si>
  <si>
    <t>https://topol-dt.ru/catalog/detskaya_mebel/stellazh_vitrina_detskiy_babystep_klassika_800/</t>
  </si>
  <si>
    <t>https://topol-dt.ru/upload/iblock/4fa/af945005_241a_11e7_8095_549f35008dee_dde14508_3573_11e7_8095_549f35008dee.jpeg</t>
  </si>
  <si>
    <t>Детская мебель</t>
  </si>
  <si>
    <t>https://topol-dt.ru/upload/iblock/c67/af945005_241a_11e7_8095_549f35008dee_2aa36179_412e_11e7_8095_549f35008dee.jpeg</t>
  </si>
  <si>
    <t>https://topol-dt.ru/upload/iblock/66f/af945005_241a_11e7_8095_549f35008dee_30b1014b_412e_11e7_8095_549f35008dee.jpeg</t>
  </si>
  <si>
    <t>https://topol-dt.ru/upload/iblock/9c0/af945005_241a_11e7_8095_549f35008dee_36f7c224_412e_11e7_8095_549f35008dee.jpeg</t>
  </si>
  <si>
    <t>https://topol-dt.ru/upload/iblock/a47/af945005_241a_11e7_8095_549f35008dee_41002eec_412e_11e7_8095_549f35008dee.jpeg</t>
  </si>
  <si>
    <t>https://topol-dt.ru/upload/iblock/48d/af945005_241a_11e7_8095_549f35008dee_477daf6b_412e_11e7_8095_549f35008dee.jpeg</t>
  </si>
  <si>
    <t>https://topol-dt.ru/upload/iblock/f1b/af945005_241a_11e7_8095_549f35008dee_89783cd1_5262_11e7_8095_549f35008dee.jpeg</t>
  </si>
  <si>
    <t>https://topol-dt.ru/upload/iblock/05f/af945005_241a_11e7_8095_549f35008dee_73992cd9_4511_11e7_8095_549f35008dee.jpg</t>
  </si>
  <si>
    <t>https://topol-dt.ru/upload/iblock/0e1/af945005_241a_11e7_8095_549f35008dee_92dc6aa4_5262_11e7_8095_549f35008dee.jpg</t>
  </si>
  <si>
    <t>https://topol-dt.ru/upload/iblock/50b/af945005_241a_11e7_8095_549f35008dee_6c052b5c_4511_11e7_8095_549f35008dee.jpg</t>
  </si>
  <si>
    <t>https://topol-dt.ru/upload/iblock/e3d/af945005_241a_11e7_8095_549f35008dee_f8861141_41dd_11e7_8095_549f35008dee.pdf</t>
  </si>
  <si>
    <t>https://topol-dt.ru/upload/iblock/160/af945005_241a_11e7_8095_549f35008dee_6c052b5a_4511_11e7_8095_549f35008dee.jpg</t>
  </si>
  <si>
    <t xml:space="preserve">Стеллаж детский babystep Классика, 1110 для музыкальной библиотеки </t>
  </si>
  <si>
    <t>https://topol-dt.ru/catalog/detskaya_mebel/stellazh_detskiy_babystep_klassika_1110_dlya_muzykalnoy_biblioteki_/</t>
  </si>
  <si>
    <t>https://topol-dt.ru/upload/iblock/0d2/ed75b5c5_241a_11e7_8095_549f35008dee_277eb361_3574_11e7_8095_549f35008dee.jpeg</t>
  </si>
  <si>
    <t>https://topol-dt.ru/upload/iblock/2e5/ed75b5c5_241a_11e7_8095_549f35008dee_7585350d_411c_11e7_8095_549f35008dee.jpeg</t>
  </si>
  <si>
    <t>https://topol-dt.ru/upload/iblock/b06/ed75b5c5_241a_11e7_8095_549f35008dee_877030bd_411c_11e7_8095_549f35008dee.jpeg</t>
  </si>
  <si>
    <t>https://topol-dt.ru/upload/iblock/91d/ed75b5c5_241a_11e7_8095_549f35008dee_90fcd5f6_411c_11e7_8095_549f35008dee.jpeg</t>
  </si>
  <si>
    <t>https://topol-dt.ru/upload/iblock/ab8/ed75b5c5_241a_11e7_8095_549f35008dee_ff72734e_41f8_11e7_8095_549f35008dee.jpeg</t>
  </si>
  <si>
    <t>https://topol-dt.ru/upload/iblock/d3e/ed75b5c5_241a_11e7_8095_549f35008dee_4f4c1e26_5261_11e7_8095_549f35008dee.jpeg</t>
  </si>
  <si>
    <t>https://topol-dt.ru/upload/iblock/dfc/ed75b5c5_241a_11e7_8095_549f35008dee_98955af6_41dd_11e7_8095_549f35008dee.pdf</t>
  </si>
  <si>
    <t>https://topol-dt.ru/upload/iblock/e4c/ed75b5c5_241a_11e7_8095_549f35008dee_d3711972_450f_11e7_8095_549f35008dee.jpg</t>
  </si>
  <si>
    <t>https://topol-dt.ru/upload/iblock/c9b/ed75b5c5_241a_11e7_8095_549f35008dee_4926b091_5261_11e7_8095_549f35008dee.jpg</t>
  </si>
  <si>
    <t>https://topol-dt.ru/upload/iblock/ec0/ed75b5c5_241a_11e7_8095_549f35008dee_d3711974_450f_11e7_8095_549f35008dee.jpg</t>
  </si>
  <si>
    <t>https://topol-dt.ru/upload/iblock/44a/ed75b5c5_241a_11e7_8095_549f35008dee_dc9e87a0_450f_11e7_8095_549f35008dee.jpg</t>
  </si>
  <si>
    <t xml:space="preserve">Прихожая детская babystep Классика, 1050 с обувницей </t>
  </si>
  <si>
    <t>https://topol-dt.ru/catalog/detskaya_mebel/prikhozhaya_detskaya_babystep_klassika_1050_s_obuvnitsey_/</t>
  </si>
  <si>
    <t>https://topol-dt.ru/upload/iblock/dec/fa7eff05_241a_11e7_8095_549f35008dee_3b58cd4a_3574_11e7_8095_549f35008dee.jpeg</t>
  </si>
  <si>
    <t>https://topol-dt.ru/upload/iblock/da3/fa7eff05_241a_11e7_8095_549f35008dee_7cbbe2ea_411b_11e7_8095_549f35008dee.jpeg</t>
  </si>
  <si>
    <t>https://topol-dt.ru/upload/iblock/b40/fa7eff05_241a_11e7_8095_549f35008dee_87ab352c_411b_11e7_8095_549f35008dee.jpeg</t>
  </si>
  <si>
    <t>https://topol-dt.ru/upload/iblock/596/fa7eff05_241a_11e7_8095_549f35008dee_8eb2c57d_411b_11e7_8095_549f35008dee.jpeg</t>
  </si>
  <si>
    <t>https://topol-dt.ru/upload/iblock/6f8/fa7eff05_241a_11e7_8095_549f35008dee_968e3043_411b_11e7_8095_549f35008dee.jpeg</t>
  </si>
  <si>
    <t>https://topol-dt.ru/upload/iblock/537/fa7eff05_241a_11e7_8095_549f35008dee_2dec7860_41f6_11e7_8095_549f35008dee.jpeg</t>
  </si>
  <si>
    <t>https://topol-dt.ru/upload/iblock/847/fa7eff05_241a_11e7_8095_549f35008dee_e821daa6_5260_11e7_8095_549f35008dee.jpeg</t>
  </si>
  <si>
    <t>https://topol-dt.ru/upload/iblock/ff7/fa7eff05_241a_11e7_8095_549f35008dee_9cc940e8_450f_11e7_8095_549f35008dee.jpg</t>
  </si>
  <si>
    <t>https://topol-dt.ru/upload/iblock/778/fa7eff05_241a_11e7_8095_549f35008dee_9cc940e7_450f_11e7_8095_549f35008dee.jpg</t>
  </si>
  <si>
    <t>https://topol-dt.ru/upload/iblock/695/fa7eff05_241a_11e7_8095_549f35008dee_9689a42f_450f_11e7_8095_549f35008dee.jpg</t>
  </si>
  <si>
    <t>https://topol-dt.ru/upload/iblock/b65/fa7eff05_241a_11e7_8095_549f35008dee_035ab669_41dd_11e7_8095_549f35008dee.pdf</t>
  </si>
  <si>
    <t>https://topol-dt.ru/upload/iblock/080/fa7eff05_241a_11e7_8095_549f35008dee_fb933803_5260_11e7_8095_549f35008dee.jpg</t>
  </si>
  <si>
    <t xml:space="preserve">Гардероб детский babystep Классика, 980 открытый </t>
  </si>
  <si>
    <t>https://topol-dt.ru/catalog/detskaya_mebel/garderob_detskiy_babystep_klassika_980_otkrytyy_/</t>
  </si>
  <si>
    <t>https://topol-dt.ru/upload/iblock/25e/06c2b60f_241b_11e7_8095_549f35008dee_50da9c24_3574_11e7_8095_549f35008dee.jpeg</t>
  </si>
  <si>
    <t>https://topol-dt.ru/upload/iblock/271/06c2b60f_241b_11e7_8095_549f35008dee_4e018439_4119_11e7_8095_549f35008dee.jpeg</t>
  </si>
  <si>
    <t>https://topol-dt.ru/upload/iblock/ac8/06c2b60f_241b_11e7_8095_549f35008dee_5bfd99d5_4119_11e7_8095_549f35008dee.jpeg</t>
  </si>
  <si>
    <t>https://topol-dt.ru/upload/iblock/e84/06c2b60f_241b_11e7_8095_549f35008dee_a0b76595_418e_11e7_8095_549f35008dee.jpeg</t>
  </si>
  <si>
    <t>https://topol-dt.ru/upload/iblock/be9/06c2b60f_241b_11e7_8095_549f35008dee_be7afa62_418e_11e7_8095_549f35008dee.jpeg</t>
  </si>
  <si>
    <t>https://topol-dt.ru/upload/iblock/9f5/06c2b60f_241b_11e7_8095_549f35008dee_4f69e331_418f_11e7_8095_549f35008dee.jpeg</t>
  </si>
  <si>
    <t>https://topol-dt.ru/upload/iblock/c06/06c2b60f_241b_11e7_8095_549f35008dee_5e3c34a5_418f_11e7_8095_549f35008dee.jpeg</t>
  </si>
  <si>
    <t>https://topol-dt.ru/upload/iblock/737/06c2b60f_241b_11e7_8095_549f35008dee_b323370d_41dc_11e7_8095_549f35008dee.pdf</t>
  </si>
  <si>
    <t>https://topol-dt.ru/upload/iblock/6f4/06c2b60f_241b_11e7_8095_549f35008dee_0e6d4bc3_4513_11e7_8095_549f35008dee.jpg</t>
  </si>
  <si>
    <t>https://topol-dt.ru/upload/iblock/916/06c2b60f_241b_11e7_8095_549f35008dee_15407dcc_4513_11e7_8095_549f35008dee.jpg</t>
  </si>
  <si>
    <t>https://topol-dt.ru/upload/iblock/1ef/06c2b60f_241b_11e7_8095_549f35008dee_23c4c39d_5199_11e7_8095_549f35008dee.jpg</t>
  </si>
  <si>
    <t>https://topol-dt.ru/upload/iblock/b49/06c2b60f_241b_11e7_8095_549f35008dee_15407dcd_4513_11e7_8095_549f35008dee.jpg</t>
  </si>
  <si>
    <t>Гардероб детский babystep Классика, 1230 закрытый со съемной полкой</t>
  </si>
  <si>
    <t>https://topol-dt.ru/catalog/detskaya_mebel/garderob_detskiy_babystep_klassika_1230_zakrytyy_so_semnoy_polkoy/</t>
  </si>
  <si>
    <t>https://topol-dt.ru/upload/iblock/899/120095bb_241b_11e7_8095_549f35008dee_0e01ad04_4184_11e7_8095_549f35008dee.jpeg</t>
  </si>
  <si>
    <t>https://topol-dt.ru/upload/iblock/36a/120095bb_241b_11e7_8095_549f35008dee_0e01ad05_4184_11e7_8095_549f35008dee.jpeg</t>
  </si>
  <si>
    <t>https://topol-dt.ru/upload/iblock/105/120095bb_241b_11e7_8095_549f35008dee_238d015f_4184_11e7_8095_549f35008dee.jpeg</t>
  </si>
  <si>
    <t>https://topol-dt.ru/upload/iblock/1ca/120095bb_241b_11e7_8095_549f35008dee_238d0160_4184_11e7_8095_549f35008dee.jpeg</t>
  </si>
  <si>
    <t>https://topol-dt.ru/upload/iblock/1a6/120095bb_241b_11e7_8095_549f35008dee_2b84fcaa_4184_11e7_8095_549f35008dee.jpeg</t>
  </si>
  <si>
    <t>https://topol-dt.ru/upload/iblock/c86/120095bb_241b_11e7_8095_549f35008dee_2b84fcab_4184_11e7_8095_549f35008dee.jpeg</t>
  </si>
  <si>
    <t>https://topol-dt.ru/upload/iblock/150/120095bb_241b_11e7_8095_549f35008dee_32f086c5_4184_11e7_8095_549f35008dee.jpeg</t>
  </si>
  <si>
    <t>https://topol-dt.ru/upload/iblock/aeb/120095bb_241b_11e7_8095_549f35008dee_32f086c6_4184_11e7_8095_549f35008dee.jpeg</t>
  </si>
  <si>
    <t>https://topol-dt.ru/upload/iblock/1de/120095bb_241b_11e7_8095_549f35008dee_39694483_4184_11e7_8095_549f35008dee.jpeg</t>
  </si>
  <si>
    <t>https://topol-dt.ru/upload/iblock/a68/120095bb_241b_11e7_8095_549f35008dee_39694484_4184_11e7_8095_549f35008dee.jpeg</t>
  </si>
  <si>
    <t>https://topol-dt.ru/upload/iblock/0c7/120095bb_241b_11e7_8095_549f35008dee_9c1370d9_4512_11e7_8095_549f35008dee.jpg</t>
  </si>
  <si>
    <t>https://topol-dt.ru/upload/iblock/0e5/120095bb_241b_11e7_8095_549f35008dee_9f04153c_41dc_11e7_8095_549f35008dee.pdf</t>
  </si>
  <si>
    <t>https://topol-dt.ru/upload/iblock/6e7/120095bb_241b_11e7_8095_549f35008dee_9328a933_4512_11e7_8095_549f35008dee.jpg</t>
  </si>
  <si>
    <t>https://topol-dt.ru/upload/iblock/d35/120095bb_241b_11e7_8095_549f35008dee_9328a934_4512_11e7_8095_549f35008dee.jpg</t>
  </si>
  <si>
    <t>https://topol-dt.ru/upload/iblock/b8f/120095bb_241b_11e7_8095_549f35008dee_f714ae38_5198_11e7_8095_549f35008dee.jpg</t>
  </si>
  <si>
    <t>Стул детский babystep Лофт, с регулируемой подножкой</t>
  </si>
  <si>
    <t>венге-белый</t>
  </si>
  <si>
    <t>Лофт</t>
  </si>
  <si>
    <t>https://topol-dt.ru/catalog/detskaya_mebel/stul_detskiy_babystep_loft_s_reguliruemoy_podnozhkoy/</t>
  </si>
  <si>
    <t>https://topol-dt.ru/upload/iblock/ccd/5e5c3a04_241b_11e7_8095_549f35008dee_a1d08995_3574_11e7_8095_549f35008dee.jpeg</t>
  </si>
  <si>
    <t>https://topol-dt.ru/upload/iblock/926/5e5c3a04_241b_11e7_8095_549f35008dee_3f728031_4124_11e7_8095_549f35008dee.jpeg</t>
  </si>
  <si>
    <t>https://topol-dt.ru/upload/iblock/419/5e5c3a04_241b_11e7_8095_549f35008dee_4691de43_4124_11e7_8095_549f35008dee.jpeg</t>
  </si>
  <si>
    <t>https://topol-dt.ru/upload/iblock/209/5e5c3a04_241b_11e7_8095_549f35008dee_54f44f0b_4124_11e7_8095_549f35008dee.jpeg</t>
  </si>
  <si>
    <t>https://topol-dt.ru/upload/iblock/319/5e5c3a04_241b_11e7_8095_549f35008dee_54f44f0c_4124_11e7_8095_549f35008dee.jpeg</t>
  </si>
  <si>
    <t>https://topol-dt.ru/upload/iblock/610/5e5c3a04_241b_11e7_8095_549f35008dee_63461631_4124_11e7_8095_549f35008dee.jpeg</t>
  </si>
  <si>
    <t>https://topol-dt.ru/upload/iblock/bd3/5e5c3a04_241b_11e7_8095_549f35008dee_63461632_4124_11e7_8095_549f35008dee.jpeg</t>
  </si>
  <si>
    <t>https://topol-dt.ru/upload/iblock/5fe/5e5c3a04_241b_11e7_8095_549f35008dee_550de6b4_420b_11e7_8095_549f35008dee.jpeg</t>
  </si>
  <si>
    <t>https://topol-dt.ru/upload/iblock/163/5e5c3a04_241b_11e7_8095_549f35008dee_5b4fe4cc_420b_11e7_8095_549f35008dee.jpeg</t>
  </si>
  <si>
    <t>https://topol-dt.ru/upload/iblock/4f9/5e5c3a04_241b_11e7_8095_549f35008dee_ded1b1d3_450d_11e7_8095_549f35008dee.jpg</t>
  </si>
  <si>
    <t>https://topol-dt.ru/upload/iblock/32f/5e5c3a04_241b_11e7_8095_549f35008dee_e961cd09_450d_11e7_8095_549f35008dee.jpg</t>
  </si>
  <si>
    <t>https://topol-dt.ru/upload/iblock/508/5e5c3a04_241b_11e7_8095_549f35008dee_3c007366_41de_11e7_8095_549f35008dee.pdf</t>
  </si>
  <si>
    <t>https://topol-dt.ru/upload/iblock/a94/5e5c3a04_241b_11e7_8095_549f35008dee_4055d955_519f_11e7_8095_549f35008dee.jpg</t>
  </si>
  <si>
    <t>https://topol-dt.ru/upload/iblock/0d2/5e5c3a04_241b_11e7_8095_549f35008dee_ded1b1d2_450d_11e7_8095_549f35008dee.jpg</t>
  </si>
  <si>
    <t>Полка детская книжная babystep Лофт, 770 напольная с текстильной полочкой</t>
  </si>
  <si>
    <t>https://topol-dt.ru/catalog/detskaya_mebel/polka_detskaya_knizhnaya_babystep_loft_770_napolnaya_s_tekstilnoy_polochkoy/</t>
  </si>
  <si>
    <t>https://topol-dt.ru/upload/iblock/4c5/80b09277_241b_11e7_8095_549f35008dee_bea87627_3574_11e7_8095_549f35008dee.jpeg</t>
  </si>
  <si>
    <t>https://topol-dt.ru/upload/iblock/18c/80b09277_241b_11e7_8095_549f35008dee_d6f98224_4120_11e7_8095_549f35008dee.jpeg</t>
  </si>
  <si>
    <t>https://topol-dt.ru/upload/iblock/16d/80b09277_241b_11e7_8095_549f35008dee_efabc8fb_4120_11e7_8095_549f35008dee.jpeg</t>
  </si>
  <si>
    <t>https://topol-dt.ru/upload/iblock/a11/80b09277_241b_11e7_8095_549f35008dee_f68fa4a7_4120_11e7_8095_549f35008dee.jpeg</t>
  </si>
  <si>
    <t>https://topol-dt.ru/upload/iblock/953/80b09277_241b_11e7_8095_549f35008dee_feb01756_4120_11e7_8095_549f35008dee.jpeg</t>
  </si>
  <si>
    <t>https://topol-dt.ru/upload/iblock/303/80b09277_241b_11e7_8095_549f35008dee_48076b85_41ea_11e7_8095_549f35008dee.jpeg</t>
  </si>
  <si>
    <t>https://topol-dt.ru/upload/iblock/658/80b09277_241b_11e7_8095_549f35008dee_8a4e1a58_6742_11e9_b477_549f35008dee.jpeg</t>
  </si>
  <si>
    <t>https://topol-dt.ru/upload/iblock/005/80b09277_241b_11e7_8095_549f35008dee_906c4234_450c_11e7_8095_549f35008dee.jpg</t>
  </si>
  <si>
    <t>https://topol-dt.ru/upload/iblock/18e/80b09277_241b_11e7_8095_549f35008dee_2f45c7c7_519a_11e7_8095_549f35008dee.jpg</t>
  </si>
  <si>
    <t>https://topol-dt.ru/upload/iblock/a73/80b09277_241b_11e7_8095_549f35008dee_f1b26140_41dc_11e7_8095_549f35008dee.pdf</t>
  </si>
  <si>
    <t>https://topol-dt.ru/upload/iblock/c1b/80b09277_241b_11e7_8095_549f35008dee_96836787_450c_11e7_8095_549f35008dee.jpg</t>
  </si>
  <si>
    <t>https://topol-dt.ru/upload/iblock/d50/80b09277_241b_11e7_8095_549f35008dee_96836788_450c_11e7_8095_549f35008dee.jpg</t>
  </si>
  <si>
    <t xml:space="preserve">Стеллаж детский babystep Лофт, 1000 вертикальный </t>
  </si>
  <si>
    <t>https://topol-dt.ru/catalog/detskaya_mebel/stellazh_detskiy_babystep_loft_1000_vertikalnyy_/</t>
  </si>
  <si>
    <t>https://topol-dt.ru/upload/iblock/ae2/99ece91f_241b_11e7_8095_549f35008dee_e6b25b83_3574_11e7_8095_549f35008dee.jpeg</t>
  </si>
  <si>
    <t>https://topol-dt.ru/upload/iblock/ef7/99ece91f_241b_11e7_8095_549f35008dee_9bcae96b_4121_11e7_8095_549f35008dee.jpeg</t>
  </si>
  <si>
    <t>https://topol-dt.ru/upload/iblock/b06/99ece91f_241b_11e7_8095_549f35008dee_b5c34cc8_4121_11e7_8095_549f35008dee.jpeg</t>
  </si>
  <si>
    <t>https://topol-dt.ru/upload/iblock/8bc/99ece91f_241b_11e7_8095_549f35008dee_c05a8c20_4121_11e7_8095_549f35008dee.jpeg</t>
  </si>
  <si>
    <t>https://topol-dt.ru/upload/iblock/bee/99ece91f_241b_11e7_8095_549f35008dee_c9feff1d_4121_11e7_8095_549f35008dee.jpeg</t>
  </si>
  <si>
    <t>https://topol-dt.ru/upload/iblock/144/99ece91f_241b_11e7_8095_549f35008dee_d197c35c_4121_11e7_8095_549f35008dee.jpeg</t>
  </si>
  <si>
    <t>https://topol-dt.ru/upload/iblock/539/99ece91f_241b_11e7_8095_549f35008dee_177d1908_450c_11e7_8095_549f35008dee.jpg</t>
  </si>
  <si>
    <t>https://topol-dt.ru/upload/iblock/a80/99ece91f_241b_11e7_8095_549f35008dee_177d1909_450c_11e7_8095_549f35008dee.jpg</t>
  </si>
  <si>
    <t>https://topol-dt.ru/upload/iblock/8fc/99ece91f_241b_11e7_8095_549f35008dee_1ebdca5f_450c_11e7_8095_549f35008dee.jpg</t>
  </si>
  <si>
    <t>https://topol-dt.ru/upload/iblock/ab6/99ece91f_241b_11e7_8095_549f35008dee_75fe5bfb_41dd_11e7_8095_549f35008dee.pdf</t>
  </si>
  <si>
    <t>https://topol-dt.ru/upload/iblock/ad9/99ece91f_241b_11e7_8095_549f35008dee_732ea529_519c_11e7_8095_549f35008dee.jpg</t>
  </si>
  <si>
    <t>Стеллаж детский babystep Лофт, 400 горизонтальный</t>
  </si>
  <si>
    <t>https://topol-dt.ru/catalog/detskaya_mebel/stellazh_detskiy_babystep_loft_400_gorizontalnyy/</t>
  </si>
  <si>
    <t>https://topol-dt.ru/upload/iblock/0a3/dca67bcf_241b_11e7_8095_549f35008dee_ffa024c2_3574_11e7_8095_549f35008dee.jpeg</t>
  </si>
  <si>
    <t>https://topol-dt.ru/upload/iblock/e8a/dca67bcf_241b_11e7_8095_549f35008dee_845818f0_4122_11e7_8095_549f35008dee.jpeg</t>
  </si>
  <si>
    <t>https://topol-dt.ru/upload/iblock/498/dca67bcf_241b_11e7_8095_549f35008dee_8be9b90f_4122_11e7_8095_549f35008dee.jpeg</t>
  </si>
  <si>
    <t>https://topol-dt.ru/upload/iblock/f72/dca67bcf_241b_11e7_8095_549f35008dee_97d2fbce_4122_11e7_8095_549f35008dee.jpeg</t>
  </si>
  <si>
    <t>https://topol-dt.ru/upload/iblock/c38/dca67bcf_241b_11e7_8095_549f35008dee_9dcb2f3e_4122_11e7_8095_549f35008dee.jpeg</t>
  </si>
  <si>
    <t>https://topol-dt.ru/upload/iblock/2a5/dca67bcf_241b_11e7_8095_549f35008dee_ad0affff_4122_11e7_8095_549f35008dee.jpeg</t>
  </si>
  <si>
    <t>https://topol-dt.ru/upload/iblock/f54/dca67bcf_241b_11e7_8095_549f35008dee_b55fd0f5_4122_11e7_8095_549f35008dee.jpeg</t>
  </si>
  <si>
    <t>https://topol-dt.ru/upload/iblock/a7f/dca67bcf_241b_11e7_8095_549f35008dee_ef9e8c5a_5261_11e7_8095_549f35008dee.jpeg</t>
  </si>
  <si>
    <t>https://topol-dt.ru/upload/iblock/639/dca67bcf_241b_11e7_8095_549f35008dee_b8480dfd_41dd_11e7_8095_549f35008dee.pdf</t>
  </si>
  <si>
    <t>https://topol-dt.ru/upload/iblock/a5a/dca67bcf_241b_11e7_8095_549f35008dee_a815d255_450b_11e7_8095_549f35008dee.jpg</t>
  </si>
  <si>
    <t>https://topol-dt.ru/upload/iblock/eb7/dca67bcf_241b_11e7_8095_549f35008dee_a815d258_450b_11e7_8095_549f35008dee.jpg</t>
  </si>
  <si>
    <t>https://topol-dt.ru/upload/iblock/f54/dca67bcf_241b_11e7_8095_549f35008dee_a2083283_450b_11e7_8095_549f35008dee.jpg</t>
  </si>
  <si>
    <t>https://topol-dt.ru/upload/iblock/873/dca67bcf_241b_11e7_8095_549f35008dee_e755a246_5261_11e7_8095_549f35008dee.jpg</t>
  </si>
  <si>
    <t>Стеллаж детский babystep Лофт, 1040 для музыкальной библиотеки</t>
  </si>
  <si>
    <t>https://topol-dt.ru/catalog/detskaya_mebel/stellazh_detskiy_babystep_loft_1040_dlya_muzykalnoy_biblioteki/</t>
  </si>
  <si>
    <t>https://topol-dt.ru/upload/iblock/250/ec516a7c_241b_11e7_8095_549f35008dee_0c515b18_3575_11e7_8095_549f35008dee.jpeg</t>
  </si>
  <si>
    <t>https://topol-dt.ru/upload/iblock/a84/ec516a7c_241b_11e7_8095_549f35008dee_096203c8_4122_11e7_8095_549f35008dee.jpeg</t>
  </si>
  <si>
    <t>https://topol-dt.ru/upload/iblock/05f/ec516a7c_241b_11e7_8095_549f35008dee_17a7e40d_4122_11e7_8095_549f35008dee.jpeg</t>
  </si>
  <si>
    <t>https://topol-dt.ru/upload/iblock/46a/ec516a7c_241b_11e7_8095_549f35008dee_1e7b1616_4122_11e7_8095_549f35008dee.jpeg</t>
  </si>
  <si>
    <t>https://topol-dt.ru/upload/iblock/ddf/ec516a7c_241b_11e7_8095_549f35008dee_1e7b1617_4122_11e7_8095_549f35008dee.jpeg</t>
  </si>
  <si>
    <t>https://topol-dt.ru/upload/iblock/d39/ec516a7c_241b_11e7_8095_549f35008dee_6cbec429_5261_11e7_8095_549f35008dee.jpeg</t>
  </si>
  <si>
    <t>https://topol-dt.ru/upload/iblock/dc1/ec516a7c_241b_11e7_8095_549f35008dee_9fab3387_41dd_11e7_8095_549f35008dee.pdf</t>
  </si>
  <si>
    <t>https://topol-dt.ru/upload/iblock/c5c/ec516a7c_241b_11e7_8095_549f35008dee_653dcdac_5261_11e7_8095_549f35008dee.jpg</t>
  </si>
  <si>
    <t>https://topol-dt.ru/upload/iblock/56f/ec516a7c_241b_11e7_8095_549f35008dee_5d02abf1_450b_11e7_8095_549f35008dee.jpg</t>
  </si>
  <si>
    <t>https://topol-dt.ru/upload/iblock/c4d/ec516a7c_241b_11e7_8095_549f35008dee_66f0e996_450b_11e7_8095_549f35008dee.jpg</t>
  </si>
  <si>
    <t>https://topol-dt.ru/upload/iblock/603/ec516a7c_241b_11e7_8095_549f35008dee_5d02abf2_450b_11e7_8095_549f35008dee.jpg</t>
  </si>
  <si>
    <t xml:space="preserve">Прихожая детская babystep Лофт, 1020 с обувницей </t>
  </si>
  <si>
    <t>https://topol-dt.ru/catalog/detskaya_mebel/prikhozhaya_detskaya_babystep_loft_1020_s_obuvnitsey_/</t>
  </si>
  <si>
    <t>https://topol-dt.ru/upload/iblock/57e/fbe22a06_241b_11e7_8095_549f35008dee_18383c76_3575_11e7_8095_549f35008dee.jpeg</t>
  </si>
  <si>
    <t>https://topol-dt.ru/upload/iblock/8c7/fbe22a06_241b_11e7_8095_549f35008dee_3ac150c0_4121_11e7_8095_549f35008dee.jpeg</t>
  </si>
  <si>
    <t>https://topol-dt.ru/upload/iblock/ed1/fbe22a06_241b_11e7_8095_549f35008dee_43b33c87_4121_11e7_8095_549f35008dee.jpeg</t>
  </si>
  <si>
    <t>https://topol-dt.ru/upload/iblock/517/fbe22a06_241b_11e7_8095_549f35008dee_4a69de0d_4121_11e7_8095_549f35008dee.jpeg</t>
  </si>
  <si>
    <t>https://topol-dt.ru/upload/iblock/859/fbe22a06_241b_11e7_8095_549f35008dee_513aaeb6_4121_11e7_8095_549f35008dee.jpeg</t>
  </si>
  <si>
    <t>https://topol-dt.ru/upload/iblock/3cd/fbe22a06_241b_11e7_8095_549f35008dee_64f5e956_41f6_11e7_8095_549f35008dee.jpeg</t>
  </si>
  <si>
    <t>https://topol-dt.ru/upload/iblock/d61/fbe22a06_241b_11e7_8095_549f35008dee_1cd370d6_5261_11e7_8095_549f35008dee.jpeg</t>
  </si>
  <si>
    <t>https://topol-dt.ru/upload/iblock/1bb/fbe22a06_241b_11e7_8095_549f35008dee_09a89b63_41dd_11e7_8095_549f35008dee.pdf</t>
  </si>
  <si>
    <t>https://topol-dt.ru/upload/iblock/171/fbe22a06_241b_11e7_8095_549f35008dee_1cc4a8ad_450b_11e7_8095_549f35008dee.jpg</t>
  </si>
  <si>
    <t>https://topol-dt.ru/upload/iblock/898/fbe22a06_241b_11e7_8095_549f35008dee_14fcc8cf_5261_11e7_8095_549f35008dee.jpg</t>
  </si>
  <si>
    <t>https://topol-dt.ru/upload/iblock/e9b/fbe22a06_241b_11e7_8095_549f35008dee_1cc4a8ac_450b_11e7_8095_549f35008dee.jpg</t>
  </si>
  <si>
    <t>https://topol-dt.ru/upload/iblock/fb4/fbe22a06_241b_11e7_8095_549f35008dee_2861bf62_450b_11e7_8095_549f35008dee.jpg</t>
  </si>
  <si>
    <t xml:space="preserve">Гардероб детский babystep Лофт, 935 открытый </t>
  </si>
  <si>
    <t>https://topol-dt.ru/catalog/detskaya_mebel/garderob_detskiy_babystep_loft_935_otkrytyy_/</t>
  </si>
  <si>
    <t>https://topol-dt.ru/upload/iblock/b29/31a0bbb6_241c_11e7_8095_549f35008dee_27a5475d_3575_11e7_8095_549f35008dee.jpeg</t>
  </si>
  <si>
    <t>https://topol-dt.ru/upload/iblock/13a/31a0bbb6_241c_11e7_8095_549f35008dee_7d6dc00a_412d_11e7_8095_549f35008dee.jpeg</t>
  </si>
  <si>
    <t>https://topol-dt.ru/upload/iblock/ca3/31a0bbb6_241c_11e7_8095_549f35008dee_bb0135b3_418f_11e7_8095_549f35008dee.jpeg</t>
  </si>
  <si>
    <t>https://topol-dt.ru/upload/iblock/6d1/31a0bbb6_241c_11e7_8095_549f35008dee_ecc2990d_418f_11e7_8095_549f35008dee.jpeg</t>
  </si>
  <si>
    <t>https://topol-dt.ru/upload/iblock/564/31a0bbb6_241c_11e7_8095_549f35008dee_1c5bbd28_4190_11e7_8095_549f35008dee.jpeg</t>
  </si>
  <si>
    <t>https://topol-dt.ru/upload/iblock/6a2/31a0bbb6_241c_11e7_8095_549f35008dee_3b383455_4190_11e7_8095_549f35008dee.jpeg</t>
  </si>
  <si>
    <t>https://topol-dt.ru/upload/iblock/928/31a0bbb6_241c_11e7_8095_549f35008dee_45a23988_4190_11e7_8095_549f35008dee.jpeg</t>
  </si>
  <si>
    <t>https://topol-dt.ru/upload/iblock/efa/31a0bbb6_241c_11e7_8095_549f35008dee_4e26a603_4190_11e7_8095_549f35008dee.jpeg</t>
  </si>
  <si>
    <t>https://topol-dt.ru/upload/iblock/eae/31a0bbb6_241c_11e7_8095_549f35008dee_6dc18b46_4190_11e7_8095_549f35008dee.jpeg</t>
  </si>
  <si>
    <t>https://topol-dt.ru/upload/iblock/d9a/31a0bbb6_241c_11e7_8095_549f35008dee_9df8f51b_450d_11e7_8095_549f35008dee.jpg</t>
  </si>
  <si>
    <t>https://topol-dt.ru/upload/iblock/a97/31a0bbb6_241c_11e7_8095_549f35008dee_a41e62b2_450d_11e7_8095_549f35008dee.jpg</t>
  </si>
  <si>
    <t>https://topol-dt.ru/upload/iblock/ddc/31a0bbb6_241c_11e7_8095_549f35008dee_b981c5a9_41dc_11e7_8095_549f35008dee.pdf</t>
  </si>
  <si>
    <t>https://topol-dt.ru/upload/iblock/37e/31a0bbb6_241c_11e7_8095_549f35008dee_a41e62b0_450d_11e7_8095_549f35008dee.jpg</t>
  </si>
  <si>
    <t>https://topol-dt.ru/upload/iblock/74c/31a0bbb6_241c_11e7_8095_549f35008dee_645d3b2c_5199_11e7_8095_549f35008dee.jpg</t>
  </si>
  <si>
    <t>Стул детский babystep Праздник, с регулируемой подножкой</t>
  </si>
  <si>
    <t>Праздник</t>
  </si>
  <si>
    <t>https://topol-dt.ru/catalog/detskaya_mebel/stul_detskiy_babystep_prazdnik_s_reguliruemoy_podnozhkoy/</t>
  </si>
  <si>
    <t>https://topol-dt.ru/upload/iblock/e90/6b959cc2_241c_11e7_8095_549f35008dee_526d62ab_3575_11e7_8095_549f35008dee.jpeg</t>
  </si>
  <si>
    <t>https://topol-dt.ru/upload/iblock/756/6b959cc2_241c_11e7_8095_549f35008dee_d897da81_412a_11e7_8095_549f35008dee.jpeg</t>
  </si>
  <si>
    <t>https://topol-dt.ru/upload/iblock/e79/6b959cc2_241c_11e7_8095_549f35008dee_e365d97e_412a_11e7_8095_549f35008dee.jpeg</t>
  </si>
  <si>
    <t>https://topol-dt.ru/upload/iblock/c10/6b959cc2_241c_11e7_8095_549f35008dee_3d86d3bf_412b_11e7_8095_549f35008dee.jpeg</t>
  </si>
  <si>
    <t>https://topol-dt.ru/upload/iblock/b01/6b959cc2_241c_11e7_8095_549f35008dee_508ab1cf_412b_11e7_8095_549f35008dee.jpeg</t>
  </si>
  <si>
    <t>https://topol-dt.ru/upload/iblock/f55/6b959cc2_241c_11e7_8095_549f35008dee_58661c96_412b_11e7_8095_549f35008dee.jpeg</t>
  </si>
  <si>
    <t>https://topol-dt.ru/upload/iblock/db5/6b959cc2_241c_11e7_8095_549f35008dee_58661c97_412b_11e7_8095_549f35008dee.jpeg</t>
  </si>
  <si>
    <t>https://topol-dt.ru/upload/iblock/aa6/6b959cc2_241c_11e7_8095_549f35008dee_8f7c2ded_420b_11e7_8095_549f35008dee.jpeg</t>
  </si>
  <si>
    <t>https://topol-dt.ru/upload/iblock/f73/6b959cc2_241c_11e7_8095_549f35008dee_8f7c2dee_420b_11e7_8095_549f35008dee.jpeg</t>
  </si>
  <si>
    <t>https://topol-dt.ru/upload/iblock/27c/6b959cc2_241c_11e7_8095_549f35008dee_4250b9c0_41de_11e7_8095_549f35008dee.pdf</t>
  </si>
  <si>
    <t>https://topol-dt.ru/upload/iblock/279/6b959cc2_241c_11e7_8095_549f35008dee_5f801ec4_450a_11e7_8095_549f35008dee.jpg</t>
  </si>
  <si>
    <t>https://topol-dt.ru/upload/iblock/0f6/6b959cc2_241c_11e7_8095_549f35008dee_688776ed_450a_11e7_8095_549f35008dee.jpg</t>
  </si>
  <si>
    <t>https://topol-dt.ru/upload/iblock/f0e/6b959cc2_241c_11e7_8095_549f35008dee_5f801ec3_450a_11e7_8095_549f35008dee.jpg</t>
  </si>
  <si>
    <t>https://topol-dt.ru/upload/iblock/368/6b959cc2_241c_11e7_8095_549f35008dee_59d013c4_519f_11e7_8095_549f35008dee.jpg</t>
  </si>
  <si>
    <t xml:space="preserve">Стеллаж детский babystep Праздник, 1000 вертикальный </t>
  </si>
  <si>
    <t>https://topol-dt.ru/catalog/detskaya_mebel/stellazh_detskiy_babystep_prazdnik_1000_vertikalnyy_/</t>
  </si>
  <si>
    <t>https://topol-dt.ru/upload/iblock/331/9b5bfb02_241c_11e7_8095_549f35008dee_79a10c2e_3575_11e7_8095_549f35008dee.jpeg</t>
  </si>
  <si>
    <t>https://topol-dt.ru/upload/iblock/069/9b5bfb02_241c_11e7_8095_549f35008dee_72642a2d_4128_11e7_8095_549f35008dee.jpeg</t>
  </si>
  <si>
    <t>https://topol-dt.ru/upload/iblock/7e0/9b5bfb02_241c_11e7_8095_549f35008dee_98de285b_4128_11e7_8095_549f35008dee.jpeg</t>
  </si>
  <si>
    <t>https://topol-dt.ru/upload/iblock/6a2/9b5bfb02_241c_11e7_8095_549f35008dee_a228270d_4128_11e7_8095_549f35008dee.jpeg</t>
  </si>
  <si>
    <t>https://topol-dt.ru/upload/iblock/fd3/9b5bfb02_241c_11e7_8095_549f35008dee_a228270e_4128_11e7_8095_549f35008dee.jpeg</t>
  </si>
  <si>
    <t>https://topol-dt.ru/upload/iblock/954/9b5bfb02_241c_11e7_8095_549f35008dee_b78b0403_4128_11e7_8095_549f35008dee.jpeg</t>
  </si>
  <si>
    <t>https://topol-dt.ru/upload/iblock/2f5/9b5bfb02_241c_11e7_8095_549f35008dee_09e30558_4508_11e7_8095_549f35008dee.jpg</t>
  </si>
  <si>
    <t>https://topol-dt.ru/upload/iblock/d82/9b5bfb02_241c_11e7_8095_549f35008dee_7d273f8e_41dd_11e7_8095_549f35008dee.pdf</t>
  </si>
  <si>
    <t>https://topol-dt.ru/upload/iblock/27a/9b5bfb02_241c_11e7_8095_549f35008dee_006bcc84_4508_11e7_8095_549f35008dee.jpg</t>
  </si>
  <si>
    <t>https://topol-dt.ru/upload/iblock/7a5/9b5bfb02_241c_11e7_8095_549f35008dee_19371e3c_519e_11e7_8095_549f35008dee.jpg</t>
  </si>
  <si>
    <t>https://topol-dt.ru/upload/iblock/e77/9b5bfb02_241c_11e7_8095_549f35008dee_16187420_4508_11e7_8095_549f35008dee.jpg</t>
  </si>
  <si>
    <t>Стеллаж детский babystep Праздник, 400 горизонтальный</t>
  </si>
  <si>
    <t>https://topol-dt.ru/catalog/detskaya_mebel/stellazh_detskiy_babystep_prazdnik_400_gorizontalnyy/</t>
  </si>
  <si>
    <t>https://topol-dt.ru/upload/iblock/228/bba70618_241c_11e7_8095_549f35008dee_92985aed_3575_11e7_8095_549f35008dee.jpeg</t>
  </si>
  <si>
    <t>https://topol-dt.ru/upload/iblock/f8c/bba70618_241c_11e7_8095_549f35008dee_619c1456_4129_11e7_8095_549f35008dee.jpeg</t>
  </si>
  <si>
    <t>https://topol-dt.ru/upload/iblock/c00/bba70618_241c_11e7_8095_549f35008dee_698365ff_4129_11e7_8095_549f35008dee.jpeg</t>
  </si>
  <si>
    <t>https://topol-dt.ru/upload/iblock/f7a/bba70618_241c_11e7_8095_549f35008dee_71d112d4_4129_11e7_8095_549f35008dee.jpeg</t>
  </si>
  <si>
    <t>https://topol-dt.ru/upload/iblock/0c3/bba70618_241c_11e7_8095_549f35008dee_82fb3f0e_4129_11e7_8095_549f35008dee.jpeg</t>
  </si>
  <si>
    <t>https://topol-dt.ru/upload/iblock/7ff/bba70618_241c_11e7_8095_549f35008dee_82fb3f0f_4129_11e7_8095_549f35008dee.jpeg</t>
  </si>
  <si>
    <t>https://topol-dt.ru/upload/iblock/1ed/bba70618_241c_11e7_8095_549f35008dee_ae5047a6_41fa_11e7_8095_549f35008dee.jpeg</t>
  </si>
  <si>
    <t>https://topol-dt.ru/upload/iblock/e72/bba70618_241c_11e7_8095_549f35008dee_0ba9c294_5262_11e7_8095_549f35008dee.jpeg</t>
  </si>
  <si>
    <t>https://topol-dt.ru/upload/iblock/af0/bba70618_241c_11e7_8095_549f35008dee_fd2308ca_4506_11e7_8095_549f35008dee.jpg</t>
  </si>
  <si>
    <t>https://topol-dt.ru/upload/iblock/75f/bba70618_241c_11e7_8095_549f35008dee_c2e1aeb5_41dd_11e7_8095_549f35008dee.pdf</t>
  </si>
  <si>
    <t>https://topol-dt.ru/upload/iblock/b35/bba70618_241c_11e7_8095_549f35008dee_07b7e6c1_4507_11e7_8095_549f35008dee.jpg</t>
  </si>
  <si>
    <t>https://topol-dt.ru/upload/iblock/6c2/bba70618_241c_11e7_8095_549f35008dee_fd2308cb_4506_11e7_8095_549f35008dee.jpg</t>
  </si>
  <si>
    <t>https://topol-dt.ru/upload/iblock/e33/bba70618_241c_11e7_8095_549f35008dee_12bad865_5262_11e7_8095_549f35008dee.jpg</t>
  </si>
  <si>
    <t>Стеллаж детский babystep Праздник, 1100 для музыкальной библиотеки</t>
  </si>
  <si>
    <t>https://topol-dt.ru/catalog/detskaya_mebel/stellazh_detskiy_babystep_prazdnik_1100_dlya_muzykalnoy_biblioteki/</t>
  </si>
  <si>
    <t>https://topol-dt.ru/upload/iblock/ea5/cf753921_241c_11e7_8095_549f35008dee_a4620359_3575_11e7_8095_549f35008dee.jpeg</t>
  </si>
  <si>
    <t>https://topol-dt.ru/upload/iblock/e50/cf753921_241c_11e7_8095_549f35008dee_07a5f2dd_4129_11e7_8095_549f35008dee.jpeg</t>
  </si>
  <si>
    <t>https://topol-dt.ru/upload/iblock/b76/cf753921_241c_11e7_8095_549f35008dee_16e5c39d_4129_11e7_8095_549f35008dee.jpeg</t>
  </si>
  <si>
    <t>https://topol-dt.ru/upload/iblock/936/cf753921_241c_11e7_8095_549f35008dee_16e5c39e_4129_11e7_8095_549f35008dee.jpeg</t>
  </si>
  <si>
    <t>https://topol-dt.ru/upload/iblock/583/cf753921_241c_11e7_8095_549f35008dee_e1822253_41f9_11e7_8095_549f35008dee.jpeg</t>
  </si>
  <si>
    <t>https://topol-dt.ru/upload/iblock/11b/cf753921_241c_11e7_8095_549f35008dee_88cebd24_5261_11e7_8095_549f35008dee.jpeg</t>
  </si>
  <si>
    <t>https://topol-dt.ru/upload/iblock/62d/cf753921_241c_11e7_8095_549f35008dee_8915920d_4506_11e7_8095_549f35008dee.jpg</t>
  </si>
  <si>
    <t>https://topol-dt.ru/upload/iblock/15b/cf753921_241c_11e7_8095_549f35008dee_81b1c073_5261_11e7_8095_549f35008dee.jpg</t>
  </si>
  <si>
    <t>https://topol-dt.ru/upload/iblock/989/cf753921_241c_11e7_8095_549f35008dee_a6b78697_41dd_11e7_8095_549f35008dee.pdf</t>
  </si>
  <si>
    <t>https://topol-dt.ru/upload/iblock/a9b/cf753921_241c_11e7_8095_549f35008dee_7eb04f9c_4506_11e7_8095_549f35008dee.jpg</t>
  </si>
  <si>
    <t>https://topol-dt.ru/upload/iblock/2de/cf753921_241c_11e7_8095_549f35008dee_94fc736c_4506_11e7_8095_549f35008dee.jpg</t>
  </si>
  <si>
    <t>Прихожая детская babystep Праздник, 1050 с обувницей</t>
  </si>
  <si>
    <t>https://topol-dt.ru/catalog/detskaya_mebel/prikhozhaya_detskaya_babystep_prazdnik_1050_s_obuvnitsey/</t>
  </si>
  <si>
    <t>https://topol-dt.ru/upload/iblock/d4a/eb15516e_241c_11e7_8095_549f35008dee_b029f2d4_3575_11e7_8095_549f35008dee.jpeg</t>
  </si>
  <si>
    <t>https://topol-dt.ru/upload/iblock/f1b/eb15516e_241c_11e7_8095_549f35008dee_d47ca1c0_4127_11e7_8095_549f35008dee.jpeg</t>
  </si>
  <si>
    <t>https://topol-dt.ru/upload/iblock/009/eb15516e_241c_11e7_8095_549f35008dee_d47ca1c1_4127_11e7_8095_549f35008dee.jpeg</t>
  </si>
  <si>
    <t>https://topol-dt.ru/upload/iblock/063/eb15516e_241c_11e7_8095_549f35008dee_e260e99b_4127_11e7_8095_549f35008dee.jpeg</t>
  </si>
  <si>
    <t>https://topol-dt.ru/upload/iblock/062/eb15516e_241c_11e7_8095_549f35008dee_eaa510ed_4127_11e7_8095_549f35008dee.jpeg</t>
  </si>
  <si>
    <t>https://topol-dt.ru/upload/iblock/83f/eb15516e_241c_11e7_8095_549f35008dee_eaa510ef_4127_11e7_8095_549f35008dee.jpeg</t>
  </si>
  <si>
    <t>https://topol-dt.ru/upload/iblock/bfb/eb15516e_241c_11e7_8095_549f35008dee_3452a62b_5261_11e7_8095_549f35008dee.jpeg</t>
  </si>
  <si>
    <t>https://topol-dt.ru/upload/iblock/60b/eb15516e_241c_11e7_8095_549f35008dee_1e5b9f85_4506_11e7_8095_549f35008dee.jpg</t>
  </si>
  <si>
    <t>https://topol-dt.ru/upload/iblock/5af/eb15516e_241c_11e7_8095_549f35008dee_3452a62c_5261_11e7_8095_549f35008dee.jpg</t>
  </si>
  <si>
    <t>https://topol-dt.ru/upload/iblock/fb8/eb15516e_241c_11e7_8095_549f35008dee_26644471_4506_11e7_8095_549f35008dee.jpg</t>
  </si>
  <si>
    <t>https://topol-dt.ru/upload/iblock/569/eb15516e_241c_11e7_8095_549f35008dee_178d303d_4506_11e7_8095_549f35008dee.jpg</t>
  </si>
  <si>
    <t>https://topol-dt.ru/upload/iblock/6bb/eb15516e_241c_11e7_8095_549f35008dee_10261be2_41dd_11e7_8095_549f35008dee.pdf</t>
  </si>
  <si>
    <t>Гардероб детский babystep Праздник, 950 открытый</t>
  </si>
  <si>
    <t>https://topol-dt.ru/catalog/detskaya_mebel/garderob_detskiy_babystep_prazdnik_950_otkrytyy/</t>
  </si>
  <si>
    <t>https://topol-dt.ru/upload/iblock/389/f657f3da_241c_11e7_8095_549f35008dee_011d42d6_361a_11e7_8095_549f35008dee.jpeg</t>
  </si>
  <si>
    <t>https://topol-dt.ru/upload/iblock/718/f657f3da_241c_11e7_8095_549f35008dee_523dbb32_4125_11e7_8095_549f35008dee.jpeg</t>
  </si>
  <si>
    <t>https://topol-dt.ru/upload/iblock/3dd/f657f3da_241c_11e7_8095_549f35008dee_a908edb1_4191_11e7_8095_549f35008dee.jpeg</t>
  </si>
  <si>
    <t>https://topol-dt.ru/upload/iblock/053/f657f3da_241c_11e7_8095_549f35008dee_de4e1933_4191_11e7_8095_549f35008dee.jpeg</t>
  </si>
  <si>
    <t>https://topol-dt.ru/upload/iblock/8fe/f657f3da_241c_11e7_8095_549f35008dee_fbb99b16_4191_11e7_8095_549f35008dee.jpeg</t>
  </si>
  <si>
    <t>https://topol-dt.ru/upload/iblock/4c0/f657f3da_241c_11e7_8095_549f35008dee_2fe12176_4192_11e7_8095_549f35008dee.jpeg</t>
  </si>
  <si>
    <t>https://topol-dt.ru/upload/iblock/05a/f657f3da_241c_11e7_8095_549f35008dee_4487f1b7_4192_11e7_8095_549f35008dee.jpeg</t>
  </si>
  <si>
    <t>https://topol-dt.ru/upload/iblock/bcb/f657f3da_241c_11e7_8095_549f35008dee_5df8a6a5_4192_11e7_8095_549f35008dee.jpeg</t>
  </si>
  <si>
    <t>https://topol-dt.ru/upload/iblock/9fe/f657f3da_241c_11e7_8095_549f35008dee_c08e18b8_41dc_11e7_8095_549f35008dee.pdf</t>
  </si>
  <si>
    <t>https://topol-dt.ru/upload/iblock/2c0/f657f3da_241c_11e7_8095_549f35008dee_230fae4e_450a_11e7_8095_549f35008dee.jpg</t>
  </si>
  <si>
    <t>https://topol-dt.ru/upload/iblock/639/f657f3da_241c_11e7_8095_549f35008dee_b1b792b4_5199_11e7_8095_549f35008dee.jpg</t>
  </si>
  <si>
    <t>https://topol-dt.ru/upload/iblock/5c3/f657f3da_241c_11e7_8095_549f35008dee_2ad5acb3_450a_11e7_8095_549f35008dee.jpg</t>
  </si>
  <si>
    <t>https://topol-dt.ru/upload/iblock/00a/f657f3da_241c_11e7_8095_549f35008dee_230fae50_450a_11e7_8095_549f35008dee.jpg</t>
  </si>
  <si>
    <t xml:space="preserve">Кроватка-трансформер детская babystep Праздник, растущая </t>
  </si>
  <si>
    <t>https://topol-dt.ru/catalog/detskaya_mebel/krovatka_transformer_detskaya_babystep_prazdnik_rastushchaya_/</t>
  </si>
  <si>
    <t>https://topol-dt.ru/upload/iblock/94a/08c5db3b_241d_11e7_8095_549f35008dee_0a7adc98_4179_11e7_8095_549f35008dee.jpeg</t>
  </si>
  <si>
    <t>https://topol-dt.ru/upload/iblock/06e/08c5db3b_241d_11e7_8095_549f35008dee_12968c87_4179_11e7_8095_549f35008dee.jpeg</t>
  </si>
  <si>
    <t>https://topol-dt.ru/upload/iblock/7e6/08c5db3b_241d_11e7_8095_549f35008dee_1b1897a2_4179_11e7_8095_549f35008dee.jpeg</t>
  </si>
  <si>
    <t>https://topol-dt.ru/upload/iblock/bcb/08c5db3b_241d_11e7_8095_549f35008dee_290d891d_4179_11e7_8095_549f35008dee.jpeg</t>
  </si>
  <si>
    <t>https://topol-dt.ru/upload/iblock/25d/08c5db3b_241d_11e7_8095_549f35008dee_290d891e_4179_11e7_8095_549f35008dee.jpeg</t>
  </si>
  <si>
    <t>https://topol-dt.ru/upload/iblock/8bb/08c5db3b_241d_11e7_8095_549f35008dee_319456f8_4179_11e7_8095_549f35008dee.jpeg</t>
  </si>
  <si>
    <t>https://topol-dt.ru/upload/iblock/716/08c5db3b_241d_11e7_8095_549f35008dee_319456f9_4179_11e7_8095_549f35008dee.jpeg</t>
  </si>
  <si>
    <t>https://topol-dt.ru/upload/iblock/2f2/08c5db3b_241d_11e7_8095_549f35008dee_3a05b871_4179_11e7_8095_549f35008dee.jpeg</t>
  </si>
  <si>
    <t>https://topol-dt.ru/upload/iblock/60f/08c5db3b_241d_11e7_8095_549f35008dee_3a05b872_4179_11e7_8095_549f35008dee.jpeg</t>
  </si>
  <si>
    <t>https://topol-dt.ru/upload/iblock/b80/08c5db3b_241d_11e7_8095_549f35008dee_de32bba2_41dc_11e7_8095_549f35008dee.pdf</t>
  </si>
  <si>
    <t>https://topol-dt.ru/upload/iblock/751/08c5db3b_241d_11e7_8095_549f35008dee_88f35750_4509_11e7_8095_549f35008dee.jpg</t>
  </si>
  <si>
    <t>https://topol-dt.ru/upload/iblock/19d/08c5db3b_241d_11e7_8095_549f35008dee_9173010b_4509_11e7_8095_549f35008dee.jpg</t>
  </si>
  <si>
    <t>https://topol-dt.ru/upload/iblock/6ee/08c5db3b_241d_11e7_8095_549f35008dee_88f35751_4509_11e7_8095_549f35008dee.jpg</t>
  </si>
  <si>
    <t>https://topol-dt.ru/upload/iblock/fca/08c5db3b_241d_11e7_8095_549f35008dee_f89def3d_5199_11e7_8095_549f35008dee.jpg</t>
  </si>
  <si>
    <t>Кровать детская babystep Классика</t>
  </si>
  <si>
    <t>0.7448</t>
  </si>
  <si>
    <t>https://topol-dt.ru/catalog/detskaya_mebel/krovat_detskaya_babystep_klassika/</t>
  </si>
  <si>
    <t>https://topol-dt.ru/upload/iblock/e10/eb873998_0668_11e8_b493_549f35008dee_738094fe_7922_11e8_903c_549f35008dee.jpeg</t>
  </si>
  <si>
    <t>https://topol-dt.ru/upload/iblock/1e1/eb873998_0668_11e8_b493_549f35008dee_5061f1f7_22c8_11e9_94db_549f35008dee.jpeg</t>
  </si>
  <si>
    <t>https://topol-dt.ru/upload/iblock/b0b/eb873998_0668_11e8_b493_549f35008dee_6066aa87_22c9_11e9_94db_549f35008dee.jpeg</t>
  </si>
  <si>
    <t>https://topol-dt.ru/upload/iblock/890/eb873998_0668_11e8_b493_549f35008dee_35516827_1d9f_11ea_b3e1_549f35008dee.jpeg</t>
  </si>
  <si>
    <t>https://topol-dt.ru/upload/iblock/d96/eb873998_0668_11e8_b493_549f35008dee_35516828_1d9f_11ea_b3e1_549f35008dee.jpeg</t>
  </si>
  <si>
    <t>Стол письменный Polini kids Fun 1000 Миньоны, желтый</t>
  </si>
  <si>
    <t>Детский письменный стол Polini Миньоны c ящиком 1000 - это эргономичное решение для детской комнаты. Надежные импортные комплектующие исключают травмирование ребенка. Имеет 2 открытые полки для книг учебников,журналов и выдвижной ящик.Размеры стола (ШхДхВ),мм.:500х1000х795Размер ящика (ВхШхГ)мм.130х381х416</t>
  </si>
  <si>
    <t>https://topol-dt.ru/catalog/stoly/stol_pismennyy_polini_kids_fun_1000_minony_zheltyy/</t>
  </si>
  <si>
    <t>https://topol-dt.ru/upload/iblock/983/7b363727_f238_11e8_94db_549f35008dee_184af880_1a54_11ea_b3e1_549f35008dee.jpeg</t>
  </si>
  <si>
    <t>https://topol-dt.ru/upload/iblock/7aa/7b363727_f238_11e8_94db_549f35008dee_be8909ea_0939_11eb_80c5_549f35008dee.jpeg</t>
  </si>
  <si>
    <t>https://topol-dt.ru/upload/iblock/f6e/7b363727_f238_11e8_94db_549f35008dee_c519956b_0939_11eb_80c5_549f35008dee.jpeg</t>
  </si>
  <si>
    <t>https://topol-dt.ru/upload/iblock/e8b/7b363727_f238_11e8_94db_549f35008dee_184af881_1a54_11ea_b3e1_549f35008dee.jpeg</t>
  </si>
  <si>
    <t>https://topol-dt.ru/upload/iblock/201/7b363727_f238_11e8_94db_549f35008dee_1ed6c141_1a54_11ea_b3e1_549f35008dee.jpeg</t>
  </si>
  <si>
    <t>https://topol-dt.ru/upload/iblock/9bb/7b363727_f238_11e8_94db_549f35008dee_a76e8558_0d1e_11eb_80c5_549f35008dee.pdf</t>
  </si>
  <si>
    <t>Стульчик для кормления Selby 252 Зайки, оранжевый</t>
  </si>
  <si>
    <t>https://topol-dt.ru/catalog/stulchiki_dlya_kormleniya_1/stulchik_dlya_kormleniya_selby_252_zayki_oranzhevyy/</t>
  </si>
  <si>
    <t>https://topol-dt.ru/upload/iblock/4d5/3c81eb8a_4973_11e9_94db_549f35008dee_0b865eed_1a7a_11ea_b3e1_549f35008dee.jpeg</t>
  </si>
  <si>
    <t>https://topol-dt.ru/upload/iblock/3ec/3c81eb8a_4973_11e9_94db_549f35008dee_0b865eef_1a7a_11ea_b3e1_549f35008dee.jpeg</t>
  </si>
  <si>
    <t>https://topol-dt.ru/upload/iblock/9e6/3c81eb8a_4973_11e9_94db_549f35008dee_133bb3b0_1a7a_11ea_b3e1_549f35008dee.jpeg</t>
  </si>
  <si>
    <t>https://topol-dt.ru/upload/iblock/64b/3c81eb8a_4973_11e9_94db_549f35008dee_133bb3b2_1a7a_11ea_b3e1_549f35008dee.jpeg</t>
  </si>
  <si>
    <t>https://topol-dt.ru/upload/iblock/476/3c81eb8a_4973_11e9_94db_549f35008dee_19f4b696_1a7a_11ea_b3e1_549f35008dee.jpeg</t>
  </si>
  <si>
    <t>https://topol-dt.ru/upload/iblock/b58/3c81eb8a_4973_11e9_94db_549f35008dee_19f4b697_1a7a_11ea_b3e1_549f35008dee.jpeg</t>
  </si>
  <si>
    <t>https://topol-dt.ru/upload/iblock/0eb/3c81eb8a_4973_11e9_94db_549f35008dee_22cc733b_1a7a_11ea_b3e1_549f35008dee.jpeg</t>
  </si>
  <si>
    <t>https://topol-dt.ru/upload/iblock/5c6/3c81eb8a_4973_11e9_94db_549f35008dee_22cc733c_1a7a_11ea_b3e1_549f35008dee.jpeg</t>
  </si>
  <si>
    <t>https://topol-dt.ru/upload/iblock/080/3c81eb8a_4973_11e9_94db_549f35008dee_2b8a00bd_1a7a_11ea_b3e1_549f35008dee.jpeg</t>
  </si>
  <si>
    <t>https://topol-dt.ru/upload/iblock/5c2/3c81eb8a_4973_11e9_94db_549f35008dee_e3f2c26d_bd23_11ea_a0f3_549f35008dee.pdf</t>
  </si>
  <si>
    <t>Кроватка детская Polini Kids Simple 911,  белый+дуб</t>
  </si>
  <si>
    <t>белый-дуб</t>
  </si>
  <si>
    <t>https://topol-dt.ru/catalog/krovati_transformery_iz_massiva/krovatka_detskaya_polini_kids_simple_911_belyy_dub/</t>
  </si>
  <si>
    <t>https://topol-dt.ru/upload/iblock/fb6/c9563dc8_c6d7_11e8_9ac4_549f35008dee_fd614ad0_1b13_11ea_b3e1_549f35008dee.jpeg</t>
  </si>
  <si>
    <t>https://topol-dt.ru/upload/iblock/18a/c9563dc8_c6d7_11e8_9ac4_549f35008dee_06ab4982_1b14_11ea_b3e1_549f35008dee.jpeg</t>
  </si>
  <si>
    <t>https://topol-dt.ru/upload/iblock/ea4/c9563dc8_c6d7_11e8_9ac4_549f35008dee_0dae1711_1b14_11ea_b3e1_549f35008dee.jpeg</t>
  </si>
  <si>
    <t>https://topol-dt.ru/upload/iblock/35b/c9563dc8_c6d7_11e8_9ac4_549f35008dee_0dae1714_1b14_11ea_b3e1_549f35008dee.jpeg</t>
  </si>
  <si>
    <t>https://topol-dt.ru/upload/iblock/49d/c9563dc8_c6d7_11e8_9ac4_549f35008dee_1c57f121_1b14_11ea_b3e1_549f35008dee.jpeg</t>
  </si>
  <si>
    <t>https://topol-dt.ru/upload/iblock/3c0/c9563dc8_c6d7_11e8_9ac4_549f35008dee_2299ef39_1b14_11ea_b3e1_549f35008dee.jpeg</t>
  </si>
  <si>
    <t>https://topol-dt.ru/upload/iblock/06d/c9563dc8_c6d7_11e8_9ac4_549f35008dee_2299ef3a_1b14_11ea_b3e1_549f35008dee.jpeg</t>
  </si>
  <si>
    <t>https://topol-dt.ru/upload/iblock/c28/c9563dc8_c6d7_11e8_9ac4_549f35008dee_2a2df0b9_1b14_11ea_b3e1_549f35008dee.jpeg</t>
  </si>
  <si>
    <t>https://topol-dt.ru/upload/iblock/59a/c9563dc8_c6d7_11e8_9ac4_549f35008dee_2a2df0ba_1b14_11ea_b3e1_549f35008dee.jpeg</t>
  </si>
  <si>
    <t>https://topol-dt.ru/upload/iblock/687/c9563dc8_c6d7_11e8_9ac4_549f35008dee_33a066cf_1b14_11ea_b3e1_549f35008dee.jpeg</t>
  </si>
  <si>
    <t>https://topol-dt.ru/upload/iblock/38e/c9563dc8_c6d7_11e8_9ac4_549f35008dee_33a066d0_1b14_11ea_b3e1_549f35008dee.jpeg</t>
  </si>
  <si>
    <t>https://topol-dt.ru/upload/iblock/739/c9563dc8_c6d7_11e8_9ac4_549f35008dee_3dc5641a_1b14_11ea_b3e1_549f35008dee.jpeg</t>
  </si>
  <si>
    <t>https://topol-dt.ru/upload/iblock/1ce/c9563dc8_c6d7_11e8_9ac4_549f35008dee_2261e3cf_39bf_11e9_94db_549f35008dee.pdf</t>
  </si>
  <si>
    <t>Комплект растущая парта-трансформер Polini kids City D2 с боковой приставкой, 140х55 см, белый-макиа</t>
  </si>
  <si>
    <t>20.55</t>
  </si>
  <si>
    <t>Растущая парта- трансформер Polini kids City D2 с боковой приставкой прекрасно дополняют друг друга, создавая полноценную рабочую зону.Приставка крепится к парте с помощью болтов, тем самым увеличивая рабочую поверхность стола.Парта растет вместе с ребенком благодаря регулировке высоты: 53см, 59см, 64см, 71см, 76см.Продуманный дизайн без острых углов убережет Вашего малыша от возможных травм.Угол наклона столешницы: 6 положений – 0°/9°/13,5°/18°/22,5°/27°.Рекомендуемый возраст от 6 до 17 лет.Предназначена для детей ростом от 115 до 185 см.Размер: 140х55 см.</t>
  </si>
  <si>
    <t>https://topol-dt.ru/catalog/stoly/komplekt_rastushchaya_parta_transformer_polini_kids_city_d2_s_bokovoy_pristavkoy_140kh55_sm_belyy_ma/</t>
  </si>
  <si>
    <t>https://topol-dt.ru/upload/iblock/aeb/fe9b5528_dec0_11e9_8710_549f35008dee_717ef047_1cb8_11ea_b3e1_549f35008dee.jpeg</t>
  </si>
  <si>
    <t>https://topol-dt.ru/upload/iblock/4bb/fe9b5528_dec0_11e9_8710_549f35008dee_717ef048_1cb8_11ea_b3e1_549f35008dee.jpeg</t>
  </si>
  <si>
    <t>https://topol-dt.ru/upload/iblock/f74/fe9b5528_dec0_11e9_8710_549f35008dee_42602e4a_1cba_11ea_b3e1_549f35008dee.jpeg</t>
  </si>
  <si>
    <t>https://topol-dt.ru/upload/iblock/67b/fe9b5528_dec0_11e9_8710_549f35008dee_42602e4b_1cba_11ea_b3e1_549f35008dee.jpeg</t>
  </si>
  <si>
    <t>https://topol-dt.ru/upload/iblock/09e/fe9b5528_dec0_11e9_8710_549f35008dee_4af081a6_1cba_11ea_b3e1_549f35008dee.jpeg</t>
  </si>
  <si>
    <t>https://topol-dt.ru/upload/iblock/5b3/fe9b5528_dec0_11e9_8710_549f35008dee_fe8b9ef5_d47a_11ee_ba8a_5254001dfc81.jpeg</t>
  </si>
  <si>
    <t>Комплект растущая парта-трансформер Polini kids City D2 с боковой приставкой, 140х55 см, белый-розов</t>
  </si>
  <si>
    <t>https://topol-dt.ru/catalog/stoly/komplekt_rastushchaya_parta_transformer_polini_kids_city_d2_s_bokovoy_pristavkoy_140kh55_sm_belyy_ro/</t>
  </si>
  <si>
    <t>https://topol-dt.ru/upload/iblock/d6d/3d1f1672_dec2_11e9_8710_549f35008dee_d8ab9527_1cb8_11ea_b3e1_549f35008dee.jpeg</t>
  </si>
  <si>
    <t>https://topol-dt.ru/upload/iblock/c33/3d1f1672_dec2_11e9_8710_549f35008dee_df02ffa2_1cb8_11ea_b3e1_549f35008dee.jpeg</t>
  </si>
  <si>
    <t>https://topol-dt.ru/upload/iblock/2c5/3d1f1672_dec2_11e9_8710_549f35008dee_2345d355_1cba_11ea_b3e1_549f35008dee.jpeg</t>
  </si>
  <si>
    <t>https://topol-dt.ru/upload/iblock/417/3d1f1672_dec2_11e9_8710_549f35008dee_2345d356_1cba_11ea_b3e1_549f35008dee.jpeg</t>
  </si>
  <si>
    <t>https://topol-dt.ru/upload/iblock/38e/3d1f1672_dec2_11e9_8710_549f35008dee_2cc8f30e_1cba_11ea_b3e1_549f35008dee.jpeg</t>
  </si>
  <si>
    <t>https://topol-dt.ru/upload/iblock/b1b/3d1f1672_dec2_11e9_8710_549f35008dee_eef48017_d47a_11ee_ba8a_5254001dfc81.jpeg</t>
  </si>
  <si>
    <t>Комплект растущая парта-трансформер Polini kids City D2 с боковой приставкой, 140х55 см, белый-синий</t>
  </si>
  <si>
    <t>https://topol-dt.ru/catalog/stoly/komplekt_rastushchaya_parta_transformer_polini_kids_city_d2_s_bokovoy_pristavkoy_140kh55_sm_belyy_si/</t>
  </si>
  <si>
    <t>https://topol-dt.ru/upload/iblock/3e3/74c8039a_dec2_11e9_8710_549f35008dee_265aa249_1cb7_11ea_b3e1_549f35008dee.jpeg</t>
  </si>
  <si>
    <t>https://topol-dt.ru/upload/iblock/909/74c8039a_dec2_11e9_8710_549f35008dee_2f02c368_1cb7_11ea_b3e1_549f35008dee.jpeg</t>
  </si>
  <si>
    <t>https://topol-dt.ru/upload/iblock/86c/74c8039a_dec2_11e9_8710_549f35008dee_51193815_1cb7_11ea_b3e1_549f35008dee.jpeg</t>
  </si>
  <si>
    <t>https://topol-dt.ru/upload/iblock/fca/74c8039a_dec2_11e9_8710_549f35008dee_5eca9b8f_1cba_11ea_b3e1_549f35008dee.jpeg</t>
  </si>
  <si>
    <t>https://topol-dt.ru/upload/iblock/859/74c8039a_dec2_11e9_8710_549f35008dee_65bf20dc_1cba_11ea_b3e1_549f35008dee.jpeg</t>
  </si>
  <si>
    <t>https://topol-dt.ru/upload/iblock/14d/74c8039a_dec2_11e9_8710_549f35008dee_06e89a2c_d47b_11ee_ba8a_5254001dfc81.jpeg</t>
  </si>
  <si>
    <t>Комплект растущая парта-трансформер Polini kids City D2 с боковой приставкой, 140х55 см, натуральный</t>
  </si>
  <si>
    <t>https://topol-dt.ru/catalog/stoly/komplekt_rastushchaya_parta_transformer_polini_kids_city_d2_s_bokovoy_pristavkoy_140kh55_sm_naturaln/</t>
  </si>
  <si>
    <t>https://topol-dt.ru/upload/iblock/e21/8602d976_dec2_11e9_8710_549f35008dee_53d145d4_1cb9_11ea_b3e1_549f35008dee.jpeg</t>
  </si>
  <si>
    <t>https://topol-dt.ru/upload/iblock/4c3/8602d976_dec2_11e9_8710_549f35008dee_5a8f0b7b_1cb9_11ea_b3e1_549f35008dee.jpeg</t>
  </si>
  <si>
    <t>https://topol-dt.ru/upload/iblock/5f6/8602d976_dec2_11e9_8710_549f35008dee_102c88e2_1cba_11ea_b3e1_549f35008dee.jpeg</t>
  </si>
  <si>
    <t>https://topol-dt.ru/upload/iblock/eda/8602d976_dec2_11e9_8710_549f35008dee_102c88e3_1cba_11ea_b3e1_549f35008dee.jpeg</t>
  </si>
  <si>
    <t>https://topol-dt.ru/upload/iblock/832/8602d976_dec2_11e9_8710_549f35008dee_18f39be5_1cba_11ea_b3e1_549f35008dee.jpeg</t>
  </si>
  <si>
    <t>Комплект растущая парта-трансформер Polini kids City D2 с задней приставкой, 120*75 см, белый-розовы</t>
  </si>
  <si>
    <t>Растущая парта- трансформер Polini kids City D2 с задней приставкой прекрасно дополняют друг друга, создавая полноценную рабочую зону.Приставка крепится к парте с помощью болтов, тем самым увеличивая рабочую поверхность стола.Парта растет вместе с ребенком благодаря регулировке высоты: 53см, 59см, 64см, 71см, 76см.Продуманный дизайн без острых углов убережет Вашего малыша от возможных травм.Угол наклона столешницы: 6 положений – 0°/9°/13,5°/18°/22,5°/27°.Рекомендуемый возраст от 6 до 17 лет.Предназначена для детей ростом от 115 до 185 см.Размер: 120х75 см.</t>
  </si>
  <si>
    <t>https://topol-dt.ru/catalog/stoly/komplekt_rastushchaya_parta_transformer_polini_kids_city_d2_s_zadney_pristavkoy_120_75_sm_belyy_rozo/</t>
  </si>
  <si>
    <t>https://topol-dt.ru/upload/iblock/afb/b7036d5a_dec2_11e9_8710_549f35008dee_c204fd0c_1cb8_11ea_b3e1_549f35008dee.jpeg</t>
  </si>
  <si>
    <t>https://topol-dt.ru/upload/iblock/db6/b7036d5a_dec2_11e9_8710_549f35008dee_c8d82f16_1cb8_11ea_b3e1_549f35008dee.jpeg</t>
  </si>
  <si>
    <t>https://topol-dt.ru/upload/iblock/5b0/b7036d5a_dec2_11e9_8710_549f35008dee_c8d82f17_1cb8_11ea_b3e1_549f35008dee.jpeg</t>
  </si>
  <si>
    <t>https://topol-dt.ru/upload/iblock/ddc/b7036d5a_dec2_11e9_8710_549f35008dee_b50fbabd_1cba_11ea_b3e1_549f35008dee.jpeg</t>
  </si>
  <si>
    <t>https://topol-dt.ru/upload/iblock/596/b7036d5a_dec2_11e9_8710_549f35008dee_c0b4a8fe_d47a_11ee_ba8a_5254001dfc81.jpeg</t>
  </si>
  <si>
    <t>Комплект растущая парта-трансформер Polini kids City D2 с задней приставкой, 120*75 см, белый-серый</t>
  </si>
  <si>
    <t>https://topol-dt.ru/catalog/stoly/komplekt_rastushchaya_parta_transformer_polini_kids_city_d2_s_zadney_pristavkoy_120_75_sm_belyy_sery/</t>
  </si>
  <si>
    <t>https://topol-dt.ru/upload/iblock/74c/d179f9a6_dec2_11e9_8710_549f35008dee_bc6a1d3e_1cb9_11ea_b3e1_549f35008dee.jpeg</t>
  </si>
  <si>
    <t>https://topol-dt.ru/upload/iblock/e84/d179f9a6_dec2_11e9_8710_549f35008dee_bc6a1d40_1cb9_11ea_b3e1_549f35008dee.jpeg</t>
  </si>
  <si>
    <t>https://topol-dt.ru/upload/iblock/734/d179f9a6_dec2_11e9_8710_549f35008dee_c0891ccf_1cba_11ea_b3e1_549f35008dee.jpeg</t>
  </si>
  <si>
    <t>https://topol-dt.ru/upload/iblock/c48/d179f9a6_dec2_11e9_8710_549f35008dee_c0891cd0_1cba_11ea_b3e1_549f35008dee.jpeg</t>
  </si>
  <si>
    <t>Комплект растущая парта-трансформер Polini kids City D2 с задней приставкой, 120*75 см, белый-синий</t>
  </si>
  <si>
    <t>https://topol-dt.ru/catalog/stoly/komplekt_rastushchaya_parta_transformer_polini_kids_city_d2_s_zadney_pristavkoy_120_75_sm_belyy_sini/</t>
  </si>
  <si>
    <t>https://topol-dt.ru/upload/iblock/33b/e596ba16_dec2_11e9_8710_549f35008dee_0ad71a7e_1cb7_11ea_b3e1_549f35008dee.jpeg</t>
  </si>
  <si>
    <t>https://topol-dt.ru/upload/iblock/345/e596ba16_dec2_11e9_8710_549f35008dee_16b214fc_1cb7_11ea_b3e1_549f35008dee.jpeg</t>
  </si>
  <si>
    <t>https://topol-dt.ru/upload/iblock/9f0/e596ba16_dec2_11e9_8710_549f35008dee_ef6af6f5_1cba_11ea_b3e1_549f35008dee.jpeg</t>
  </si>
  <si>
    <t>https://topol-dt.ru/upload/iblock/453/e596ba16_dec2_11e9_8710_549f35008dee_ef6af6f6_1cba_11ea_b3e1_549f35008dee.jpeg</t>
  </si>
  <si>
    <t>https://topol-dt.ru/upload/iblock/4f7/e596ba16_dec2_11e9_8710_549f35008dee_d911af0b_d47a_11ee_ba8a_5254001dfc81.jpeg</t>
  </si>
  <si>
    <t>Комплект растущая парта-трансформер Polini kids City D2 с задней приставкой, 120*75 см, натуральный-</t>
  </si>
  <si>
    <t>Растущая парта- трансформер Polini kids City D2 с задней приставкой прекрасно дополняют друг друга, создавая полноценную рабочую зону.Приставка крепится к парте с помощью болтов, тем самым увеличивая рабочую поверхность стола.Парта растет вместе с ребенком благодаря регулировке высоты: 53см, 59см, 64см, 71см, 76см.Продуманный дизайн без острых углов убережет вашего малыша от возможных травм.Угол наклона столешницы: 6 положений – 0°/9°/13,5°/18°/22,5°/27°.Рекомендуемый возраст от 6 до 17 лет.Предназначена для детей ростом от 115 до 185 см.Размер: 120х75 см.</t>
  </si>
  <si>
    <t>https://topol-dt.ru/catalog/stoly/komplekt_rastushchaya_parta_transformer_polini_kids_city_d2_s_zadney_pristavkoy_120_75_sm_naturalnyy/</t>
  </si>
  <si>
    <t>https://topol-dt.ru/upload/iblock/307/feaa9959_dec2_11e9_8710_549f35008dee_406249d8_1cb9_11ea_b3e1_549f35008dee.jpeg</t>
  </si>
  <si>
    <t>https://topol-dt.ru/upload/iblock/485/feaa9959_dec2_11e9_8710_549f35008dee_a6c054fa_1cba_11ea_b3e1_549f35008dee.jpeg</t>
  </si>
  <si>
    <t>https://topol-dt.ru/upload/iblock/a86/feaa9959_dec2_11e9_8710_549f35008dee_4a71dac0_1cb9_11ea_b3e1_549f35008dee.jpeg</t>
  </si>
  <si>
    <t>https://topol-dt.ru/upload/iblock/a50/feaa9959_dec2_11e9_8710_549f35008dee_a6c054fb_1cba_11ea_b3e1_549f35008dee.jpeg</t>
  </si>
  <si>
    <t>Стульчик для кормления Selby 152 Зайки, оранжевый</t>
  </si>
  <si>
    <t>https://topol-dt.ru/catalog/stulchiki_dlya_kormleniya_1/stulchik_dlya_kormleniya_selby_152_zayki_oranzhevyy/</t>
  </si>
  <si>
    <t>https://topol-dt.ru/upload/iblock/a61/9da3bb79_496f_11e9_94db_549f35008dee_e062a645_209b_11ea_b3e1_549f35008dee.jpeg</t>
  </si>
  <si>
    <t>https://topol-dt.ru/upload/iblock/4af/9da3bb79_496f_11e9_94db_549f35008dee_a96fa971_ba02_11eb_9107_549f35008dee.jpeg</t>
  </si>
  <si>
    <t>https://topol-dt.ru/upload/iblock/b98/9da3bb79_496f_11e9_94db_549f35008dee_1b0a0e86_209c_11ea_b3e1_549f35008dee.jpeg</t>
  </si>
  <si>
    <t>https://topol-dt.ru/upload/iblock/f54/9da3bb79_496f_11e9_94db_549f35008dee_1b0a0e87_209c_11ea_b3e1_549f35008dee.jpeg</t>
  </si>
  <si>
    <t>https://topol-dt.ru/upload/iblock/793/9da3bb79_496f_11e9_94db_549f35008dee_235559f9_209c_11ea_b3e1_549f35008dee.jpeg</t>
  </si>
  <si>
    <t>https://topol-dt.ru/upload/iblock/f3b/9da3bb79_496f_11e9_94db_549f35008dee_298b7130_209c_11ea_b3e1_549f35008dee.jpeg</t>
  </si>
  <si>
    <t>https://topol-dt.ru/upload/iblock/582/9da3bb79_496f_11e9_94db_549f35008dee_298b7131_209c_11ea_b3e1_549f35008dee.jpeg</t>
  </si>
  <si>
    <t>https://topol-dt.ru/upload/iblock/b11/9da3bb79_496f_11e9_94db_549f35008dee_346edc91_209c_11ea_b3e1_549f35008dee.jpeg</t>
  </si>
  <si>
    <t>https://topol-dt.ru/upload/iblock/c25/9da3bb79_496f_11e9_94db_549f35008dee_346edc92_209c_11ea_b3e1_549f35008dee.jpeg</t>
  </si>
  <si>
    <t>https://topol-dt.ru/upload/iblock/d01/9da3bb79_496f_11e9_94db_549f35008dee_e4fbb2e9_20a7_11ea_b3e1_549f35008dee.pdf</t>
  </si>
  <si>
    <t>Стульчик для кормления Selby 152 Милые оленята, сиреневый</t>
  </si>
  <si>
    <t>Милые оленята</t>
  </si>
  <si>
    <t>https://topol-dt.ru/catalog/stulchiki_dlya_kormleniya_1/stulchik_dlya_kormleniya_selby_152_milye_olenyata_sirenevyy/</t>
  </si>
  <si>
    <t>https://topol-dt.ru/upload/iblock/b37/b254113b_496f_11e9_94db_549f35008dee_87a275a5_209c_11ea_b3e1_549f35008dee.jpeg</t>
  </si>
  <si>
    <t>https://topol-dt.ru/upload/iblock/086/b254113b_496f_11e9_94db_549f35008dee_4ae934aa_6c63_11eb_942e_549f35008dee.jpeg</t>
  </si>
  <si>
    <t>https://topol-dt.ru/upload/iblock/d58/b254113b_496f_11e9_94db_549f35008dee_87a275a6_209c_11ea_b3e1_549f35008dee.jpeg</t>
  </si>
  <si>
    <t>https://topol-dt.ru/upload/iblock/516/b254113b_496f_11e9_94db_549f35008dee_a1ebc7cc_209c_11ea_b3e1_549f35008dee.jpeg</t>
  </si>
  <si>
    <t>https://topol-dt.ru/upload/iblock/ee9/b254113b_496f_11e9_94db_549f35008dee_a1ebc7cd_209c_11ea_b3e1_549f35008dee.jpeg</t>
  </si>
  <si>
    <t>https://topol-dt.ru/upload/iblock/9d6/b254113b_496f_11e9_94db_549f35008dee_acf08670_209c_11ea_b3e1_549f35008dee.jpeg</t>
  </si>
  <si>
    <t>https://topol-dt.ru/upload/iblock/9cd/b254113b_496f_11e9_94db_549f35008dee_acf08673_209c_11ea_b3e1_549f35008dee.jpeg</t>
  </si>
  <si>
    <t>https://topol-dt.ru/upload/iblock/191/b254113b_496f_11e9_94db_549f35008dee_be72c594_209c_11ea_b3e1_549f35008dee.jpeg</t>
  </si>
  <si>
    <t>https://topol-dt.ru/upload/iblock/f8e/b254113b_496f_11e9_94db_549f35008dee_c8d34546_209c_11ea_b3e1_549f35008dee.jpeg</t>
  </si>
  <si>
    <t>https://topol-dt.ru/upload/iblock/fff/b254113b_496f_11e9_94db_549f35008dee_fd23e9f0_20a7_11ea_b3e1_549f35008dee.pdf</t>
  </si>
  <si>
    <t>Стульчик для кормления Selby 152 Космическое путешествие, зеленый</t>
  </si>
  <si>
    <t>Космическое путешествие</t>
  </si>
  <si>
    <t>https://topol-dt.ru/catalog/stulchiki_dlya_kormleniya_1/stulchik_dlya_kormleniya_selby_152_kosmicheskoe_puteshestvie_zelenyy/</t>
  </si>
  <si>
    <t>https://topol-dt.ru/upload/iblock/438/be6369fe_496f_11e9_94db_549f35008dee_46f23053_209c_11ea_b3e1_549f35008dee.jpeg</t>
  </si>
  <si>
    <t>https://topol-dt.ru/upload/iblock/3f7/be6369fe_496f_11e9_94db_549f35008dee_46f23054_209c_11ea_b3e1_549f35008dee.jpeg</t>
  </si>
  <si>
    <t>https://topol-dt.ru/upload/iblock/8f5/be6369fe_496f_11e9_94db_549f35008dee_4dd1493d_209c_11ea_b3e1_549f35008dee.jpeg</t>
  </si>
  <si>
    <t>https://topol-dt.ru/upload/iblock/cbc/be6369fe_496f_11e9_94db_549f35008dee_56b28b63_209c_11ea_b3e1_549f35008dee.jpeg</t>
  </si>
  <si>
    <t>https://topol-dt.ru/upload/iblock/511/be6369fe_496f_11e9_94db_549f35008dee_61b28747_209c_11ea_b3e1_549f35008dee.jpeg</t>
  </si>
  <si>
    <t>https://topol-dt.ru/upload/iblock/666/be6369fe_496f_11e9_94db_549f35008dee_6af09f17_209c_11ea_b3e1_549f35008dee.jpeg</t>
  </si>
  <si>
    <t>https://topol-dt.ru/upload/iblock/2f5/be6369fe_496f_11e9_94db_549f35008dee_6af09f18_209c_11ea_b3e1_549f35008dee.jpeg</t>
  </si>
  <si>
    <t>https://topol-dt.ru/upload/iblock/ca1/be6369fe_496f_11e9_94db_549f35008dee_71ec4885_209c_11ea_b3e1_549f35008dee.jpeg</t>
  </si>
  <si>
    <t>https://topol-dt.ru/upload/iblock/c83/be6369fe_496f_11e9_94db_549f35008dee_f2db3801_20a7_11ea_b3e1_549f35008dee.pdf</t>
  </si>
  <si>
    <t>Стульчик для кормления Selby 252 Милые оленята, сиреневый</t>
  </si>
  <si>
    <t>https://topol-dt.ru/catalog/stulchiki_dlya_kormleniya_1/stulchik_dlya_kormleniya_selby_252_milye_olenyata_sirenevyy/</t>
  </si>
  <si>
    <t>https://topol-dt.ru/upload/iblock/529/4ae1faf1_4973_11e9_94db_549f35008dee_d5deefe6_209c_11ea_b3e1_549f35008dee.jpeg</t>
  </si>
  <si>
    <t>https://topol-dt.ru/upload/iblock/58f/4ae1faf1_4973_11e9_94db_549f35008dee_eb0b110a_6c63_11eb_942e_549f35008dee.jpeg</t>
  </si>
  <si>
    <t>https://topol-dt.ru/upload/iblock/629/4ae1faf1_4973_11e9_94db_549f35008dee_f115a21f_6c63_11eb_942e_549f35008dee.jpeg</t>
  </si>
  <si>
    <t>https://topol-dt.ru/upload/iblock/c5d/4ae1faf1_4973_11e9_94db_549f35008dee_f115a220_6c63_11eb_942e_549f35008dee.jpeg</t>
  </si>
  <si>
    <t>https://topol-dt.ru/upload/iblock/bb6/4ae1faf1_4973_11e9_94db_549f35008dee_d5deefe8_209c_11ea_b3e1_549f35008dee.jpeg</t>
  </si>
  <si>
    <t>https://topol-dt.ru/upload/iblock/7cf/4ae1faf1_4973_11e9_94db_549f35008dee_dc90ceac_209c_11ea_b3e1_549f35008dee.jpeg</t>
  </si>
  <si>
    <t>https://topol-dt.ru/upload/iblock/c91/4ae1faf1_4973_11e9_94db_549f35008dee_dc90ceae_209c_11ea_b3e1_549f35008dee.jpeg</t>
  </si>
  <si>
    <t>https://topol-dt.ru/upload/iblock/1c7/4ae1faf1_4973_11e9_94db_549f35008dee_e4d9b8c0_209c_11ea_b3e1_549f35008dee.jpeg</t>
  </si>
  <si>
    <t>https://topol-dt.ru/upload/iblock/005/4ae1faf1_4973_11e9_94db_549f35008dee_e4d9b8c1_209c_11ea_b3e1_549f35008dee.jpeg</t>
  </si>
  <si>
    <t>https://topol-dt.ru/upload/iblock/8c4/4ae1faf1_4973_11e9_94db_549f35008dee_09ff5228_209d_11ea_b3e1_549f35008dee.jpeg</t>
  </si>
  <si>
    <t>https://topol-dt.ru/upload/iblock/531/4ae1faf1_4973_11e9_94db_549f35008dee_14055d8e_209d_11ea_b3e1_549f35008dee.jpeg</t>
  </si>
  <si>
    <t>https://topol-dt.ru/upload/iblock/66e/4ae1faf1_4973_11e9_94db_549f35008dee_04eeab17_20a8_11ea_b3e1_549f35008dee.pdf</t>
  </si>
  <si>
    <t>Стол письменный большой Polini kids City/ Urban, 200x60 см, зеленый</t>
  </si>
  <si>
    <t>https://topol-dt.ru/catalog/stoly/stol_pismennyy_bolshoy_polini_kids_city_urban_200x60_sm_zelenyy/</t>
  </si>
  <si>
    <t>https://topol-dt.ru/upload/iblock/4ad/d8c51c5a_128a_11ea_b3e1_549f35008dee_b0ca9398_2230_11ea_b3e1_549f35008dee.jpeg</t>
  </si>
  <si>
    <t>https://topol-dt.ru/upload/iblock/c61/d8c51c5a_128a_11ea_b3e1_549f35008dee_437c5300_1374_11eb_876e_549f35008dee.jpeg</t>
  </si>
  <si>
    <t>https://topol-dt.ru/upload/iblock/841/d8c51c5a_128a_11ea_b3e1_549f35008dee_b0ca9399_2230_11ea_b3e1_549f35008dee.jpeg</t>
  </si>
  <si>
    <t>https://topol-dt.ru/upload/iblock/cf3/d8c51c5a_128a_11ea_b3e1_549f35008dee_b82a36d1_2230_11ea_b3e1_549f35008dee.jpeg</t>
  </si>
  <si>
    <t>https://topol-dt.ru/upload/iblock/c15/d8c51c5a_128a_11ea_b3e1_549f35008dee_e887b09e_223c_11ea_b3e1_549f35008dee.pdf</t>
  </si>
  <si>
    <t>Стул для комплекта растущей детской мебели Polini Kids Eco 400 SM, белый-натуральный</t>
  </si>
  <si>
    <t>-безопасные материалы: массив березы-устойчивая конструкция-для игр и обучения-регулировка высоты-практичностьВозраст: от 3-10 лет.Габариты:(ДхШхВ)32,0 х 33 х 64,4 см.Высота сидения от пола 26/29,5/34 см.</t>
  </si>
  <si>
    <t>https://topol-dt.ru/catalog/mebelnye_komplekty/stul_dlya_komplekta_rastushchey_detskoy_mebeli_polini_kids_eco_400_sm_belyy_naturalnyy/</t>
  </si>
  <si>
    <t>https://topol-dt.ru/upload/iblock/60f/3f1c256a_27ad_11ea_b3e1_549f35008dee_0de762de_3829_11ea_b3e1_549f35008dee.jpeg</t>
  </si>
  <si>
    <t>https://topol-dt.ru/upload/iblock/07a/3f1c256a_27ad_11ea_b3e1_549f35008dee_0de762df_3829_11ea_b3e1_549f35008dee.jpeg</t>
  </si>
  <si>
    <t>https://topol-dt.ru/upload/iblock/a2b/3f1c256a_27ad_11ea_b3e1_549f35008dee_148d5ac2_3829_11ea_b3e1_549f35008dee.jpeg</t>
  </si>
  <si>
    <t>Полка навесная для стола письменного Polini kids Mirum 1445/1446, белая</t>
  </si>
  <si>
    <t>Навесная полка прекрасно дополнит письменный стол Polini kids Mirum 1445/1446.Предназначена для размещения книг, журналов и предметов интерьера.Крепится к стене и прекрасно дополняет интерьер комнаты.Полку можно дополнить 2-мя цветными дверками (продаются отдельно).Габариты: (ВхШхГ)40х120х31 см.</t>
  </si>
  <si>
    <t>https://topol-dt.ru/catalog/polki/polka_navesnaya_dlya_stola_pismennogo_polini_kids_mirum_1445_1446_belaya/</t>
  </si>
  <si>
    <t>https://topol-dt.ru/upload/iblock/939/a35aea68_285f_11e9_94db_549f35008dee_24f3d1c1_7b91_11e9_b477_549f35008dee.jpeg</t>
  </si>
  <si>
    <t>https://topol-dt.ru/upload/iblock/99b/a35aea68_285f_11e9_94db_549f35008dee_268be4a5_a189_11e9_8710_549f35008dee.jpeg</t>
  </si>
  <si>
    <t>Боковое ограждение кровати детской Polini kids Mirum 1910, голубой</t>
  </si>
  <si>
    <t>https://topol-dt.ru/catalog/aksessuary_dlya_mebeli/bokovoe_ograzhdenie_krovati_detskoy_polini_kids_mirum_1910_goluboy/</t>
  </si>
  <si>
    <t>https://topol-dt.ru/upload/iblock/1f1/91444885_25f7_11e9_94db_549f35008dee_602d3798_4a13_11e9_94db_549f35008dee.jpeg</t>
  </si>
  <si>
    <t>https://topol-dt.ru/upload/iblock/41a/91444885_25f7_11e9_94db_549f35008dee_4ced9a83_3f37_11e9_94db_549f35008dee.jpeg</t>
  </si>
  <si>
    <t>https://topol-dt.ru/upload/iblock/03c/91444885_25f7_11e9_94db_549f35008dee_602d3799_4a13_11e9_94db_549f35008dee.jpeg</t>
  </si>
  <si>
    <t>https://topol-dt.ru/upload/iblock/400/91444885_25f7_11e9_94db_549f35008dee_99658d09_adfa_11ed_bf2f_549f35008dee.jpeg</t>
  </si>
  <si>
    <t>https://topol-dt.ru/upload/iblock/abc/91444885_25f7_11e9_94db_549f35008dee_1cacba2b_56a6_11e9_94db_549f35008dee.pdf</t>
  </si>
  <si>
    <t>Стол письменный Polini  kids Aviv 1455 с надстройкой и ящиками, серый / белый-серый</t>
  </si>
  <si>
    <t>https://topol-dt.ru/catalog/stoly/stol_pismennyy_polini_kids_aviv_1455_s_nadstroykoy_i_yashchikami_seryy_belyy_seryy/</t>
  </si>
  <si>
    <t>https://topol-dt.ru/upload/iblock/ead/9d3f2e71_284c_11e9_94db_549f35008dee_6544c234_4a16_11e9_94db_549f35008dee.jpeg</t>
  </si>
  <si>
    <t>https://topol-dt.ru/upload/iblock/881/9d3f2e71_284c_11e9_94db_549f35008dee_6544c236_4a16_11e9_94db_549f35008dee.jpeg</t>
  </si>
  <si>
    <t>https://topol-dt.ru/upload/iblock/db3/9d3f2e71_284c_11e9_94db_549f35008dee_0fc2b99c_6746_11e9_b477_549f35008dee.pdf</t>
  </si>
  <si>
    <t>https://topol-dt.ru/upload/iblock/c99/9d3f2e71_284c_11e9_94db_549f35008dee_0fc2b99d_6746_11e9_b477_549f35008dee.pdf</t>
  </si>
  <si>
    <t>Стол письменный Polini  kids Aviv 1455 с надстройкой и ящиками, серый / белый-голубой</t>
  </si>
  <si>
    <t>https://topol-dt.ru/catalog/stoly/stol_pismennyy_polini_kids_aviv_1455_s_nadstroykoy_i_yashchikami_seryy_belyy_goluboy/</t>
  </si>
  <si>
    <t>https://topol-dt.ru/upload/iblock/663/c2483755_284c_11e9_94db_549f35008dee_6e912246_4a16_11e9_94db_549f35008dee.jpeg</t>
  </si>
  <si>
    <t>https://topol-dt.ru/upload/iblock/03e/c2483755_284c_11e9_94db_549f35008dee_6e912247_4a16_11e9_94db_549f35008dee.jpeg</t>
  </si>
  <si>
    <t>https://topol-dt.ru/upload/iblock/a0f/c2483755_284c_11e9_94db_549f35008dee_d199ea94_6745_11e9_b477_549f35008dee.pdf</t>
  </si>
  <si>
    <t>https://topol-dt.ru/upload/iblock/6fa/c2483755_284c_11e9_94db_549f35008dee_d199ea95_6745_11e9_b477_549f35008dee.pdf</t>
  </si>
  <si>
    <t>Стульчик для кормления Polini kids 152 Собачки, бирюзовый</t>
  </si>
  <si>
    <t>https://topol-dt.ru/catalog/stulchiki_dlya_kormleniya_1/stulchik_dlya_kormleniya_polini_kids_152_sobachki_biryuzovyy/</t>
  </si>
  <si>
    <t>https://topol-dt.ru/upload/iblock/8a9/2d4258c4_f952_11e9_b3e1_549f35008dee_6e099f4a_4c93_11ea_9c7a_549f35008dee.jpeg</t>
  </si>
  <si>
    <t>https://topol-dt.ru/upload/iblock/74c/2d4258c4_f952_11e9_b3e1_549f35008dee_d7cc6bc1_2829_11ec_9107_549f35008dee.jpeg</t>
  </si>
  <si>
    <t>https://topol-dt.ru/upload/iblock/fe6/2d4258c4_f952_11e9_b3e1_549f35008dee_d7cc6bc2_2829_11ec_9107_549f35008dee.jpeg</t>
  </si>
  <si>
    <t>https://topol-dt.ru/upload/iblock/aca/2d4258c4_f952_11e9_b3e1_549f35008dee_e004ac33_2829_11ec_9107_549f35008dee.jpeg</t>
  </si>
  <si>
    <t>https://topol-dt.ru/upload/iblock/3ae/2d4258c4_f952_11e9_b3e1_549f35008dee_e004ac34_2829_11ec_9107_549f35008dee.jpeg</t>
  </si>
  <si>
    <t>https://topol-dt.ru/upload/iblock/3eb/2d4258c4_f952_11e9_b3e1_549f35008dee_771a7cf5_4c93_11ea_9c7a_549f35008dee.jpeg</t>
  </si>
  <si>
    <t>https://topol-dt.ru/upload/iblock/81f/2d4258c4_f952_11e9_b3e1_549f35008dee_771a7cf6_4c93_11ea_9c7a_549f35008dee.jpeg</t>
  </si>
  <si>
    <t>https://topol-dt.ru/upload/iblock/340/2d4258c4_f952_11e9_b3e1_549f35008dee_83713f00_4c93_11ea_9c7a_549f35008dee.jpeg</t>
  </si>
  <si>
    <t>https://topol-dt.ru/upload/iblock/b88/2d4258c4_f952_11e9_b3e1_549f35008dee_83713f01_4c93_11ea_9c7a_549f35008dee.jpeg</t>
  </si>
  <si>
    <t>https://topol-dt.ru/upload/iblock/897/2d4258c4_f952_11e9_b3e1_549f35008dee_8d00459a_4c93_11ea_9c7a_549f35008dee.jpeg</t>
  </si>
  <si>
    <t>https://topol-dt.ru/upload/iblock/1ad/2d4258c4_f952_11e9_b3e1_549f35008dee_8d00459b_4c93_11ea_9c7a_549f35008dee.jpeg</t>
  </si>
  <si>
    <t>https://topol-dt.ru/upload/iblock/a6b/2d4258c4_f952_11e9_b3e1_549f35008dee_95871375_4c93_11ea_9c7a_549f35008dee.jpeg</t>
  </si>
  <si>
    <t>https://topol-dt.ru/upload/iblock/0da/2d4258c4_f952_11e9_b3e1_549f35008dee_a0a24332_b480_11ea_a0f3_549f35008dee.pdf</t>
  </si>
  <si>
    <t>Кроватка детская Polini kids Simple 328, белый-розовый</t>
  </si>
  <si>
    <t>0.9265</t>
  </si>
  <si>
    <t>-Опускающаяся боковина-В комплекте накладки ПВХ на бортики-Ящик в основании для игрушек или постельного белья-Реечное ортопедическое основание-Натуральные материал: массив березы-Регулировка ложа по высоте в 2 положения -Маятник универсальный (с возможностью поперечного и продольного качания)Размер кровати (ВхШхД) – 1095 х 684 х 1248 смРазмер ложа: 60 х 120 см</t>
  </si>
  <si>
    <t>https://topol-dt.ru/catalog/krovatki/krovatka_detskaya_polini_kids_simple_328_belyy_rozovyy/</t>
  </si>
  <si>
    <t>https://topol-dt.ru/upload/iblock/bc9/bc05eef8_61c1_11e9_94db_549f35008dee_a3c7083c_f559_11e9_8710_549f35008dee.jpeg</t>
  </si>
  <si>
    <t>https://topol-dt.ru/upload/iblock/268/bc05eef8_61c1_11e9_94db_549f35008dee_9c4611c1_f559_11e9_8710_549f35008dee.jpeg</t>
  </si>
  <si>
    <t>https://topol-dt.ru/upload/iblock/a7f/bc05eef8_61c1_11e9_94db_549f35008dee_a3c7083d_f559_11e9_8710_549f35008dee.jpeg</t>
  </si>
  <si>
    <t>https://topol-dt.ru/upload/iblock/094/bc05eef8_61c1_11e9_94db_549f35008dee_aaf70ff0_f559_11e9_8710_549f35008dee.jpeg</t>
  </si>
  <si>
    <t>https://topol-dt.ru/upload/iblock/c17/bc05eef8_61c1_11e9_94db_549f35008dee_aaf70ff2_f559_11e9_8710_549f35008dee.jpeg</t>
  </si>
  <si>
    <t>https://topol-dt.ru/upload/iblock/ad0/bc05eef8_61c1_11e9_94db_549f35008dee_b24146c7_f559_11e9_8710_549f35008dee.jpeg</t>
  </si>
  <si>
    <t>https://topol-dt.ru/upload/iblock/add/bc05eef8_61c1_11e9_94db_549f35008dee_ba9d3bdd_f559_11e9_8710_549f35008dee.jpeg</t>
  </si>
  <si>
    <t>https://topol-dt.ru/upload/iblock/db4/bc05eef8_61c1_11e9_94db_549f35008dee_e535bba4_f559_11e9_8710_549f35008dee.jpeg</t>
  </si>
  <si>
    <t>https://topol-dt.ru/upload/iblock/e0e/bc05eef8_61c1_11e9_94db_549f35008dee_c9700b49_f55a_11e9_8710_549f35008dee.jpeg</t>
  </si>
  <si>
    <t>https://topol-dt.ru/upload/iblock/44d/bc05eef8_61c1_11e9_94db_549f35008dee_255a1276_69e7_11ea_a0f3_549f35008dee.pdf</t>
  </si>
  <si>
    <t>Кроватка детская Polini kids Simple 328, белый-серый</t>
  </si>
  <si>
    <t>https://topol-dt.ru/catalog/krovatki/krovatka_detskaya_polini_kids_simple_328_belyy_seryy/</t>
  </si>
  <si>
    <t>https://topol-dt.ru/upload/iblock/5a6/d70429b4_61c1_11e9_94db_549f35008dee_eec81f8e_f55b_11e9_8710_549f35008dee.jpeg</t>
  </si>
  <si>
    <t>https://topol-dt.ru/upload/iblock/b54/d70429b4_61c1_11e9_94db_549f35008dee_eec81f8f_f55b_11e9_8710_549f35008dee.jpeg</t>
  </si>
  <si>
    <t>https://topol-dt.ru/upload/iblock/88f/d70429b4_61c1_11e9_94db_549f35008dee_f7ff133d_f55b_11e9_8710_549f35008dee.jpeg</t>
  </si>
  <si>
    <t>https://topol-dt.ru/upload/iblock/11f/d70429b4_61c1_11e9_94db_549f35008dee_f7ff133e_f55b_11e9_8710_549f35008dee.jpeg</t>
  </si>
  <si>
    <t>https://topol-dt.ru/upload/iblock/46e/d70429b4_61c1_11e9_94db_549f35008dee_02cab0db_f55c_11e9_8710_549f35008dee.jpeg</t>
  </si>
  <si>
    <t>https://topol-dt.ru/upload/iblock/e04/d70429b4_61c1_11e9_94db_549f35008dee_0954183c_f55c_11e9_8710_549f35008dee.jpeg</t>
  </si>
  <si>
    <t>https://topol-dt.ru/upload/iblock/deb/d70429b4_61c1_11e9_94db_549f35008dee_0954183d_f55c_11e9_8710_549f35008dee.jpeg</t>
  </si>
  <si>
    <t>https://topol-dt.ru/upload/iblock/50e/d70429b4_61c1_11e9_94db_549f35008dee_0f9ad915_f55c_11e9_8710_549f35008dee.jpeg</t>
  </si>
  <si>
    <t>https://topol-dt.ru/upload/iblock/75c/d70429b4_61c1_11e9_94db_549f35008dee_0f9ad916_f55c_11e9_8710_549f35008dee.jpeg</t>
  </si>
  <si>
    <t>https://topol-dt.ru/upload/iblock/5f1/d70429b4_61c1_11e9_94db_549f35008dee_1d9d9992_69e7_11ea_a0f3_549f35008dee.pdf</t>
  </si>
  <si>
    <t>Кроватка детская Polini kids Simple 328, белый-макиато</t>
  </si>
  <si>
    <t>https://topol-dt.ru/catalog/krovatki/krovatka_detskaya_polini_kids_simple_328_belyy_makiato/</t>
  </si>
  <si>
    <t>https://topol-dt.ru/upload/iblock/f4d/e8b6045d_61c1_11e9_94db_549f35008dee_bc2a43b4_f558_11e9_8710_549f35008dee.jpeg</t>
  </si>
  <si>
    <t>https://topol-dt.ru/upload/iblock/d3b/e8b6045d_61c1_11e9_94db_549f35008dee_d7be7520_f558_11e9_8710_549f35008dee.jpeg</t>
  </si>
  <si>
    <t>https://topol-dt.ru/upload/iblock/c1b/e8b6045d_61c1_11e9_94db_549f35008dee_de34d17e_f558_11e9_8710_549f35008dee.jpeg</t>
  </si>
  <si>
    <t>https://topol-dt.ru/upload/iblock/d4d/e8b6045d_61c1_11e9_94db_549f35008dee_de34d17f_f558_11e9_8710_549f35008dee.jpeg</t>
  </si>
  <si>
    <t>https://topol-dt.ru/upload/iblock/0be/e8b6045d_61c1_11e9_94db_549f35008dee_eccba08c_f558_11e9_8710_549f35008dee.jpeg</t>
  </si>
  <si>
    <t>https://topol-dt.ru/upload/iblock/8ab/e8b6045d_61c1_11e9_94db_549f35008dee_f6ee3c77_f558_11e9_8710_549f35008dee.jpeg</t>
  </si>
  <si>
    <t>https://topol-dt.ru/upload/iblock/038/e8b6045d_61c1_11e9_94db_549f35008dee_fcf4b828_f558_11e9_8710_549f35008dee.jpeg</t>
  </si>
  <si>
    <t>https://topol-dt.ru/upload/iblock/993/e8b6045d_61c1_11e9_94db_549f35008dee_04b8552d_f559_11e9_8710_549f35008dee.jpeg</t>
  </si>
  <si>
    <t>https://topol-dt.ru/upload/iblock/221/e8b6045d_61c1_11e9_94db_549f35008dee_9cc2d53d_f55b_11e9_8710_549f35008dee.jpeg</t>
  </si>
  <si>
    <t>https://topol-dt.ru/upload/iblock/d48/e8b6045d_61c1_11e9_94db_549f35008dee_15eaa62f_69e7_11ea_a0f3_549f35008dee.pdf</t>
  </si>
  <si>
    <t>Стульчик для кормления Polini kids 252 Собачки, бирюзовый</t>
  </si>
  <si>
    <t>https://topol-dt.ru/catalog/stulchiki_dlya_kormleniya_1/stulchik_dlya_kormleniya_polini_kids_252_sobachki_biryuzovyy/</t>
  </si>
  <si>
    <t>https://topol-dt.ru/upload/iblock/4df/b93e678a_f951_11e9_b3e1_549f35008dee_856dd028_4f1e_11ea_9c7a_549f35008dee.jpeg</t>
  </si>
  <si>
    <t>https://topol-dt.ru/upload/iblock/857/b93e678a_f951_11e9_b3e1_549f35008dee_856dd02a_4f1e_11ea_9c7a_549f35008dee.jpeg</t>
  </si>
  <si>
    <t>https://topol-dt.ru/upload/iblock/7c9/b93e678a_f951_11e9_b3e1_549f35008dee_8ed1fdfc_4f1e_11ea_9c7a_549f35008dee.jpeg</t>
  </si>
  <si>
    <t>https://topol-dt.ru/upload/iblock/c9a/b93e678a_f951_11e9_b3e1_549f35008dee_8ed1fdfd_4f1e_11ea_9c7a_549f35008dee.jpeg</t>
  </si>
  <si>
    <t>https://topol-dt.ru/upload/iblock/478/b93e678a_f951_11e9_b3e1_549f35008dee_986ceb77_4f1e_11ea_9c7a_549f35008dee.jpeg</t>
  </si>
  <si>
    <t>https://topol-dt.ru/upload/iblock/4f7/b93e678a_f951_11e9_b3e1_549f35008dee_a0f3b953_4f1e_11ea_9c7a_549f35008dee.jpeg</t>
  </si>
  <si>
    <t>https://topol-dt.ru/upload/iblock/07a/b93e678a_f951_11e9_b3e1_549f35008dee_a9bacc55_4f1e_11ea_9c7a_549f35008dee.jpeg</t>
  </si>
  <si>
    <t>https://topol-dt.ru/upload/iblock/1ea/b93e678a_f951_11e9_b3e1_549f35008dee_a9bacc56_4f1e_11ea_9c7a_549f35008dee.jpeg</t>
  </si>
  <si>
    <t>https://topol-dt.ru/upload/iblock/436/b93e678a_f951_11e9_b3e1_549f35008dee_b13e2433_4f1e_11ea_9c7a_549f35008dee.jpeg</t>
  </si>
  <si>
    <t>https://topol-dt.ru/upload/iblock/063/b93e678a_f951_11e9_b3e1_549f35008dee_92215d9d_e834_11ea_a0f3_549f35008dee.jpeg</t>
  </si>
  <si>
    <t>https://topol-dt.ru/upload/iblock/99f/b93e678a_f951_11e9_b3e1_549f35008dee_982efd6f_e834_11ea_a0f3_549f35008dee.jpeg</t>
  </si>
  <si>
    <t>https://topol-dt.ru/upload/iblock/441/b93e678a_f951_11e9_b3e1_549f35008dee_982efd70_e834_11ea_a0f3_549f35008dee.jpeg</t>
  </si>
  <si>
    <t>https://topol-dt.ru/upload/iblock/38a/b93e678a_f951_11e9_b3e1_549f35008dee_a86b9ee7_b482_11ea_a0f3_549f35008dee.pdf</t>
  </si>
  <si>
    <t>Стульчик для кормления Polini kids 252 Собачки, розовый</t>
  </si>
  <si>
    <t>https://topol-dt.ru/catalog/stulchiki_dlya_kormleniya_1/stulchik_dlya_kormleniya_polini_kids_252_sobachki_rozovyy/</t>
  </si>
  <si>
    <t>https://topol-dt.ru/upload/iblock/645/eab6003a_f951_11e9_b3e1_549f35008dee_bc2fd7d5_4f1e_11ea_9c7a_549f35008dee.jpeg</t>
  </si>
  <si>
    <t>https://topol-dt.ru/upload/iblock/5cd/eab6003a_f951_11e9_b3e1_549f35008dee_bc2fd7d6_4f1e_11ea_9c7a_549f35008dee.jpeg</t>
  </si>
  <si>
    <t>https://topol-dt.ru/upload/iblock/12e/eab6003a_f951_11e9_b3e1_549f35008dee_c38d19ae_4f1e_11ea_9c7a_549f35008dee.jpeg</t>
  </si>
  <si>
    <t>https://topol-dt.ru/upload/iblock/ec9/eab6003a_f951_11e9_b3e1_549f35008dee_c38d19b0_4f1e_11ea_9c7a_549f35008dee.jpeg</t>
  </si>
  <si>
    <t>https://topol-dt.ru/upload/iblock/058/eab6003a_f951_11e9_b3e1_549f35008dee_cbad8c5e_4f1e_11ea_9c7a_549f35008dee.jpeg</t>
  </si>
  <si>
    <t>https://topol-dt.ru/upload/iblock/efa/eab6003a_f951_11e9_b3e1_549f35008dee_cbad8c5f_4f1e_11ea_9c7a_549f35008dee.jpeg</t>
  </si>
  <si>
    <t>https://topol-dt.ru/upload/iblock/8b2/eab6003a_f951_11e9_b3e1_549f35008dee_d4b745e9_4f1e_11ea_9c7a_549f35008dee.jpeg</t>
  </si>
  <si>
    <t>https://topol-dt.ru/upload/iblock/dc6/eab6003a_f951_11e9_b3e1_549f35008dee_d4b745eb_4f1e_11ea_9c7a_549f35008dee.jpeg</t>
  </si>
  <si>
    <t>https://topol-dt.ru/upload/iblock/dfe/eab6003a_f951_11e9_b3e1_549f35008dee_dc63152a_4f1e_11ea_9c7a_549f35008dee.jpeg</t>
  </si>
  <si>
    <t>https://topol-dt.ru/upload/iblock/f17/eab6003a_f951_11e9_b3e1_549f35008dee_73428510_e834_11ea_a0f3_549f35008dee.jpeg</t>
  </si>
  <si>
    <t>https://topol-dt.ru/upload/iblock/326/eab6003a_f951_11e9_b3e1_549f35008dee_797afda7_e834_11ea_a0f3_549f35008dee.jpeg</t>
  </si>
  <si>
    <t>https://topol-dt.ru/upload/iblock/0c2/eab6003a_f951_11e9_b3e1_549f35008dee_797afda8_e834_11ea_a0f3_549f35008dee.jpeg</t>
  </si>
  <si>
    <t>https://topol-dt.ru/upload/iblock/364/eab6003a_f951_11e9_b3e1_549f35008dee_41083a61_b482_11ea_a0f3_549f35008dee.pdf</t>
  </si>
  <si>
    <t>Стульчик для кормления Polini kids 152 Собачки, розовый</t>
  </si>
  <si>
    <t>https://topol-dt.ru/catalog/stulchiki_dlya_kormleniya_1/stulchik_dlya_kormleniya_polini_kids_152_sobachki_rozovyy/</t>
  </si>
  <si>
    <t>https://topol-dt.ru/upload/iblock/789/4a725840_f952_11e9_b3e1_549f35008dee_b9275944_4f1d_11ea_9c7a_549f35008dee.jpeg</t>
  </si>
  <si>
    <t>https://topol-dt.ru/upload/iblock/6a4/4a725840_f952_11e9_b3e1_549f35008dee_f6f9d1b7_2829_11ec_9107_549f35008dee.jpeg</t>
  </si>
  <si>
    <t>https://topol-dt.ru/upload/iblock/1a9/4a725840_f952_11e9_b3e1_549f35008dee_f6f9d1b8_2829_11ec_9107_549f35008dee.jpeg</t>
  </si>
  <si>
    <t>https://topol-dt.ru/upload/iblock/2f7/4a725840_f952_11e9_b3e1_549f35008dee_00841590_282a_11ec_9107_549f35008dee.jpeg</t>
  </si>
  <si>
    <t>https://topol-dt.ru/upload/iblock/99c/4a725840_f952_11e9_b3e1_549f35008dee_00841591_282a_11ec_9107_549f35008dee.jpeg</t>
  </si>
  <si>
    <t>https://topol-dt.ru/upload/iblock/fd8/4a725840_f952_11e9_b3e1_549f35008dee_b9275945_4f1d_11ea_9c7a_549f35008dee.jpeg</t>
  </si>
  <si>
    <t>https://topol-dt.ru/upload/iblock/ed2/4a725840_f952_11e9_b3e1_549f35008dee_c41dcfa7_4f1d_11ea_9c7a_549f35008dee.jpeg</t>
  </si>
  <si>
    <t>https://topol-dt.ru/upload/iblock/2db/4a725840_f952_11e9_b3e1_549f35008dee_c41dcfa8_4f1d_11ea_9c7a_549f35008dee.jpeg</t>
  </si>
  <si>
    <t>https://topol-dt.ru/upload/iblock/463/4a725840_f952_11e9_b3e1_549f35008dee_cf0ac089_4f1d_11ea_9c7a_549f35008dee.jpeg</t>
  </si>
  <si>
    <t>https://topol-dt.ru/upload/iblock/033/4a725840_f952_11e9_b3e1_549f35008dee_cf0ac08a_4f1d_11ea_9c7a_549f35008dee.jpeg</t>
  </si>
  <si>
    <t>https://topol-dt.ru/upload/iblock/f1e/4a725840_f952_11e9_b3e1_549f35008dee_d8c23e87_4f1d_11ea_9c7a_549f35008dee.jpeg</t>
  </si>
  <si>
    <t>https://topol-dt.ru/upload/iblock/525/4a725840_f952_11e9_b3e1_549f35008dee_d8c23e88_4f1d_11ea_9c7a_549f35008dee.jpeg</t>
  </si>
  <si>
    <t>https://topol-dt.ru/upload/iblock/1e3/4a725840_f952_11e9_b3e1_549f35008dee_ab5f988f_b480_11ea_a0f3_549f35008dee.pdf</t>
  </si>
  <si>
    <t>Кровать-чердак Polini kids Simple с письменным столом и шкафом, белый-зеленый</t>
  </si>
  <si>
    <t>https://topol-dt.ru/catalog/krovati_cherdaki_s_igrovoy_zonoy/krovat_cherdak_polini_kids_simple_s_pismennym_stolom_i_shkafom_belyy_zelenyy/</t>
  </si>
  <si>
    <t>https://topol-dt.ru/upload/iblock/e1c/510533b8_496c_11ea_9c7a_549f35008dee_b66f9fe7_9de5_11eb_942e_549f35008dee.jpeg</t>
  </si>
  <si>
    <t>https://topol-dt.ru/upload/iblock/2fc/510533b8_496c_11ea_9c7a_549f35008dee_c16a3161_185b_11eb_876e_549f35008dee.jpeg</t>
  </si>
  <si>
    <t>https://topol-dt.ru/upload/iblock/97c/510533b8_496c_11ea_9c7a_549f35008dee_c16a3162_185b_11eb_876e_549f35008dee.jpeg</t>
  </si>
  <si>
    <t>https://topol-dt.ru/upload/iblock/10a/510533b8_496c_11ea_9c7a_549f35008dee_c768b459_185b_11eb_876e_549f35008dee.jpeg</t>
  </si>
  <si>
    <t>https://topol-dt.ru/upload/iblock/58c/510533b8_496c_11ea_9c7a_549f35008dee_c768b45a_185b_11eb_876e_549f35008dee.jpeg</t>
  </si>
  <si>
    <t>https://topol-dt.ru/upload/iblock/596/510533b8_496c_11ea_9c7a_549f35008dee_3c87b377_5491_11ea_9c7a_549f35008dee.jpeg</t>
  </si>
  <si>
    <t>https://topol-dt.ru/upload/iblock/9c6/510533b8_496c_11ea_9c7a_549f35008dee_8e3b2786_5494_11ea_9c7a_549f35008dee.jpeg</t>
  </si>
  <si>
    <t>https://topol-dt.ru/upload/iblock/e24/510533b8_496c_11ea_9c7a_549f35008dee_c0902031_5494_11ea_9c7a_549f35008dee.jpeg</t>
  </si>
  <si>
    <t>https://topol-dt.ru/upload/iblock/d2e/510533b8_496c_11ea_9c7a_549f35008dee_ceaa853e_cca2_11ed_bf2f_549f35008dee.jpeg</t>
  </si>
  <si>
    <t>https://topol-dt.ru/upload/iblock/1e3/510533b8_496c_11ea_9c7a_549f35008dee_ceaa853f_cca2_11ed_bf2f_549f35008dee.jpeg</t>
  </si>
  <si>
    <t>https://topol-dt.ru/upload/iblock/658/510533b8_496c_11ea_9c7a_549f35008dee_a06f6fe6_5493_11ea_9c7a_549f35008dee.pdf</t>
  </si>
  <si>
    <t>https://topol-dt.ru/upload/iblock/685/510533b8_496c_11ea_9c7a_549f35008dee_b895458e_5493_11ea_9c7a_549f35008dee.pdf</t>
  </si>
  <si>
    <t>https://topol-dt.ru/upload/iblock/b97/510533b8_496c_11ea_9c7a_549f35008dee_cfec037f_5493_11ea_9c7a_549f35008dee.pdf</t>
  </si>
  <si>
    <t>https://topol-dt.ru/upload/iblock/a9d/510533b8_496c_11ea_9c7a_549f35008dee_99c253e2_5493_11ea_9c7a_549f35008dee.pdf</t>
  </si>
  <si>
    <t>https://topol-dt.ru/upload/iblock/67b/510533b8_496c_11ea_9c7a_549f35008dee_a06f6fe7_5493_11ea_9c7a_549f35008dee.pdf</t>
  </si>
  <si>
    <t>Декоративный элемент для кровати-чердака Polini kids City, белый</t>
  </si>
  <si>
    <t>Декоративный элемент для кровати-чердака Polini City придает новый вид изделию.Лента может быть легко наклеена без пузырей на бортик кровати.Инструкции по уходу: протирать влажной тряпкой.При необходимости удобно снимается, не оставляют следов и не повреждают поверхность.</t>
  </si>
  <si>
    <t>https://topol-dt.ru/catalog/aksessuary_dlya_mebeli/dekorativnyy_element_dlya_krovati_cherdaka_polini_kids_city_belyy/</t>
  </si>
  <si>
    <t>https://topol-dt.ru/upload/iblock/74c/25b138bf_a10e_11e8_82b4_549f35008dee_1211d08e_589b_11ea_9c7a_549f35008dee.jpeg</t>
  </si>
  <si>
    <t>https://topol-dt.ru/upload/iblock/aa6/25b138bf_a10e_11e8_82b4_549f35008dee_415ec8a0_589b_11ea_9c7a_549f35008dee.jpeg</t>
  </si>
  <si>
    <t>Перила к лестнице для кровати-чердака Polini kids City, ЛДСП, белый</t>
  </si>
  <si>
    <t>https://topol-dt.ru/catalog/aksessuary_dlya_mebeli/perila_k_lestnitse_dlya_krovati_cherdaka_polini_kids_city_ldsp_belyy/</t>
  </si>
  <si>
    <t>https://topol-dt.ru/upload/iblock/296/b713b1df_1291_11ea_b3e1_549f35008dee_78e4c60a_9bed_11ea_a0f3_549f35008dee.jpeg</t>
  </si>
  <si>
    <t>https://topol-dt.ru/upload/iblock/373/b713b1df_1291_11ea_b3e1_549f35008dee_74f22145_2ac7_11ea_b3e1_549f35008dee.jpeg</t>
  </si>
  <si>
    <t>https://topol-dt.ru/upload/iblock/b7f/b713b1df_1291_11ea_b3e1_549f35008dee_7e245234_2ac7_11ea_b3e1_549f35008dee.jpeg</t>
  </si>
  <si>
    <t>https://topol-dt.ru/upload/iblock/e0a/b713b1df_1291_11ea_b3e1_549f35008dee_7e245235_2ac7_11ea_b3e1_549f35008dee.jpeg</t>
  </si>
  <si>
    <t>Элемент встраиваемый с 2 ящиками для стеллажа Polini Home Smart, белый</t>
  </si>
  <si>
    <t>Подходит на каскадный и кубический стеллажи Polini Home Smart.Размер: 33,4х27,6х32,3 см.</t>
  </si>
  <si>
    <t>204-ОП-20</t>
  </si>
  <si>
    <t>https://topol-dt.ru/catalog/shkafy_i_stellazhi/element_vstraivaemyy_s_2_yashchikami_dlya_stellazha_polini_home_smart_belyy/</t>
  </si>
  <si>
    <t>https://topol-dt.ru/upload/iblock/8b3/0059c559_43ea_11ea_9c7a_549f35008dee_540093ff_5fa3_11ea_a0f3_549f35008dee.jpeg</t>
  </si>
  <si>
    <t>https://topol-dt.ru/upload/iblock/4dd/0059c559_43ea_11ea_9c7a_549f35008dee_54009400_5fa3_11ea_a0f3_549f35008dee.jpeg</t>
  </si>
  <si>
    <t>https://topol-dt.ru/upload/iblock/67a/0059c559_43ea_11ea_9c7a_549f35008dee_5adaea29_5fa3_11ea_a0f3_549f35008dee.jpeg</t>
  </si>
  <si>
    <t>https://topol-dt.ru/upload/iblock/5bb/0059c559_43ea_11ea_9c7a_549f35008dee_c30b9776_5fa9_11ea_a0f3_549f35008dee.jpeg</t>
  </si>
  <si>
    <t>https://topol-dt.ru/upload/iblock/ac7/0059c559_43ea_11ea_9c7a_549f35008dee_c30b9777_5fa9_11ea_a0f3_549f35008dee.jpeg</t>
  </si>
  <si>
    <t>https://topol-dt.ru/upload/iblock/e9c/0059c559_43ea_11ea_9c7a_549f35008dee_8e241edf_dba0_11ea_a0f3_549f35008dee.jpeg</t>
  </si>
  <si>
    <t>https://topol-dt.ru/upload/iblock/d50/0059c559_43ea_11ea_9c7a_549f35008dee_d4228d0d_f336_11ea_a0f3_549f35008dee.jpeg</t>
  </si>
  <si>
    <t>https://topol-dt.ru/upload/iblock/0b7/0059c559_43ea_11ea_9c7a_549f35008dee_e9c86700_f336_11ea_a0f3_549f35008dee.jpeg</t>
  </si>
  <si>
    <t>https://topol-dt.ru/upload/iblock/3d2/0059c559_43ea_11ea_9c7a_549f35008dee_3997e674_5fa7_11ea_a0f3_549f35008dee.pdf</t>
  </si>
  <si>
    <t>Элемент встраиваемый с 1 дверью для стеллажа Polini Home Smart, белый</t>
  </si>
  <si>
    <t>https://topol-dt.ru/catalog/shkafy_i_stellazhi/element_vstraivaemyy_s_1_dveryu_dlya_stellazha_polini_home_smart_belyy/</t>
  </si>
  <si>
    <t>https://topol-dt.ru/upload/iblock/24a/e371ad1d_43ea_11ea_9c7a_549f35008dee_0debb08e_5fa3_11ea_a0f3_549f35008dee.jpeg</t>
  </si>
  <si>
    <t>https://topol-dt.ru/upload/iblock/ca1/e371ad1d_43ea_11ea_9c7a_549f35008dee_0debb08f_5fa3_11ea_a0f3_549f35008dee.jpeg</t>
  </si>
  <si>
    <t>https://topol-dt.ru/upload/iblock/483/e371ad1d_43ea_11ea_9c7a_549f35008dee_14f0df7d_5fa3_11ea_a0f3_549f35008dee.jpeg</t>
  </si>
  <si>
    <t>https://topol-dt.ru/upload/iblock/e13/e371ad1d_43ea_11ea_9c7a_549f35008dee_343c4fde_5fa6_11ea_a0f3_549f35008dee.jpeg</t>
  </si>
  <si>
    <t>https://topol-dt.ru/upload/iblock/86d/e371ad1d_43ea_11ea_9c7a_549f35008dee_343c4fe1_5fa6_11ea_a0f3_549f35008dee.jpeg</t>
  </si>
  <si>
    <t>https://topol-dt.ru/upload/iblock/814/e371ad1d_43ea_11ea_9c7a_549f35008dee_916d4c1b_db9d_11ea_a0f3_549f35008dee.jpeg</t>
  </si>
  <si>
    <t>https://topol-dt.ru/upload/iblock/d52/e371ad1d_43ea_11ea_9c7a_549f35008dee_c26e4760_f336_11ea_a0f3_549f35008dee.jpeg</t>
  </si>
  <si>
    <t>https://topol-dt.ru/upload/iblock/162/e371ad1d_43ea_11ea_9c7a_549f35008dee_1aa602e4_5fa7_11ea_a0f3_549f35008dee.pdf</t>
  </si>
  <si>
    <t>Пододеяльник Фея &amp;quot;Улыбка&amp;quot; 110х140</t>
  </si>
  <si>
    <t xml:space="preserve">Белье выполнено из 100% хлопка. Размеры (ДхШ) – 110х 140 см. </t>
  </si>
  <si>
    <t>https://topol-dt.ru/catalog/postelnoe_bele/pododeyalnik_feya_ulybka_110kh140/</t>
  </si>
  <si>
    <t>https://topol-dt.ru/upload/iblock/099/27d45024_2085_11ea_b3e1_549f35008dee_d7da5af6_73e2_11ea_a0f3_549f35008dee.jpeg</t>
  </si>
  <si>
    <t>https://topol-dt.ru/upload/iblock/781/27d45024_2085_11ea_b3e1_549f35008dee_d7da5af7_73e2_11ea_a0f3_549f35008dee.jpeg</t>
  </si>
  <si>
    <t>https://topol-dt.ru/upload/iblock/2ec/27d45024_2085_11ea_b3e1_549f35008dee_de5eff97_73e2_11ea_a0f3_549f35008dee.jpeg</t>
  </si>
  <si>
    <t>https://topol-dt.ru/upload/iblock/97a/27d45024_2085_11ea_b3e1_549f35008dee_e4ace490_73e2_11ea_a0f3_549f35008dee.jpeg</t>
  </si>
  <si>
    <t>https://topol-dt.ru/upload/iblock/f0d/27d45024_2085_11ea_b3e1_549f35008dee_e4ace491_73e2_11ea_a0f3_549f35008dee.jpeg</t>
  </si>
  <si>
    <t>Наволочка Фея &amp;quot;Улыбка&amp;quot; 40х60</t>
  </si>
  <si>
    <t>Материал: 100% хлопок.Габариты:Размеры (ДхШ) – 60 х 40 см.</t>
  </si>
  <si>
    <t>https://topol-dt.ru/catalog/postelnoe_bele/navolochka_feya_ulybka_40kh60/</t>
  </si>
  <si>
    <t>https://topol-dt.ru</t>
  </si>
  <si>
    <t>Пододеяльник Фея &amp;quot;Очарование&amp;quot; 110х140</t>
  </si>
  <si>
    <t xml:space="preserve">Белье выполнено из 100% хлопка Размеры (ДхШ) – 110х 140 см. </t>
  </si>
  <si>
    <t>https://topol-dt.ru/catalog/postelnoe_bele/pododeyalnik_feya_ocharovanie_110kh140/</t>
  </si>
  <si>
    <t>https://topol-dt.ru/upload/iblock/850/996ab8a0_209e_11ea_b3e1_549f35008dee_96e50dbc_73e2_11ea_a0f3_549f35008dee.jpeg</t>
  </si>
  <si>
    <t>https://topol-dt.ru/upload/iblock/acb/996ab8a0_209e_11ea_b3e1_549f35008dee_96e50dbe_73e2_11ea_a0f3_549f35008dee.jpeg</t>
  </si>
  <si>
    <t>https://topol-dt.ru/upload/iblock/0cf/996ab8a0_209e_11ea_b3e1_549f35008dee_9e1c3991_73e2_11ea_a0f3_549f35008dee.jpeg</t>
  </si>
  <si>
    <t>https://topol-dt.ru/upload/iblock/35c/996ab8a0_209e_11ea_b3e1_549f35008dee_9e1c3992_73e2_11ea_a0f3_549f35008dee.jpeg</t>
  </si>
  <si>
    <t>https://topol-dt.ru/upload/iblock/83f/996ab8a0_209e_11ea_b3e1_549f35008dee_a4a80252_73e2_11ea_a0f3_549f35008dee.jpeg</t>
  </si>
  <si>
    <t>Простыня на резинке  Фея &amp;quot;Очарование&amp;quot;</t>
  </si>
  <si>
    <t>Материал: 100% хлопок.Размеры (ДхШ) – 120х 60 см.</t>
  </si>
  <si>
    <t>https://topol-dt.ru/catalog/postelnoe_bele/prostynya_na_rezinke_feya_ocharovanie/</t>
  </si>
  <si>
    <t>https://topol-dt.ru/upload/iblock/d21/4d7e0d8a_20a1_11ea_b3e1_549f35008dee_fbee361e_73e2_11ea_a0f3_549f35008dee.jpeg</t>
  </si>
  <si>
    <t>https://topol-dt.ru/upload/iblock/c98/4d7e0d8a_20a1_11ea_b3e1_549f35008dee_01f4b1cf_73e3_11ea_a0f3_549f35008dee.jpeg</t>
  </si>
  <si>
    <t>https://topol-dt.ru/upload/iblock/a6d/4d7e0d8a_20a1_11ea_b3e1_549f35008dee_01f4b1d1_73e3_11ea_a0f3_549f35008dee.jpeg</t>
  </si>
  <si>
    <t>https://topol-dt.ru/upload/iblock/dbf/4d7e0d8a_20a1_11ea_b3e1_549f35008dee_086b0e2e_73e3_11ea_a0f3_549f35008dee.jpeg</t>
  </si>
  <si>
    <t>https://topol-dt.ru/upload/iblock/3f0/4d7e0d8a_20a1_11ea_b3e1_549f35008dee_086b0e30_73e3_11ea_a0f3_549f35008dee.jpeg</t>
  </si>
  <si>
    <t>Наволочка Фея &amp;quot;Очарование&amp;quot; 40х60</t>
  </si>
  <si>
    <t>https://topol-dt.ru/catalog/postelnoe_bele/navolochka_feya_ocharovanie_40kh60/</t>
  </si>
  <si>
    <t>https://topol-dt.ru/upload/iblock/8d7/7bb05bb2_214d_11ea_b3e1_549f35008dee_331b5bb7_73e3_11ea_a0f3_549f35008dee.jpeg</t>
  </si>
  <si>
    <t>https://topol-dt.ru/upload/iblock/6c2/7bb05bb2_214d_11ea_b3e1_549f35008dee_331b5bb8_73e3_11ea_a0f3_549f35008dee.jpeg</t>
  </si>
  <si>
    <t>https://topol-dt.ru/upload/iblock/1be/7bb05bb2_214d_11ea_b3e1_549f35008dee_3953d44f_73e3_11ea_a0f3_549f35008dee.jpeg</t>
  </si>
  <si>
    <t>https://topol-dt.ru/upload/iblock/b5e/7bb05bb2_214d_11ea_b3e1_549f35008dee_3953d451_73e3_11ea_a0f3_549f35008dee.jpeg</t>
  </si>
  <si>
    <t>Пододеяльник Фея &amp;quot;Конфетти&amp;quot; 110х140</t>
  </si>
  <si>
    <t>https://topol-dt.ru/catalog/postelnoe_bele/pododeyalnik_feya_konfetti_110kh140/</t>
  </si>
  <si>
    <t>https://topol-dt.ru/upload/iblock/217/11310417_2150_11ea_b3e1_549f35008dee_be3ecd44_73e2_11ea_a0f3_549f35008dee.jpeg</t>
  </si>
  <si>
    <t>Наволочка Фея &amp;quot;Конфетти&amp;quot; 40х60</t>
  </si>
  <si>
    <t>https://topol-dt.ru/catalog/postelnoe_bele/navolochka_feya_konfetti_40kh60/</t>
  </si>
  <si>
    <t>https://topol-dt.ru/upload/iblock/99b/03b5f6c1_2151_11ea_b3e1_549f35008dee_5230f3eb_73e3_11ea_a0f3_549f35008dee.jpeg</t>
  </si>
  <si>
    <t>https://topol-dt.ru/upload/iblock/874/03b5f6c1_2151_11ea_b3e1_549f35008dee_5230f3ec_73e3_11ea_a0f3_549f35008dee.jpeg</t>
  </si>
  <si>
    <t>https://topol-dt.ru/upload/iblock/f8f/03b5f6c1_2151_11ea_b3e1_549f35008dee_5864a9c2_73e3_11ea_a0f3_549f35008dee.jpeg</t>
  </si>
  <si>
    <t>https://topol-dt.ru/upload/iblock/52f/03b5f6c1_2151_11ea_b3e1_549f35008dee_5864a9c3_73e3_11ea_a0f3_549f35008dee.jpeg</t>
  </si>
  <si>
    <t>Боковое ограждение кровати детской Polini kids Mirum 1910, розовый</t>
  </si>
  <si>
    <t>https://topol-dt.ru/catalog/aksessuary_dlya_mebeli/bokovoe_ograzhdenie_krovati_detskoy_polini_kids_mirum_1910_rozovyy/</t>
  </si>
  <si>
    <t>https://topol-dt.ru/upload/iblock/07a/650ffaae_25f7_11e9_94db_549f35008dee_5572439a_4a13_11e9_94db_549f35008dee.jpeg</t>
  </si>
  <si>
    <t>https://topol-dt.ru/upload/iblock/a68/650ffaae_25f7_11e9_94db_549f35008dee_5572439b_4a13_11e9_94db_549f35008dee.jpeg</t>
  </si>
  <si>
    <t>https://topol-dt.ru/upload/iblock/ebe/650ffaae_25f7_11e9_94db_549f35008dee_9073a141_adfa_11ed_bf2f_549f35008dee.jpeg</t>
  </si>
  <si>
    <t>https://topol-dt.ru/upload/iblock/407/650ffaae_25f7_11e9_94db_549f35008dee_385b1abb_56a6_11e9_94db_549f35008dee.pdf</t>
  </si>
  <si>
    <t>Полка Polini kids Mirum 5Y 600, серый-голубой</t>
  </si>
  <si>
    <t>Полка Polini kids Mirum 5Y 600- навесная полка, на которой можно разместить книги, журналы.Отлично дополняет всю коллекцию мебели Мирум и придает интерьеру завершенный вид.Полка имеет оригинальную форму уголка и надежно крепится к стене.Размер полки: (ВхШхГ) 33х60х26 см.</t>
  </si>
  <si>
    <t>https://topol-dt.ru/catalog/polki/polka_polini_kids_mirum_5y_600_seryy_goluboy/</t>
  </si>
  <si>
    <t>https://topol-dt.ru/upload/iblock/ccf/b9dc4377_2933_11e9_94db_549f35008dee_d176da40_4584_11e9_94db_549f35008dee.jpeg</t>
  </si>
  <si>
    <t>https://topol-dt.ru/upload/iblock/583/b9dc4377_2933_11e9_94db_549f35008dee_c2f8d3ba_4fab_11e9_94db_549f35008dee.jpeg</t>
  </si>
  <si>
    <t>https://topol-dt.ru/upload/iblock/200/b9dc4377_2933_11e9_94db_549f35008dee_2a461442_6743_11e9_b477_549f35008dee.pdf</t>
  </si>
  <si>
    <t>Полка Polini kids Mirum 5Y 600, серый-розовый</t>
  </si>
  <si>
    <t>https://topol-dt.ru/catalog/polki/polka_polini_kids_mirum_5y_600_seryy_rozovyy/</t>
  </si>
  <si>
    <t>https://topol-dt.ru/upload/iblock/ac1/de3eac09_2933_11e9_94db_549f35008dee_d99c0fb0_4584_11e9_94db_549f35008dee.jpeg</t>
  </si>
  <si>
    <t>https://topol-dt.ru/upload/iblock/0b3/de3eac09_2933_11e9_94db_549f35008dee_3adcab2b_6743_11e9_b477_549f35008dee.pdf</t>
  </si>
  <si>
    <t>Полка Polini kids Mirum 5Y 600, серый-желтый</t>
  </si>
  <si>
    <t>https://topol-dt.ru/catalog/polki/polka_polini_kids_mirum_5y_600_seryy_zheltyy/</t>
  </si>
  <si>
    <t>https://topol-dt.ru/upload/iblock/c61/fdc8e7ac_2933_11e9_94db_549f35008dee_c7fadea9_4584_11e9_94db_549f35008dee.jpeg</t>
  </si>
  <si>
    <t>https://topol-dt.ru/upload/iblock/f36/fdc8e7ac_2933_11e9_94db_549f35008dee_cacf7bc1_4fab_11e9_94db_549f35008dee.jpeg</t>
  </si>
  <si>
    <t>https://topol-dt.ru/upload/iblock/2da/fdc8e7ac_2933_11e9_94db_549f35008dee_345cc94c_6743_11e9_b477_549f35008dee.pdf</t>
  </si>
  <si>
    <t>Простыня на резинке  Фея &amp;quot;Улыбка&amp;quot;</t>
  </si>
  <si>
    <t>https://topol-dt.ru/catalog/postelnoe_bele/prostynya_na_rezinke_feya_ulybka/</t>
  </si>
  <si>
    <t>https://topol-dt.ru/upload/iblock/791/89a44d06_2088_11ea_b3e1_549f35008dee_1bd31c61_7978_11ea_a0f3_549f35008dee.jpeg</t>
  </si>
  <si>
    <t>https://topol-dt.ru/upload/iblock/d00/89a44d06_2088_11ea_b3e1_549f35008dee_1bd31c62_7978_11ea_a0f3_549f35008dee.jpeg</t>
  </si>
  <si>
    <t>https://topol-dt.ru/upload/iblock/bac/89a44d06_2088_11ea_b3e1_549f35008dee_23ac25c8_7978_11ea_a0f3_549f35008dee.jpeg</t>
  </si>
  <si>
    <t>https://topol-dt.ru/upload/iblock/080/89a44d06_2088_11ea_b3e1_549f35008dee_23ac25c9_7978_11ea_a0f3_549f35008dee.jpeg</t>
  </si>
  <si>
    <t>Простыня на резинке  Фея &amp;quot;Конфетти&amp;quot;</t>
  </si>
  <si>
    <t>https://topol-dt.ru/catalog/postelnoe_bele/prostynya_na_rezinke_feya_konfetti/</t>
  </si>
  <si>
    <t>https://topol-dt.ru/upload/iblock/15d/a9aa68e4_2150_11ea_b3e1_549f35008dee_04838292_7978_11ea_a0f3_549f35008dee.jpeg</t>
  </si>
  <si>
    <t>https://topol-dt.ru/upload/iblock/526/a9aa68e4_2150_11ea_b3e1_549f35008dee_04838293_7978_11ea_a0f3_549f35008dee.jpeg</t>
  </si>
  <si>
    <t>https://topol-dt.ru/upload/iblock/95b/a9aa68e4_2150_11ea_b3e1_549f35008dee_0b56b49b_7978_11ea_a0f3_549f35008dee.jpeg</t>
  </si>
  <si>
    <t>https://topol-dt.ru/upload/iblock/148/a9aa68e4_2150_11ea_b3e1_549f35008dee_0b56b49d_7978_11ea_a0f3_549f35008dee.jpeg</t>
  </si>
  <si>
    <t>Кровать детская Polini kids Mirum 1915 c ящиком, белый / розовый</t>
  </si>
  <si>
    <t>https://topol-dt.ru/catalog/krovati_podrostkovye/krovat_detskaya_polini_kids_mirum_1915_c_yashchikom_belyy_rozovyy/</t>
  </si>
  <si>
    <t>https://topol-dt.ru/upload/iblock/00b/99c68ce8_4628_11e9_94db_549f35008dee_c6f219fe_4ae5_11e9_94db_549f35008dee.jpeg</t>
  </si>
  <si>
    <t>https://topol-dt.ru/upload/iblock/f3d/99c68ce8_4628_11e9_94db_549f35008dee_c6f219ff_4ae5_11e9_94db_549f35008dee.jpeg</t>
  </si>
  <si>
    <t>https://topol-dt.ru/upload/iblock/e80/99c68ce8_4628_11e9_94db_549f35008dee_08fd0f86_56aa_11e9_94db_549f35008dee.pdf</t>
  </si>
  <si>
    <t>Комплект детской мебели Фея Досуг 201 Железная дорога</t>
  </si>
  <si>
    <t>- предназначен для кормления, игр и обучения ребенка в возрасте от 4 до 5 лет,- столешница - ЛДСП с цветной наклейкой,- легкий, мобильный, складной.Габариты: Размер столика: 600х450 мм; Высота столика: 520 мм; Размер стула: 280х280 мм;Высота стула: 550 мм;Высота от пола до сидения: 300 мм.</t>
  </si>
  <si>
    <t>https://topol-dt.ru/catalog/mebelnye_komplekty/komplekt_detskoy_mebeli_feya_dosug_201_zheleznaya_doroga/</t>
  </si>
  <si>
    <t>https://topol-dt.ru/upload/iblock/dee/dacca8b7_6f49_11ea_a0f3_549f35008dee_e56dc2bc_77ee_11ea_a0f3_549f35008dee.jpeg</t>
  </si>
  <si>
    <t>https://topol-dt.ru/upload/iblock/1ad/dacca8b7_6f49_11ea_a0f3_549f35008dee_ef762f80_77ee_11ea_a0f3_549f35008dee.jpeg</t>
  </si>
  <si>
    <t>https://topol-dt.ru/upload/iblock/a01/dacca8b7_6f49_11ea_a0f3_549f35008dee_f95faa65_77ee_11ea_a0f3_549f35008dee.jpeg</t>
  </si>
  <si>
    <t>https://topol-dt.ru/upload/iblock/c73/dacca8b7_6f49_11ea_a0f3_549f35008dee_ff82b699_77ee_11ea_a0f3_549f35008dee.jpeg</t>
  </si>
  <si>
    <t>https://topol-dt.ru/upload/iblock/074/dacca8b7_6f49_11ea_a0f3_549f35008dee_05d09b93_77ef_11ea_a0f3_549f35008dee.jpeg</t>
  </si>
  <si>
    <t>https://topol-dt.ru/upload/iblock/847/dacca8b7_6f49_11ea_a0f3_549f35008dee_105e556a_77ef_11ea_a0f3_549f35008dee.jpeg</t>
  </si>
  <si>
    <t>https://topol-dt.ru/upload/iblock/58d/dacca8b7_6f49_11ea_a0f3_549f35008dee_21b0f909_77ef_11ea_a0f3_549f35008dee.jpeg</t>
  </si>
  <si>
    <t>https://topol-dt.ru/upload/iblock/4fb/dacca8b7_6f49_11ea_a0f3_549f35008dee_2b19e99f_77ef_11ea_a0f3_549f35008dee.jpeg</t>
  </si>
  <si>
    <t xml:space="preserve">Кроватка детская Polini Kids Simple 911,  белый+натуральный </t>
  </si>
  <si>
    <t>0.6192</t>
  </si>
  <si>
    <t>https://topol-dt.ru/catalog/krovati_transformery_iz_massiva/krovatka_detskaya_polini_kids_simple_911_belyy_naturalnyy_/</t>
  </si>
  <si>
    <t>https://topol-dt.ru/upload/iblock/11a/b676145b_c6d7_11e8_9ac4_549f35008dee_9ecd6e3c_845f_11ea_a0f3_549f35008dee.jpeg</t>
  </si>
  <si>
    <t>https://topol-dt.ru/upload/iblock/589/b676145b_c6d7_11e8_9ac4_549f35008dee_0381cb38_83aa_11ea_a0f3_549f35008dee.jpeg</t>
  </si>
  <si>
    <t>https://topol-dt.ru/upload/iblock/1b0/b676145b_c6d7_11e8_9ac4_549f35008dee_0381cb39_83aa_11ea_a0f3_549f35008dee.jpeg</t>
  </si>
  <si>
    <t>https://topol-dt.ru/upload/iblock/88f/b676145b_c6d7_11e8_9ac4_549f35008dee_0be021af_83aa_11ea_a0f3_549f35008dee.jpeg</t>
  </si>
  <si>
    <t>https://topol-dt.ru/upload/iblock/107/b676145b_c6d7_11e8_9ac4_549f35008dee_0be021b0_83aa_11ea_a0f3_549f35008dee.jpeg</t>
  </si>
  <si>
    <t>https://topol-dt.ru/upload/iblock/dd0/b676145b_c6d7_11e8_9ac4_549f35008dee_129461d4_83aa_11ea_a0f3_549f35008dee.jpeg</t>
  </si>
  <si>
    <t>https://topol-dt.ru/upload/iblock/416/b676145b_c6d7_11e8_9ac4_549f35008dee_129461d5_83aa_11ea_a0f3_549f35008dee.jpeg</t>
  </si>
  <si>
    <t>https://topol-dt.ru/upload/iblock/800/b676145b_c6d7_11e8_9ac4_549f35008dee_35bdd4ca_39bf_11e9_94db_549f35008dee.pdf</t>
  </si>
  <si>
    <t>Кроватка детская Polini Kids Simple 911, венге</t>
  </si>
  <si>
    <t>https://topol-dt.ru/catalog/krovati_transformery_iz_massiva/krovatka_detskaya_polini_kids_simple_911_venge/</t>
  </si>
  <si>
    <t>https://topol-dt.ru/upload/iblock/56d/2be0f768_c6d7_11e8_9ac4_549f35008dee_55217b06_8917_11ea_a0f3_549f35008dee.jpeg</t>
  </si>
  <si>
    <t>https://topol-dt.ru/upload/iblock/8b8/2be0f768_c6d7_11e8_9ac4_549f35008dee_65a0442c_8917_11ea_a0f3_549f35008dee.jpeg</t>
  </si>
  <si>
    <t>https://topol-dt.ru/upload/iblock/1ad/2be0f768_c6d7_11e8_9ac4_549f35008dee_6bc5b1c1_8917_11ea_a0f3_549f35008dee.jpeg</t>
  </si>
  <si>
    <t>https://topol-dt.ru/upload/iblock/0a7/2be0f768_c6d7_11e8_9ac4_549f35008dee_7232889e_8917_11ea_a0f3_549f35008dee.jpeg</t>
  </si>
  <si>
    <t>https://topol-dt.ru/upload/iblock/a58/2be0f768_c6d7_11e8_9ac4_549f35008dee_7232889f_8917_11ea_a0f3_549f35008dee.jpeg</t>
  </si>
  <si>
    <t>https://topol-dt.ru/upload/iblock/759/2be0f768_c6d7_11e8_9ac4_549f35008dee_7b7ee8b1_8917_11ea_a0f3_549f35008dee.jpeg</t>
  </si>
  <si>
    <t>https://topol-dt.ru/upload/iblock/d76/2be0f768_c6d7_11e8_9ac4_549f35008dee_7b7ee8b2_8917_11ea_a0f3_549f35008dee.jpeg</t>
  </si>
  <si>
    <t>https://topol-dt.ru/upload/iblock/49d/2be0f768_c6d7_11e8_9ac4_549f35008dee_84bf61e2_8917_11ea_a0f3_549f35008dee.jpeg</t>
  </si>
  <si>
    <t>https://topol-dt.ru/upload/iblock/56e/2be0f768_c6d7_11e8_9ac4_549f35008dee_8fb5d844_8917_11ea_a0f3_549f35008dee.jpeg</t>
  </si>
  <si>
    <t>https://topol-dt.ru/upload/iblock/a2e/2be0f768_c6d7_11e8_9ac4_549f35008dee_8fb5d845_8917_11ea_a0f3_549f35008dee.jpeg</t>
  </si>
  <si>
    <t>https://topol-dt.ru/upload/iblock/287/2be0f768_c6d7_11e8_9ac4_549f35008dee_48e5677e_39bf_11e9_94db_549f35008dee.pdf</t>
  </si>
  <si>
    <t>Шкаф двухсекционный Polini  kids French 1230, Teddy, белый-серый</t>
  </si>
  <si>
    <t>Teddy</t>
  </si>
  <si>
    <t>2-х секционный шкаф Polini kids Teddy имеет оригинальный дизайн.Оснащен 2 закрытыми секциями, вмещающие в себя вместительные полки и платяную штангу.Сглаженные углы шкафа уберегут ребенка от получения травм.Изготовлен из высококачественных и безвредных материалов: ЛДСП Kronospan (Австрия).Отвечает европейским стандартам качества и требованиям к безопасности детей.Габариты изделия: (ВхШхГ) 1900 х 898 х 500 мм.</t>
  </si>
  <si>
    <t>https://topol-dt.ru/catalog/shkafy/shkaf_dvukhsektsionnyy_polini_kids_french_1230_teddy_belyy_seryy/</t>
  </si>
  <si>
    <t>https://topol-dt.ru/upload/iblock/03b/805cee82_ae6c_11e7_8095_549f35008dee_c4ecb43f_bf7d_11ea_a0f3_549f35008dee.jpeg</t>
  </si>
  <si>
    <t>https://topol-dt.ru/upload/iblock/d26/805cee82_ae6c_11e7_8095_549f35008dee_01056dd9_4034_11eb_aa68_549f35008dee.jpeg</t>
  </si>
  <si>
    <t>https://topol-dt.ru/upload/iblock/d74/805cee82_ae6c_11e7_8095_549f35008dee_01056dda_4034_11eb_aa68_549f35008dee.jpeg</t>
  </si>
  <si>
    <t>https://topol-dt.ru/upload/iblock/1cd/805cee82_ae6c_11e7_8095_549f35008dee_01056ddc_4034_11eb_aa68_549f35008dee.jpeg</t>
  </si>
  <si>
    <t>https://topol-dt.ru/upload/iblock/fe1/805cee82_ae6c_11e7_8095_549f35008dee_07d17bc1_4034_11eb_aa68_549f35008dee.jpeg</t>
  </si>
  <si>
    <t>https://topol-dt.ru/upload/iblock/c6d/805cee82_ae6c_11e7_8095_549f35008dee_da64e41e_0cb0_11eb_80c5_549f35008dee.pdf</t>
  </si>
  <si>
    <t>Рамка для пеленания Polini kids для комода Hemnes, белый</t>
  </si>
  <si>
    <t>https://topol-dt.ru/catalog/pelenalnye_doski_1/ramka_dlya_pelenaniya_polini_kids_dlya_komoda_hemnes_belyy/</t>
  </si>
  <si>
    <t>https://topol-dt.ru/upload/iblock/029/6acf0724_b174_11e6_819b_549f35008dee_3b1d9cfc_30f0_11e8_903c_549f35008dee.jpeg</t>
  </si>
  <si>
    <t>https://topol-dt.ru/upload/iblock/16d/6acf0724_b174_11e6_819b_549f35008dee_3b1d9cfd_30f0_11e8_903c_549f35008dee.jpeg</t>
  </si>
  <si>
    <t>https://topol-dt.ru/upload/iblock/46e/6acf0724_b174_11e6_819b_549f35008dee_413e47d2_30f0_11e8_903c_549f35008dee.jpeg</t>
  </si>
  <si>
    <t>https://topol-dt.ru/upload/iblock/44f/6acf0724_b174_11e6_819b_549f35008dee_413e47d5_30f0_11e8_903c_549f35008dee.jpeg</t>
  </si>
  <si>
    <t>https://topol-dt.ru/upload/iblock/617/6acf0724_b174_11e6_819b_549f35008dee_494229fd_30f0_11e8_903c_549f35008dee.jpeg</t>
  </si>
  <si>
    <t>https://topol-dt.ru/upload/iblock/d9c/6acf0724_b174_11e6_819b_549f35008dee_76d4621c_30f0_11e8_903c_549f35008dee.jpeg</t>
  </si>
  <si>
    <t>https://topol-dt.ru/upload/iblock/72d/6acf0724_b174_11e6_819b_549f35008dee_68ebd57a_30f1_11e8_903c_549f35008dee.jpeg</t>
  </si>
  <si>
    <t>https://topol-dt.ru/upload/iblock/cea/6acf0724_b174_11e6_819b_549f35008dee_725bea30_30f1_11e8_903c_549f35008dee.jpeg</t>
  </si>
  <si>
    <t>https://topol-dt.ru/upload/iblock/96b/6acf0724_b174_11e6_819b_549f35008dee_c504abd6_2ade_11e9_94db_549f35008dee.pdf</t>
  </si>
  <si>
    <t>Декоративный элемент для кровати-чердака Polini kids City, желтый</t>
  </si>
  <si>
    <t>Декоративный элемент для кровати-чердака Polini City придаст новый вид изделию.Лента может быть легко наклеена без пузырей на бортик кровати.Инструкции по уходу: протирать влажной тряпкой.При необходимости удобно снимается, не оставляют следов и не повреждают поверхность.</t>
  </si>
  <si>
    <t>https://topol-dt.ru/catalog/aksessuary_dlya_mebeli/dekorativnyy_element_dlya_krovati_cherdaka_polini_kids_city_zheltyy/</t>
  </si>
  <si>
    <t>https://topol-dt.ru/upload/iblock/3cc/5949ec91_a10e_11e8_82b4_549f35008dee_2952c5b7_c1eb_11ea_a0f3_549f35008dee.jpeg</t>
  </si>
  <si>
    <t>https://topol-dt.ru/upload/iblock/576/5949ec91_a10e_11e8_82b4_549f35008dee_31d00e10_c1eb_11ea_a0f3_549f35008dee.jpeg</t>
  </si>
  <si>
    <t>https://topol-dt.ru/upload/iblock/536/5949ec91_a10e_11e8_82b4_549f35008dee_31d00e11_c1eb_11ea_a0f3_549f35008dee.jpeg</t>
  </si>
  <si>
    <t>Доска пеленальная для комода с ванночкой Polini kids Basic 3275, Единорог Сладости, белый-розовый</t>
  </si>
  <si>
    <t>- мягкие бортики от скатывания,- мягкое основание,- материал:пленка ПВХ,пенополиуретан.Габариты (ДхШхВ)78х47,5х8 см.</t>
  </si>
  <si>
    <t>https://topol-dt.ru/catalog/pelenalnye_doski_1/doska_pelenalnaya_dlya_komoda_s_vannochkoy_polini_kids_basic_3275_edinorog_sladosti_belyy_rozovyy/</t>
  </si>
  <si>
    <t>https://topol-dt.ru/upload/iblock/cbf/ae1fcb25_d103_11e8_9f48_549f35008dee_fa1aff68_8861_11ea_a0f3_549f35008dee.jpeg</t>
  </si>
  <si>
    <t>Противоскользящие накладки к лестнице для кровати-чердака Polini kids City/Urban, белый</t>
  </si>
  <si>
    <t>Накладки противоскользящие для лестницы кровати-чердака Polini kids City/Urban.-специальное антискользящее покрытие.-светятся в темноте.-надежно крепятся благодаря двухстороннему скотчу.-делают лестницу Polini kids City более безопасной.В комплекте: 4 штуки, где 1 накладка на 1 ступень.Цвет изделия: белыйМатериал: ABS с 2 фотолюменисцентными полосами сбокуГабариты(ДхШхВ): 456 х 49 х 2 мм.</t>
  </si>
  <si>
    <t>https://topol-dt.ru/catalog/aksessuary_dlya_mebeli/protivoskolzyashchie_nakladki_k_lestnitse_dlya_krovati_cherdaka_polini_kids_city_urban_belyy/</t>
  </si>
  <si>
    <t>https://topol-dt.ru/upload/iblock/28a/c8273110_b21e_11ea_a0f3_549f35008dee_ff9985f1_bc35_11ea_a0f3_549f35008dee.jpeg</t>
  </si>
  <si>
    <t>https://topol-dt.ru/upload/iblock/8d6/c8273110_b21e_11ea_a0f3_549f35008dee_065288d7_bc36_11ea_a0f3_549f35008dee.jpeg</t>
  </si>
  <si>
    <t>https://topol-dt.ru/upload/iblock/10a/c8273110_b21e_11ea_a0f3_549f35008dee_065288d8_bc36_11ea_a0f3_549f35008dee.jpeg</t>
  </si>
  <si>
    <t>https://topol-dt.ru/upload/iblock/08c/c8273110_b21e_11ea_a0f3_549f35008dee_0e944eca_bc36_11ea_a0f3_549f35008dee.jpeg</t>
  </si>
  <si>
    <t>https://topol-dt.ru/upload/iblock/305/c8273110_b21e_11ea_a0f3_549f35008dee_0e944ecb_bc36_11ea_a0f3_549f35008dee.jpeg</t>
  </si>
  <si>
    <t>https://topol-dt.ru/upload/iblock/7d1/c8273110_b21e_11ea_a0f3_549f35008dee_169830f6_bc36_11ea_a0f3_549f35008dee.jpeg</t>
  </si>
  <si>
    <t>https://topol-dt.ru/upload/iblock/f77/c8273110_b21e_11ea_a0f3_549f35008dee_64a60ba3_bc38_11ea_a0f3_549f35008dee.pdf</t>
  </si>
  <si>
    <t>Полка Polini kids Mirum 5Y 600, белый-серый</t>
  </si>
  <si>
    <t>Коллекция стала результатом коллаборации с израильским дизайнером Y.B., который предложил необычные формы и геометрию изделий. В основе концепции – стремление изменить повседневную жизнь детей и подростков к лучшему, предложить им качественный продукт с собственным узнаваемым стилем по привлекательной цене. Полка навесная предназначена для размещения книг, журналов и предметов интерьера.Превосходно дополняет коллекцию мебели Polini kids Mirum, Aviv.Крепятся к стене и прекрасно дополняет интерьер комнаты.Габариты изделия (ВхШхГ):33х60х26 cм.</t>
  </si>
  <si>
    <t>https://topol-dt.ru/catalog/polki/polka_polini_kids_mirum_5y_600_belyy_seryy/</t>
  </si>
  <si>
    <t>https://topol-dt.ru/upload/iblock/b02/5c9b7adc_2933_11e9_94db_549f35008dee_e1db7443_4584_11e9_94db_549f35008dee.jpeg</t>
  </si>
  <si>
    <t>https://topol-dt.ru/upload/iblock/597/5c9b7adc_2933_11e9_94db_549f35008dee_a67b5b72_4fab_11e9_94db_549f35008dee.jpeg</t>
  </si>
  <si>
    <t>https://topol-dt.ru/upload/iblock/db2/5c9b7adc_2933_11e9_94db_549f35008dee_23f36c88_6743_11e9_b477_549f35008dee.pdf</t>
  </si>
  <si>
    <t>Полка Polini kids Mirum 5Y 600, белый-желтый</t>
  </si>
  <si>
    <t>https://topol-dt.ru/catalog/polki/polka_polini_kids_mirum_5y_600_belyy_zheltyy/</t>
  </si>
  <si>
    <t>https://topol-dt.ru/upload/iblock/f6d/860cd001_2933_11e9_94db_549f35008dee_b8d07a4a_4584_11e9_94db_549f35008dee.jpeg</t>
  </si>
  <si>
    <t>https://topol-dt.ru/upload/iblock/60e/860cd001_2933_11e9_94db_549f35008dee_ae37d456_4fab_11e9_94db_549f35008dee.jpeg</t>
  </si>
  <si>
    <t>https://topol-dt.ru/upload/iblock/50f/860cd001_2933_11e9_94db_549f35008dee_1b0180c0_6743_11e9_b477_549f35008dee.pdf</t>
  </si>
  <si>
    <t>Комплект в кроватку Polini kids Звезды 7 предметов, 120х60, серый</t>
  </si>
  <si>
    <t>https://topol-dt.ru/catalog/komplekty_v_krovatku/komplekt_v_krovatku_polini_kids_zvezdy_7_predmetov_120kh60_seryy/</t>
  </si>
  <si>
    <t>https://topol-dt.ru/upload/iblock/902/782e21fc_90e5_11e9_8710_549f35008dee_1fa904ec_e4e2_11e9_8710_549f35008dee.jpeg</t>
  </si>
  <si>
    <t>https://topol-dt.ru/upload/iblock/a45/782e21fc_90e5_11e9_8710_549f35008dee_1fa904ed_e4e2_11e9_8710_549f35008dee.jpeg</t>
  </si>
  <si>
    <t>https://topol-dt.ru/upload/iblock/b14/782e21fc_90e5_11e9_8710_549f35008dee_272f8d31_e4e2_11e9_8710_549f35008dee.jpeg</t>
  </si>
  <si>
    <t>https://topol-dt.ru/upload/iblock/908/782e21fc_90e5_11e9_8710_549f35008dee_0392ddf3_12b4_11eb_876e_549f35008dee.jpeg</t>
  </si>
  <si>
    <t>https://topol-dt.ru/upload/iblock/0a5/782e21fc_90e5_11e9_8710_549f35008dee_0392ddf5_12b4_11eb_876e_549f35008dee.jpeg</t>
  </si>
  <si>
    <t>Кровать детская Фея 328 бежевый</t>
  </si>
  <si>
    <t>https://topol-dt.ru/catalog/krovatki/krovat_detskaya_feya_328_bezhevyy/</t>
  </si>
  <si>
    <t>https://topol-dt.ru/upload/iblock/5ef/47ac4113_c111_11e5_96de_549f35008dee_ee8a17a0_de32_11ea_a0f3_549f35008dee.jpeg</t>
  </si>
  <si>
    <t>https://topol-dt.ru/upload/iblock/092/47ac4113_c111_11e5_96de_549f35008dee_232507dc_6e73_11ee_abbd_549f35008dee.jpeg</t>
  </si>
  <si>
    <t>https://topol-dt.ru/upload/iblock/d1e/47ac4113_c111_11e5_96de_549f35008dee_2a0b44e6_6e73_11ee_abbd_549f35008dee.jpeg</t>
  </si>
  <si>
    <t>https://topol-dt.ru/upload/iblock/8da/47ac4113_c111_11e5_96de_549f35008dee_2a0b44e7_6e73_11ee_abbd_549f35008dee.jpeg</t>
  </si>
  <si>
    <t>https://topol-dt.ru/upload/iblock/cc5/47ac4113_c111_11e5_96de_549f35008dee_33495cb7_6e73_11ee_abbd_549f35008dee.jpeg</t>
  </si>
  <si>
    <t>https://topol-dt.ru/upload/iblock/9b0/47ac4113_c111_11e5_96de_549f35008dee_33495cb8_6e73_11ee_abbd_549f35008dee.jpeg</t>
  </si>
  <si>
    <t>https://topol-dt.ru/upload/iblock/43b/47ac4113_c111_11e5_96de_549f35008dee_3a854b4c_6e73_11ee_abbd_549f35008dee.jpeg</t>
  </si>
  <si>
    <t>https://topol-dt.ru/upload/iblock/b91/47ac4113_c111_11e5_96de_549f35008dee_3a854b4d_6e73_11ee_abbd_549f35008dee.jpeg</t>
  </si>
  <si>
    <t>https://topol-dt.ru/upload/iblock/548/47ac4113_c111_11e5_96de_549f35008dee_4295145a_6e73_11ee_abbd_549f35008dee.jpeg</t>
  </si>
  <si>
    <t>https://topol-dt.ru/upload/iblock/018/47ac4113_c111_11e5_96de_549f35008dee_4295145b_6e73_11ee_abbd_549f35008dee.jpeg</t>
  </si>
  <si>
    <t>https://topol-dt.ru/upload/iblock/5ab/47ac4113_c111_11e5_96de_549f35008dee_4c8814bf_6e73_11ee_abbd_549f35008dee.jpeg</t>
  </si>
  <si>
    <t>https://topol-dt.ru/upload/iblock/258/47ac4113_c111_11e5_96de_549f35008dee_4c8814c0_6e73_11ee_abbd_549f35008dee.jpeg</t>
  </si>
  <si>
    <t>https://topol-dt.ru/upload/iblock/1a4/47ac4113_c111_11e5_96de_549f35008dee_1836ef2c_de33_11ea_a0f3_549f35008dee.pdf</t>
  </si>
  <si>
    <t>https://topol-dt.ru/upload/iblock/7d6/47ac4113_c111_11e5_96de_549f35008dee_361658e1_6e74_11ee_abbd_549f35008dee.pdf</t>
  </si>
  <si>
    <t>Комплект в кроватку Polini kids Звезды 7 предметов, 120х60, макиато</t>
  </si>
  <si>
    <t>https://topol-dt.ru/catalog/komplekty_v_krovatku/komplekt_v_krovatku_polini_kids_zvezdy_7_predmetov_120kh60_makiato/</t>
  </si>
  <si>
    <t>https://topol-dt.ru/upload/iblock/d25/968a0edb_90e5_11e9_8710_549f35008dee_92862f52_f63f_11e9_8710_549f35008dee.jpeg</t>
  </si>
  <si>
    <t>https://topol-dt.ru/upload/iblock/e94/968a0edb_90e5_11e9_8710_549f35008dee_92862f53_f63f_11e9_8710_549f35008dee.jpeg</t>
  </si>
  <si>
    <t>https://topol-dt.ru/upload/iblock/a09/968a0edb_90e5_11e9_8710_549f35008dee_999e6943_f63f_11e9_8710_549f35008dee.jpeg</t>
  </si>
  <si>
    <t>https://topol-dt.ru/upload/iblock/e67/968a0edb_90e5_11e9_8710_549f35008dee_999e6947_f63f_11e9_8710_549f35008dee.jpeg</t>
  </si>
  <si>
    <t>https://topol-dt.ru/upload/iblock/aa1/968a0edb_90e5_11e9_8710_549f35008dee_a0c4eb76_f63f_11e9_8710_549f35008dee.jpeg</t>
  </si>
  <si>
    <t>https://topol-dt.ru/upload/iblock/233/968a0edb_90e5_11e9_8710_549f35008dee_a0c4eb79_f63f_11e9_8710_549f35008dee.jpeg</t>
  </si>
  <si>
    <t>Кровать детская Фея 1100 Медвежонок, белый</t>
  </si>
  <si>
    <t>Медвежонок</t>
  </si>
  <si>
    <t>https://topol-dt.ru/catalog/krovati_transformery_iz_ldsp_i_mdf/krovat_detskaya_feya_1100_medvezhonok_belyy/</t>
  </si>
  <si>
    <t>https://topol-dt.ru/upload/iblock/5b6/ea089f73_e10c_11ea_a0f3_549f35008dee_87bbf9d4_eb8d_11ea_a0f3_549f35008dee.jpeg</t>
  </si>
  <si>
    <t>https://topol-dt.ru/upload/iblock/185/ea089f73_e10c_11ea_a0f3_549f35008dee_87bbf9d7_eb8d_11ea_a0f3_549f35008dee.jpeg</t>
  </si>
  <si>
    <t>https://topol-dt.ru/upload/iblock/966/ea089f73_e10c_11ea_a0f3_549f35008dee_87bbf9d8_eb8d_11ea_a0f3_549f35008dee.jpeg</t>
  </si>
  <si>
    <t>https://topol-dt.ru/upload/iblock/cdf/ea089f73_e10c_11ea_a0f3_549f35008dee_8f81f839_eb8d_11ea_a0f3_549f35008dee.jpeg</t>
  </si>
  <si>
    <t>https://topol-dt.ru/upload/iblock/eaa/ea089f73_e10c_11ea_a0f3_549f35008dee_8f81f83a_eb8d_11ea_a0f3_549f35008dee.jpeg</t>
  </si>
  <si>
    <t>https://topol-dt.ru/upload/iblock/fd3/ea089f73_e10c_11ea_a0f3_549f35008dee_acd5ac5a_eb8d_11ea_a0f3_549f35008dee.jpeg</t>
  </si>
  <si>
    <t>https://topol-dt.ru/upload/iblock/590/ea089f73_e10c_11ea_a0f3_549f35008dee_70c5e81d_6cb4_11ed_bf2f_549f35008dee.jpeg</t>
  </si>
  <si>
    <t>https://topol-dt.ru/upload/iblock/cfc/ea089f73_e10c_11ea_a0f3_549f35008dee_70c5e81e_6cb4_11ed_bf2f_549f35008dee.jpeg</t>
  </si>
  <si>
    <t>https://topol-dt.ru/upload/iblock/a28/ea089f73_e10c_11ea_a0f3_549f35008dee_78c7596b_6cb4_11ed_bf2f_549f35008dee.jpeg</t>
  </si>
  <si>
    <t>https://topol-dt.ru/upload/iblock/eca/ea089f73_e10c_11ea_a0f3_549f35008dee_78c7596c_6cb4_11ed_bf2f_549f35008dee.jpeg</t>
  </si>
  <si>
    <t>https://topol-dt.ru/upload/iblock/90d/ea089f73_e10c_11ea_a0f3_549f35008dee_825fe586_6cb4_11ed_bf2f_549f35008dee.jpeg</t>
  </si>
  <si>
    <t>https://topol-dt.ru/upload/iblock/114/ea089f73_e10c_11ea_a0f3_549f35008dee_88a444ff_6cb4_11ed_bf2f_549f35008dee.jpeg</t>
  </si>
  <si>
    <t>https://topol-dt.ru/upload/iblock/1ae/ea089f73_e10c_11ea_a0f3_549f35008dee_88a44500_6cb4_11ed_bf2f_549f35008dee.jpeg</t>
  </si>
  <si>
    <t>https://topol-dt.ru/upload/iblock/87c/ea089f73_e10c_11ea_a0f3_549f35008dee_92191c77_6cb4_11ed_bf2f_549f35008dee.jpeg</t>
  </si>
  <si>
    <t>https://topol-dt.ru/upload/iblock/2dd/ea089f73_e10c_11ea_a0f3_549f35008dee_9e9f7a09_6cb4_11ed_bf2f_549f35008dee.jpeg</t>
  </si>
  <si>
    <t>https://topol-dt.ru/upload/iblock/0a2/ea089f73_e10c_11ea_a0f3_549f35008dee_7c79e9d7_eb93_11ea_a0f3_549f35008dee.pdf</t>
  </si>
  <si>
    <t>https://topol-dt.ru/upload/iblock/209/ea089f73_e10c_11ea_a0f3_549f35008dee_f5e5fde0_321f_11ef_ba90_5254001dfc81.pdf</t>
  </si>
  <si>
    <t>Ящик для кровати детской Polini kids Mirum 1910, голубой</t>
  </si>
  <si>
    <t>https://topol-dt.ru/catalog/aksessuary_dlya_mebeli/yashchik_dlya_krovati_detskoy_polini_kids_mirum_1910_goluboy/</t>
  </si>
  <si>
    <t>https://topol-dt.ru/upload/iblock/196/75fe268a_25f6_11e9_94db_549f35008dee_59922aa4_4a11_11e9_94db_549f35008dee.jpeg</t>
  </si>
  <si>
    <t>https://topol-dt.ru/upload/iblock/af0/75fe268a_25f6_11e9_94db_549f35008dee_5fc37f1b_4a11_11e9_94db_549f35008dee.jpeg</t>
  </si>
  <si>
    <t>https://topol-dt.ru/upload/iblock/0c3/75fe268a_25f6_11e9_94db_549f35008dee_65f55189_4a12_11e9_94db_549f35008dee.jpeg</t>
  </si>
  <si>
    <t>https://topol-dt.ru/upload/iblock/89a/75fe268a_25f6_11e9_94db_549f35008dee_8d3d235f_56aa_11e9_94db_549f35008dee.pdf</t>
  </si>
  <si>
    <t>Стеллаж Polini Home Smart Кубический 4 секции, белый, эффект фанеры</t>
  </si>
  <si>
    <t>https://topol-dt.ru/catalog/shkafy_i_stellazhi/stellazh_polini_home_smart_kubicheskiy_4_sektsii_belyy_effekt_fanery/</t>
  </si>
  <si>
    <t>https://topol-dt.ru/upload/iblock/e2a/33bc3967_2abe_11e9_94db_549f35008dee_9ee7f547_59c3_11e9_94db_549f35008dee.jpeg</t>
  </si>
  <si>
    <t>https://topol-dt.ru/upload/iblock/162/33bc3967_2abe_11e9_94db_549f35008dee_9ee7f548_59c3_11e9_94db_549f35008dee.jpeg</t>
  </si>
  <si>
    <t>https://topol-dt.ru/upload/iblock/849/33bc3967_2abe_11e9_94db_549f35008dee_9ee7f549_59c3_11e9_94db_549f35008dee.jpeg</t>
  </si>
  <si>
    <t>https://topol-dt.ru/upload/iblock/5b0/33bc3967_2abe_11e9_94db_549f35008dee_a703a536_59c3_11e9_94db_549f35008dee.jpeg</t>
  </si>
  <si>
    <t>https://topol-dt.ru/upload/iblock/e6b/33bc3967_2abe_11e9_94db_549f35008dee_8218aecc_048c_11eb_80c5_549f35008dee.pdf</t>
  </si>
  <si>
    <t>Стеллаж Polini Home Smart Кубический 8 секции, белый, эффект фанеры</t>
  </si>
  <si>
    <t>https://topol-dt.ru/catalog/shkafy_i_stellazhi/stellazh_polini_home_smart_kubicheskiy_8_sektsii_belyy_effekt_fanery/</t>
  </si>
  <si>
    <t>https://topol-dt.ru/upload/iblock/34c/f5005305_2abe_11e9_94db_549f35008dee_17b18667_59c5_11e9_94db_549f35008dee.jpeg</t>
  </si>
  <si>
    <t>https://topol-dt.ru/upload/iblock/c5d/f5005305_2abe_11e9_94db_549f35008dee_17b18668_59c5_11e9_94db_549f35008dee.jpeg</t>
  </si>
  <si>
    <t>https://topol-dt.ru/upload/iblock/6c4/f5005305_2abe_11e9_94db_549f35008dee_1eeb139b_59c5_11e9_94db_549f35008dee.jpeg</t>
  </si>
  <si>
    <t>https://topol-dt.ru/upload/iblock/59f/f5005305_2abe_11e9_94db_549f35008dee_1eeb139c_59c5_11e9_94db_549f35008dee.jpeg</t>
  </si>
  <si>
    <t>https://topol-dt.ru/upload/iblock/d3f/f5005305_2abe_11e9_94db_549f35008dee_4d45c558_048c_11eb_80c5_549f35008dee.pdf</t>
  </si>
  <si>
    <t>Стеллаж Polini Home Smart Кубический 16 секции, белый, эффект фанеры</t>
  </si>
  <si>
    <t>44.4</t>
  </si>
  <si>
    <t>https://topol-dt.ru/catalog/shkafy_i_stellazhi/stellazh_polini_home_smart_kubicheskiy_16_sektsii_belyy_effekt_fanery/</t>
  </si>
  <si>
    <t>https://topol-dt.ru/upload/iblock/ede/c2bee354_2abf_11e9_94db_549f35008dee_e7cffd15_59c2_11e9_94db_549f35008dee.jpeg</t>
  </si>
  <si>
    <t>https://topol-dt.ru/upload/iblock/c0d/c2bee354_2abf_11e9_94db_549f35008dee_edebe528_59c2_11e9_94db_549f35008dee.jpeg</t>
  </si>
  <si>
    <t>https://topol-dt.ru/upload/iblock/1cd/c2bee354_2abf_11e9_94db_549f35008dee_edebe529_59c2_11e9_94db_549f35008dee.jpeg</t>
  </si>
  <si>
    <t>https://topol-dt.ru/upload/iblock/86a/c2bee354_2abf_11e9_94db_549f35008dee_f43e8ce2_59c2_11e9_94db_549f35008dee.jpeg</t>
  </si>
  <si>
    <t>https://topol-dt.ru/upload/iblock/03e/c2bee354_2abf_11e9_94db_549f35008dee_3dd3f7b0_048c_11eb_80c5_549f35008dee.pdf</t>
  </si>
  <si>
    <t>Полка книжная Polini kids Mirum 5L 600 белый-серый</t>
  </si>
  <si>
    <t>Полка Polini kids Mirum 5L 600 коллекцию мебели Мирум и придает интерьеру завершенный вид.Полка имеет оригинальную форму уголка и надежно крепится к стене.Размер(ВхШхГ):35х80х26 см.</t>
  </si>
  <si>
    <t>https://topol-dt.ru/catalog/polki/polka_knizhnaya_polini_kids_mirum_5l_600_belyy_seryy/</t>
  </si>
  <si>
    <t>https://topol-dt.ru/upload/iblock/7b0/0a7f4a41_2930_11e9_94db_549f35008dee_eab588d1_f0fa_11ea_a0f3_549f35008dee.jpeg</t>
  </si>
  <si>
    <t>https://topol-dt.ru/upload/iblock/837/0a7f4a41_2930_11e9_94db_549f35008dee_eab588d2_f0fa_11ea_a0f3_549f35008dee.jpeg</t>
  </si>
  <si>
    <t>https://topol-dt.ru/upload/iblock/988/0a7f4a41_2930_11e9_94db_549f35008dee_a4f65528_f72e_11ea_80c5_549f35008dee.pdf</t>
  </si>
  <si>
    <t>Боковое ограждение кровати детской Polini kids Mirum 1910, белый</t>
  </si>
  <si>
    <t>https://topol-dt.ru/catalog/aksessuary_dlya_mebeli/bokovoe_ograzhdenie_krovati_detskoy_polini_kids_mirum_1910_belyy/</t>
  </si>
  <si>
    <t>https://topol-dt.ru/upload/iblock/673/0d7ffc3a_25f7_11e9_94db_549f35008dee_41e9187d_4a13_11e9_94db_549f35008dee.jpeg</t>
  </si>
  <si>
    <t>https://topol-dt.ru/upload/iblock/4ae/0d7ffc3a_25f7_11e9_94db_549f35008dee_49e113c5_4a13_11e9_94db_549f35008dee.jpeg</t>
  </si>
  <si>
    <t>https://topol-dt.ru/upload/iblock/118/0d7ffc3a_25f7_11e9_94db_549f35008dee_88d87ba1_adfa_11ed_bf2f_549f35008dee.jpeg</t>
  </si>
  <si>
    <t>https://topol-dt.ru/upload/iblock/567/0d7ffc3a_25f7_11e9_94db_549f35008dee_0f20853d_56a6_11e9_94db_549f35008dee.pdf</t>
  </si>
  <si>
    <t>Кровать детская Polini kids Mirum 1915 c ящиком, белый / голубой</t>
  </si>
  <si>
    <t>https://topol-dt.ru/catalog/krovati_podrostkovye/krovat_detskaya_polini_kids_mirum_1915_c_yashchikom_belyy_goluboy/</t>
  </si>
  <si>
    <t>https://topol-dt.ru/upload/iblock/8d2/80394777_4628_11e9_94db_549f35008dee_d50f82df_4ae5_11e9_94db_549f35008dee.jpeg</t>
  </si>
  <si>
    <t>https://topol-dt.ru/upload/iblock/be6/80394777_4628_11e9_94db_549f35008dee_dbb57ac2_4ae5_11e9_94db_549f35008dee.jpeg</t>
  </si>
  <si>
    <t>Кровать детская Polini kids Mirum 1915 c ящиком, белый / желтый</t>
  </si>
  <si>
    <t>https://topol-dt.ru/catalog/krovati_podrostkovye/krovat_detskaya_polini_kids_mirum_1915_c_yashchikom_belyy_zheltyy/</t>
  </si>
  <si>
    <t>https://topol-dt.ru/upload/iblock/0fe/8bb2a989_4628_11e9_94db_549f35008dee_b32b0b19_4ae5_11e9_94db_549f35008dee.jpeg</t>
  </si>
  <si>
    <t>https://topol-dt.ru/upload/iblock/985/8bb2a989_4628_11e9_94db_549f35008dee_bc456e45_4ae5_11e9_94db_549f35008dee.jpeg</t>
  </si>
  <si>
    <t>https://topol-dt.ru/upload/iblock/031/8bb2a989_4628_11e9_94db_549f35008dee_00fb8eba_56aa_11e9_94db_549f35008dee.pdf</t>
  </si>
  <si>
    <t>Кровать детская Фея 1100 Зайчонок, венге-бежевый</t>
  </si>
  <si>
    <t>https://topol-dt.ru/catalog/krovati_transformery_iz_ldsp_i_mdf/krovat_detskaya_feya_1100_zaychonok_venge_bezhevyy/</t>
  </si>
  <si>
    <t>https://topol-dt.ru/upload/iblock/a28/d2f4880b_e10c_11ea_a0f3_549f35008dee_3abf8efd_0162_11eb_80c5_549f35008dee.jpeg</t>
  </si>
  <si>
    <t>https://topol-dt.ru/upload/iblock/5bd/d2f4880b_e10c_11ea_a0f3_549f35008dee_434d80fa_0162_11eb_80c5_549f35008dee.jpeg</t>
  </si>
  <si>
    <t>https://topol-dt.ru/upload/iblock/d58/d2f4880b_e10c_11ea_a0f3_549f35008dee_434d80fb_0162_11eb_80c5_549f35008dee.jpeg</t>
  </si>
  <si>
    <t>https://topol-dt.ru/upload/iblock/331/d2f4880b_e10c_11ea_a0f3_549f35008dee_4ac4f1f5_0162_11eb_80c5_549f35008dee.jpeg</t>
  </si>
  <si>
    <t>https://topol-dt.ru/upload/iblock/25b/d2f4880b_e10c_11ea_a0f3_549f35008dee_5432a54b_0162_11eb_80c5_549f35008dee.jpeg</t>
  </si>
  <si>
    <t>https://topol-dt.ru/upload/iblock/e32/d2f4880b_e10c_11ea_a0f3_549f35008dee_fc541f4b_03dd_11ef_ba8e_5254001dfc81.jpeg</t>
  </si>
  <si>
    <t>https://topol-dt.ru/upload/iblock/451/d2f4880b_e10c_11ea_a0f3_549f35008dee_fc541f4c_03dd_11ef_ba8e_5254001dfc81.jpeg</t>
  </si>
  <si>
    <t>https://topol-dt.ru/upload/iblock/da8/d2f4880b_e10c_11ea_a0f3_549f35008dee_fc541f4d_03dd_11ef_ba8e_5254001dfc81.jpeg</t>
  </si>
  <si>
    <t>https://topol-dt.ru/upload/iblock/dbb/d2f4880b_e10c_11ea_a0f3_549f35008dee_05ff0500_03de_11ef_ba8e_5254001dfc81.jpeg</t>
  </si>
  <si>
    <t>https://topol-dt.ru/upload/iblock/250/d2f4880b_e10c_11ea_a0f3_549f35008dee_05ff0501_03de_11ef_ba8e_5254001dfc81.jpeg</t>
  </si>
  <si>
    <t>https://topol-dt.ru/upload/iblock/8c5/d2f4880b_e10c_11ea_a0f3_549f35008dee_0d288ad2_03de_11ef_ba8e_5254001dfc81.jpeg</t>
  </si>
  <si>
    <t>https://topol-dt.ru/upload/iblock/637/d2f4880b_e10c_11ea_a0f3_549f35008dee_0d288ad3_03de_11ef_ba8e_5254001dfc81.jpeg</t>
  </si>
  <si>
    <t>https://topol-dt.ru/upload/iblock/d2a/d2f4880b_e10c_11ea_a0f3_549f35008dee_14dec205_03de_11ef_ba8e_5254001dfc81.jpeg</t>
  </si>
  <si>
    <t>https://topol-dt.ru/upload/iblock/fb3/d2f4880b_e10c_11ea_a0f3_549f35008dee_14dec206_03de_11ef_ba8e_5254001dfc81.jpeg</t>
  </si>
  <si>
    <t>https://topol-dt.ru/upload/iblock/f80/d2f4880b_e10c_11ea_a0f3_549f35008dee_1b498060_03de_11ef_ba8e_5254001dfc81.jpeg</t>
  </si>
  <si>
    <t>https://topol-dt.ru/upload/iblock/3fb/d2f4880b_e10c_11ea_a0f3_549f35008dee_1b498061_03de_11ef_ba8e_5254001dfc81.jpeg</t>
  </si>
  <si>
    <t>https://topol-dt.ru/upload/iblock/d73/d2f4880b_e10c_11ea_a0f3_549f35008dee_246edd38_03de_11ef_ba8e_5254001dfc81.jpeg</t>
  </si>
  <si>
    <t>https://topol-dt.ru/upload/iblock/426/d2f4880b_e10c_11ea_a0f3_549f35008dee_246edd39_03de_11ef_ba8e_5254001dfc81.jpeg</t>
  </si>
  <si>
    <t>https://topol-dt.ru/upload/iblock/da9/d2f4880b_e10c_11ea_a0f3_549f35008dee_2d622a0a_03de_11ef_ba8e_5254001dfc81.jpeg</t>
  </si>
  <si>
    <t>https://topol-dt.ru/upload/iblock/8b1/d2f4880b_e10c_11ea_a0f3_549f35008dee_2d622a0b_03de_11ef_ba8e_5254001dfc81.jpeg</t>
  </si>
  <si>
    <t>https://topol-dt.ru/upload/iblock/578/d2f4880b_e10c_11ea_a0f3_549f35008dee_36045f77_03de_11ef_ba8e_5254001dfc81.jpeg</t>
  </si>
  <si>
    <t>https://topol-dt.ru/upload/iblock/464/d2f4880b_e10c_11ea_a0f3_549f35008dee_36045f78_03de_11ef_ba8e_5254001dfc81.jpeg</t>
  </si>
  <si>
    <t>https://topol-dt.ru/upload/iblock/19a/d2f4880b_e10c_11ea_a0f3_549f35008dee_5139c498_7554_11ed_bf2f_549f35008dee.jpeg</t>
  </si>
  <si>
    <t>https://topol-dt.ru/upload/iblock/334/d2f4880b_e10c_11ea_a0f3_549f35008dee_5139c499_7554_11ed_bf2f_549f35008dee.jpeg</t>
  </si>
  <si>
    <t>https://topol-dt.ru/upload/iblock/7a6/d2f4880b_e10c_11ea_a0f3_549f35008dee_eef1ed32_7559_11ed_bf2f_549f35008dee.jpeg</t>
  </si>
  <si>
    <t>https://topol-dt.ru/upload/iblock/ecc/d2f4880b_e10c_11ea_a0f3_549f35008dee_eef1ed33_7559_11ed_bf2f_549f35008dee.jpeg</t>
  </si>
  <si>
    <t>https://topol-dt.ru/upload/iblock/43f/d2f4880b_e10c_11ea_a0f3_549f35008dee_415cade1_2407_11ee_ae18_549f35008dee.pdf</t>
  </si>
  <si>
    <t>https://topol-dt.ru/upload/iblock/b11/d2f4880b_e10c_11ea_a0f3_549f35008dee_db7c6f28_321f_11ef_ba90_5254001dfc81.pdf</t>
  </si>
  <si>
    <t>Полка книжная Polini kids Mirum 5L 800, серый-розовый</t>
  </si>
  <si>
    <t>Полка Polini kids Mirum 5L 800 коллекцию мебели Мирум и придает интерьеру завершенный вид.Полка имеет оригинальную форму уголка и надежно крепится к стене.Размер(ВхШхГ):33х80х26 см.</t>
  </si>
  <si>
    <t>https://topol-dt.ru/catalog/polki/polka_knizhnaya_polini_kids_mirum_5l_800_seryy_rozovyy/</t>
  </si>
  <si>
    <t>https://topol-dt.ru/upload/iblock/386/cf0c2799_2931_11e9_94db_549f35008dee_aff25033_048c_11eb_80c5_549f35008dee.jpeg</t>
  </si>
  <si>
    <t>https://topol-dt.ru/upload/iblock/d9f/cf0c2799_2931_11e9_94db_549f35008dee_6224e89f_8ae4_11eb_942e_549f35008dee.pdf</t>
  </si>
  <si>
    <t>Мат Polini Sport 95х50х5 см, оранжевый</t>
  </si>
  <si>
    <t>Мат Polini Sport идеально подходит для размещения у детского спортивного комплекса. Является универсальным средством, обеспечивающим необходимую безопасность от всевозможных увечий.  Компактный размер модели легко позволяет хранить за лестницей спортивного комплекса. Изделие из искусственной кожи с поливинилхлоридным покрытием легко мыть. Износостойкий пенополиуретановый наполнитель не проминается, быстро принимает первоначальную форму.Размер: (ДхШхВ)95х50х25 см.</t>
  </si>
  <si>
    <t>https://topol-dt.ru/catalog/detskie_sportivnye_kompleksy/mat_polini_sport_95kh50kh5_sm_oranzhevyy/</t>
  </si>
  <si>
    <t>https://topol-dt.ru/upload/iblock/92d/186e211f_95b6_11ea_a0f3_549f35008dee_ed9b5725_06dd_11eb_80c5_549f35008dee.jpeg</t>
  </si>
  <si>
    <t>https://topol-dt.ru/upload/iblock/f6b/186e211f_95b6_11ea_a0f3_549f35008dee_f3dfb69e_06dd_11eb_80c5_549f35008dee.jpeg</t>
  </si>
  <si>
    <t>https://topol-dt.ru/upload/iblock/072/186e211f_95b6_11ea_a0f3_549f35008dee_f3dfb69f_06dd_11eb_80c5_549f35008dee.jpeg</t>
  </si>
  <si>
    <t>https://topol-dt.ru/upload/iblock/dfa/186e211f_95b6_11ea_a0f3_549f35008dee_fa2d9b97_06dd_11eb_80c5_549f35008dee.jpeg</t>
  </si>
  <si>
    <t>https://topol-dt.ru/upload/iblock/ed1/186e211f_95b6_11ea_a0f3_549f35008dee_fa2d9b98_06dd_11eb_80c5_549f35008dee.jpeg</t>
  </si>
  <si>
    <t>https://topol-dt.ru/upload/iblock/5d7/186e211f_95b6_11ea_a0f3_549f35008dee_02c9d5d5_06de_11eb_80c5_549f35008dee.jpeg</t>
  </si>
  <si>
    <t>https://topol-dt.ru/upload/iblock/285/186e211f_95b6_11ea_a0f3_549f35008dee_adf629ea_06de_11eb_80c5_549f35008dee.pdf</t>
  </si>
  <si>
    <t>https://topol-dt.ru/upload/iblock/7fd/186e211f_95b6_11ea_a0f3_549f35008dee_94b9554a_06dd_11eb_80c5_549f35008dee.pdf</t>
  </si>
  <si>
    <t>Мат Polini Sport 95х100х5 см, складной, оранжевый</t>
  </si>
  <si>
    <t>№ 02413</t>
  </si>
  <si>
    <t>https://topol-dt.ru/catalog/detskie_sportivnye_kompleksy/mat_polini_sport_95kh100kh5_sm_skladnoy_oranzhevyy/</t>
  </si>
  <si>
    <t>https://topol-dt.ru/upload/iblock/420/8c2c38c3_9671_11ea_a0f3_549f35008dee_2eed7a0b_06de_11eb_80c5_549f35008dee.jpeg</t>
  </si>
  <si>
    <t>https://topol-dt.ru/upload/iblock/327/8c2c38c3_9671_11ea_a0f3_549f35008dee_37c073ef_06de_11eb_80c5_549f35008dee.jpeg</t>
  </si>
  <si>
    <t>https://topol-dt.ru/upload/iblock/368/8c2c38c3_9671_11ea_a0f3_549f35008dee_3e42b72e_06de_11eb_80c5_549f35008dee.jpeg</t>
  </si>
  <si>
    <t>https://topol-dt.ru/upload/iblock/3bf/8c2c38c3_9671_11ea_a0f3_549f35008dee_3e42b730_06de_11eb_80c5_549f35008dee.jpeg</t>
  </si>
  <si>
    <t>https://topol-dt.ru/upload/iblock/25b/8c2c38c3_9671_11ea_a0f3_549f35008dee_454584bd_06de_11eb_80c5_549f35008dee.jpeg</t>
  </si>
  <si>
    <t>https://topol-dt.ru/upload/iblock/4de/8c2c38c3_9671_11ea_a0f3_549f35008dee_4ec18054_06de_11eb_80c5_549f35008dee.jpeg</t>
  </si>
  <si>
    <t>https://topol-dt.ru/upload/iblock/abb/8c2c38c3_9671_11ea_a0f3_549f35008dee_56fe8387_06de_11eb_80c5_549f35008dee.jpeg</t>
  </si>
  <si>
    <t>https://topol-dt.ru/upload/iblock/852/8c2c38c3_9671_11ea_a0f3_549f35008dee_5f1ef636_06de_11eb_80c5_549f35008dee.jpeg</t>
  </si>
  <si>
    <t>https://topol-dt.ru/upload/iblock/f79/8c2c38c3_9671_11ea_a0f3_549f35008dee_8abf30c4_06dd_11eb_80c5_549f35008dee.pdf</t>
  </si>
  <si>
    <t>https://topol-dt.ru/upload/iblock/3f2/8c2c38c3_9671_11ea_a0f3_549f35008dee_a58bec92_06de_11eb_80c5_549f35008dee.pdf</t>
  </si>
  <si>
    <t>Полка книжная Polini kids City, белый</t>
  </si>
  <si>
    <t>Полка книжная Polini kids City придает чердаку завершенный вид.Предназначена для размещения книг, журналов и предметов интерьера.-3 отделения-функциональность-экологичность-доступность -проста в уходеРазмер(ВхШхГ):300х1070х276 мм.</t>
  </si>
  <si>
    <t>https://topol-dt.ru/catalog/polki/polka_knizhnaya_polini_kids_city_belyy/</t>
  </si>
  <si>
    <t>https://topol-dt.ru/upload/iblock/0e7/0414e0d4_8317_11e7_8095_549f35008dee_89092b53_6967_11e8_903c_549f35008dee.jpeg</t>
  </si>
  <si>
    <t>https://topol-dt.ru/upload/iblock/c85/0414e0d4_8317_11e7_8095_549f35008dee_e4fa51e7_6967_11e8_903c_549f35008dee.jpeg</t>
  </si>
  <si>
    <t>https://topol-dt.ru/upload/iblock/212/0414e0d4_8317_11e7_8095_549f35008dee_7942791c_ad78_11eb_9107_549f35008dee.pdf</t>
  </si>
  <si>
    <t>Стульчик для кормления Selby 152 &amp;quot;Стрекозы&amp;quot; желтый</t>
  </si>
  <si>
    <t>0.5328</t>
  </si>
  <si>
    <t>https://topol-dt.ru/catalog/stulchiki_dlya_kormleniya_1/stulchik_dlya_kormleniya_selby_152_strekozy_zheltyy/</t>
  </si>
  <si>
    <t>https://topol-dt.ru/upload/iblock/5af/f82b3b0b_d08f_11ea_a0f3_549f35008dee_e9c46db2_0f85_11eb_80c5_549f35008dee.jpeg</t>
  </si>
  <si>
    <t>https://topol-dt.ru/upload/iblock/87e/f82b3b0b_d08f_11ea_a0f3_549f35008dee_e9c46db3_0f85_11eb_80c5_549f35008dee.jpeg</t>
  </si>
  <si>
    <t>https://topol-dt.ru/upload/iblock/bb5/f82b3b0b_d08f_11ea_a0f3_549f35008dee_efdb9305_0f85_11eb_80c5_549f35008dee.jpeg</t>
  </si>
  <si>
    <t>https://topol-dt.ru/upload/iblock/ab5/f82b3b0b_d08f_11ea_a0f3_549f35008dee_efdb9306_0f85_11eb_80c5_549f35008dee.jpeg</t>
  </si>
  <si>
    <t>https://topol-dt.ru/upload/iblock/530/f82b3b0b_d08f_11ea_a0f3_549f35008dee_efdb9307_0f85_11eb_80c5_549f35008dee.jpeg</t>
  </si>
  <si>
    <t>https://topol-dt.ru/upload/iblock/333/f82b3b0b_d08f_11ea_a0f3_549f35008dee_f83526bb_0f85_11eb_80c5_549f35008dee.jpeg</t>
  </si>
  <si>
    <t>https://topol-dt.ru/upload/iblock/e4c/f82b3b0b_d08f_11ea_a0f3_549f35008dee_f83526bc_0f85_11eb_80c5_549f35008dee.jpeg</t>
  </si>
  <si>
    <t>https://topol-dt.ru/upload/iblock/0a4/f82b3b0b_d08f_11ea_a0f3_549f35008dee_f83526bd_0f85_11eb_80c5_549f35008dee.jpeg</t>
  </si>
  <si>
    <t>https://topol-dt.ru/upload/iblock/af2/f82b3b0b_d08f_11ea_a0f3_549f35008dee_2c15c1cc_0f87_11eb_80c5_549f35008dee.jpeg</t>
  </si>
  <si>
    <t>https://topol-dt.ru/upload/iblock/d21/f82b3b0b_d08f_11ea_a0f3_549f35008dee_2c15c1cd_0f87_11eb_80c5_549f35008dee.jpeg</t>
  </si>
  <si>
    <t>https://topol-dt.ru/upload/iblock/907/f82b3b0b_d08f_11ea_a0f3_549f35008dee_24a31a45_9fd7_11ec_9890_549f35008dee.pdf</t>
  </si>
  <si>
    <t>Стол навесной Polini kids Mirum, белый</t>
  </si>
  <si>
    <t>Навесной стол Polini kids Mirum удачно сочетает в себе компактные размеры и простоту конструкции.Может крепиться к стене на любую высоту.Сглаженные углы для безопасности использования.Удобная открытая полка может крепиться с левой и с правой стороны стола.Просторная рабочая зона позволяет разместить максимум необходимых предметов на столешнице.Размер: (ШхВхГ): 1134х600х532 мм.</t>
  </si>
  <si>
    <t>https://topol-dt.ru/catalog/stoly/stol_navesnoy_polini_kids_mirum_belyy/</t>
  </si>
  <si>
    <t>https://topol-dt.ru/upload/iblock/ca2/b14ed858_19a9_11eb_876e_549f35008dee_f85f5d30_19f5_11eb_876e_549f35008dee.jpeg</t>
  </si>
  <si>
    <t>https://topol-dt.ru/upload/iblock/65e/b14ed858_19a9_11eb_876e_549f35008dee_f85f5d31_19f5_11eb_876e_549f35008dee.jpeg</t>
  </si>
  <si>
    <t>Стол навесной Polini kids Mirum, серый</t>
  </si>
  <si>
    <t>https://topol-dt.ru/catalog/stoly/stol_navesnoy_polini_kids_mirum_seryy/</t>
  </si>
  <si>
    <t>https://topol-dt.ru/upload/iblock/cc3/caffd26d_19a9_11eb_876e_549f35008dee_60d6e156_19f6_11eb_876e_549f35008dee.jpeg</t>
  </si>
  <si>
    <t>https://topol-dt.ru/upload/iblock/c37/caffd26d_19a9_11eb_876e_549f35008dee_019bbf0b_1a97_11eb_876e_549f35008dee.jpeg</t>
  </si>
  <si>
    <t>Стол навесной Polini kids Mirum, белый-серый</t>
  </si>
  <si>
    <t>https://topol-dt.ru/catalog/stoly/stol_navesnoy_polini_kids_mirum_belyy_seryy/</t>
  </si>
  <si>
    <t>https://topol-dt.ru/upload/iblock/e4a/d4737b44_1d96_11ea_b3e1_549f35008dee_9a0720f4_1918_11eb_876e_549f35008dee.jpeg</t>
  </si>
  <si>
    <t>https://topol-dt.ru/upload/iblock/f13/d4737b44_1d96_11ea_b3e1_549f35008dee_9a0720f5_1918_11eb_876e_549f35008dee.jpeg</t>
  </si>
  <si>
    <t>Стол навесной Polini kids Mirum, серый-белый</t>
  </si>
  <si>
    <t>https://topol-dt.ru/catalog/stoly/stol_navesnoy_polini_kids_mirum_seryy_belyy/</t>
  </si>
  <si>
    <t>https://topol-dt.ru/upload/iblock/bed/09a0d902_1d97_11ea_b3e1_549f35008dee_a519c375_1918_11eb_876e_549f35008dee.jpeg</t>
  </si>
  <si>
    <t>https://topol-dt.ru/upload/iblock/5e2/09a0d902_1d97_11ea_b3e1_549f35008dee_ab790578_1918_11eb_876e_549f35008dee.jpeg</t>
  </si>
  <si>
    <t>Кроватка-трансформер детская Polini kids Ameli 800, с комодом, белый</t>
  </si>
  <si>
    <t>90.96</t>
  </si>
  <si>
    <t>Многофункциональная кровать 3 в 1.Предназначена для детей с рождения и до 3х лет.Продукция соответствует европейским требованиям безопасности мебели SGS.Ортопедическое основание ложа из натурального дерева.В основании ящик на колесах для хранения всех необходимых вещей.Кроватка имеет 3 высоты спального ложа: - 0-3 месяцев - 50,5 см, - 3-6 месяцев - 40,5 см, - 6-36 месяцев - 30,5 см. Состоит из: кроватки детской и пеленального комода.Может трансформироваться в подростковую кровать с ложем 190х90 см и отдельно стоящий комод, необходимо отдельно приобрести Набор деталей для подростковой кровати Polini kids French/Ameli 900, белый.Комод имеет пеленальную поверхность со сглаженными бортиками.Дополнительно можно приобрести мягкую пеленальную доску (матрасик) размером не более: 64,2 (ширина) х 65,3 (глубина) х 4 (толщина) см.Конструкция комода дает возможность использования сразу с 3-х сторон.Комод устанавливается только с правой стороны изделия.Общий размер кровати: 189,6х65,3х106,5 см.Размер детской кровати (ДхШ): 119,6 х 65 см.Размер детского ложа: 120х60 см.Размер ящика выкатного (ДхВ): 119,6х 26,6 см.</t>
  </si>
  <si>
    <t>https://topol-dt.ru/catalog/krovati_transformery_iz_ldsp_i_mdf/krovatka_transformer_detskaya_polini_kids_ameli_800_s_komodom_belyy/</t>
  </si>
  <si>
    <t>https://topol-dt.ru/upload/iblock/788/02b07b5b_943c_11ea_a0f3_549f35008dee_c3c93d27_dd2d_11ea_a0f3_549f35008dee.jpeg</t>
  </si>
  <si>
    <t>https://topol-dt.ru/upload/iblock/cc3/02b07b5b_943c_11ea_a0f3_549f35008dee_dc5c2a3a_fe6a_11eb_9107_549f35008dee.jpeg</t>
  </si>
  <si>
    <t>https://topol-dt.ru/upload/iblock/3c9/02b07b5b_943c_11ea_a0f3_549f35008dee_ca1be4e2_dd2d_11ea_a0f3_549f35008dee.jpeg</t>
  </si>
  <si>
    <t>https://topol-dt.ru/upload/iblock/cd6/02b07b5b_943c_11ea_a0f3_549f35008dee_d3899839_dd2d_11ea_a0f3_549f35008dee.jpeg</t>
  </si>
  <si>
    <t>https://topol-dt.ru/upload/iblock/e7f/02b07b5b_943c_11ea_a0f3_549f35008dee_e041f2ae_dd2d_11ea_a0f3_549f35008dee.jpeg</t>
  </si>
  <si>
    <t>https://topol-dt.ru/upload/iblock/963/02b07b5b_943c_11ea_a0f3_549f35008dee_e74e45be_dd2d_11ea_a0f3_549f35008dee.jpeg</t>
  </si>
  <si>
    <t>https://topol-dt.ru/upload/iblock/598/02b07b5b_943c_11ea_a0f3_549f35008dee_f2530463_dd2d_11ea_a0f3_549f35008dee.jpeg</t>
  </si>
  <si>
    <t>https://topol-dt.ru/upload/iblock/b39/02b07b5b_943c_11ea_a0f3_549f35008dee_9baeaa8a_1dee_11eb_876e_549f35008dee.pdf</t>
  </si>
  <si>
    <t>Кроватка-трансформер детская Polini kids French 800, Amis, с комодом, белый</t>
  </si>
  <si>
    <t>https://topol-dt.ru/catalog/krovati_transformery_iz_ldsp_i_mdf/krovatka_transformer_detskaya_polini_kids_french_800_amis_s_komodom_belyy/</t>
  </si>
  <si>
    <t>https://topol-dt.ru/upload/iblock/64e/8d73b9ed_9439_11ea_a0f3_549f35008dee_122ffdbf_dd28_11ea_a0f3_549f35008dee.jpeg</t>
  </si>
  <si>
    <t>https://topol-dt.ru/upload/iblock/38e/8d73b9ed_9439_11ea_a0f3_549f35008dee_94c3c474_fe6b_11eb_9107_549f35008dee.jpeg</t>
  </si>
  <si>
    <t>https://topol-dt.ru/upload/iblock/3e7/8d73b9ed_9439_11ea_a0f3_549f35008dee_122ffdc0_dd28_11ea_a0f3_549f35008dee.jpeg</t>
  </si>
  <si>
    <t>https://topol-dt.ru/upload/iblock/4ae/8d73b9ed_9439_11ea_a0f3_549f35008dee_2733a3ab_dd28_11ea_a0f3_549f35008dee.jpeg</t>
  </si>
  <si>
    <t>https://topol-dt.ru/upload/iblock/f94/8d73b9ed_9439_11ea_a0f3_549f35008dee_3593b312_dd28_11ea_a0f3_549f35008dee.jpeg</t>
  </si>
  <si>
    <t>https://topol-dt.ru/upload/iblock/899/8d73b9ed_9439_11ea_a0f3_549f35008dee_3593b313_dd28_11ea_a0f3_549f35008dee.jpeg</t>
  </si>
  <si>
    <t>https://topol-dt.ru/upload/iblock/4d6/8d73b9ed_9439_11ea_a0f3_549f35008dee_437cbdac_dd28_11ea_a0f3_549f35008dee.jpeg</t>
  </si>
  <si>
    <t>https://topol-dt.ru/upload/iblock/5c9/8d73b9ed_9439_11ea_a0f3_549f35008dee_4c48936f_dd28_11ea_a0f3_549f35008dee.jpeg</t>
  </si>
  <si>
    <t>https://topol-dt.ru/upload/iblock/5e1/8d73b9ed_9439_11ea_a0f3_549f35008dee_aa4a3c59_1dee_11eb_876e_549f35008dee.pdf</t>
  </si>
  <si>
    <t>Кроватка-трансформер детская Polini kids French 800, Amis, с комодом, белый-дуб пастельный</t>
  </si>
  <si>
    <t xml:space="preserve">белый-дуб пастельный </t>
  </si>
  <si>
    <t>https://topol-dt.ru/catalog/krovati_transformery_iz_ldsp_i_mdf/krovatka_transformer_detskaya_polini_kids_french_800_amis_s_komodom_belyy_dub_pastelnyy/</t>
  </si>
  <si>
    <t>https://topol-dt.ru/upload/iblock/734/2119b48c_943a_11ea_a0f3_549f35008dee_2ff671e5_dd29_11ea_a0f3_549f35008dee.jpeg</t>
  </si>
  <si>
    <t>https://topol-dt.ru/upload/iblock/ea5/2119b48c_943a_11ea_a0f3_549f35008dee_5ccc49e3_fe6b_11eb_9107_549f35008dee.jpeg</t>
  </si>
  <si>
    <t>https://topol-dt.ru/upload/iblock/079/2119b48c_943a_11ea_a0f3_549f35008dee_2ff671e6_dd29_11ea_a0f3_549f35008dee.jpeg</t>
  </si>
  <si>
    <t>https://topol-dt.ru/upload/iblock/91e/2119b48c_943a_11ea_a0f3_549f35008dee_41c4dd11_dd29_11ea_a0f3_549f35008dee.jpeg</t>
  </si>
  <si>
    <t>https://topol-dt.ru/upload/iblock/2bb/2119b48c_943a_11ea_a0f3_549f35008dee_47fd55aa_dd29_11ea_a0f3_549f35008dee.jpeg</t>
  </si>
  <si>
    <t>https://topol-dt.ru/upload/iblock/a01/2119b48c_943a_11ea_a0f3_549f35008dee_47fd55ab_dd29_11ea_a0f3_549f35008dee.jpeg</t>
  </si>
  <si>
    <t>https://topol-dt.ru/upload/iblock/091/2119b48c_943a_11ea_a0f3_549f35008dee_50e5bbef_dd29_11ea_a0f3_549f35008dee.jpeg</t>
  </si>
  <si>
    <t>https://topol-dt.ru/upload/iblock/a5c/2119b48c_943a_11ea_a0f3_549f35008dee_58e99e1c_dd29_11ea_a0f3_549f35008dee.jpeg</t>
  </si>
  <si>
    <t>https://topol-dt.ru/upload/iblock/3cb/2119b48c_943a_11ea_a0f3_549f35008dee_b4256efb_1dee_11eb_876e_549f35008dee.pdf</t>
  </si>
  <si>
    <t>Кроватка-трансформер детская Polini kids French 800, Amis, с комодом, белый-серый</t>
  </si>
  <si>
    <t>https://topol-dt.ru/catalog/krovati_transformery_iz_ldsp_i_mdf/krovatka_transformer_detskaya_polini_kids_french_800_amis_s_komodom_belyy_seryy/</t>
  </si>
  <si>
    <t>https://topol-dt.ru/upload/iblock/0ae/a716e9b8_943a_11ea_a0f3_549f35008dee_e58eae94_dd28_11ea_a0f3_549f35008dee.jpeg</t>
  </si>
  <si>
    <t>https://topol-dt.ru/upload/iblock/16c/a716e9b8_943a_11ea_a0f3_549f35008dee_f27df33e_fe6b_11eb_9107_549f35008dee.jpeg</t>
  </si>
  <si>
    <t>https://topol-dt.ru/upload/iblock/fdd/a716e9b8_943a_11ea_a0f3_549f35008dee_e58eae95_dd28_11ea_a0f3_549f35008dee.jpeg</t>
  </si>
  <si>
    <t>https://topol-dt.ru/upload/iblock/c04/a716e9b8_943a_11ea_a0f3_549f35008dee_f540c164_dd28_11ea_a0f3_549f35008dee.jpeg</t>
  </si>
  <si>
    <t>https://topol-dt.ru/upload/iblock/fbf/a716e9b8_943a_11ea_a0f3_549f35008dee_037d1c26_dd29_11ea_a0f3_549f35008dee.jpeg</t>
  </si>
  <si>
    <t>https://topol-dt.ru/upload/iblock/44d/a716e9b8_943a_11ea_a0f3_549f35008dee_0a0da7a7_dd29_11ea_a0f3_549f35008dee.jpeg</t>
  </si>
  <si>
    <t>https://topol-dt.ru/upload/iblock/29e/a716e9b8_943a_11ea_a0f3_549f35008dee_0a0da7a9_dd29_11ea_a0f3_549f35008dee.jpeg</t>
  </si>
  <si>
    <t>https://topol-dt.ru/upload/iblock/2ab/a716e9b8_943a_11ea_a0f3_549f35008dee_196a08ec_dd29_11ea_a0f3_549f35008dee.jpeg</t>
  </si>
  <si>
    <t>https://topol-dt.ru/upload/iblock/5d1/a716e9b8_943a_11ea_a0f3_549f35008dee_b4256efc_1dee_11eb_876e_549f35008dee.pdf</t>
  </si>
  <si>
    <t>Кроватка-трансформер детская Polini kids French 800, Teddy, с комодом, белый</t>
  </si>
  <si>
    <t>https://topol-dt.ru/catalog/krovati_transformery_iz_ldsp_i_mdf/krovatka_transformer_detskaya_polini_kids_french_800_teddy_s_komodom_belyy/</t>
  </si>
  <si>
    <t>https://topol-dt.ru/upload/iblock/8da/38fd61a4_943b_11ea_a0f3_549f35008dee_0a240591_9289_11ec_9fa5_549f35008dee.jpeg</t>
  </si>
  <si>
    <t>https://topol-dt.ru/upload/iblock/1e2/38fd61a4_943b_11ea_a0f3_549f35008dee_caadace1_fe6c_11eb_9107_549f35008dee.jpeg</t>
  </si>
  <si>
    <t>https://topol-dt.ru/upload/iblock/fdb/38fd61a4_943b_11ea_a0f3_549f35008dee_6257cf6c_dd2a_11ea_a0f3_549f35008dee.jpeg</t>
  </si>
  <si>
    <t>https://topol-dt.ru/upload/iblock/149/38fd61a4_943b_11ea_a0f3_549f35008dee_79117287_dd2a_11ea_a0f3_549f35008dee.jpeg</t>
  </si>
  <si>
    <t>https://topol-dt.ru/upload/iblock/3b6/38fd61a4_943b_11ea_a0f3_549f35008dee_89929d0d_dd2a_11ea_a0f3_549f35008dee.jpeg</t>
  </si>
  <si>
    <t>https://topol-dt.ru/upload/iblock/04f/38fd61a4_943b_11ea_a0f3_549f35008dee_89929d0e_dd2a_11ea_a0f3_549f35008dee.jpeg</t>
  </si>
  <si>
    <t>https://topol-dt.ru/upload/iblock/4d7/38fd61a4_943b_11ea_a0f3_549f35008dee_92822774_dd2a_11ea_a0f3_549f35008dee.jpeg</t>
  </si>
  <si>
    <t>https://topol-dt.ru/upload/iblock/66c/38fd61a4_943b_11ea_a0f3_549f35008dee_87fa9897_1f43_11eb_876e_549f35008dee.pdf</t>
  </si>
  <si>
    <t>Кроватка-трансформер детская Polini kids French 800, Teddy, с комодом, белый-серый</t>
  </si>
  <si>
    <t>https://topol-dt.ru/catalog/krovati_transformery_iz_ldsp_i_mdf/krovatka_transformer_detskaya_polini_kids_french_800_teddy_s_komodom_belyy_seryy/</t>
  </si>
  <si>
    <t>https://topol-dt.ru/upload/iblock/cc1/a23cd961_943b_11ea_a0f3_549f35008dee_c89d10d7_dd29_11ea_a0f3_549f35008dee.jpeg</t>
  </si>
  <si>
    <t>https://topol-dt.ru/upload/iblock/b08/a23cd961_943b_11ea_a0f3_549f35008dee_9807c56c_fe6c_11eb_9107_549f35008dee.jpeg</t>
  </si>
  <si>
    <t>https://topol-dt.ru/upload/iblock/459/a23cd961_943b_11ea_a0f3_549f35008dee_d193bf5f_dd29_11ea_a0f3_549f35008dee.jpeg</t>
  </si>
  <si>
    <t>https://topol-dt.ru/upload/iblock/551/a23cd961_943b_11ea_a0f3_549f35008dee_c701c0bf_dd2a_11ea_a0f3_549f35008dee.jpeg</t>
  </si>
  <si>
    <t>https://topol-dt.ru/upload/iblock/840/a23cd961_943b_11ea_a0f3_549f35008dee_d0d10c82_dd2a_11ea_a0f3_549f35008dee.jpeg</t>
  </si>
  <si>
    <t>https://topol-dt.ru/upload/iblock/548/a23cd961_943b_11ea_a0f3_549f35008dee_da1d6c92_dd2a_11ea_a0f3_549f35008dee.jpeg</t>
  </si>
  <si>
    <t>https://topol-dt.ru/upload/iblock/650/a23cd961_943b_11ea_a0f3_549f35008dee_da1d6c93_dd2a_11ea_a0f3_549f35008dee.jpeg</t>
  </si>
  <si>
    <t>https://topol-dt.ru/upload/iblock/0d6/a23cd961_943b_11ea_a0f3_549f35008dee_ed214aa3_dd2a_11ea_a0f3_549f35008dee.jpeg</t>
  </si>
  <si>
    <t>https://topol-dt.ru/upload/iblock/19a/a23cd961_943b_11ea_a0f3_549f35008dee_73ae3ca1_1f43_11eb_876e_549f35008dee.pdf</t>
  </si>
  <si>
    <t>Кроватка-трансформер детская Polini kids French 800, Teddy, с комодом, белый-дуб пастельный</t>
  </si>
  <si>
    <t>https://topol-dt.ru/catalog/krovati_transformery_iz_ldsp_i_mdf/krovatka_transformer_detskaya_polini_kids_french_800_teddy_s_komodom_belyy_dub_pastelnyy/</t>
  </si>
  <si>
    <t>https://topol-dt.ru/upload/iblock/d6f/cc86cbbf_943b_11ea_a0f3_549f35008dee_fb815a0a_dd2a_11ea_a0f3_549f35008dee.jpeg</t>
  </si>
  <si>
    <t>https://topol-dt.ru/upload/iblock/bb3/cc86cbbf_943b_11ea_a0f3_549f35008dee_67f9fde4_fe6c_11eb_9107_549f35008dee.jpeg</t>
  </si>
  <si>
    <t>https://topol-dt.ru/upload/iblock/0c6/cc86cbbf_943b_11ea_a0f3_549f35008dee_fb815a0b_dd2a_11ea_a0f3_549f35008dee.jpeg</t>
  </si>
  <si>
    <t>https://topol-dt.ru/upload/iblock/eb5/cc86cbbf_943b_11ea_a0f3_549f35008dee_04949916_dd2b_11ea_a0f3_549f35008dee.jpeg</t>
  </si>
  <si>
    <t>https://topol-dt.ru/upload/iblock/f8c/cc86cbbf_943b_11ea_a0f3_549f35008dee_0d75db3c_dd2b_11ea_a0f3_549f35008dee.jpeg</t>
  </si>
  <si>
    <t>https://topol-dt.ru/upload/iblock/dba/cc86cbbf_943b_11ea_a0f3_549f35008dee_137eb84e_dd2b_11ea_a0f3_549f35008dee.jpeg</t>
  </si>
  <si>
    <t>https://topol-dt.ru/upload/iblock/2d9/cc86cbbf_943b_11ea_a0f3_549f35008dee_1f6f1f2d_dd2b_11ea_a0f3_549f35008dee.jpeg</t>
  </si>
  <si>
    <t>https://topol-dt.ru/upload/iblock/179/cc86cbbf_943b_11ea_a0f3_549f35008dee_277ee83a_dd2b_11ea_a0f3_549f35008dee.jpeg</t>
  </si>
  <si>
    <t>https://topol-dt.ru/upload/iblock/14f/cc86cbbf_943b_11ea_a0f3_549f35008dee_79e6b539_1f43_11eb_876e_549f35008dee.pdf</t>
  </si>
  <si>
    <t>Кроватка-трансформер детская Polini kids Ameli 800, с комодом, белый-серый</t>
  </si>
  <si>
    <t>https://topol-dt.ru/catalog/krovati_transformery_iz_ldsp_i_mdf/krovatka_transformer_detskaya_polini_kids_ameli_800_s_komodom_belyy_seryy/</t>
  </si>
  <si>
    <t>https://topol-dt.ru/upload/iblock/3ce/2c3e6105_943c_11ea_a0f3_549f35008dee_078fcb55_dd2e_11ea_a0f3_549f35008dee.jpeg</t>
  </si>
  <si>
    <t>https://topol-dt.ru/upload/iblock/995/2c3e6105_943c_11ea_a0f3_549f35008dee_a4ba6133_fe6a_11eb_9107_549f35008dee.jpeg</t>
  </si>
  <si>
    <t>https://topol-dt.ru/upload/iblock/b7d/2c3e6105_943c_11ea_a0f3_549f35008dee_078fcb56_dd2e_11ea_a0f3_549f35008dee.jpeg</t>
  </si>
  <si>
    <t>https://topol-dt.ru/upload/iblock/7e7/2c3e6105_943c_11ea_a0f3_549f35008dee_16abe772_dd2e_11ea_a0f3_549f35008dee.jpeg</t>
  </si>
  <si>
    <t>https://topol-dt.ru/upload/iblock/3ad/2c3e6105_943c_11ea_a0f3_549f35008dee_1d5440b6_dd2e_11ea_a0f3_549f35008dee.jpeg</t>
  </si>
  <si>
    <t>https://topol-dt.ru/upload/iblock/f75/2c3e6105_943c_11ea_a0f3_549f35008dee_241467bf_dd2e_11ea_a0f3_549f35008dee.jpeg</t>
  </si>
  <si>
    <t>https://topol-dt.ru/upload/iblock/040/2c3e6105_943c_11ea_a0f3_549f35008dee_aa4a3c58_1dee_11eb_876e_549f35008dee.pdf</t>
  </si>
  <si>
    <t>Кроватка-трансформер детская Polini kids Ameli 800, с комодом, белый-дуб пастельный</t>
  </si>
  <si>
    <t>https://topol-dt.ru/catalog/krovati_transformery_iz_ldsp_i_mdf/krovatka_transformer_detskaya_polini_kids_ameli_800_s_komodom_belyy_dub_pastelnyy/</t>
  </si>
  <si>
    <t>https://topol-dt.ru/upload/iblock/977/580c53ae_943c_11ea_a0f3_549f35008dee_39fef323_dd2e_11ea_a0f3_549f35008dee.jpeg</t>
  </si>
  <si>
    <t>https://topol-dt.ru/upload/iblock/a0f/580c53ae_943c_11ea_a0f3_549f35008dee_5f8ec49d_fe6a_11eb_9107_549f35008dee.jpeg</t>
  </si>
  <si>
    <t>https://topol-dt.ru/upload/iblock/774/580c53ae_943c_11ea_a0f3_549f35008dee_39fef324_dd2e_11ea_a0f3_549f35008dee.jpeg</t>
  </si>
  <si>
    <t>https://topol-dt.ru/upload/iblock/5e5/580c53ae_943c_11ea_a0f3_549f35008dee_54a77c55_dd2e_11ea_a0f3_549f35008dee.jpeg</t>
  </si>
  <si>
    <t>https://topol-dt.ru/upload/iblock/2a0/580c53ae_943c_11ea_a0f3_549f35008dee_5fb821db_dd2e_11ea_a0f3_549f35008dee.jpeg</t>
  </si>
  <si>
    <t>https://topol-dt.ru/upload/iblock/7e4/580c53ae_943c_11ea_a0f3_549f35008dee_6883f79e_dd2e_11ea_a0f3_549f35008dee.jpeg</t>
  </si>
  <si>
    <t>https://topol-dt.ru/upload/iblock/c0c/580c53ae_943c_11ea_a0f3_549f35008dee_6f1945e0_dd2e_11ea_a0f3_549f35008dee.jpeg</t>
  </si>
  <si>
    <t>https://topol-dt.ru/upload/iblock/df2/580c53ae_943c_11ea_a0f3_549f35008dee_a4273023_1dee_11eb_876e_549f35008dee.pdf</t>
  </si>
  <si>
    <t>Стол многофункциональный Polini kids Mirum 1400, белый</t>
  </si>
  <si>
    <t>45.4</t>
  </si>
  <si>
    <t>Многофункциональный стол Polini kids Mirum 1400, белый для занятий школьников.Увеличенная ширина столешницы вмещает в себя систему хранения и широкую поверхность для обучения.Изделие имеет центральный выдвижной ящик на метабоксах с роликовыми направляющими. Боковые дверки (слева и справа) стола открываются при помощи петель без пружин и откидного механизма. В столе предусмотрены отверстия для проводов, которые удачно можно скрыть благодаря закрытым нишам:Задняя узкая дверка ниш открывается при помощи петель с доводчиком. Опоры выполнены из металла, что придает изделию большую устойчивость. Размер (ГхШхВ): 60х140х76 см.</t>
  </si>
  <si>
    <t>https://topol-dt.ru/catalog/stoly/stol_mnogofunktsionalnyy_polini_kids_mirum_1400_belyy/</t>
  </si>
  <si>
    <t>https://topol-dt.ru/upload/iblock/5cf/2f6d1156_c1a4_11ea_a0f3_549f35008dee_79e822d2_233b_11eb_876e_549f35008dee.jpeg</t>
  </si>
  <si>
    <t>https://topol-dt.ru/upload/iblock/2f4/2f6d1156_c1a4_11ea_a0f3_549f35008dee_79e822d3_233b_11eb_876e_549f35008dee.jpeg</t>
  </si>
  <si>
    <t>https://topol-dt.ru/upload/iblock/f3f/2f6d1156_c1a4_11ea_a0f3_549f35008dee_82f43dbd_233b_11eb_876e_549f35008dee.jpeg</t>
  </si>
  <si>
    <t>https://topol-dt.ru/upload/iblock/b94/2f6d1156_c1a4_11ea_a0f3_549f35008dee_895c51d9_233b_11eb_876e_549f35008dee.jpeg</t>
  </si>
  <si>
    <t>https://topol-dt.ru/upload/iblock/8d7/2f6d1156_c1a4_11ea_a0f3_549f35008dee_8fbfa335_233b_11eb_876e_549f35008dee.jpeg</t>
  </si>
  <si>
    <t>https://topol-dt.ru/upload/iblock/e1f/2f6d1156_c1a4_11ea_a0f3_549f35008dee_d8f92c3a_2340_11eb_876e_549f35008dee.pdf</t>
  </si>
  <si>
    <t>Стол многофункциональный Polini kids Mirum 1400, серый</t>
  </si>
  <si>
    <t>Многофункциональный стол Polini kids Mirum 1400, серый для занятий школьников.Увеличенная ширина столешницы вмещает в себя систему хранения и широкую поверхность для обучения.Изделие имеет центральный выдвижной ящик на метабоксах с роликовыми направляющими. Боковые дверки (слева и справа) стола открываются при помощи петель без пружин и откидного механизма. В столе предусмотрены отверстия для проводов, которые удачно можно скрыть благодаря закрытым нишам:Задняя узкая дверка ниш открывается при помощи петель с доводчиком. Опоры выполнены из металла, что придает изделию большую устойчивость. Размер (ГхШхВ): 60х140х76 см.</t>
  </si>
  <si>
    <t>https://topol-dt.ru/catalog/stoly/stol_mnogofunktsionalnyy_polini_kids_mirum_1400_seryy/</t>
  </si>
  <si>
    <t>https://topol-dt.ru/upload/iblock/bc1/8cdb1417_c1a4_11ea_a0f3_549f35008dee_e211198f_233b_11eb_876e_549f35008dee.jpeg</t>
  </si>
  <si>
    <t>https://topol-dt.ru/upload/iblock/d26/8cdb1417_c1a4_11ea_a0f3_549f35008dee_e2111990_233b_11eb_876e_549f35008dee.jpeg</t>
  </si>
  <si>
    <t>https://topol-dt.ru/upload/iblock/bd0/8cdb1417_c1a4_11ea_a0f3_549f35008dee_f59f076f_233b_11eb_876e_549f35008dee.jpeg</t>
  </si>
  <si>
    <t>https://topol-dt.ru/upload/iblock/f64/8cdb1417_c1a4_11ea_a0f3_549f35008dee_f59f0771_233b_11eb_876e_549f35008dee.jpeg</t>
  </si>
  <si>
    <t>https://topol-dt.ru/upload/iblock/10f/8cdb1417_c1a4_11ea_a0f3_549f35008dee_fc912b5d_233b_11eb_876e_549f35008dee.jpeg</t>
  </si>
  <si>
    <t>https://topol-dt.ru/upload/iblock/92b/8cdb1417_c1a4_11ea_a0f3_549f35008dee_0fda1154_233c_11eb_876e_549f35008dee.jpeg</t>
  </si>
  <si>
    <t>https://topol-dt.ru/upload/iblock/90b/8cdb1417_c1a4_11ea_a0f3_549f35008dee_df686477_2340_11eb_876e_549f35008dee.pdf</t>
  </si>
  <si>
    <t>Элемент встраиваемый с 2 ящиками для стеллажа Polini Home Smart, дуб</t>
  </si>
  <si>
    <t>https://topol-dt.ru/catalog/aksessuary_dlya_mebeli/element_vstraivaemyy_s_2_yashchikami_dlya_stellazha_polini_home_smart_dub/</t>
  </si>
  <si>
    <t>https://topol-dt.ru/upload/iblock/125/363c0bad_43ea_11ea_9c7a_549f35008dee_b109ab43_dba0_11ea_a0f3_549f35008dee.jpeg</t>
  </si>
  <si>
    <t>https://topol-dt.ru/upload/iblock/0cd/363c0bad_43ea_11ea_9c7a_549f35008dee_c13e3693_24b4_11eb_876e_549f35008dee.jpeg</t>
  </si>
  <si>
    <t>https://topol-dt.ru/upload/iblock/65f/363c0bad_43ea_11ea_9c7a_549f35008dee_c13e3694_24b4_11eb_876e_549f35008dee.jpeg</t>
  </si>
  <si>
    <t>https://topol-dt.ru/upload/iblock/9dc/363c0bad_43ea_11ea_9c7a_549f35008dee_b8244694_dba0_11ea_a0f3_549f35008dee.jpeg</t>
  </si>
  <si>
    <t>https://topol-dt.ru/upload/iblock/b0d/363c0bad_43ea_11ea_9c7a_549f35008dee_b8244695_dba0_11ea_a0f3_549f35008dee.jpeg</t>
  </si>
  <si>
    <t>https://topol-dt.ru/upload/iblock/e05/363c0bad_43ea_11ea_9c7a_549f35008dee_be36a927_dba0_11ea_a0f3_549f35008dee.jpeg</t>
  </si>
  <si>
    <t>https://topol-dt.ru/upload/iblock/717/363c0bad_43ea_11ea_9c7a_549f35008dee_4bf78591_5fa7_11ea_a0f3_549f35008dee.pdf</t>
  </si>
  <si>
    <t>Элемент встраиваемый с 2 ящиками для стеллажа Polini Home Smart, бетон</t>
  </si>
  <si>
    <t>бетон</t>
  </si>
  <si>
    <t>https://topol-dt.ru/catalog/aksessuary_dlya_mebeli/element_vstraivaemyy_s_2_yashchikami_dlya_stellazha_polini_home_smart_beton/</t>
  </si>
  <si>
    <t>https://topol-dt.ru/upload/iblock/586/6b292445_43ea_11ea_9c7a_549f35008dee_94bbce82_dba0_11ea_a0f3_549f35008dee.jpeg</t>
  </si>
  <si>
    <t>https://topol-dt.ru/upload/iblock/c23/6b292445_43ea_11ea_9c7a_549f35008dee_27f17545_24b5_11eb_876e_549f35008dee.jpeg</t>
  </si>
  <si>
    <t>https://topol-dt.ru/upload/iblock/8bb/6b292445_43ea_11ea_9c7a_549f35008dee_2f217cfc_24b5_11eb_876e_549f35008dee.jpeg</t>
  </si>
  <si>
    <t>https://topol-dt.ru/upload/iblock/174/6b292445_43ea_11ea_9c7a_549f35008dee_9cfff5d4_dba0_11ea_a0f3_549f35008dee.jpeg</t>
  </si>
  <si>
    <t>https://topol-dt.ru/upload/iblock/ce0/6b292445_43ea_11ea_9c7a_549f35008dee_9cfff5d5_dba0_11ea_a0f3_549f35008dee.jpeg</t>
  </si>
  <si>
    <t>https://topol-dt.ru/upload/iblock/20b/6b292445_43ea_11ea_9c7a_549f35008dee_a49fde35_dba0_11ea_a0f3_549f35008dee.jpeg</t>
  </si>
  <si>
    <t>https://topol-dt.ru/upload/iblock/e67/6b292445_43ea_11ea_9c7a_549f35008dee_3ff413b0_5fa7_11ea_a0f3_549f35008dee.pdf</t>
  </si>
  <si>
    <t>Элемент встраиваемый с 1 дверью для стеллажа Polini Home Smart, винтаж</t>
  </si>
  <si>
    <t>https://topol-dt.ru/catalog/aksessuary_dlya_mebeli/element_vstraivaemyy_s_1_dveryu_dlya_stellazha_polini_home_smart_vintazh/</t>
  </si>
  <si>
    <t>https://topol-dt.ru/upload/iblock/e8e/dd7534e5_43eb_11ea_9c7a_549f35008dee_fa20db67_24b3_11eb_876e_549f35008dee.jpeg</t>
  </si>
  <si>
    <t>https://topol-dt.ru/upload/iblock/36f/dd7534e5_43eb_11ea_9c7a_549f35008dee_fa20db69_24b3_11eb_876e_549f35008dee.jpeg</t>
  </si>
  <si>
    <t>https://topol-dt.ru/upload/iblock/e1e/dd7534e5_43eb_11ea_9c7a_549f35008dee_0ce47450_24b4_11eb_876e_549f35008dee.jpeg</t>
  </si>
  <si>
    <t>https://topol-dt.ru/upload/iblock/519/dd7534e5_43eb_11ea_9c7a_549f35008dee_1c4f1dd7_24b4_11eb_876e_549f35008dee.jpeg</t>
  </si>
  <si>
    <t>https://topol-dt.ru/upload/iblock/bda/dd7534e5_43eb_11ea_9c7a_549f35008dee_1c4f1dd9_24b4_11eb_876e_549f35008dee.jpeg</t>
  </si>
  <si>
    <t>https://topol-dt.ru/upload/iblock/a9c/dd7534e5_43eb_11ea_9c7a_549f35008dee_23355ae2_24b4_11eb_876e_549f35008dee.jpeg</t>
  </si>
  <si>
    <t>https://topol-dt.ru/upload/iblock/5e4/dd7534e5_43eb_11ea_9c7a_549f35008dee_234e2403_5fa7_11ea_a0f3_549f35008dee.pdf</t>
  </si>
  <si>
    <t>Кухня Карина гарнитур угловой левый венге-желтый</t>
  </si>
  <si>
    <t>https://topol-dt.ru/catalog/detskaya_mebel/kukhnya_karina_garnitur_uglovoy_levyy_venge_zheltyy/</t>
  </si>
  <si>
    <t>https://topol-dt.ru/upload/iblock/736/f630ff5e_80bd_11e6_86d2_549f35008df0_660ee350_e2ff_11e6_8216_549f35008dee.jpeg</t>
  </si>
  <si>
    <t>19327.5</t>
  </si>
  <si>
    <t>Кухня Карина гарнитур угловой правый венге-желтый</t>
  </si>
  <si>
    <t>https://topol-dt.ru/catalog/detskaya_mebel/kukhnya_karina_garnitur_uglovoy_pravyy_venge_zheltyy/</t>
  </si>
  <si>
    <t>https://topol-dt.ru/upload/iblock/454/08b4531f_80be_11e6_86d2_549f35008df0_723acc96_e2ff_11e6_8216_549f35008dee.jpeg</t>
  </si>
  <si>
    <t>https://topol-dt.ru/upload/iblock/c12/08b4531f_80be_11e6_86d2_549f35008df0_723acc97_e2ff_11e6_8216_549f35008dee.jpeg</t>
  </si>
  <si>
    <t xml:space="preserve">Кухонный гарнитур Polini Home Craft 1200,  белый </t>
  </si>
  <si>
    <t>RU Д-RU.АУ04.В.11254</t>
  </si>
  <si>
    <t>https://topol-dt.ru/catalog/detskaya_mebel/kukhonnyy_garnitur_polini_home_craft_1200_belyy_/</t>
  </si>
  <si>
    <t>https://topol-dt.ru/upload/iblock/13b/6832e58a_3a7e_11e9_94db_549f35008dee_e4e51bab_af05_11ea_a0f3_549f35008dee.jpeg</t>
  </si>
  <si>
    <t>9176.97</t>
  </si>
  <si>
    <t>https://topol-dt.ru/upload/iblock/256/6832e58a_3a7e_11e9_94db_549f35008dee_91716481_afdf_11ea_a0f3_549f35008dee.jpeg</t>
  </si>
  <si>
    <t>Кухонный гарнитур Polini Home Urban 1600,  вяз</t>
  </si>
  <si>
    <t>https://topol-dt.ru/catalog/detskaya_mebel/kukhonnyy_garnitur_polini_home_urban_1600_vyaz/</t>
  </si>
  <si>
    <t>https://topol-dt.ru/upload/iblock/d38/3595ef4c_3b48_11e9_94db_549f35008dee_51f0ec5e_b078_11ea_a0f3_549f35008dee.jpeg</t>
  </si>
  <si>
    <t>12833.64</t>
  </si>
  <si>
    <t>https://topol-dt.ru/upload/iblock/5ee/3595ef4c_3b48_11e9_94db_549f35008dee_51f0ec5f_b078_11ea_a0f3_549f35008dee.jpeg</t>
  </si>
  <si>
    <t xml:space="preserve">Кухонный гарнитур Polini Home Urban 1600,  белый </t>
  </si>
  <si>
    <t>https://topol-dt.ru/catalog/detskaya_mebel/kukhonnyy_garnitur_polini_home_urban_1600_belyy_/</t>
  </si>
  <si>
    <t>https://topol-dt.ru/upload/iblock/65b/5de019d0_3b48_11e9_94db_549f35008dee_9859ca0f_b066_11ea_a0f3_549f35008dee.jpeg</t>
  </si>
  <si>
    <t>13265.78</t>
  </si>
  <si>
    <t>https://topol-dt.ru/upload/iblock/3b0/5de019d0_3b48_11e9_94db_549f35008dee_a25bce12_b076_11ea_a0f3_549f35008dee.jpeg</t>
  </si>
  <si>
    <t>Кухонный гарнитур Polini Home Urban 1600,  дуб</t>
  </si>
  <si>
    <t>https://topol-dt.ru/catalog/detskaya_mebel/kukhonnyy_garnitur_polini_home_urban_1600_dub/</t>
  </si>
  <si>
    <t>https://topol-dt.ru/upload/iblock/706/68d1cd72_3b48_11e9_94db_549f35008dee_477b004a_b078_11ea_a0f3_549f35008dee.jpeg</t>
  </si>
  <si>
    <t>12800.79</t>
  </si>
  <si>
    <t>https://topol-dt.ru/upload/iblock/9aa/68d1cd72_3b48_11e9_94db_549f35008dee_477b004b_b078_11ea_a0f3_549f35008dee.jpeg</t>
  </si>
  <si>
    <t>Кухонный гарнитур Polini Home Urban 1600,  белый-бетон</t>
  </si>
  <si>
    <t>79.75</t>
  </si>
  <si>
    <t>https://topol-dt.ru/catalog/detskaya_mebel/kukhonnyy_garnitur_polini_home_urban_1600_belyy_beton/</t>
  </si>
  <si>
    <t>https://topol-dt.ru/upload/iblock/0a4/d4291165_61ad_11e9_94db_549f35008dee_76c9c74d_b072_11ea_a0f3_549f35008dee.jpeg</t>
  </si>
  <si>
    <t>13193.05</t>
  </si>
  <si>
    <t>https://topol-dt.ru/upload/iblock/f31/d4291165_61ad_11e9_94db_549f35008dee_af3a3e8b_b076_11ea_a0f3_549f35008dee.jpeg</t>
  </si>
  <si>
    <t>Кухонный гарнитур Polini Home Urban 1600,  белый-зеленый</t>
  </si>
  <si>
    <t>https://topol-dt.ru/catalog/detskaya_mebel/kukhonnyy_garnitur_polini_home_urban_1600_belyy_zelenyy/</t>
  </si>
  <si>
    <t>https://topol-dt.ru/upload/iblock/fcd/de4bad50_61ad_11e9_94db_549f35008dee_0ba1c30a_b06c_11ea_a0f3_549f35008dee.jpeg</t>
  </si>
  <si>
    <t>13520.98</t>
  </si>
  <si>
    <t>https://topol-dt.ru/upload/iblock/0d4/de4bad50_61ad_11e9_94db_549f35008dee_b98551db_b076_11ea_a0f3_549f35008dee.jpeg</t>
  </si>
  <si>
    <t>Кухонный гарнитур Polini Home Urban 1600, капучино</t>
  </si>
  <si>
    <t>https://topol-dt.ru/catalog/detskaya_mebel/kukhonnyy_garnitur_polini_home_urban_1600_kapuchino/</t>
  </si>
  <si>
    <t>https://topol-dt.ru/upload/iblock/dc3/e5cca3ce_61ad_11e9_94db_549f35008dee_c7edd65d_b06f_11ea_a0f3_549f35008dee.jpeg</t>
  </si>
  <si>
    <t>12875.41</t>
  </si>
  <si>
    <t>https://topol-dt.ru/upload/iblock/bbb/e5cca3ce_61ad_11e9_94db_549f35008dee_c1dc8431_b076_11ea_a0f3_549f35008dee.jpeg</t>
  </si>
  <si>
    <t>Кухонный гарнитур Polini Home Craft 1200, синий</t>
  </si>
  <si>
    <t>https://topol-dt.ru/catalog/detskaya_mebel/kukhonnyy_garnitur_polini_home_craft_1200_siniy/</t>
  </si>
  <si>
    <t>https://topol-dt.ru/upload/iblock/788/a9cb14e5_61c8_11e9_94db_549f35008dee_2e8b3bfc_b091_11ea_a0f3_549f35008dee.jpeg</t>
  </si>
  <si>
    <t>9080.83</t>
  </si>
  <si>
    <t>https://topol-dt.ru/upload/iblock/146/a9cb14e5_61c8_11e9_94db_549f35008dee_879d5601_afdf_11ea_a0f3_549f35008dee.jpeg</t>
  </si>
  <si>
    <t>https://topol-dt.ru/upload/iblock/dd2/a9cb14e5_61c8_11e9_94db_549f35008dee_879d5600_afdf_11ea_a0f3_549f35008dee.jpeg</t>
  </si>
  <si>
    <t>Кухонный гарнитур Polini Home Urban 2200,  белый</t>
  </si>
  <si>
    <t>https://topol-dt.ru/catalog/detskaya_mebel/kukhonnyy_garnitur_polini_home_urban_2200_belyy/</t>
  </si>
  <si>
    <t>https://topol-dt.ru/upload/iblock/2db/217747c9_6715_11e9_b477_549f35008dee_00d87255_b067_11ea_a0f3_549f35008dee.jpeg</t>
  </si>
  <si>
    <t>20982.15</t>
  </si>
  <si>
    <t>https://topol-dt.ru/upload/iblock/fa8/217747c9_6715_11e9_b477_549f35008dee_a5da53a3_b145_11ea_a0f3_549f35008dee.jpeg</t>
  </si>
  <si>
    <t>Кухонный гарнитур Polini Home Urban 2200,  белый-бетон</t>
  </si>
  <si>
    <t>https://topol-dt.ru/catalog/detskaya_mebel/kukhonnyy_garnitur_polini_home_urban_2200_belyy_beton/</t>
  </si>
  <si>
    <t>https://topol-dt.ru/upload/iblock/3fe/2c6b5ccc_6715_11e9_b477_549f35008dee_bae3a5a4_b072_11ea_a0f3_549f35008dee.jpeg</t>
  </si>
  <si>
    <t>20878.69</t>
  </si>
  <si>
    <t>https://topol-dt.ru/upload/iblock/103/2c6b5ccc_6715_11e9_b477_549f35008dee_bf56ef73_b145_11ea_a0f3_549f35008dee.jpeg</t>
  </si>
  <si>
    <t>Кухонный гарнитур Polini Home Urban 1800 В,  вяз</t>
  </si>
  <si>
    <t>110.91</t>
  </si>
  <si>
    <t>https://topol-dt.ru/catalog/detskaya_mebel/kukhonnyy_garnitur_polini_home_urban_1800_v_vyaz/</t>
  </si>
  <si>
    <t>https://topol-dt.ru/upload/iblock/1ca/7fa80112_3b48_11e9_94db_549f35008dee_e365a035_b079_11ea_a0f3_549f35008dee.jpeg</t>
  </si>
  <si>
    <t>18137.1</t>
  </si>
  <si>
    <t>https://topol-dt.ru/upload/iblock/2be/7fa80112_3b48_11e9_94db_549f35008dee_e9eca634_b079_11ea_a0f3_549f35008dee.jpeg</t>
  </si>
  <si>
    <t>Кухонный гарнитур Polini Home Urban 1800 В,  белый-серый</t>
  </si>
  <si>
    <t>https://topol-dt.ru/catalog/detskaya_mebel/kukhonnyy_garnitur_polini_home_urban_1800_v_belyy_seryy/</t>
  </si>
  <si>
    <t>https://topol-dt.ru/upload/iblock/67b/89b2cf3a_3b48_11e9_94db_549f35008dee_1e7a87c1_b07a_11ea_a0f3_549f35008dee.jpeg</t>
  </si>
  <si>
    <t>18475.86</t>
  </si>
  <si>
    <t>https://topol-dt.ru/upload/iblock/184/89b2cf3a_3b48_11e9_94db_549f35008dee_1e7a87c3_b07a_11ea_a0f3_549f35008dee.jpeg</t>
  </si>
  <si>
    <t xml:space="preserve">Кухонный гарнитур Polini Home Urban 2100 А,  белый </t>
  </si>
  <si>
    <t>https://topol-dt.ru/catalog/detskaya_mebel/kukhonnyy_garnitur_polini_home_urban_2100_a_belyy_/</t>
  </si>
  <si>
    <t>https://topol-dt.ru/upload/iblock/f9f/b36b2427_3b4c_11e9_94db_549f35008dee_f2ef67bb_b066_11ea_a0f3_549f35008dee.jpeg</t>
  </si>
  <si>
    <t>21879.6</t>
  </si>
  <si>
    <t>https://topol-dt.ru/upload/iblock/1be/b36b2427_3b4c_11e9_94db_549f35008dee_360b62a7_b07c_11ea_a0f3_549f35008dee.jpeg</t>
  </si>
  <si>
    <t>Кухонный гарнитур Polini Home Urban 1800 В,  белый-бетон</t>
  </si>
  <si>
    <t>https://topol-dt.ru/catalog/detskaya_mebel/kukhonnyy_garnitur_polini_home_urban_1800_v_belyy_beton/</t>
  </si>
  <si>
    <t>https://topol-dt.ru/upload/iblock/6bd/ef085a3e_61ad_11e9_94db_549f35008dee_8b9dd1b3_b072_11ea_a0f3_549f35008dee.jpeg</t>
  </si>
  <si>
    <t>18604.96</t>
  </si>
  <si>
    <t>https://topol-dt.ru/upload/iblock/15f/ef085a3e_61ad_11e9_94db_549f35008dee_620776f1_b079_11ea_a0f3_549f35008dee.jpeg</t>
  </si>
  <si>
    <t>Кухонный гарнитур Polini Home Urban 1800 В,  белый-зеленый</t>
  </si>
  <si>
    <t>https://topol-dt.ru/catalog/detskaya_mebel/kukhonnyy_garnitur_polini_home_urban_1800_v_belyy_zelenyy/</t>
  </si>
  <si>
    <t>https://topol-dt.ru/upload/iblock/40f/ff5c4a9e_61ad_11e9_94db_549f35008dee_44e1bb81_b06c_11ea_a0f3_549f35008dee.jpeg</t>
  </si>
  <si>
    <t>19067.43</t>
  </si>
  <si>
    <t>https://topol-dt.ru/upload/iblock/a91/ff5c4a9e_61ad_11e9_94db_549f35008dee_6c25501a_b079_11ea_a0f3_549f35008dee.jpeg</t>
  </si>
  <si>
    <t>Кухонный гарнитур Polini Home Urban 1800 В, капучино</t>
  </si>
  <si>
    <t>https://topol-dt.ru/catalog/detskaya_mebel/kukhonnyy_garnitur_polini_home_urban_1800_v_kapuchino/</t>
  </si>
  <si>
    <t>https://topol-dt.ru/upload/iblock/c1a/0945c582_61ae_11e9_94db_549f35008dee_de1fcb0b_b06f_11ea_a0f3_549f35008dee.jpeg</t>
  </si>
  <si>
    <t>18195.23</t>
  </si>
  <si>
    <t>https://topol-dt.ru/upload/iblock/775/0945c582_61ae_11e9_94db_549f35008dee_749dd5b5_b079_11ea_a0f3_549f35008dee.jpeg</t>
  </si>
  <si>
    <t>Кухонный гарнитур Polini Home Urban 2100 А,  белый-бетон</t>
  </si>
  <si>
    <t>https://topol-dt.ru/catalog/detskaya_mebel/kukhonnyy_garnitur_polini_home_urban_2100_a_belyy_beton/</t>
  </si>
  <si>
    <t>https://topol-dt.ru/upload/iblock/d37/36c9b560_61ae_11e9_94db_549f35008dee_ac056d4e_b072_11ea_a0f3_549f35008dee.jpeg</t>
  </si>
  <si>
    <t>22203.8</t>
  </si>
  <si>
    <t>https://topol-dt.ru/upload/iblock/5dd/36c9b560_61ae_11e9_94db_549f35008dee_3f829b7e_b07c_11ea_a0f3_549f35008dee.jpeg</t>
  </si>
  <si>
    <t>Кухонный гарнитур Polini Home Urban 2100 А,  белый-зеленый</t>
  </si>
  <si>
    <t>https://topol-dt.ru/catalog/detskaya_mebel/kukhonnyy_garnitur_polini_home_urban_2100_a_belyy_zelenyy/</t>
  </si>
  <si>
    <t>https://topol-dt.ru/upload/iblock/bdd/4069659b_61ae_11e9_94db_549f35008dee_5ecbd69f_b06c_11ea_a0f3_549f35008dee.jpeg</t>
  </si>
  <si>
    <t>22720.23</t>
  </si>
  <si>
    <t>https://topol-dt.ru/upload/iblock/bc9/4069659b_61ae_11e9_94db_549f35008dee_46289362_b07c_11ea_a0f3_549f35008dee.jpeg</t>
  </si>
  <si>
    <t>Кухонный гарнитур Polini Home Urban 2100 А, капучино</t>
  </si>
  <si>
    <t>https://topol-dt.ru/catalog/detskaya_mebel/kukhonnyy_garnitur_polini_home_urban_2100_a_kapuchino/</t>
  </si>
  <si>
    <t>https://topol-dt.ru/upload/iblock/1b4/48720a88_61ae_11e9_94db_549f35008dee_021252ef_b070_11ea_a0f3_549f35008dee.jpeg</t>
  </si>
  <si>
    <t>21849.5</t>
  </si>
  <si>
    <t>https://topol-dt.ru/upload/iblock/6e2/48720a88_61ae_11e9_94db_549f35008dee_4d6944b7_b07c_11ea_a0f3_549f35008dee.jpeg</t>
  </si>
  <si>
    <t>Кухонный гарнитур Polini Home Urban 2200,  белый-зеленый</t>
  </si>
  <si>
    <t>https://topol-dt.ru/catalog/detskaya_mebel/kukhonnyy_garnitur_polini_home_urban_2200_belyy_zelenyy/</t>
  </si>
  <si>
    <t>https://topol-dt.ru/upload/iblock/fb5/68a547dd_61ae_11e9_94db_549f35008dee_6ef4ee3a_b06c_11ea_a0f3_549f35008dee.jpeg</t>
  </si>
  <si>
    <t>21379.19</t>
  </si>
  <si>
    <t>https://topol-dt.ru/upload/iblock/0d1/68a547dd_61ae_11e9_94db_549f35008dee_c71cedd8_b145_11ea_a0f3_549f35008dee.jpeg</t>
  </si>
  <si>
    <t>Кухонный гарнитур Polini Home Urban 2200, капучино</t>
  </si>
  <si>
    <t>https://topol-dt.ru/catalog/detskaya_mebel/kukhonnyy_garnitur_polini_home_urban_2200_kapuchino/</t>
  </si>
  <si>
    <t>https://topol-dt.ru/upload/iblock/a2f/72a8f1e4_61ae_11e9_94db_549f35008dee_0aa044ec_b070_11ea_a0f3_549f35008dee.jpeg</t>
  </si>
  <si>
    <t>20314.28</t>
  </si>
  <si>
    <t>https://topol-dt.ru/upload/iblock/3fe/72a8f1e4_61ae_11e9_94db_549f35008dee_cec3fa59_b145_11ea_a0f3_549f35008dee.jpeg</t>
  </si>
  <si>
    <t xml:space="preserve">Кухонный гарнитур Polini Home Urban 1800 В,  белый </t>
  </si>
  <si>
    <t>https://topol-dt.ru/catalog/detskaya_mebel/kukhonnyy_garnitur_polini_home_urban_1800_v_belyy_/</t>
  </si>
  <si>
    <t>https://topol-dt.ru/upload/iblock/d72/b4527322_3b48_11e9_94db_549f35008dee_ce85db0a_b066_11ea_a0f3_549f35008dee.jpeg</t>
  </si>
  <si>
    <t>18720.24</t>
  </si>
  <si>
    <t>https://topol-dt.ru/upload/iblock/da5/b4527322_3b48_11e9_94db_549f35008dee_5ba8e854_b079_11ea_a0f3_549f35008dee.jpeg</t>
  </si>
  <si>
    <t>Кухонный гарнитур Polini Home Urban 450,  белый-вяз</t>
  </si>
  <si>
    <t>https://topol-dt.ru/catalog/detskaya_mebel/kukhonnyy_garnitur_polini_home_urban_450_belyy_vyaz/</t>
  </si>
  <si>
    <t>https://topol-dt.ru/upload/iblock/b6e/9f2a082d_3b41_11e9_94db_549f35008dee_788e61cc_b069_11ea_a0f3_549f35008dee.jpeg</t>
  </si>
  <si>
    <t>7627.9</t>
  </si>
  <si>
    <t>https://topol-dt.ru/upload/iblock/5bb/9f2a082d_3b41_11e9_94db_549f35008dee_de1dfa3f_b145_11ea_a0f3_549f35008dee.jpeg</t>
  </si>
  <si>
    <t xml:space="preserve">Кухонный гарнитур Polini Home Urban 450,  белый </t>
  </si>
  <si>
    <t>https://topol-dt.ru/catalog/detskaya_mebel/kukhonnyy_garnitur_polini_home_urban_450_belyy_/</t>
  </si>
  <si>
    <t>https://topol-dt.ru/upload/iblock/8f1/bb58f30c_3b41_11e9_94db_549f35008dee_36008f5c_b066_11ea_a0f3_549f35008dee.jpeg</t>
  </si>
  <si>
    <t>7728.24</t>
  </si>
  <si>
    <t>https://topol-dt.ru/upload/iblock/e75/bb58f30c_3b41_11e9_94db_549f35008dee_d80df90b_b145_11ea_a0f3_549f35008dee.jpeg</t>
  </si>
  <si>
    <t>Кухонный гарнитур Polini Home Urban 450,  белый-бетон</t>
  </si>
  <si>
    <t>https://topol-dt.ru/catalog/detskaya_mebel/kukhonnyy_garnitur_polini_home_urban_450_belyy_beton/</t>
  </si>
  <si>
    <t>https://topol-dt.ru/upload/iblock/317/baf7a5af_61ab_11e9_94db_549f35008dee_3cd9a902_b072_11ea_a0f3_549f35008dee.jpeg</t>
  </si>
  <si>
    <t>7701.66</t>
  </si>
  <si>
    <t>https://topol-dt.ru/upload/iblock/bdf/baf7a5af_61ab_11e9_94db_549f35008dee_de1dfa3d_b145_11ea_a0f3_549f35008dee.jpeg</t>
  </si>
  <si>
    <t>Кухонный гарнитур Polini Home Urban 450,  белый-зеленый</t>
  </si>
  <si>
    <t>https://topol-dt.ru/catalog/detskaya_mebel/kukhonnyy_garnitur_polini_home_urban_450_belyy_zelenyy/</t>
  </si>
  <si>
    <t>https://topol-dt.ru/upload/iblock/a3c/c76896de_61ab_11e9_94db_549f35008dee_cac44393_b06b_11ea_a0f3_549f35008dee.jpeg</t>
  </si>
  <si>
    <t>7739.76</t>
  </si>
  <si>
    <t>https://topol-dt.ru/upload/iblock/5a1/c76896de_61ab_11e9_94db_549f35008dee_e9cbba96_b145_11ea_a0f3_549f35008dee.jpeg</t>
  </si>
  <si>
    <t>Кухонный гарнитур Polini Home Urban 450, капучино</t>
  </si>
  <si>
    <t>https://topol-dt.ru/catalog/detskaya_mebel/kukhonnyy_garnitur_polini_home_urban_450_kapuchino/</t>
  </si>
  <si>
    <t>https://topol-dt.ru/upload/iblock/e52/cf0d4200_61ab_11e9_94db_549f35008dee_7e08febc_b06f_11ea_a0f3_549f35008dee.jpeg</t>
  </si>
  <si>
    <t>7561.97</t>
  </si>
  <si>
    <t>https://topol-dt.ru/upload/iblock/fdf/cf0d4200_61ab_11e9_94db_549f35008dee_efe7a2aa_b145_11ea_a0f3_549f35008dee.jpeg</t>
  </si>
  <si>
    <t>Стол письменный большой Polini kids City/ Urban, 200x60 см, белый</t>
  </si>
  <si>
    <t>https://topol-dt.ru/catalog/stoly/stol_pismennyy_bolshoy_polini_kids_city_urban_200x60_sm_belyy/</t>
  </si>
  <si>
    <t>https://topol-dt.ru/upload/iblock/681/605da19e_128a_11ea_b3e1_549f35008dee_77201bda_dd34_11ea_a0f3_549f35008dee.jpeg</t>
  </si>
  <si>
    <t>https://topol-dt.ru/upload/iblock/4a4/605da19e_128a_11ea_b3e1_549f35008dee_0ccd5655_1374_11eb_876e_549f35008dee.jpeg</t>
  </si>
  <si>
    <t>https://topol-dt.ru/upload/iblock/555/605da19e_128a_11ea_b3e1_549f35008dee_77201bde_dd34_11ea_a0f3_549f35008dee.jpeg</t>
  </si>
  <si>
    <t>https://topol-dt.ru/upload/iblock/e75/605da19e_128a_11ea_b3e1_549f35008dee_80088221_dd34_11ea_a0f3_549f35008dee.jpeg</t>
  </si>
  <si>
    <t>https://topol-dt.ru/upload/iblock/62f/605da19e_128a_11ea_b3e1_549f35008dee_e12cd026_223c_11ea_b3e1_549f35008dee.pdf</t>
  </si>
  <si>
    <t>Стол письменный Polini kids City/ Urban, белый</t>
  </si>
  <si>
    <t>https://topol-dt.ru/catalog/stoly/stol_pismennyy_polini_kids_city_urban_belyy/</t>
  </si>
  <si>
    <t>https://topol-dt.ru/upload/iblock/c6f/0b1e9a62_127c_11ea_b3e1_549f35008dee_b70cc6a8_2b0f_11eb_876e_549f35008dee.jpeg</t>
  </si>
  <si>
    <t>https://topol-dt.ru/upload/iblock/001/0b1e9a62_127c_11ea_b3e1_549f35008dee_bf50edfc_2b0f_11eb_876e_549f35008dee.jpeg</t>
  </si>
  <si>
    <t>https://topol-dt.ru/upload/iblock/966/0b1e9a62_127c_11ea_b3e1_549f35008dee_bf50edfe_2b0f_11eb_876e_549f35008dee.jpeg</t>
  </si>
  <si>
    <t>https://topol-dt.ru/upload/iblock/c0e/0b1e9a62_127c_11ea_b3e1_549f35008dee_cee2786a_69e5_11ea_a0f3_549f35008dee.pdf</t>
  </si>
  <si>
    <t>Набор деталей для подростковой кровати Polini kids French/Ameli 900, белый</t>
  </si>
  <si>
    <t>Набор деталей позволит переделать кроватку Polini kids French/Ameli 800 для новорожденного в подростковую кровать Polini kids French/Ameli 900.Вы получаете сразу несколько отдельных предметов мебели: комод и кровать.Ортопедическое основание ложа кровати помогает осанке ребенка правильно сформироваться.В основании находится ящик на колесах для хранения всех необходимых вещей.Сглаженные углы мебели защитят ребенка от ушибов и повреждений.Комод создаст уютную атмосферу в детской комнате.Вместительные ящики позволят хранить все детские принадлежности: детские вещи, игрушки, постельное белье.Конструкция дает возможность использования сразу с 3-х сторон.Фурнитура высочайшего качества обеспечивает легкое открытие и закрытие дверей.Мебель соответствует всем нормам безопасности.</t>
  </si>
  <si>
    <t>https://topol-dt.ru/catalog/aksessuary_dlya_mebeli/nabor_detaley_dlya_podrostkovoy_krovati_polini_kids_french_ameli_900_belyy/</t>
  </si>
  <si>
    <t>https://topol-dt.ru/upload/iblock/70c/90aa6e94_943c_11ea_a0f3_549f35008dee_27c9abbb_2fac_11eb_876e_549f35008dee.jpeg</t>
  </si>
  <si>
    <t>https://topol-dt.ru/upload/iblock/adf/90aa6e94_943c_11ea_a0f3_549f35008dee_15551e33_2fad_11eb_876e_549f35008dee.jpeg</t>
  </si>
  <si>
    <t>https://topol-dt.ru/upload/iblock/0a8/90aa6e94_943c_11ea_a0f3_549f35008dee_15551e34_2fad_11eb_876e_549f35008dee.jpeg</t>
  </si>
  <si>
    <t>https://topol-dt.ru/upload/iblock/a4a/90aa6e94_943c_11ea_a0f3_549f35008dee_207d917c_2fad_11eb_876e_549f35008dee.jpeg</t>
  </si>
  <si>
    <t>https://topol-dt.ru/upload/iblock/aad/90aa6e94_943c_11ea_a0f3_549f35008dee_28ea3034_2fad_11eb_876e_549f35008dee.jpeg</t>
  </si>
  <si>
    <t>https://topol-dt.ru/upload/iblock/860/90aa6e94_943c_11ea_a0f3_549f35008dee_823406c9_4380_11eb_aa68_549f35008dee.pdf</t>
  </si>
  <si>
    <t>Шкаф трехсекционный Polini kids Fun 1360, белый</t>
  </si>
  <si>
    <t xml:space="preserve">Шкаф прекрасно сочетается с остальными элементами детской мебели Polini kids Fun.Состоит из 3 секций: 4 полки, штанга для одежды.В основании 2 вместительных ящика.Оборудован системой плавного закрытия дверей.Модель изготовлена из ЛДСП Kronospan (Австрия),отвечающего европейским требованиям.Габариты изделия,см.(ВхШхГ):190 х 134,4 х 51,6 </t>
  </si>
  <si>
    <t>https://topol-dt.ru/catalog/shkafy_i_stellazhi/shkaf_trekhsektsionnyy_polini_kids_fun_1360_belyy/</t>
  </si>
  <si>
    <t>https://topol-dt.ru/upload/iblock/eb2/c8a8c5ef_1a42_11e9_94db_549f35008dee_6f6763a1_2811_11eb_876e_549f35008dee.jpeg</t>
  </si>
  <si>
    <t>https://topol-dt.ru/upload/iblock/5d6/c8a8c5ef_1a42_11e9_94db_549f35008dee_6933adca_2811_11eb_876e_549f35008dee.jpeg</t>
  </si>
  <si>
    <t>https://topol-dt.ru/upload/iblock/80b/c8a8c5ef_1a42_11e9_94db_549f35008dee_7e25bdf8_27c5_11ee_ae18_549f35008dee.pdf</t>
  </si>
  <si>
    <t>Элемент встраиваемый с 1 дверью для стеллажа Polini Home Smart, бетон</t>
  </si>
  <si>
    <t>https://topol-dt.ru/catalog/aksessuary_dlya_mebeli/element_vstraivaemyy_s_1_dveryu_dlya_stellazha_polini_home_smart_beton/</t>
  </si>
  <si>
    <t>https://topol-dt.ru/upload/iblock/783/ad88c0a0_43eb_11ea_9c7a_549f35008dee_a1e7527e_db9d_11ea_a0f3_549f35008dee.jpeg</t>
  </si>
  <si>
    <t>https://topol-dt.ru/upload/iblock/75d/ad88c0a0_43eb_11ea_9c7a_549f35008dee_fbcc9341_1824_11eb_876e_549f35008dee.jpeg</t>
  </si>
  <si>
    <t>https://topol-dt.ru/upload/iblock/c61/ad88c0a0_43eb_11ea_9c7a_549f35008dee_fe859c90_1825_11eb_876e_549f35008dee.jpeg</t>
  </si>
  <si>
    <t>https://topol-dt.ru/upload/iblock/cf4/ad88c0a0_43eb_11ea_9c7a_549f35008dee_a1e75281_db9d_11ea_a0f3_549f35008dee.jpeg</t>
  </si>
  <si>
    <t>https://topol-dt.ru/upload/iblock/0a1/ad88c0a0_43eb_11ea_9c7a_549f35008dee_a8437fb9_db9d_11ea_a0f3_549f35008dee.jpeg</t>
  </si>
  <si>
    <t>https://topol-dt.ru/upload/iblock/cc5/ad88c0a0_43eb_11ea_9c7a_549f35008dee_a8437fbe_db9d_11ea_a0f3_549f35008dee.jpeg</t>
  </si>
  <si>
    <t>https://topol-dt.ru/upload/iblock/6e4/ad88c0a0_43eb_11ea_9c7a_549f35008dee_234e2404_5fa7_11ea_a0f3_549f35008dee.pdf</t>
  </si>
  <si>
    <t>Рамка для пеленания Polini kids для комода Универсальная, дуб</t>
  </si>
  <si>
    <t>https://topol-dt.ru/catalog/pelenalnye_doski_1/ramka_dlya_pelenaniya_polini_kids_dlya_komoda_universalnaya_dub/</t>
  </si>
  <si>
    <t>https://topol-dt.ru/upload/iblock/bd5/361ea163_c5d0_11ea_a0f3_549f35008dee_22536a70_3532_11eb_aa68_549f35008dee.jpeg</t>
  </si>
  <si>
    <t>https://topol-dt.ru/upload/iblock/41c/361ea163_c5d0_11ea_a0f3_549f35008dee_22536a71_3532_11eb_aa68_549f35008dee.jpeg</t>
  </si>
  <si>
    <t>https://topol-dt.ru/upload/iblock/35c/361ea163_c5d0_11ea_a0f3_549f35008dee_2ace686a_3532_11eb_aa68_549f35008dee.jpeg</t>
  </si>
  <si>
    <t>https://topol-dt.ru/upload/iblock/d12/361ea163_c5d0_11ea_a0f3_549f35008dee_a0aed115_437b_11eb_aa68_549f35008dee.pdf</t>
  </si>
  <si>
    <t>Рамка для пеленания Polini kids для комода Универсальная, серый</t>
  </si>
  <si>
    <t>https://topol-dt.ru/catalog/pelenalnye_doski_1/ramka_dlya_pelenaniya_polini_kids_dlya_komoda_universalnaya_seryy/</t>
  </si>
  <si>
    <t>https://topol-dt.ru/upload/iblock/3be/ced12738_c5d0_11ea_a0f3_549f35008dee_09bf663f_3532_11eb_aa68_549f35008dee.jpeg</t>
  </si>
  <si>
    <t>https://topol-dt.ru/upload/iblock/d94/ced12738_c5d0_11ea_a0f3_549f35008dee_09bf6644_3532_11eb_aa68_549f35008dee.jpeg</t>
  </si>
  <si>
    <t>https://topol-dt.ru/upload/iblock/4a9/ced12738_c5d0_11ea_a0f3_549f35008dee_107be4cf_3532_11eb_aa68_549f35008dee.jpeg</t>
  </si>
  <si>
    <t>https://topol-dt.ru/upload/iblock/927/ced12738_c5d0_11ea_a0f3_549f35008dee_9c042e84_2418_11ee_ae18_549f35008dee.jpeg</t>
  </si>
  <si>
    <t>https://topol-dt.ru/upload/iblock/39f/ced12738_c5d0_11ea_a0f3_549f35008dee_9c042e85_2418_11ee_ae18_549f35008dee.jpeg</t>
  </si>
  <si>
    <t>https://topol-dt.ru/upload/iblock/0ed/ced12738_c5d0_11ea_a0f3_549f35008dee_a2997cc6_2418_11ee_ae18_549f35008dee.jpeg</t>
  </si>
  <si>
    <t>https://topol-dt.ru/upload/iblock/ef6/ced12738_c5d0_11ea_a0f3_549f35008dee_a2997cc7_2418_11ee_ae18_549f35008dee.jpeg</t>
  </si>
  <si>
    <t>https://topol-dt.ru/upload/iblock/19c/ced12738_c5d0_11ea_a0f3_549f35008dee_a2997cc8_2418_11ee_ae18_549f35008dee.jpeg</t>
  </si>
  <si>
    <t>https://topol-dt.ru/upload/iblock/f15/ced12738_c5d0_11ea_a0f3_549f35008dee_a86425d9_437b_11eb_aa68_549f35008dee.pdf</t>
  </si>
  <si>
    <t>Чехол на санки без спинки 918</t>
  </si>
  <si>
    <t xml:space="preserve">Мягкий чехол на санки послужит дополнительной  защитой от холода и ветра.Легко крепится к санкам с помощью прочных завязок. </t>
  </si>
  <si>
    <t>https://topol-dt.ru/catalog/aksessuary_dlya_sanok/chekhol_na_sanki_bez_spinki_918/</t>
  </si>
  <si>
    <t>https://topol-dt.ru/upload/iblock/5ff/9a799563_b4a4_11e3_a227_001e6746ae79_aa2b2a2e_3df5_11eb_aa68_549f35008dee.jpeg</t>
  </si>
  <si>
    <t>Аксессуары для санок</t>
  </si>
  <si>
    <t>https://topol-dt.ru/upload/iblock/d4f/9a799563_b4a4_11e3_a227_001e6746ae79_aa2b2a2f_3df5_11eb_aa68_549f35008dee.jpeg</t>
  </si>
  <si>
    <t>https://topol-dt.ru/upload/iblock/d83/9a799563_b4a4_11e3_a227_001e6746ae79_b09cc3cc_3df5_11eb_aa68_549f35008dee.jpeg</t>
  </si>
  <si>
    <t>Шкаф-пенал Polini kids Fun 460, белый</t>
  </si>
  <si>
    <t>Шкаф пенал прекрасно сочетается с остальными элементами детской мебели Polini kids Fun.Оборудован системой плавного закрытия дверей.Модель изготовлена из ЛДСП Kronospan (Австрия),отвечающего европейским требованиям.Габариты изделия,см:(ВхШхГ)190х44,8х51,6</t>
  </si>
  <si>
    <t>https://topol-dt.ru/catalog/shkafy/shkaf_penal_polini_kids_fun_460_belyy/</t>
  </si>
  <si>
    <t>https://topol-dt.ru/upload/iblock/9e1/0e1429b6_1a42_11e9_94db_549f35008dee_1554bcd1_3e04_11eb_aa68_549f35008dee.jpeg</t>
  </si>
  <si>
    <t>https://topol-dt.ru/upload/iblock/ef8/0e1429b6_1a42_11e9_94db_549f35008dee_1554bcd0_3e04_11eb_aa68_549f35008dee.jpeg</t>
  </si>
  <si>
    <t>https://topol-dt.ru/upload/iblock/c7c/0e1429b6_1a42_11e9_94db_549f35008dee_1e4dccb8_3e04_11eb_aa68_549f35008dee.jpeg</t>
  </si>
  <si>
    <t>https://topol-dt.ru/upload/iblock/8ba/0e1429b6_1a42_11e9_94db_549f35008dee_e097f5d5_4373_11eb_aa68_549f35008dee.pdf</t>
  </si>
  <si>
    <t>Детский шезлонг Polini kids Коты, бирюзовый</t>
  </si>
  <si>
    <t>Шезлонг отлично подойдет для малышей с рождения и до 12 месяцев.Изготовлен из натуральных и безопасных материалов: бортики – ткань дюспо, сиденье – перкаль.-имеет 3 положения спинки;-фиксируется благодаря опорным скобам;-подходит для кормления и игр;-ремень безопасности в комплекте;-мягкие бортики по краям;-максимальный вес до 10 кг.;-устойчивый металлический каркас.Размер:В положении сидя:(ШхДхВ):450х660х670 мм.В положении лежа:(ШхДхВ):450х870х230 мм.</t>
  </si>
  <si>
    <t>https://topol-dt.ru/catalog/shezlongi/detskiy_shezlong_polini_kids_koty_biryuzovyy/</t>
  </si>
  <si>
    <t>https://topol-dt.ru/upload/iblock/7a6/3030f320_7a40_11ea_a0f3_549f35008dee_f5783cd5_b6b0_11ea_a0f3_549f35008dee.jpeg</t>
  </si>
  <si>
    <t>https://topol-dt.ru/upload/iblock/523/3030f320_7a40_11ea_a0f3_549f35008dee_a733db97_9ce8_11eb_942e_549f35008dee.jpeg</t>
  </si>
  <si>
    <t>https://topol-dt.ru/upload/iblock/7f4/3030f320_7a40_11ea_a0f3_549f35008dee_af166a7f_9ce8_11eb_942e_549f35008dee.jpeg</t>
  </si>
  <si>
    <t>https://topol-dt.ru/upload/iblock/9f3/3030f320_7a40_11ea_a0f3_549f35008dee_af166a80_9ce8_11eb_942e_549f35008dee.jpeg</t>
  </si>
  <si>
    <t>https://topol-dt.ru/upload/iblock/a6f/3030f320_7a40_11ea_a0f3_549f35008dee_b5cf6d67_9ce8_11eb_942e_549f35008dee.jpeg</t>
  </si>
  <si>
    <t>https://topol-dt.ru/upload/iblock/40d/3030f320_7a40_11ea_a0f3_549f35008dee_bfb8e849_9ce8_11eb_942e_549f35008dee.jpeg</t>
  </si>
  <si>
    <t>https://topol-dt.ru/upload/iblock/dc3/3030f320_7a40_11ea_a0f3_549f35008dee_c6b6f317_9ce8_11eb_942e_549f35008dee.jpeg</t>
  </si>
  <si>
    <t>https://topol-dt.ru/upload/iblock/687/3030f320_7a40_11ea_a0f3_549f35008dee_c6b6f318_9ce8_11eb_942e_549f35008dee.jpeg</t>
  </si>
  <si>
    <t>https://topol-dt.ru/upload/iblock/848/3030f320_7a40_11ea_a0f3_549f35008dee_d291ed95_9ce8_11eb_942e_549f35008dee.jpeg</t>
  </si>
  <si>
    <t>https://topol-dt.ru/upload/iblock/2e4/3030f320_7a40_11ea_a0f3_549f35008dee_d994bb23_9ce8_11eb_942e_549f35008dee.jpeg</t>
  </si>
  <si>
    <t>https://topol-dt.ru/upload/iblock/4d2/3030f320_7a40_11ea_a0f3_549f35008dee_e0a10e33_9ce8_11eb_942e_549f35008dee.jpeg</t>
  </si>
  <si>
    <t>https://topol-dt.ru/upload/iblock/25e/3030f320_7a40_11ea_a0f3_549f35008dee_e0a10e34_9ce8_11eb_942e_549f35008dee.jpeg</t>
  </si>
  <si>
    <t>https://topol-dt.ru/upload/iblock/f6e/3030f320_7a40_11ea_a0f3_549f35008dee_eaddd941_9ce8_11eb_942e_549f35008dee.jpeg</t>
  </si>
  <si>
    <t>https://topol-dt.ru/upload/iblock/74d/3030f320_7a40_11ea_a0f3_549f35008dee_eaddd942_9ce8_11eb_942e_549f35008dee.jpeg</t>
  </si>
  <si>
    <t>https://topol-dt.ru/upload/iblock/5f0/3030f320_7a40_11ea_a0f3_549f35008dee_f62c628e_9ce8_11eb_942e_549f35008dee.jpeg</t>
  </si>
  <si>
    <t>https://topol-dt.ru/upload/iblock/1a0/3030f320_7a40_11ea_a0f3_549f35008dee_f62c628f_9ce8_11eb_942e_549f35008dee.jpeg</t>
  </si>
  <si>
    <t>https://topol-dt.ru/upload/iblock/b8c/3030f320_7a40_11ea_a0f3_549f35008dee_01f45209_9ce9_11eb_942e_549f35008dee.jpeg</t>
  </si>
  <si>
    <t>https://topol-dt.ru/upload/iblock/791/3030f320_7a40_11ea_a0f3_549f35008dee_17122717_9ce9_11eb_942e_549f35008dee.jpeg</t>
  </si>
  <si>
    <t>https://topol-dt.ru/upload/iblock/698/3030f320_7a40_11ea_a0f3_549f35008dee_1dae997a_9ce9_11eb_942e_549f35008dee.jpeg</t>
  </si>
  <si>
    <t>https://topol-dt.ru/upload/iblock/6cf/3030f320_7a40_11ea_a0f3_549f35008dee_f5783cd6_b6b0_11ea_a0f3_549f35008dee.jpeg</t>
  </si>
  <si>
    <t>https://topol-dt.ru/upload/iblock/c65/3030f320_7a40_11ea_a0f3_549f35008dee_fc60db40_b6b0_11ea_a0f3_549f35008dee.jpeg</t>
  </si>
  <si>
    <t>https://topol-dt.ru/upload/iblock/822/3030f320_7a40_11ea_a0f3_549f35008dee_fc60db41_b6b0_11ea_a0f3_549f35008dee.jpeg</t>
  </si>
  <si>
    <t>https://topol-dt.ru/upload/iblock/94d/3030f320_7a40_11ea_a0f3_549f35008dee_0306d324_b6b1_11ea_a0f3_549f35008dee.jpeg</t>
  </si>
  <si>
    <t>https://topol-dt.ru/upload/iblock/96f/3030f320_7a40_11ea_a0f3_549f35008dee_10a61316_b6b1_11ea_a0f3_549f35008dee.jpeg</t>
  </si>
  <si>
    <t>https://topol-dt.ru/upload/iblock/002/3030f320_7a40_11ea_a0f3_549f35008dee_10a61317_b6b1_11ea_a0f3_549f35008dee.jpeg</t>
  </si>
  <si>
    <t>https://topol-dt.ru/upload/iblock/ad1/3030f320_7a40_11ea_a0f3_549f35008dee_16d0436b_b6b1_11ea_a0f3_549f35008dee.jpeg</t>
  </si>
  <si>
    <t>https://topol-dt.ru/upload/iblock/059/3030f320_7a40_11ea_a0f3_549f35008dee_242a7b75_b6b1_11ea_a0f3_549f35008dee.jpeg</t>
  </si>
  <si>
    <t>https://topol-dt.ru/upload/iblock/b65/3030f320_7a40_11ea_a0f3_549f35008dee_33ddc3e7_bd10_11ea_a0f3_549f35008dee.jpeg</t>
  </si>
  <si>
    <t>https://topol-dt.ru/upload/iblock/20e/3030f320_7a40_11ea_a0f3_549f35008dee_5e47d87d_3e0b_11eb_aa68_549f35008dee.pdf</t>
  </si>
  <si>
    <t>Детский шезлонг Polini kids Звезды, макиато</t>
  </si>
  <si>
    <t>https://topol-dt.ru/catalog/shezlongi/detskiy_shezlong_polini_kids_zvezdy_makiato/</t>
  </si>
  <si>
    <t>https://topol-dt.ru/upload/iblock/386/7ab2e594_7a40_11ea_a0f3_549f35008dee_58c3c5ec_b6b0_11ea_a0f3_549f35008dee.jpeg</t>
  </si>
  <si>
    <t>https://topol-dt.ru/upload/iblock/6a9/7ab2e594_7a40_11ea_a0f3_549f35008dee_68d9d285_b6b0_11ea_a0f3_549f35008dee.jpeg</t>
  </si>
  <si>
    <t>https://topol-dt.ru/upload/iblock/95d/7ab2e594_7a40_11ea_a0f3_549f35008dee_68d9d286_b6b0_11ea_a0f3_549f35008dee.jpeg</t>
  </si>
  <si>
    <t>https://topol-dt.ru/upload/iblock/d0f/7ab2e594_7a40_11ea_a0f3_549f35008dee_6fd57bf3_b6b0_11ea_a0f3_549f35008dee.jpeg</t>
  </si>
  <si>
    <t>https://topol-dt.ru/upload/iblock/ca5/7ab2e594_7a40_11ea_a0f3_549f35008dee_6fd57bf4_b6b0_11ea_a0f3_549f35008dee.jpeg</t>
  </si>
  <si>
    <t>https://topol-dt.ru/upload/iblock/203/7ab2e594_7a40_11ea_a0f3_549f35008dee_778ad0b6_b6b0_11ea_a0f3_549f35008dee.jpeg</t>
  </si>
  <si>
    <t>https://topol-dt.ru/upload/iblock/8a4/7ab2e594_7a40_11ea_a0f3_549f35008dee_778ad0b8_b6b0_11ea_a0f3_549f35008dee.jpeg</t>
  </si>
  <si>
    <t>https://topol-dt.ru/upload/iblock/e8a/7ab2e594_7a40_11ea_a0f3_549f35008dee_7fe2030d_b6b0_11ea_a0f3_549f35008dee.jpeg</t>
  </si>
  <si>
    <t>https://topol-dt.ru/upload/iblock/c84/7ab2e594_7a40_11ea_a0f3_549f35008dee_8655fe0a_b6b0_11ea_a0f3_549f35008dee.jpeg</t>
  </si>
  <si>
    <t>https://topol-dt.ru/upload/iblock/5eb/7ab2e594_7a40_11ea_a0f3_549f35008dee_ab2f6b69_b6b0_11ea_a0f3_549f35008dee.jpeg</t>
  </si>
  <si>
    <t>https://topol-dt.ru/upload/iblock/719/7ab2e594_7a40_11ea_a0f3_549f35008dee_90ecbf6a_b6af_11ea_a0f3_549f35008dee.pdf</t>
  </si>
  <si>
    <t>Детский шезлонг Polini kids Веселые животные, зеленый</t>
  </si>
  <si>
    <t>Шезлонг отлично подойдет для малышей с рождения и до 12 месяцев.Изготовлен из натуральных и безопасных материалов: бортики – ткань оксфорд, сиденье – бязь.-имеет 3 положения спинки;-фиксируется благодаря опорным скобам;-подходит для кормления и игр;-ремень безопасности в комплекте;-мягкие бортики по краям;-максимальный вес до 10 кг.;-устойчивый металлический каркас.Размер:В положении сидя:(ШхДхВ):450х660х670 мм.В положении лежа:(ШхДхВ):450х870х230 мм.</t>
  </si>
  <si>
    <t>https://topol-dt.ru/catalog/shezlongi/detskiy_shezlong_polini_kids_veselye_zhivotnye_zelenyy/</t>
  </si>
  <si>
    <t>https://topol-dt.ru/upload/iblock/cfb/f659208f_7a40_11ea_a0f3_549f35008dee_e2fd0923_b6b2_11ea_a0f3_549f35008dee.jpeg</t>
  </si>
  <si>
    <t>https://topol-dt.ru/upload/iblock/cde/f659208f_7a40_11ea_a0f3_549f35008dee_e2fd0926_b6b2_11ea_a0f3_549f35008dee.jpeg</t>
  </si>
  <si>
    <t>https://topol-dt.ru/upload/iblock/46c/f659208f_7a40_11ea_a0f3_549f35008dee_e9bd302a_b6b2_11ea_a0f3_549f35008dee.jpeg</t>
  </si>
  <si>
    <t>https://topol-dt.ru/upload/iblock/83a/f659208f_7a40_11ea_a0f3_549f35008dee_e9bd302d_b6b2_11ea_a0f3_549f35008dee.jpeg</t>
  </si>
  <si>
    <t>https://topol-dt.ru/upload/iblock/849/f659208f_7a40_11ea_a0f3_549f35008dee_f2b3deb2_b6b2_11ea_a0f3_549f35008dee.jpeg</t>
  </si>
  <si>
    <t>https://topol-dt.ru/upload/iblock/ebe/f659208f_7a40_11ea_a0f3_549f35008dee_f2b3deb3_b6b2_11ea_a0f3_549f35008dee.jpeg</t>
  </si>
  <si>
    <t>https://topol-dt.ru/upload/iblock/818/f659208f_7a40_11ea_a0f3_549f35008dee_04aac145_b6b3_11ea_a0f3_549f35008dee.jpeg</t>
  </si>
  <si>
    <t>https://topol-dt.ru/upload/iblock/c81/f659208f_7a40_11ea_a0f3_549f35008dee_04aac146_b6b3_11ea_a0f3_549f35008dee.jpeg</t>
  </si>
  <si>
    <t>https://topol-dt.ru/upload/iblock/e46/f659208f_7a40_11ea_a0f3_549f35008dee_1985efcb_b6b3_11ea_a0f3_549f35008dee.jpeg</t>
  </si>
  <si>
    <t>https://topol-dt.ru/upload/iblock/52f/f659208f_7a40_11ea_a0f3_549f35008dee_154d78c2_bd10_11ea_a0f3_549f35008dee.jpeg</t>
  </si>
  <si>
    <t>https://topol-dt.ru/upload/iblock/9f5/f659208f_7a40_11ea_a0f3_549f35008dee_90ecbf6b_b6af_11ea_a0f3_549f35008dee.pdf</t>
  </si>
  <si>
    <t>Стульчик для кормления Polini kids 252 горошек, макиато</t>
  </si>
  <si>
    <t>https://topol-dt.ru/catalog/stulchiki_dlya_kormleniya_1/stulchik_dlya_kormleniya_polini_kids_252_goroshek_makiato/</t>
  </si>
  <si>
    <t>https://topol-dt.ru/upload/iblock/29e/03ea70ae_348e_11eb_aa68_549f35008dee_eeddc83c_3ec1_11eb_aa68_549f35008dee.jpeg</t>
  </si>
  <si>
    <t>https://topol-dt.ru/upload/iblock/ec3/03ea70ae_348e_11eb_aa68_549f35008dee_eeddc83d_3ec1_11eb_aa68_549f35008dee.jpeg</t>
  </si>
  <si>
    <t>https://topol-dt.ru/upload/iblock/08f/03ea70ae_348e_11eb_aa68_549f35008dee_f81e416c_3ec1_11eb_aa68_549f35008dee.jpeg</t>
  </si>
  <si>
    <t>https://topol-dt.ru/upload/iblock/874/03ea70ae_348e_11eb_aa68_549f35008dee_f81e416d_3ec1_11eb_aa68_549f35008dee.jpeg</t>
  </si>
  <si>
    <t>https://topol-dt.ru/upload/iblock/1c9/03ea70ae_348e_11eb_aa68_549f35008dee_000cb738_3ec2_11eb_aa68_549f35008dee.jpeg</t>
  </si>
  <si>
    <t>https://topol-dt.ru/upload/iblock/eb8/03ea70ae_348e_11eb_aa68_549f35008dee_068efa76_3ec2_11eb_aa68_549f35008dee.jpeg</t>
  </si>
  <si>
    <t>https://topol-dt.ru/upload/iblock/d31/03ea70ae_348e_11eb_aa68_549f35008dee_068efa77_3ec2_11eb_aa68_549f35008dee.jpeg</t>
  </si>
  <si>
    <t>https://topol-dt.ru/upload/iblock/9e9/03ea70ae_348e_11eb_aa68_549f35008dee_107613fa_3ec2_11eb_aa68_549f35008dee.jpeg</t>
  </si>
  <si>
    <t>https://topol-dt.ru/upload/iblock/f1d/03ea70ae_348e_11eb_aa68_549f35008dee_107613fb_3ec2_11eb_aa68_549f35008dee.jpeg</t>
  </si>
  <si>
    <t xml:space="preserve">Комод Polini kids Sky 5085, c ящиками, серый </t>
  </si>
  <si>
    <t>Sky</t>
  </si>
  <si>
    <t>Комод коллекции Sky имеет 3 вместительных ящика, круглые керамические ручки и широкую поверхность.3 открытые ниши послужат для размещения всего необходимого.Фурнитура высочайшего качества обеспечивает легкое открытие и закрытие ящиков (шариковые направляющие).Размер (ВхШхГ):900х900х500 мм.Размеры ящиков по фасаду (ВхШ) 266х596 мм.Внутренние размеры ящиков (ДхВ) 450х203 мм.Полезный объём ящика (ВхШхГ) 189х511х434 мм.</t>
  </si>
  <si>
    <t>https://topol-dt.ru/catalog/komody_i_stoliki/komod_polini_kids_sky_5085_c_yashchikami_seryy_/</t>
  </si>
  <si>
    <t>https://topol-dt.ru/upload/iblock/21a/f7474dfd_187f_11e9_94db_549f35008dee_3b99243c_2604_11e9_94db_549f35008dee.jpeg</t>
  </si>
  <si>
    <t>https://topol-dt.ru/upload/iblock/840/f7474dfd_187f_11e9_94db_549f35008dee_4606209c_3721_11ec_9107_549f35008dee.jpeg</t>
  </si>
  <si>
    <t>https://topol-dt.ru/upload/iblock/a0c/f7474dfd_187f_11e9_94db_549f35008dee_3b99243d_2604_11e9_94db_549f35008dee.jpeg</t>
  </si>
  <si>
    <t>https://topol-dt.ru/upload/iblock/3ec/f7474dfd_187f_11e9_94db_549f35008dee_3b99243e_2604_11e9_94db_549f35008dee.jpeg</t>
  </si>
  <si>
    <t xml:space="preserve">Комод Polini kids Sky 5085, c ящиками,  макиато </t>
  </si>
  <si>
    <t>https://topol-dt.ru/catalog/komody_i_stoliki/komod_polini_kids_sky_5085_c_yashchikami_makiato_/</t>
  </si>
  <si>
    <t>https://topol-dt.ru/upload/iblock/88e/2c82f3fe_1880_11e9_94db_549f35008dee_085fa777_2604_11e9_94db_549f35008dee.jpeg</t>
  </si>
  <si>
    <t>https://topol-dt.ru/upload/iblock/8c5/2c82f3fe_1880_11e9_94db_549f35008dee_3765cc0d_3721_11ec_9107_549f35008dee.jpeg</t>
  </si>
  <si>
    <t>https://topol-dt.ru/upload/iblock/d32/2c82f3fe_1880_11e9_94db_549f35008dee_085fa778_2604_11e9_94db_549f35008dee.jpeg</t>
  </si>
  <si>
    <t>https://topol-dt.ru/upload/iblock/a9e/2c82f3fe_1880_11e9_94db_549f35008dee_085fa779_2604_11e9_94db_549f35008dee.jpeg</t>
  </si>
  <si>
    <t>https://topol-dt.ru/upload/iblock/4e3/2c82f3fe_1880_11e9_94db_549f35008dee_10aaf2eb_2604_11e9_94db_549f35008dee.jpeg</t>
  </si>
  <si>
    <t xml:space="preserve">Кроватка детская Polini kids Sky 745, с ящиком, серый </t>
  </si>
  <si>
    <t>0.83824</t>
  </si>
  <si>
    <t>Детская кроватка Polini Sky с ортопедическим ложем имеет стандартный размер 120х60.Передняя боковина снимается, и кроватка превращается в диванчик.Оснащена механизмом качания: поперечный маятник.Накладки на бортики анти-зубки защищают нежные десна ребенка.Имеет 3 положения ложа по высоте.Выдвижной ящик в основании позволяет хранить детские вещи и игрушки ребенка.Размер (ВхШхГ):104х123,2х65,2 см.</t>
  </si>
  <si>
    <t>https://topol-dt.ru/catalog/krovati_transformery_iz_ldsp_i_mdf/krovatka_detskaya_polini_kids_sky_745_s_yashchikom_seryy_/</t>
  </si>
  <si>
    <t>https://topol-dt.ru/upload/iblock/a96/1ce92cea_1881_11e9_94db_549f35008dee_7987a959_3e04_11eb_aa68_549f35008dee.jpeg</t>
  </si>
  <si>
    <t>https://topol-dt.ru/upload/iblock/442/1ce92cea_1881_11e9_94db_549f35008dee_8dce21e7_3720_11ec_9107_549f35008dee.jpeg</t>
  </si>
  <si>
    <t>https://topol-dt.ru/upload/iblock/5bd/1ce92cea_1881_11e9_94db_549f35008dee_7987a95a_3e04_11eb_aa68_549f35008dee.jpeg</t>
  </si>
  <si>
    <t>https://topol-dt.ru/upload/iblock/679/1ce92cea_1881_11e9_94db_549f35008dee_801cf79b_3e04_11eb_aa68_549f35008dee.jpeg</t>
  </si>
  <si>
    <t>https://topol-dt.ru/upload/iblock/e41/1ce92cea_1881_11e9_94db_549f35008dee_801cf79c_3e04_11eb_aa68_549f35008dee.jpeg</t>
  </si>
  <si>
    <t>https://topol-dt.ru/upload/iblock/339/1ce92cea_1881_11e9_94db_549f35008dee_897c62af_3e04_11eb_aa68_549f35008dee.jpeg</t>
  </si>
  <si>
    <t xml:space="preserve">Кроватка детская Polini kids Sky 745, с ящиком, розовый </t>
  </si>
  <si>
    <t>https://topol-dt.ru/catalog/krovati_transformery_iz_ldsp_i_mdf/krovatka_detskaya_polini_kids_sky_745_s_yashchikom_rozovyy_/</t>
  </si>
  <si>
    <t>https://topol-dt.ru/upload/iblock/6b2/4db30128_1881_11e9_94db_549f35008dee_e1242ee6_3e04_11eb_aa68_549f35008dee.jpeg</t>
  </si>
  <si>
    <t>https://topol-dt.ru/upload/iblock/381/4db30128_1881_11e9_94db_549f35008dee_77fb6444_3720_11ec_9107_549f35008dee.jpeg</t>
  </si>
  <si>
    <t>https://topol-dt.ru/upload/iblock/a92/4db30128_1881_11e9_94db_549f35008dee_e1242ee7_3e04_11eb_aa68_549f35008dee.jpeg</t>
  </si>
  <si>
    <t>https://topol-dt.ru/upload/iblock/f7d/4db30128_1881_11e9_94db_549f35008dee_e77b9961_3e04_11eb_aa68_549f35008dee.jpeg</t>
  </si>
  <si>
    <t>https://topol-dt.ru/upload/iblock/cb9/4db30128_1881_11e9_94db_549f35008dee_f9701a92_3e04_11eb_aa68_549f35008dee.jpeg</t>
  </si>
  <si>
    <t xml:space="preserve">Кроватка детская Polini kids Sky 745, с ящиком, макиато </t>
  </si>
  <si>
    <t>https://topol-dt.ru/catalog/krovati_transformery_iz_ldsp_i_mdf/krovatka_detskaya_polini_kids_sky_745_s_yashchikom_makiato_/</t>
  </si>
  <si>
    <t>https://topol-dt.ru/upload/iblock/8ce/6c623e30_1881_11e9_94db_549f35008dee_f8cfcfe2_3ea2_11eb_aa68_549f35008dee.jpeg</t>
  </si>
  <si>
    <t>https://topol-dt.ru/upload/iblock/b1f/6c623e30_1881_11e9_94db_549f35008dee_817c229c_3720_11ec_9107_549f35008dee.jpeg</t>
  </si>
  <si>
    <t>https://topol-dt.ru/upload/iblock/0b2/6c623e30_1881_11e9_94db_549f35008dee_f8cfcfe5_3ea2_11eb_aa68_549f35008dee.jpeg</t>
  </si>
  <si>
    <t>https://topol-dt.ru/upload/iblock/f43/6c623e30_1881_11e9_94db_549f35008dee_007219a3_3ea3_11eb_aa68_549f35008dee.jpeg</t>
  </si>
  <si>
    <t>https://topol-dt.ru/upload/iblock/37b/6c623e30_1881_11e9_94db_549f35008dee_083a7969_3ea3_11eb_aa68_549f35008dee.jpeg</t>
  </si>
  <si>
    <t>https://topol-dt.ru/upload/iblock/ea3/6c623e30_1881_11e9_94db_549f35008dee_10e29a87_3ea3_11eb_aa68_549f35008dee.jpeg</t>
  </si>
  <si>
    <t>Кровать-чердак детская Polini kids Marvel 4105 Человек паук, с выдвижными элементами, белый</t>
  </si>
  <si>
    <t>Человек паук</t>
  </si>
  <si>
    <t>Кровать-чердак детская Polini kids Marvel 4105 Человек паук организует полноценную комнату ребенка в небольшом помещении.Снабжена бортиками от падения и лестницей,чтобы удобно было забираться на кровать.Ложе состоит из 3х прочных щитов.Спокойный белый цвет разбавляют яркие детали с изображением из мультика Марвел Человек паук.Размер матраса: 190х90 см.Возраст ребенка: с 6 лет.Максимальный вес: 100 кг.Размер чердака: Кровать: ВхШхГ 1140х1952х1102 ммЛестница: 847х330х152 мм</t>
  </si>
  <si>
    <t>https://topol-dt.ru/catalog/krovati_cherdaki_s_igrovoy_zonoy/krovat_cherdak_detskaya_polini_kids_marvel_4105_chelovek_pauk_s_vydvizhnymi_elementami_belyy/</t>
  </si>
  <si>
    <t>https://topol-dt.ru/upload/iblock/4ab/e53df934_9962_11e9_8710_549f35008dee_32ed5832_451c_11eb_aa68_549f35008dee.jpeg</t>
  </si>
  <si>
    <t>https://topol-dt.ru/upload/iblock/911/e53df934_9962_11e9_8710_549f35008dee_390e0307_451c_11eb_aa68_549f35008dee.jpeg</t>
  </si>
  <si>
    <t>https://topol-dt.ru/upload/iblock/c05/e53df934_9962_11e9_8710_549f35008dee_88af8bb1_451c_11eb_aa68_549f35008dee.jpeg</t>
  </si>
  <si>
    <t>https://topol-dt.ru/upload/iblock/672/e53df934_9962_11e9_8710_549f35008dee_a79f0de1_451c_11eb_aa68_549f35008dee.jpeg</t>
  </si>
  <si>
    <t>https://topol-dt.ru/upload/iblock/403/e53df934_9962_11e9_8710_549f35008dee_c5dbe656_5c7d_11eb_942e_549f35008dee.pdf</t>
  </si>
  <si>
    <t>Стеллаж для кровати-чердака Polini kids Marvel 4105 Человек паук, белый</t>
  </si>
  <si>
    <t>Стеллаж подходит для кровати-чердака Polini kids Marvel 4105 Человек паук.Универсальный белый цвет будет сочетаться с любыми аксессуарами интерьера.4 открытые полки позволят хранить учебные материалы ребенка под рукой.Прочная конструкция обеспечивает устойчивость изделия.Изготовлен из безвредных и безопасных материалов: ЛДСП Kronospan (Австрия).Размер: ВхШхГ 68,5х28х75,5 см.</t>
  </si>
  <si>
    <t>https://topol-dt.ru/catalog/shkafy_i_stellazhi/stellazh_dlya_krovati_cherdaka_polini_kids_marvel_4105_chelovek_pauk_belyy/</t>
  </si>
  <si>
    <t>https://topol-dt.ru/upload/iblock/d14/d9e01cea_2a37_11eb_876e_549f35008dee_2513a7b8_3b9b_11eb_aa68_549f35008dee.jpeg</t>
  </si>
  <si>
    <t>https://topol-dt.ru/upload/iblock/f49/d9e01cea_2a37_11eb_876e_549f35008dee_43f9a467_3b9b_11eb_aa68_549f35008dee.jpeg</t>
  </si>
  <si>
    <t>https://topol-dt.ru/upload/iblock/b6b/d9e01cea_2a37_11eb_876e_549f35008dee_628a7fc3_45b6_11eb_aa68_549f35008dee.pdf</t>
  </si>
  <si>
    <t>Стол для кровати-чердака Polini kids Marvel 4105 Человек паук, белый</t>
  </si>
  <si>
    <t>Стол для кровати-чердака Polini kids Marvel 4105 Человек паук, белый организует рабочую зону для малыша.Для удобства и экономии пространства можно задвигать и выдвигать под чердак.Белый цвет корпуса разбавляют яркие детали по бокам изделия.Подходит для игр, обучения и творчества ребенка.Размер стола: ВхШхГ 68,5х75,5х54,8 см.</t>
  </si>
  <si>
    <t>https://topol-dt.ru/catalog/stoly/stol_dlya_krovati_cherdaka_polini_kids_marvel_4105_chelovek_pauk_belyy/</t>
  </si>
  <si>
    <t>https://topol-dt.ru/upload/iblock/bc4/054a15c8_2a38_11eb_876e_549f35008dee_8659aaa7_4450_11eb_aa68_549f35008dee.jpeg</t>
  </si>
  <si>
    <t>https://topol-dt.ru/upload/iblock/a1c/054a15c8_2a38_11eb_876e_549f35008dee_8659aaa8_4450_11eb_aa68_549f35008dee.jpeg</t>
  </si>
  <si>
    <t>https://topol-dt.ru/upload/iblock/588/054a15c8_2a38_11eb_876e_549f35008dee_70037ce3_45b6_11eb_aa68_549f35008dee.pdf</t>
  </si>
  <si>
    <t>Матрас для пеленания Polini Kids Disney baby 101 Далматинец 77х72, синий</t>
  </si>
  <si>
    <t>Далматинец</t>
  </si>
  <si>
    <t>Покрытие - непромокаемая клеенка, которая не содержит вредных веществ. Медицинская клеенка имеет сертификат безопасности и разрешена для использования в роддомах и поликлиниках. Ткань легко моется влажной тряпочкой и не пропускает влагу.Мягкие бортики с 3-х сторон.Матрасик предназначен для детей с рождения.Габариты : 77х72 см.</t>
  </si>
  <si>
    <t>ЕАЭС KG 417/КЦА.ОСП.025.RU.02.00002</t>
  </si>
  <si>
    <t>https://topol-dt.ru/catalog/pelenalnye_doski/matras_dlya_pelenaniya_polini_kids_disney_baby_101_dalmatinets_77kh72_siniy/</t>
  </si>
  <si>
    <t>https://topol-dt.ru/upload/iblock/946/06bbce6f_c264_11ea_a0f3_549f35008dee_5b5ac7c5_4692_11eb_aa68_549f35008dee.jpeg</t>
  </si>
  <si>
    <t>https://topol-dt.ru/upload/iblock/a36/06bbce6f_c264_11ea_a0f3_549f35008dee_5b5ac7c7_4692_11eb_aa68_549f35008dee.jpeg</t>
  </si>
  <si>
    <t>https://topol-dt.ru/upload/iblock/1bf/06bbce6f_c264_11ea_a0f3_549f35008dee_629dda7b_4692_11eb_aa68_549f35008dee.jpeg</t>
  </si>
  <si>
    <t>https://topol-dt.ru/upload/iblock/c2c/06bbce6f_c264_11ea_a0f3_549f35008dee_629dda7c_4692_11eb_aa68_549f35008dee.jpeg</t>
  </si>
  <si>
    <t>https://topol-dt.ru/upload/iblock/a0a/06bbce6f_c264_11ea_a0f3_549f35008dee_629dda7d_4692_11eb_aa68_549f35008dee.jpeg</t>
  </si>
  <si>
    <t>https://topol-dt.ru/upload/iblock/ea5/06bbce6f_c264_11ea_a0f3_549f35008dee_6bd72f8b_4692_11eb_aa68_549f35008dee.jpeg</t>
  </si>
  <si>
    <t>https://topol-dt.ru/upload/iblock/045/06bbce6f_c264_11ea_a0f3_549f35008dee_780a3cf2_4692_11eb_aa68_549f35008dee.jpeg</t>
  </si>
  <si>
    <t>Фасад к кроватке детской Polini kids Simple 1100, лайм</t>
  </si>
  <si>
    <t>С помощью цветных фасадов Polini вы сможете легко изменить внешний вид кроватки.Разнообразие цветов (розовый, синий, зеленый, желтый, серый) позволит подобрать изделие под любой интерьер.Фасады подходят на кроватки - трансформер Polini kids Simple 1100 и Фея 1100.Размеры фасадов:Нижний  ящик (2 шт.) 168х844х16Тумба (3 шт.) 168х380х16</t>
  </si>
  <si>
    <t>https://topol-dt.ru/catalog/aksessuary_dlya_mebeli/fasad_k_krovatke_detskoy_polini_kids_simple_1100_laym/</t>
  </si>
  <si>
    <t>https://topol-dt.ru/upload/iblock/7aa/92ed251b_ef16_11e9_8710_549f35008dee_edb76518_3a18_11eb_aa68_549f35008dee.jpeg</t>
  </si>
  <si>
    <t>Фасад к кроватке детской Polini kids Simple 1100, роза</t>
  </si>
  <si>
    <t>https://topol-dt.ru/catalog/aksessuary_dlya_mebeli/fasad_k_krovatke_detskoy_polini_kids_simple_1100_roza/</t>
  </si>
  <si>
    <t>https://topol-dt.ru/upload/iblock/a5c/da18898d_ef16_11e9_8710_549f35008dee_f592cfe0_3a18_11eb_aa68_549f35008dee.jpeg</t>
  </si>
  <si>
    <t>Фасад к кроватке детской Polini kids Simple 1100, синий</t>
  </si>
  <si>
    <t>https://topol-dt.ru/catalog/aksessuary_dlya_mebeli/fasad_k_krovatke_detskoy_polini_kids_simple_1100_siniy/</t>
  </si>
  <si>
    <t>https://topol-dt.ru/upload/iblock/051/0a075f31_ef17_11e9_8710_549f35008dee_022c3873_3a19_11eb_aa68_549f35008dee.jpeg</t>
  </si>
  <si>
    <t>Фасад к кроватке детской Polini kids Simple 1100, солнечный</t>
  </si>
  <si>
    <t>https://topol-dt.ru/catalog/aksessuary_dlya_mebeli/fasad_k_krovatke_detskoy_polini_kids_simple_1100_solnechnyy/</t>
  </si>
  <si>
    <t>https://topol-dt.ru/upload/iblock/031/3acc70ae_ef17_11e9_8710_549f35008dee_e272614c_3a18_11eb_aa68_549f35008dee.jpeg</t>
  </si>
  <si>
    <t>Матрас для пеленания Polini kids Бегемотик на комод, 70х50 см, серый</t>
  </si>
  <si>
    <t>Бегемотик</t>
  </si>
  <si>
    <t>Покрытие- непромокаемая клеенка, не содержит вредных веществ.Медицинская клеенка имеет сертификат безопасности и разрешена для использования в роддомах и поликлиниках. Мягкие бортики с 3-х сторон.Наполнитель имеет сертификат качества. Легкий уход: достаточно протереть влажной тряпкой без абразивных веществ.Габариты : 70х50см.</t>
  </si>
  <si>
    <t>https://topol-dt.ru/catalog/pelenalnye_doski/matras_dlya_pelenaniya_polini_kids_begemotik_na_komod_70kh50_sm_seryy/</t>
  </si>
  <si>
    <t>https://topol-dt.ru/upload/iblock/6f8/01aa7993_1f5c_11eb_876e_549f35008dee_03ab9ab4_4902_11eb_bdbc_549f35008dee.jpeg</t>
  </si>
  <si>
    <t>https://topol-dt.ru/upload/iblock/c98/01aa7993_1f5c_11eb_876e_549f35008dee_d8db69bf_5af2_11eb_942e_549f35008dee.jpeg</t>
  </si>
  <si>
    <t>https://topol-dt.ru/upload/iblock/54d/01aa7993_1f5c_11eb_876e_549f35008dee_9a635962_7280_11eb_942e_549f35008dee.jpeg</t>
  </si>
  <si>
    <t>https://topol-dt.ru/upload/iblock/b25/01aa7993_1f5c_11eb_876e_549f35008dee_a3c5ad7e_7280_11eb_942e_549f35008dee.jpeg</t>
  </si>
  <si>
    <t>https://topol-dt.ru/upload/iblock/621/01aa7993_1f5c_11eb_876e_549f35008dee_681b4108_2abf_11ee_ae18_549f35008dee.png</t>
  </si>
  <si>
    <t>https://topol-dt.ru/upload/iblock/6e6/01aa7993_1f5c_11eb_876e_549f35008dee_681b4109_2abf_11ee_ae18_549f35008dee.png</t>
  </si>
  <si>
    <t>https://topol-dt.ru/upload/iblock/ae7/01aa7993_1f5c_11eb_876e_549f35008dee_0f931c83_4902_11eb_bdbc_549f35008dee.jpeg</t>
  </si>
  <si>
    <t>https://topol-dt.ru/upload/iblock/829/01aa7993_1f5c_11eb_876e_549f35008dee_0f931c84_4902_11eb_bdbc_549f35008dee.jpeg</t>
  </si>
  <si>
    <t>https://topol-dt.ru/upload/iblock/0a8/01aa7993_1f5c_11eb_876e_549f35008dee_159b3c8f_4902_11eb_bdbc_549f35008dee.jpeg</t>
  </si>
  <si>
    <t>https://topol-dt.ru/upload/iblock/3ce/01aa7993_1f5c_11eb_876e_549f35008dee_159b3c90_4902_11eb_bdbc_549f35008dee.jpeg</t>
  </si>
  <si>
    <t>Матрас для пеленания Polini kids Слоник на комод, 70х50 см, макиато</t>
  </si>
  <si>
    <t>https://topol-dt.ru/catalog/pelenalnye_doski/matras_dlya_pelenaniya_polini_kids_slonik_na_komod_70kh50_sm_makiato/</t>
  </si>
  <si>
    <t>https://topol-dt.ru/upload/iblock/113/9f7a343c_1f5c_11eb_876e_549f35008dee_348f9437_4902_11eb_bdbc_549f35008dee.jpeg</t>
  </si>
  <si>
    <t>https://topol-dt.ru/upload/iblock/cef/9f7a343c_1f5c_11eb_876e_549f35008dee_6abaa09c_5af0_11eb_942e_549f35008dee.jpeg</t>
  </si>
  <si>
    <t>https://topol-dt.ru/upload/iblock/59c/9f7a343c_1f5c_11eb_876e_549f35008dee_81b89ef0_727f_11eb_942e_549f35008dee.jpeg</t>
  </si>
  <si>
    <t>https://topol-dt.ru/upload/iblock/574/9f7a343c_1f5c_11eb_876e_549f35008dee_3fb51b12_7281_11eb_942e_549f35008dee.jpeg</t>
  </si>
  <si>
    <t>https://topol-dt.ru/upload/iblock/6a0/9f7a343c_1f5c_11eb_876e_549f35008dee_348f9438_4902_11eb_bdbc_549f35008dee.jpeg</t>
  </si>
  <si>
    <t>https://topol-dt.ru/upload/iblock/8c0/9f7a343c_1f5c_11eb_876e_549f35008dee_3ad385a4_4902_11eb_bdbc_549f35008dee.jpeg</t>
  </si>
  <si>
    <t>https://topol-dt.ru/upload/iblock/962/9f7a343c_1f5c_11eb_876e_549f35008dee_3ad385a5_4902_11eb_bdbc_549f35008dee.jpeg</t>
  </si>
  <si>
    <t>https://topol-dt.ru/upload/iblock/6f5/9f7a343c_1f5c_11eb_876e_549f35008dee_3ad385a6_4902_11eb_bdbc_549f35008dee.jpeg</t>
  </si>
  <si>
    <t>Бортик детский Гнездышко Polini kids Жирафы, розовый</t>
  </si>
  <si>
    <t>https://topol-dt.ru/catalog/bortiki_dlya_krovatok/bortik_detskiy_gnezdyshko_polini_kids_zhirafy_rozovyy/</t>
  </si>
  <si>
    <t>https://topol-dt.ru/upload/iblock/7e4/e8e6f151_2e36_11eb_876e_549f35008dee_7b34c943_3ec2_11eb_aa68_549f35008dee.jpeg</t>
  </si>
  <si>
    <t>https://topol-dt.ru/upload/iblock/49a/e8e6f151_2e36_11eb_876e_549f35008dee_7b34c944_3ec2_11eb_aa68_549f35008dee.jpeg</t>
  </si>
  <si>
    <t>https://topol-dt.ru/upload/iblock/8f6/e8e6f151_2e36_11eb_876e_549f35008dee_81fe75cb_3ec2_11eb_aa68_549f35008dee.jpeg</t>
  </si>
  <si>
    <t>https://topol-dt.ru/upload/iblock/fcb/e8e6f151_2e36_11eb_876e_549f35008dee_81fe75cc_3ec2_11eb_aa68_549f35008dee.jpeg</t>
  </si>
  <si>
    <t>https://topol-dt.ru/upload/iblock/ae9/e8e6f151_2e36_11eb_876e_549f35008dee_89a5824d_3ec2_11eb_aa68_549f35008dee.jpeg</t>
  </si>
  <si>
    <t>https://topol-dt.ru/upload/iblock/3b5/e8e6f151_2e36_11eb_876e_549f35008dee_89a5824e_3ec2_11eb_aa68_549f35008dee.jpeg</t>
  </si>
  <si>
    <t>Бортик детский Гнездышко Polini kids Жирафы, зеленый</t>
  </si>
  <si>
    <t>https://topol-dt.ru/catalog/bortiki_dlya_krovatok/bortik_detskiy_gnezdyshko_polini_kids_zhirafy_zelenyy/</t>
  </si>
  <si>
    <t>https://topol-dt.ru/upload/iblock/6b5/113f6416_2e37_11eb_876e_549f35008dee_5a64711c_3ec2_11eb_aa68_549f35008dee.jpeg</t>
  </si>
  <si>
    <t>https://topol-dt.ru/upload/iblock/090/113f6416_2e37_11eb_876e_549f35008dee_5a64711d_3ec2_11eb_aa68_549f35008dee.jpeg</t>
  </si>
  <si>
    <t>https://topol-dt.ru/upload/iblock/f3e/113f6416_2e37_11eb_876e_549f35008dee_631154fc_3ec2_11eb_aa68_549f35008dee.jpeg</t>
  </si>
  <si>
    <t>https://topol-dt.ru/upload/iblock/803/113f6416_2e37_11eb_876e_549f35008dee_631154fd_3ec2_11eb_aa68_549f35008dee.jpeg</t>
  </si>
  <si>
    <t>https://topol-dt.ru/upload/iblock/60b/113f6416_2e37_11eb_876e_549f35008dee_6ad75361_3ec2_11eb_aa68_549f35008dee.jpeg</t>
  </si>
  <si>
    <t>Бортик детский Гнездышко Polini kids Жирафы, голубой</t>
  </si>
  <si>
    <t>https://topol-dt.ru/catalog/bortiki_dlya_krovatok/bortik_detskiy_gnezdyshko_polini_kids_zhirafy_goluboy/</t>
  </si>
  <si>
    <t>https://topol-dt.ru/upload/iblock/b4d/35a42e07_2e37_11eb_876e_549f35008dee_2f9531af_3ec2_11eb_aa68_549f35008dee.jpeg</t>
  </si>
  <si>
    <t>https://topol-dt.ru/upload/iblock/264/35a42e07_2e37_11eb_876e_549f35008dee_39fa7421_3ec2_11eb_aa68_549f35008dee.jpeg</t>
  </si>
  <si>
    <t>https://topol-dt.ru/upload/iblock/4da/35a42e07_2e37_11eb_876e_549f35008dee_39fa7422_3ec2_11eb_aa68_549f35008dee.jpeg</t>
  </si>
  <si>
    <t>https://topol-dt.ru/upload/iblock/452/35a42e07_2e37_11eb_876e_549f35008dee_42f122a9_3ec2_11eb_aa68_549f35008dee.jpeg</t>
  </si>
  <si>
    <t>https://topol-dt.ru/upload/iblock/861/35a42e07_2e37_11eb_876e_549f35008dee_42f122aa_3ec2_11eb_aa68_549f35008dee.jpeg</t>
  </si>
  <si>
    <t>https://topol-dt.ru/upload/iblock/95a/35a42e07_2e37_11eb_876e_549f35008dee_4ac7cab0_3ec2_11eb_aa68_549f35008dee.jpeg</t>
  </si>
  <si>
    <t>Фасад к кроватке детской Polini kids Simple 1100, серый</t>
  </si>
  <si>
    <t>https://topol-dt.ru/catalog/aksessuary_dlya_mebeli/fasad_k_krovatke_detskoy_polini_kids_simple_1100_seryy/</t>
  </si>
  <si>
    <t>https://topol-dt.ru/upload/iblock/d43/709f2431_4417_11ea_9c7a_549f35008dee_d238a010_3a18_11eb_aa68_549f35008dee.jpeg</t>
  </si>
  <si>
    <t>Шкаф двухсекционный Polini  kids French 1230, Amis, белый-серый</t>
  </si>
  <si>
    <t>https://topol-dt.ru/catalog/shkafy_i_stellazhi/shkaf_dvukhsektsionnyy_polini_kids_french_1230_amis_belyy_seryy/</t>
  </si>
  <si>
    <t>https://topol-dt.ru/upload/iblock/745/8453e030_ae69_11e7_8095_549f35008dee_9cc69a6f_4033_11eb_aa68_549f35008dee.jpeg</t>
  </si>
  <si>
    <t>https://topol-dt.ru/upload/iblock/bde/8453e030_ae69_11e7_8095_549f35008dee_9cc69a70_4033_11eb_aa68_549f35008dee.jpeg</t>
  </si>
  <si>
    <t>https://topol-dt.ru/upload/iblock/96d/8453e030_ae69_11e7_8095_549f35008dee_a316e0c8_4033_11eb_aa68_549f35008dee.jpeg</t>
  </si>
  <si>
    <t>https://topol-dt.ru/upload/iblock/d04/8453e030_ae69_11e7_8095_549f35008dee_a316e0c9_4033_11eb_aa68_549f35008dee.jpeg</t>
  </si>
  <si>
    <t>https://topol-dt.ru/upload/iblock/f60/8453e030_ae69_11e7_8095_549f35008dee_aa01e094_4033_11eb_aa68_549f35008dee.jpeg</t>
  </si>
  <si>
    <t>https://topol-dt.ru/upload/iblock/212/8453e030_ae69_11e7_8095_549f35008dee_0147ae8b_341e_11ed_bf2f_549f35008dee.pdf</t>
  </si>
  <si>
    <t>Матрас для пеленания Polini kids Бегемотик на комод, 77х72 см, серый</t>
  </si>
  <si>
    <t>Матрас для пеленания Polini kids Бегемотик на комод, серый дополнит детский комод и создаст комфортную зону для пеленания..Поверхность доски состоит из непромокаемой ткани- клеенка ПВХ. Данный материал упрощает уход за изделием и не требует стирки.Медицинская клеенка имеет сертификат безопасности и разрешена для использования в роддомах и поликлиниках. Мягкие бортики с 3-х сторон.Наполнитель имеет сертификат качества. Легкий уход: достаточно протереть влажной тряпкой без абразивных веществ.Габариты : 77х72 см.</t>
  </si>
  <si>
    <t>https://topol-dt.ru/catalog/pelenalnye_doski_1/matras_dlya_pelenaniya_polini_kids_begemotik_na_komod_77kh72_sm_seryy/</t>
  </si>
  <si>
    <t>https://topol-dt.ru/upload/iblock/67e/6c95eb09_1f5b_11eb_876e_549f35008dee_f173177e_5af2_11eb_942e_549f35008dee.jpeg</t>
  </si>
  <si>
    <t>https://topol-dt.ru/upload/iblock/674/6c95eb09_1f5b_11eb_876e_549f35008dee_f1731780_5af2_11eb_942e_549f35008dee.jpeg</t>
  </si>
  <si>
    <t>https://topol-dt.ru/upload/iblock/fb6/6c95eb09_1f5b_11eb_876e_549f35008dee_f7c009bc_5af2_11eb_942e_549f35008dee.jpeg</t>
  </si>
  <si>
    <t>https://topol-dt.ru/upload/iblock/130/6c95eb09_1f5b_11eb_876e_549f35008dee_f7c009bd_5af2_11eb_942e_549f35008dee.jpeg</t>
  </si>
  <si>
    <t>https://topol-dt.ru/upload/iblock/c61/6c95eb09_1f5b_11eb_876e_549f35008dee_fe71d9c4_5af2_11eb_942e_549f35008dee.jpeg</t>
  </si>
  <si>
    <t>https://topol-dt.ru/upload/iblock/ec9/6c95eb09_1f5b_11eb_876e_549f35008dee_fe71d9c7_5af2_11eb_942e_549f35008dee.jpeg</t>
  </si>
  <si>
    <t>https://topol-dt.ru/upload/iblock/3eb/6c95eb09_1f5b_11eb_876e_549f35008dee_fb0b8053_7280_11eb_942e_549f35008dee.jpeg</t>
  </si>
  <si>
    <t>https://topol-dt.ru/upload/iblock/24b/6c95eb09_1f5b_11eb_876e_549f35008dee_03b94eda_7281_11eb_942e_549f35008dee.jpeg</t>
  </si>
  <si>
    <t>https://topol-dt.ru/upload/iblock/068/6c95eb09_1f5b_11eb_876e_549f35008dee_4d7c3d58_2abf_11ee_ae18_549f35008dee.png</t>
  </si>
  <si>
    <t>https://topol-dt.ru/upload/iblock/8f5/6c95eb09_1f5b_11eb_876e_549f35008dee_557b5cc3_2abf_11ee_ae18_549f35008dee.png</t>
  </si>
  <si>
    <t>Матрас для пеленания Polini kids Слоник на комод, 77х72 см, макиато</t>
  </si>
  <si>
    <t>Матрас для пеленания Polini kids Слоник на комод, 77х72 см, макиато дополнит детский комод и создаст комфортную зону для пеленания..Поверхность доски состоит из непромокаемой ткани- клеенка ПВХ. Данный материал упрощает уход за изделием и не требует стирки.Медицинская клеенка имеет сертификат безопасности и разрешена для использования в роддомах и поликлиниках. Мягкие бортики с 3-х сторон.Наполнитель имеет сертификат качества. Легкий уход: достаточно протереть влажной тряпкой без абразивных веществ.Габариты : 77х72 см.</t>
  </si>
  <si>
    <t>https://topol-dt.ru/catalog/pelenalnye_doski_1/matras_dlya_pelenaniya_polini_kids_slonik_na_komod_77kh72_sm_makiato/</t>
  </si>
  <si>
    <t>https://topol-dt.ru/upload/iblock/f99/b614677e_1f5b_11eb_876e_549f35008dee_8be1bf02_5af0_11eb_942e_549f35008dee.jpeg</t>
  </si>
  <si>
    <t>https://topol-dt.ru/upload/iblock/cc1/b614677e_1f5b_11eb_876e_549f35008dee_8be1bf03_5af0_11eb_942e_549f35008dee.jpeg</t>
  </si>
  <si>
    <t>https://topol-dt.ru/upload/iblock/d34/b614677e_1f5b_11eb_876e_549f35008dee_93c9c9a4_5af0_11eb_942e_549f35008dee.jpeg</t>
  </si>
  <si>
    <t>https://topol-dt.ru/upload/iblock/004/b614677e_1f5b_11eb_876e_549f35008dee_93c9c9a5_5af0_11eb_942e_549f35008dee.jpeg</t>
  </si>
  <si>
    <t>https://topol-dt.ru/upload/iblock/976/b614677e_1f5b_11eb_876e_549f35008dee_93c9c9a6_5af0_11eb_942e_549f35008dee.jpeg</t>
  </si>
  <si>
    <t>https://topol-dt.ru/upload/iblock/9a2/b614677e_1f5b_11eb_876e_549f35008dee_9ae8dc07_5af0_11eb_942e_549f35008dee.jpeg</t>
  </si>
  <si>
    <t>https://topol-dt.ru/upload/iblock/4d2/b614677e_1f5b_11eb_876e_549f35008dee_10bdbcec_7280_11eb_942e_549f35008dee.jpeg</t>
  </si>
  <si>
    <t>https://topol-dt.ru/upload/iblock/345/b614677e_1f5b_11eb_876e_549f35008dee_cf1eefc6_7281_11eb_942e_549f35008dee.jpeg</t>
  </si>
  <si>
    <t>Кровать-чердак детская Polini kids Marvel 4105 Железный человек, с выдвижными элементами, серый</t>
  </si>
  <si>
    <t>Железный человек</t>
  </si>
  <si>
    <t>Кровать-чердак детская Polini kids Marvel 4105 Железный человек организует полноценную комнату ребенка в небольшом помещении.Снабжена бортиками от падения и лестницей,чтобы удобно было забираться на кровать.Ложе состоит из 3х прочных щитов.Спокойный серый цвет разбавляют яркие детали с изображением из мультика Железный человек.Размер матраса: 190х90 см.Возраст ребенка: с 6 лет.Максимальный вес: 100 кг.Размер чердака: Кровать: ВхШхГ 1140х1952х1102 ммЛестница: 847х330х152 мм</t>
  </si>
  <si>
    <t>https://topol-dt.ru/catalog/krovati_cherdaki_s_igrovoy_zonoy/krovat_cherdak_detskaya_polini_kids_marvel_4105_zheleznyy_chelovek_s_vydvizhnymi_elementami_seryy/</t>
  </si>
  <si>
    <t>https://topol-dt.ru/upload/iblock/7ab/12efe2f3_940b_11e9_8710_549f35008dee_2db28012_54d0_11eb_942e_549f35008dee.jpeg</t>
  </si>
  <si>
    <t>https://topol-dt.ru/upload/iblock/17d/12efe2f3_940b_11e9_8710_549f35008dee_382c62c7_54d0_11eb_942e_549f35008dee.jpeg</t>
  </si>
  <si>
    <t>https://topol-dt.ru/upload/iblock/5cc/12efe2f3_940b_11e9_8710_549f35008dee_382c62c8_54d0_11eb_942e_549f35008dee.jpeg</t>
  </si>
  <si>
    <t>https://topol-dt.ru/upload/iblock/c7d/12efe2f3_940b_11e9_8710_549f35008dee_428bb837_54d0_11eb_942e_549f35008dee.jpeg</t>
  </si>
  <si>
    <t>https://topol-dt.ru/upload/iblock/7cf/12efe2f3_940b_11e9_8710_549f35008dee_37da020b_622b_11eb_942e_549f35008dee.jpeg</t>
  </si>
  <si>
    <t>https://topol-dt.ru/upload/iblock/9d0/12efe2f3_940b_11e9_8710_549f35008dee_021be87e_5c7e_11eb_942e_549f35008dee.pdf</t>
  </si>
  <si>
    <t>Кровать двухъярусная Polini kids Marvel  5005 Человек паук, белый</t>
  </si>
  <si>
    <t>2-х ярусная кровать Polini kids Marvel  5005 из коллекции Человек паук, белый.Два комфортных спальных ложа снабжены полками, где можно хранить необходимые книги, учебники и предметы декора.Чердак имеет сглаженные углы и устойчивую конструкцию, что обеспечивает безопасность ребенка.Подходит для детей от 6 до 16 лет.Продукция строго соответствует европейским стандартам.Размеры:Кровать общий (ВхШхГ) 1700х1974х1274Лестница (ВхШхГ) 1453х420х245Спальное ложе (ВхШхГ) 110х1910х918Ограждение верхнее: высота 110, толщина 22 мм(ЛДСП)Размер матраса: 190х90 смСтеллаж (ВхШхГ) 1745х1980х202Нижняя кровать (ВхШхГ) 350х1974х969Верхняя кровать (ВхШхГ) 166х1974х969</t>
  </si>
  <si>
    <t>https://topol-dt.ru/catalog/krovati_cherdaki_s_igrovoy_zonoy/krovat_dvukhyarusnaya_polini_kids_marvel_5005_chelovek_pauk_belyy/</t>
  </si>
  <si>
    <t>https://topol-dt.ru/upload/iblock/928/36f07154_9964_11e9_8710_549f35008dee_0bbdea61_5bc5_11eb_942e_549f35008dee.jpeg</t>
  </si>
  <si>
    <t>https://topol-dt.ru/upload/iblock/d6f/36f07154_9964_11e9_8710_549f35008dee_0bbdea62_5bc5_11eb_942e_549f35008dee.jpeg</t>
  </si>
  <si>
    <t>https://topol-dt.ru/upload/iblock/7bf/36f07154_9964_11e9_8710_549f35008dee_140ad2cf_5bc5_11eb_942e_549f35008dee.jpeg</t>
  </si>
  <si>
    <t>https://topol-dt.ru/upload/iblock/e02/36f07154_9964_11e9_8710_549f35008dee_1b413e17_5bc5_11eb_942e_549f35008dee.jpeg</t>
  </si>
  <si>
    <t>https://topol-dt.ru/upload/iblock/d46/36f07154_9964_11e9_8710_549f35008dee_bc324efe_5c7d_11eb_942e_549f35008dee.pdf</t>
  </si>
  <si>
    <t>Стеллаж для кровати-чердака Polini kids Marvel 4105 Железный человек, серый</t>
  </si>
  <si>
    <t>Стеллаж подходит для кровати-чердака Polini kids Marvel 4105 Железный человек.Универсальный серый цвет будет сочетаться с любыми аксессуарами интерьера.4 открытые полки позволят хранить учебные материалы ребенка под рукой.Прочная конструкция обеспечивает устойчивость изделия.Изготовлен из безвредных и безопасных материалов: ЛДСП Kronospan (Австрия).Размер: ВхШхГ 68,5х28х75,5 см.</t>
  </si>
  <si>
    <t>https://topol-dt.ru/catalog/shkafy_i_stellazhi/stellazh_dlya_krovati_cherdaka_polini_kids_marvel_4105_zheleznyy_chelovek_seryy/</t>
  </si>
  <si>
    <t>https://topol-dt.ru/upload/iblock/d23/28c75359_2a2d_11eb_876e_549f35008dee_78ffb9d4_54d0_11eb_942e_549f35008dee.jpeg</t>
  </si>
  <si>
    <t>https://topol-dt.ru/upload/iblock/0f4/28c75359_2a2d_11eb_876e_549f35008dee_78ffb9d5_54d0_11eb_942e_549f35008dee.jpeg</t>
  </si>
  <si>
    <t>https://topol-dt.ru/upload/iblock/0bc/28c75359_2a2d_11eb_876e_549f35008dee_7f0c1fb2_54d0_11eb_942e_549f35008dee.jpeg</t>
  </si>
  <si>
    <t>https://topol-dt.ru/upload/iblock/d72/28c75359_2a2d_11eb_876e_549f35008dee_effc0e2d_5c7d_11eb_942e_549f35008dee.pdf</t>
  </si>
  <si>
    <t>Стол для кровати-чердака Polini kids Marvel 4105 Железный человек, с выдвижными элементами, серый</t>
  </si>
  <si>
    <t>Стол для кровати-чердака Polini kids Marvel 4105 Железный человек организует рабочую зону для малыша.Для удобства и экономии пространства можно задвигать и выдвигать под чердак.Серый цвет корпуса разбавляют яркие детали по бокам изделия.Подходит для игр, обучения и творчества ребенка.Размер стола: ВхШхГ 68,5х75,5х54,8 см.</t>
  </si>
  <si>
    <t>https://topol-dt.ru/catalog/stoly/stol_dlya_krovati_cherdaka_polini_kids_marvel_4105_zheleznyy_chelovek_s_vydvizhnymi_elementami_seryy/</t>
  </si>
  <si>
    <t>https://topol-dt.ru/upload/iblock/786/8d7f8cf1_2a2d_11eb_876e_549f35008dee_9263e253_54d0_11eb_942e_549f35008dee.jpeg</t>
  </si>
  <si>
    <t>https://topol-dt.ru/upload/iblock/5e1/8d7f8cf1_2a2d_11eb_876e_549f35008dee_9a7b6217_54d0_11eb_942e_549f35008dee.jpeg</t>
  </si>
  <si>
    <t>https://topol-dt.ru/upload/iblock/823/8d7f8cf1_2a2d_11eb_876e_549f35008dee_9a7b6218_54d0_11eb_942e_549f35008dee.jpeg</t>
  </si>
  <si>
    <t>https://topol-dt.ru/upload/iblock/951/8d7f8cf1_2a2d_11eb_876e_549f35008dee_e835e3e9_5c7d_11eb_942e_549f35008dee.pdf</t>
  </si>
  <si>
    <t>Шкаф двухсекционный Polini  kids French 1230, Amis, белый-дуб пастельный</t>
  </si>
  <si>
    <t>https://topol-dt.ru/catalog/shkafy/shkaf_dvukhsektsionnyy_polini_kids_french_1230_amis_belyy_dub_pastelnyy/</t>
  </si>
  <si>
    <t>https://topol-dt.ru/upload/iblock/824/58c0f1f4_ae68_11e7_8095_549f35008dee_75eb03d5_4033_11eb_aa68_549f35008dee.jpeg</t>
  </si>
  <si>
    <t>https://topol-dt.ru/upload/iblock/eaf/58c0f1f4_ae68_11e7_8095_549f35008dee_807fe1cd_4033_11eb_aa68_549f35008dee.jpeg</t>
  </si>
  <si>
    <t>https://topol-dt.ru/upload/iblock/eb8/58c0f1f4_ae68_11e7_8095_549f35008dee_807fe1ce_4033_11eb_aa68_549f35008dee.jpeg</t>
  </si>
  <si>
    <t>https://topol-dt.ru/upload/iblock/028/58c0f1f4_ae68_11e7_8095_549f35008dee_807fe1d0_4033_11eb_aa68_549f35008dee.jpeg</t>
  </si>
  <si>
    <t>https://topol-dt.ru/upload/iblock/fe3/58c0f1f4_ae68_11e7_8095_549f35008dee_8c47d148_4033_11eb_aa68_549f35008dee.jpeg</t>
  </si>
  <si>
    <t>https://topol-dt.ru/upload/iblock/341/58c0f1f4_ae68_11e7_8095_549f35008dee_f86b2f26_341d_11ed_bf2f_549f35008dee.pdf</t>
  </si>
  <si>
    <t xml:space="preserve">Шкаф двухсекционный  Polini  kids French 1230, Teddy, белый </t>
  </si>
  <si>
    <t>https://topol-dt.ru/catalog/shkafy/shkaf_dvukhsektsionnyy_polini_kids_french_1230_teddy_belyy_/</t>
  </si>
  <si>
    <t>https://topol-dt.ru/upload/iblock/01b/85a4002e_ae6a_11e7_8095_549f35008dee_e84e0832_bf7d_11ea_a0f3_549f35008dee.jpeg</t>
  </si>
  <si>
    <t>https://topol-dt.ru/upload/iblock/8ae/85a4002e_ae6a_11e7_8095_549f35008dee_c0c2a7d2_4033_11eb_aa68_549f35008dee.jpeg</t>
  </si>
  <si>
    <t>https://topol-dt.ru/upload/iblock/4b7/85a4002e_ae6a_11e7_8095_549f35008dee_c0c2a7d3_4033_11eb_aa68_549f35008dee.jpeg</t>
  </si>
  <si>
    <t>https://topol-dt.ru/upload/iblock/3f9/85a4002e_ae6a_11e7_8095_549f35008dee_c0c2a7d4_4033_11eb_aa68_549f35008dee.jpeg</t>
  </si>
  <si>
    <t>https://topol-dt.ru/upload/iblock/4e8/85a4002e_ae6a_11e7_8095_549f35008dee_c9980318_4033_11eb_aa68_549f35008dee.jpeg</t>
  </si>
  <si>
    <t>https://topol-dt.ru/upload/iblock/0b7/85a4002e_ae6a_11e7_8095_549f35008dee_d78ef01f_341d_11ed_bf2f_549f35008dee.pdf</t>
  </si>
  <si>
    <t>Шкаф двухсекционный Polini  kids French 1230, Teddy, белый-дуб пастельный</t>
  </si>
  <si>
    <t>https://topol-dt.ru/catalog/shkafy/shkaf_dvukhsektsionnyy_polini_kids_french_1230_teddy_belyy_dub_pastelnyy/</t>
  </si>
  <si>
    <t>https://topol-dt.ru/upload/iblock/cb0/4452d93b_ae6c_11e7_8095_549f35008dee_f80c01e1_bf7d_11ea_a0f3_549f35008dee.jpeg</t>
  </si>
  <si>
    <t>https://topol-dt.ru/upload/iblock/e8d/4452d93b_ae6c_11e7_8095_549f35008dee_e279e574_4033_11eb_aa68_549f35008dee.jpeg</t>
  </si>
  <si>
    <t>https://topol-dt.ru/upload/iblock/5d6/4452d93b_ae6c_11e7_8095_549f35008dee_e279e575_4033_11eb_aa68_549f35008dee.jpeg</t>
  </si>
  <si>
    <t>https://topol-dt.ru/upload/iblock/1b4/4452d93b_ae6c_11e7_8095_549f35008dee_e279e576_4033_11eb_aa68_549f35008dee.jpeg</t>
  </si>
  <si>
    <t>https://topol-dt.ru/upload/iblock/0db/4452d93b_ae6c_11e7_8095_549f35008dee_ec2ca0b2_4033_11eb_aa68_549f35008dee.jpeg</t>
  </si>
  <si>
    <t>https://topol-dt.ru/upload/iblock/915/4452d93b_ae6c_11e7_8095_549f35008dee_e45a5596_341d_11ed_bf2f_549f35008dee.pdf</t>
  </si>
  <si>
    <t>Стол письменный Polini kids Marvel 1005 Железный человек, серый</t>
  </si>
  <si>
    <t>Письменный стол Polini kids Marvel 1005 Железный человек, серый подходит для учебы, творческих занятий и настольных игр.Современный дизайн по мотивам популярного героя Железный человек сделает детскую комнату уникальной.Сдержанный серый цвет коллекции разбавляют яркие детали красного цвета. Спокойная цветовая гамма не будет отвлекать от занятий и раздражать глаз.Система хранения состоит из открытых полок и ящика.Встроенный выдвижной ящик очень удобен, и позволит хранить вещи под рукой.Бортики по бокам изделия не дадут скатиться настольным предметам.Для лучшей безопасности углы мебели сглажены.Размер (ВхШхГ):&amp;nbsp;795х1000х500 мм.</t>
  </si>
  <si>
    <t>https://topol-dt.ru/catalog/stoly/stol_pismennyy_polini_kids_marvel_1005_zheleznyy_chelovek_seryy/</t>
  </si>
  <si>
    <t>https://topol-dt.ru/upload/iblock/c4b/15d3bd5d_93f9_11e9_8710_549f35008dee_e415b55c_54d0_11eb_942e_549f35008dee.jpeg</t>
  </si>
  <si>
    <t>https://topol-dt.ru/upload/iblock/2d8/15d3bd5d_93f9_11e9_8710_549f35008dee_e415b55e_54d0_11eb_942e_549f35008dee.jpeg</t>
  </si>
  <si>
    <t>https://topol-dt.ru/upload/iblock/ad7/15d3bd5d_93f9_11e9_8710_549f35008dee_ed191f35_54d0_11eb_942e_549f35008dee.jpeg</t>
  </si>
  <si>
    <t>https://topol-dt.ru/upload/iblock/281/15d3bd5d_93f9_11e9_8710_549f35008dee_ed191f37_54d0_11eb_942e_549f35008dee.jpeg</t>
  </si>
  <si>
    <t>https://topol-dt.ru/upload/iblock/480/15d3bd5d_93f9_11e9_8710_549f35008dee_f5e12ce0_54d0_11eb_942e_549f35008dee.jpeg</t>
  </si>
  <si>
    <t>https://topol-dt.ru/upload/iblock/d0a/15d3bd5d_93f9_11e9_8710_549f35008dee_de4dfd13_648d_11eb_942e_549f35008dee.pdf</t>
  </si>
  <si>
    <t>Элемент встраиваемый с 2 ящиками для стеллажа Polini Home Smart, винтаж</t>
  </si>
  <si>
    <t>Подходит для каскадных и кубических стеллажей Polini Home Smart.Состоит их 2-х выдвижных ящиков.Размер: 33,4х27,6х32,3 см.</t>
  </si>
  <si>
    <t>https://topol-dt.ru/catalog/aksessuary_dlya_mebeli/element_vstraivaemyy_s_2_yashchikami_dlya_stellazha_polini_home_smart_vintazh/</t>
  </si>
  <si>
    <t>https://topol-dt.ru/upload/iblock/f90/a12f1f3d_43ea_11ea_9c7a_549f35008dee_b24592e0_648b_11eb_942e_549f35008dee.jpeg</t>
  </si>
  <si>
    <t>https://topol-dt.ru/upload/iblock/691/a12f1f3d_43ea_11ea_9c7a_549f35008dee_b24592e1_648b_11eb_942e_549f35008dee.jpeg</t>
  </si>
  <si>
    <t>https://topol-dt.ru/upload/iblock/e1f/a12f1f3d_43ea_11ea_9c7a_549f35008dee_b86e0ca5_648b_11eb_942e_549f35008dee.jpeg</t>
  </si>
  <si>
    <t>https://topol-dt.ru/upload/iblock/650/a12f1f3d_43ea_11ea_9c7a_549f35008dee_b86e0ca6_648b_11eb_942e_549f35008dee.jpeg</t>
  </si>
  <si>
    <t>https://topol-dt.ru/upload/iblock/634/a12f1f3d_43ea_11ea_9c7a_549f35008dee_3ff413af_5fa7_11ea_a0f3_549f35008dee.pdf</t>
  </si>
  <si>
    <t>Шкаф двухсекционный Polini kids Marvel 895 Железный человек, серый</t>
  </si>
  <si>
    <t>77.4</t>
  </si>
  <si>
    <t>2-х секционный шкаф Polini kids Marvel 895 Железный человекимеет оригинальный дизайн.Оснащен 2 закрытыми секциями, вмещающие в себя вместительные полки и платяную штангу.Сглаженные углы шкафа уберегут ребенка от получения травм.Изготовлен из высококачественных и безвредных материалов: ЛДСП Kronospan (Австрия).Отвечает европейским стандартам качества и требованиям к безопасности детей.Габариты изделия: (ВхШхГ) 1900 х 900 х 520 мм.</t>
  </si>
  <si>
    <t>https://topol-dt.ru/catalog/shkafy_i_stellazhi/shkaf_dvukhsektsionnyy_polini_kids_marvel_895_zheleznyy_chelovek_seryy/</t>
  </si>
  <si>
    <t>https://topol-dt.ru/upload/iblock/c9c/94d466c4_93f5_11e9_8710_549f35008dee_350bafb6_54d1_11eb_942e_549f35008dee.jpeg</t>
  </si>
  <si>
    <t>https://topol-dt.ru/upload/iblock/52d/94d466c4_93f5_11e9_8710_549f35008dee_3b4df36c_54d1_11eb_942e_549f35008dee.jpeg</t>
  </si>
  <si>
    <t>https://topol-dt.ru/upload/iblock/f13/94d466c4_93f5_11e9_8710_549f35008dee_3b4df377_54d1_11eb_942e_549f35008dee.jpeg</t>
  </si>
  <si>
    <t>https://topol-dt.ru/upload/iblock/64c/94d466c4_93f5_11e9_8710_549f35008dee_3b4df379_54d1_11eb_942e_549f35008dee.jpeg</t>
  </si>
  <si>
    <t>https://topol-dt.ru/upload/iblock/e11/94d466c4_93f5_11e9_8710_549f35008dee_457f100a_649a_11eb_942e_549f35008dee.pdf</t>
  </si>
  <si>
    <t>Стульчик для кормления Polini kids 252 Бегемотик, серый</t>
  </si>
  <si>
    <t>https://topol-dt.ru/catalog/stulchiki_dlya_kormleniya_1/stulchik_dlya_kormleniya_polini_kids_252_begemotik_seryy/</t>
  </si>
  <si>
    <t>https://topol-dt.ru/upload/iblock/a12/18d57743_1f5f_11eb_876e_549f35008dee_dff555fc_653a_11eb_942e_549f35008dee.jpeg</t>
  </si>
  <si>
    <t>https://topol-dt.ru/upload/iblock/261/18d57743_1f5f_11eb_876e_549f35008dee_e97bfb7f_653a_11eb_942e_549f35008dee.jpeg</t>
  </si>
  <si>
    <t>https://topol-dt.ru/upload/iblock/ec4/18d57743_1f5f_11eb_876e_549f35008dee_e97bfb80_653a_11eb_942e_549f35008dee.jpeg</t>
  </si>
  <si>
    <t>https://topol-dt.ru/upload/iblock/537/18d57743_1f5f_11eb_876e_549f35008dee_f02f793f_653a_11eb_942e_549f35008dee.jpeg</t>
  </si>
  <si>
    <t>https://topol-dt.ru/upload/iblock/7f0/18d57743_1f5f_11eb_876e_549f35008dee_f02f7940_653a_11eb_942e_549f35008dee.jpeg</t>
  </si>
  <si>
    <t>https://topol-dt.ru/upload/iblock/9f0/18d57743_1f5f_11eb_876e_549f35008dee_f9fd3aed_653a_11eb_942e_549f35008dee.jpeg</t>
  </si>
  <si>
    <t>https://topol-dt.ru/upload/iblock/2aa/18d57743_1f5f_11eb_876e_549f35008dee_f9fd3aee_653a_11eb_942e_549f35008dee.jpeg</t>
  </si>
  <si>
    <t>https://topol-dt.ru/upload/iblock/e05/18d57743_1f5f_11eb_876e_549f35008dee_00cf64af_653b_11eb_942e_549f35008dee.jpeg</t>
  </si>
  <si>
    <t>https://topol-dt.ru/upload/iblock/7b1/18d57743_1f5f_11eb_876e_549f35008dee_00cf64b0_653b_11eb_942e_549f35008dee.jpeg</t>
  </si>
  <si>
    <t>https://topol-dt.ru/upload/iblock/343/18d57743_1f5f_11eb_876e_549f35008dee_07b71291_653b_11eb_942e_549f35008dee.jpeg</t>
  </si>
  <si>
    <t>https://topol-dt.ru/upload/iblock/0a4/18d57743_1f5f_11eb_876e_549f35008dee_07b71292_653b_11eb_942e_549f35008dee.jpeg</t>
  </si>
  <si>
    <t>https://topol-dt.ru/upload/iblock/780/18d57743_1f5f_11eb_876e_549f35008dee_0eeda4eb_653b_11eb_942e_549f35008dee.jpeg</t>
  </si>
  <si>
    <t>https://topol-dt.ru/upload/iblock/982/18d57743_1f5f_11eb_876e_549f35008dee_0eeda4ec_653b_11eb_942e_549f35008dee.jpeg</t>
  </si>
  <si>
    <t>https://topol-dt.ru/upload/iblock/69f/18d57743_1f5f_11eb_876e_549f35008dee_15c17c62_653b_11eb_942e_549f35008dee.jpeg</t>
  </si>
  <si>
    <t>https://topol-dt.ru/upload/iblock/bc0/18d57743_1f5f_11eb_876e_549f35008dee_178b291c_1aa7_11f0_ba9b_5254001dfc81.jpeg</t>
  </si>
  <si>
    <t>https://topol-dt.ru/upload/iblock/69b/18d57743_1f5f_11eb_876e_549f35008dee_178b291d_1aa7_11f0_ba9b_5254001dfc81.jpeg</t>
  </si>
  <si>
    <t>https://topol-dt.ru/upload/iblock/f52/18d57743_1f5f_11eb_876e_549f35008dee_1e9f263f_1aa7_11f0_ba9b_5254001dfc81.jpeg</t>
  </si>
  <si>
    <t>https://topol-dt.ru/upload/iblock/1ba/18d57743_1f5f_11eb_876e_549f35008dee_24af3abe_1aa7_11f0_ba9b_5254001dfc81.jpeg</t>
  </si>
  <si>
    <t>https://topol-dt.ru/upload/iblock/428/18d57743_1f5f_11eb_876e_549f35008dee_24af3abf_1aa7_11f0_ba9b_5254001dfc81.jpeg</t>
  </si>
  <si>
    <t>https://topol-dt.ru/upload/iblock/c48/18d57743_1f5f_11eb_876e_549f35008dee_2c3efb6d_1aa7_11f0_ba9b_5254001dfc81.jpeg</t>
  </si>
  <si>
    <t>https://topol-dt.ru/upload/iblock/9b0/18d57743_1f5f_11eb_876e_549f35008dee_33b960fa_1aa7_11f0_ba9b_5254001dfc81.jpeg</t>
  </si>
  <si>
    <t>https://topol-dt.ru/upload/iblock/fbf/18d57743_1f5f_11eb_876e_549f35008dee_33b960fb_1aa7_11f0_ba9b_5254001dfc81.jpeg</t>
  </si>
  <si>
    <t>https://topol-dt.ru/upload/iblock/ddd/18d57743_1f5f_11eb_876e_549f35008dee_3beb6a18_1aa7_11f0_ba9b_5254001dfc81.jpeg</t>
  </si>
  <si>
    <t>https://topol-dt.ru/upload/iblock/79c/18d57743_1f5f_11eb_876e_549f35008dee_96462c06_3126_11ee_ae18_549f35008dee.pdf</t>
  </si>
  <si>
    <t>Матрас для пеленания Polini kids Совы на комод, 70х50 см</t>
  </si>
  <si>
    <t>https://topol-dt.ru/catalog/pelenalnye_doski/matras_dlya_pelenaniya_polini_kids_sovy_na_komod_70kh50_sm/</t>
  </si>
  <si>
    <t>https://topol-dt.ru/upload/iblock/3cf/bf401dc0_c29b_11ea_a0f3_549f35008dee_2c3fba32_654d_11eb_942e_549f35008dee.jpeg</t>
  </si>
  <si>
    <t>https://topol-dt.ru/upload/iblock/bb4/bf401dc0_c29b_11ea_a0f3_549f35008dee_32b36edf_654d_11eb_942e_549f35008dee.jpeg</t>
  </si>
  <si>
    <t>https://topol-dt.ru/upload/iblock/e40/bf401dc0_c29b_11ea_a0f3_549f35008dee_32b36ee4_654d_11eb_942e_549f35008dee.jpeg</t>
  </si>
  <si>
    <t>https://topol-dt.ru/upload/iblock/1a1/bf401dc0_c29b_11ea_a0f3_549f35008dee_394fe1d0_654d_11eb_942e_549f35008dee.jpeg</t>
  </si>
  <si>
    <t>Матрас для пеленания Polini kids Стрекозы на комод, 70х50 см</t>
  </si>
  <si>
    <t>https://topol-dt.ru/catalog/pelenalnye_doski/matras_dlya_pelenaniya_polini_kids_strekozy_na_komod_70kh50_sm/</t>
  </si>
  <si>
    <t>https://topol-dt.ru/upload/iblock/cfa/c823c146_c29b_11ea_a0f3_549f35008dee_79d40646_654d_11eb_942e_549f35008dee.jpeg</t>
  </si>
  <si>
    <t>https://topol-dt.ru/upload/iblock/629/c823c146_c29b_11ea_a0f3_549f35008dee_824d7d9a_654d_11eb_942e_549f35008dee.jpeg</t>
  </si>
  <si>
    <t>https://topol-dt.ru/upload/iblock/ad8/c823c146_c29b_11ea_a0f3_549f35008dee_824d7d9b_654d_11eb_942e_549f35008dee.jpeg</t>
  </si>
  <si>
    <t>Матрас для пеленания Polini kids Единорог Сладости на комод, 77х72 см, розовый</t>
  </si>
  <si>
    <t>Покрытие - непромокаемая клеенка, не содержит вредных веществ.Медицинская клеенка имеет сертификат безопасности и разрешена для использования в роддомах и поликлиниках.Мягкие бортики с 3-х сторон.Легкий уход: достаточно протереть влажной тряпкой без абразивных веществ.Габариты : 77х72 см.</t>
  </si>
  <si>
    <t>https://topol-dt.ru/catalog/pelenalnye_doski/matras_dlya_pelenaniya_polini_kids_edinorog_sladosti_na_komod_77kh72_sm_rozovyy/</t>
  </si>
  <si>
    <t>https://topol-dt.ru/upload/iblock/4d2/444641c8_c29d_11ea_a0f3_549f35008dee_bdaf7891_654d_11eb_942e_549f35008dee.jpeg</t>
  </si>
  <si>
    <t>Матрас для пеленания Polini Kids Disney baby Микки Маус, 70х50 см, голубой</t>
  </si>
  <si>
    <t>https://topol-dt.ru/catalog/pelenalnye_doski/matras_dlya_pelenaniya_polini_kids_disney_baby_mikki_maus_70kh50_sm_goluboy/</t>
  </si>
  <si>
    <t>https://topol-dt.ru/upload/iblock/89a/72c16bb7_c2a6_11ea_a0f3_549f35008dee_00565df9_654e_11eb_942e_549f35008dee.jpeg</t>
  </si>
  <si>
    <t>https://topol-dt.ru/upload/iblock/dc4/72c16bb7_c2a6_11ea_a0f3_549f35008dee_00565dfa_654e_11eb_942e_549f35008dee.jpeg</t>
  </si>
  <si>
    <t>https://topol-dt.ru/upload/iblock/114/72c16bb7_c2a6_11ea_a0f3_549f35008dee_00565dfb_654e_11eb_942e_549f35008dee.jpeg</t>
  </si>
  <si>
    <t>https://topol-dt.ru/upload/iblock/764/72c16bb7_c2a6_11ea_a0f3_549f35008dee_07c5b468_654e_11eb_942e_549f35008dee.jpeg</t>
  </si>
  <si>
    <t>Кровать двухъярусная Polini kids Marvel  5005 Железный человек, серый</t>
  </si>
  <si>
    <t>2-х ярусная кровать Polini kids Marvel  5005 из коллекции Железный человек, белый.Два комфортных спальных ложа снабжены полками, где можно хранить необходимые книги, учебники и предметы декора.Чердак имеет сглаженные углы и устойчивую конструкцию, что обеспечивает безопасность ребенка.Подходит для детей от 6 до 16 лет.Продукция строго соответствует европейским стандартам.Размеры:Кровать общий (ВхШхГ) 1700х1974х1274Лестница (ВхШхГ) 1453х420х245Спальное ложе (ВхШхГ) 110х1910х918Ограждение верхнее: высота 110, толщина 22 мм(ЛДСП)Размер матраса: 190х90 смСтеллаж (ВхШхГ) 1745х1980х202Нижняя кровать (ВхШхГ) 350х1974х969Верхняя кровать (ВхШхГ) 166х1974х969</t>
  </si>
  <si>
    <t>https://topol-dt.ru/catalog/krovati_cherdaki_s_igrovoy_zonoy/krovat_dvukhyarusnaya_polini_kids_marvel_5005_zheleznyy_chelovek_seryy/</t>
  </si>
  <si>
    <t>https://topol-dt.ru/upload/iblock/fb6/da02532e_940d_11e9_8710_549f35008dee_849947f7_54cf_11eb_942e_549f35008dee.jpeg</t>
  </si>
  <si>
    <t>https://topol-dt.ru/upload/iblock/2f2/da02532e_940d_11e9_8710_549f35008dee_8d375ed3_54cf_11eb_942e_549f35008dee.jpeg</t>
  </si>
  <si>
    <t>https://topol-dt.ru/upload/iblock/c0a/da02532e_940d_11e9_8710_549f35008dee_8d375ed4_54cf_11eb_942e_549f35008dee.jpeg</t>
  </si>
  <si>
    <t>https://topol-dt.ru/upload/iblock/9be/da02532e_940d_11e9_8710_549f35008dee_8d375ed5_54cf_11eb_942e_549f35008dee.jpeg</t>
  </si>
  <si>
    <t>https://topol-dt.ru/upload/iblock/8d7/da02532e_940d_11e9_8710_549f35008dee_fa8cfba8_5c7d_11eb_942e_549f35008dee.pdf</t>
  </si>
  <si>
    <t>Кровать Polini Kids Simple 840, белый</t>
  </si>
  <si>
    <t>0.86688</t>
  </si>
  <si>
    <t>Кроватка 840 Polini Kids Simple изготовлена из натурального материала: массив березы.Отличается простой надежной конструкцией.Модель оснащена реечным днищем.В комплекте идет 1 боковой бортик, который можно установить с любой стороны кровати.Универсальный белый цвет сочетается с любой детской мебелью, а также с любым постельным бельем.Модель соответствует требованиям ГОСТ 19917 и ТР ТС 025/2012 .Размеры:Общий: (ВхШхД) 60х85,6х168 см.Размер спального ложа: 160х80 см.Высота матраса: до 15 см.Рост ребенка: до 140 см.Возраст ребенка: от 3 до 10 лет.</t>
  </si>
  <si>
    <t>https://topol-dt.ru/catalog/krovati_podrostkovye/krovat_polini_kids_simple_840_belyy/</t>
  </si>
  <si>
    <t>https://topol-dt.ru/upload/iblock/b5a/7eba4497_e114_11ea_a0f3_549f35008dee_9e3be608_6787_11eb_942e_549f35008dee.jpeg</t>
  </si>
  <si>
    <t>https://topol-dt.ru/upload/iblock/1a3/7eba4497_e114_11ea_a0f3_549f35008dee_ef570084_17bc_11ec_9107_549f35008dee.jpeg</t>
  </si>
  <si>
    <t>https://topol-dt.ru/upload/iblock/953/7eba4497_e114_11ea_a0f3_549f35008dee_ef570085_17bc_11ec_9107_549f35008dee.jpeg</t>
  </si>
  <si>
    <t>https://topol-dt.ru/upload/iblock/e1b/7eba4497_e114_11ea_a0f3_549f35008dee_fa03ac3d_17bc_11ec_9107_549f35008dee.jpeg</t>
  </si>
  <si>
    <t>https://topol-dt.ru/upload/iblock/1b3/7eba4497_e114_11ea_a0f3_549f35008dee_a48d4526_6787_11eb_942e_549f35008dee.jpeg</t>
  </si>
  <si>
    <t>https://topol-dt.ru/upload/iblock/13f/7eba4497_e114_11ea_a0f3_549f35008dee_a48d4527_6787_11eb_942e_549f35008dee.jpeg</t>
  </si>
  <si>
    <t>https://topol-dt.ru/upload/iblock/01c/7eba4497_e114_11ea_a0f3_549f35008dee_ada43749_6787_11eb_942e_549f35008dee.jpeg</t>
  </si>
  <si>
    <t>https://topol-dt.ru/upload/iblock/c74/7eba4497_e114_11ea_a0f3_549f35008dee_ada4374a_6787_11eb_942e_549f35008dee.jpeg</t>
  </si>
  <si>
    <t>https://topol-dt.ru/upload/iblock/923/7eba4497_e114_11ea_a0f3_549f35008dee_ba8a1a02_6787_11eb_942e_549f35008dee.jpeg</t>
  </si>
  <si>
    <t>https://topol-dt.ru/upload/iblock/c86/7eba4497_e114_11ea_a0f3_549f35008dee_c0df97e0_6787_11eb_942e_549f35008dee.jpeg</t>
  </si>
  <si>
    <t>https://topol-dt.ru/upload/iblock/bfa/7eba4497_e114_11ea_a0f3_549f35008dee_c8b2e1b5_6787_11eb_942e_549f35008dee.jpeg</t>
  </si>
  <si>
    <t>https://topol-dt.ru/upload/iblock/429/7eba4497_e114_11ea_a0f3_549f35008dee_e6762ef6_6787_11eb_942e_549f35008dee.jpeg</t>
  </si>
  <si>
    <t>https://topol-dt.ru/upload/iblock/d58/7eba4497_e114_11ea_a0f3_549f35008dee_d18166f3_9b69_11eb_942e_549f35008dee.jpeg</t>
  </si>
  <si>
    <t>https://topol-dt.ru/upload/iblock/301/7eba4497_e114_11ea_a0f3_549f35008dee_f5412d25_678d_11eb_942e_549f35008dee.pdf</t>
  </si>
  <si>
    <t>Кровать Polini kids Simple 840, натуральный</t>
  </si>
  <si>
    <t>Кроватка 840 Polini Kids Simple изготовлена из натурального материала: массив березы.Отличается простой надежной конструкцией.Модель оснащена реечным днищем.В комплекте идет 1 боковой бортик, который можно установить с любой стороны кровати.Универсальный натуральный цвет дерева сочетается с любой детской мебелью, а также с любым постельным бельем.Модель соответствует требованиям ГОСТ 19917 и ТР ТС 025/2012 .Размеры:Общий: (ВхШхД) 60х85,6х168 см.Размер спального ложа: 160х80 см.Высота матраса: до 15 см.Рост ребенка: до 140 см.Возраст ребенка: от 3 до 10 лет.</t>
  </si>
  <si>
    <t>https://topol-dt.ru/catalog/krovati_podrostkovye/krovat_polini_kids_simple_840_naturalnyy/</t>
  </si>
  <si>
    <t>https://topol-dt.ru/upload/iblock/15d/954fc98f_e118_11ea_a0f3_549f35008dee_e776edb7_678a_11eb_942e_549f35008dee.jpeg</t>
  </si>
  <si>
    <t>https://topol-dt.ru/upload/iblock/585/954fc98f_e118_11ea_a0f3_549f35008dee_cef1c648_17bc_11ec_9107_549f35008dee.jpeg</t>
  </si>
  <si>
    <t>https://topol-dt.ru/upload/iblock/ec1/954fc98f_e118_11ea_a0f3_549f35008dee_cef1c649_17bc_11ec_9107_549f35008dee.jpeg</t>
  </si>
  <si>
    <t>https://topol-dt.ru/upload/iblock/ca0/954fc98f_e118_11ea_a0f3_549f35008dee_e776edb9_678a_11eb_942e_549f35008dee.jpeg</t>
  </si>
  <si>
    <t>https://topol-dt.ru/upload/iblock/dd9/954fc98f_e118_11ea_a0f3_549f35008dee_efca17cb_678a_11eb_942e_549f35008dee.jpeg</t>
  </si>
  <si>
    <t>https://topol-dt.ru/upload/iblock/058/954fc98f_e118_11ea_a0f3_549f35008dee_efca17cc_678a_11eb_942e_549f35008dee.jpeg</t>
  </si>
  <si>
    <t>https://topol-dt.ru/upload/iblock/844/954fc98f_e118_11ea_a0f3_549f35008dee_f92bcfa5_678a_11eb_942e_549f35008dee.jpeg</t>
  </si>
  <si>
    <t>https://topol-dt.ru/upload/iblock/822/954fc98f_e118_11ea_a0f3_549f35008dee_f92bcfa6_678a_11eb_942e_549f35008dee.jpeg</t>
  </si>
  <si>
    <t>https://topol-dt.ru/upload/iblock/6e0/954fc98f_e118_11ea_a0f3_549f35008dee_00a81e94_678b_11eb_942e_549f35008dee.jpeg</t>
  </si>
  <si>
    <t>https://topol-dt.ru/upload/iblock/5bd/954fc98f_e118_11ea_a0f3_549f35008dee_00a81e95_678b_11eb_942e_549f35008dee.jpeg</t>
  </si>
  <si>
    <t>https://topol-dt.ru/upload/iblock/84e/954fc98f_e118_11ea_a0f3_549f35008dee_085653af_678b_11eb_942e_549f35008dee.jpeg</t>
  </si>
  <si>
    <t>https://topol-dt.ru/upload/iblock/cdc/954fc98f_e118_11ea_a0f3_549f35008dee_decd5ffa_9b69_11eb_942e_549f35008dee.jpeg</t>
  </si>
  <si>
    <t>https://topol-dt.ru/upload/iblock/779/954fc98f_e118_11ea_a0f3_549f35008dee_fdd4e39d_678d_11eb_942e_549f35008dee.pdf</t>
  </si>
  <si>
    <t>Матрас для пеленания двухсторонний Polini kids Жираф, со съемным вкладышем, розовый</t>
  </si>
  <si>
    <t>Оригинальный принтДвухсторонняя расцветкаИзделие из 100% хлопкаПлотный мягкий наполнительСъемный вкладыш на кнопкахНижняя часть – непромокаемая клеенкаМягкие бортики с 3-х сторонГабариты изделия: 77х72х4 см.</t>
  </si>
  <si>
    <t>https://topol-dt.ru/catalog/pelenalnye_doski/matras_dlya_pelenaniya_dvukhstoronniy_polini_kids_zhiraf_so_semnym_vkladyshem_rozovyy/</t>
  </si>
  <si>
    <t>https://topol-dt.ru/upload/iblock/a64/deaf66fc_2e37_11eb_876e_549f35008dee_f0768c73_6ac7_11eb_942e_549f35008dee.jpeg</t>
  </si>
  <si>
    <t>https://topol-dt.ru/upload/iblock/659/deaf66fc_2e37_11eb_876e_549f35008dee_3900fa9e_c2a3_11eb_9107_549f35008dee.jpeg</t>
  </si>
  <si>
    <t>https://topol-dt.ru/upload/iblock/127/deaf66fc_2e37_11eb_876e_549f35008dee_3900fa9f_c2a3_11eb_9107_549f35008dee.jpeg</t>
  </si>
  <si>
    <t>https://topol-dt.ru/upload/iblock/7ac/deaf66fc_2e37_11eb_876e_549f35008dee_f0768c75_6ac7_11eb_942e_549f35008dee.jpeg</t>
  </si>
  <si>
    <t>https://topol-dt.ru/upload/iblock/510/deaf66fc_2e37_11eb_876e_549f35008dee_f761bcd2_6ac7_11eb_942e_549f35008dee.jpeg</t>
  </si>
  <si>
    <t>https://topol-dt.ru/upload/iblock/b29/deaf66fc_2e37_11eb_876e_549f35008dee_f761bcd3_6ac7_11eb_942e_549f35008dee.jpeg</t>
  </si>
  <si>
    <t>https://topol-dt.ru/upload/iblock/a43/deaf66fc_2e37_11eb_876e_549f35008dee_f761bcd4_6ac7_11eb_942e_549f35008dee.jpeg</t>
  </si>
  <si>
    <t>https://topol-dt.ru/upload/iblock/cbd/deaf66fc_2e37_11eb_876e_549f35008dee_061b54f4_6ac8_11eb_942e_549f35008dee.jpeg</t>
  </si>
  <si>
    <t>https://topol-dt.ru/upload/iblock/f98/deaf66fc_2e37_11eb_876e_549f35008dee_061b54f5_6ac8_11eb_942e_549f35008dee.jpeg</t>
  </si>
  <si>
    <t>Матрас для пеленания двухсторонний Polini kids Жираф, со съемным вкладышем, зеленый</t>
  </si>
  <si>
    <t>https://topol-dt.ru/catalog/pelenalnye_doski/matras_dlya_pelenaniya_dvukhstoronniy_polini_kids_zhiraf_so_semnym_vkladyshem_zelenyy/</t>
  </si>
  <si>
    <t>https://topol-dt.ru/upload/iblock/d00/021f0330_2e38_11eb_876e_549f35008dee_109ed4be_6ac8_11eb_942e_549f35008dee.jpeg</t>
  </si>
  <si>
    <t>https://topol-dt.ru/upload/iblock/a4c/021f0330_2e38_11eb_876e_549f35008dee_f19ed687_c2a2_11eb_9107_549f35008dee.jpeg</t>
  </si>
  <si>
    <t>https://topol-dt.ru/upload/iblock/082/021f0330_2e38_11eb_876e_549f35008dee_f7d28c5d_c2a2_11eb_9107_549f35008dee.jpeg</t>
  </si>
  <si>
    <t>https://topol-dt.ru/upload/iblock/c4f/021f0330_2e38_11eb_876e_549f35008dee_17f572af_6ac8_11eb_942e_549f35008dee.jpeg</t>
  </si>
  <si>
    <t>https://topol-dt.ru/upload/iblock/863/021f0330_2e38_11eb_876e_549f35008dee_17f572b0_6ac8_11eb_942e_549f35008dee.jpeg</t>
  </si>
  <si>
    <t>https://topol-dt.ru/upload/iblock/24f/021f0330_2e38_11eb_876e_549f35008dee_17f572b1_6ac8_11eb_942e_549f35008dee.jpeg</t>
  </si>
  <si>
    <t>https://topol-dt.ru/upload/iblock/14e/021f0330_2e38_11eb_876e_549f35008dee_2025f911_6ac8_11eb_942e_549f35008dee.jpeg</t>
  </si>
  <si>
    <t>https://topol-dt.ru/upload/iblock/30e/021f0330_2e38_11eb_876e_549f35008dee_2025f912_6ac8_11eb_942e_549f35008dee.jpeg</t>
  </si>
  <si>
    <t>https://topol-dt.ru/upload/iblock/2a7/021f0330_2e38_11eb_876e_549f35008dee_2025f913_6ac8_11eb_942e_549f35008dee.jpeg</t>
  </si>
  <si>
    <t>Матрас для пеленания двухсторонний Polini kids Жираф, со съемным вкладышем, голубой</t>
  </si>
  <si>
    <t>https://topol-dt.ru/catalog/pelenalnye_doski/matras_dlya_pelenaniya_dvukhstoronniy_polini_kids_zhiraf_so_semnym_vkladyshem_goluboy/</t>
  </si>
  <si>
    <t>https://topol-dt.ru/upload/iblock/f7b/239d1fcb_2e38_11eb_876e_549f35008dee_cdd04281_6ac7_11eb_942e_549f35008dee.jpeg</t>
  </si>
  <si>
    <t>https://topol-dt.ru/upload/iblock/ef0/239d1fcb_2e38_11eb_876e_549f35008dee_a3d23cf4_c2a2_11eb_9107_549f35008dee.jpeg</t>
  </si>
  <si>
    <t>https://topol-dt.ru/upload/iblock/ad9/239d1fcb_2e38_11eb_876e_549f35008dee_aaa7d064_c2a2_11eb_9107_549f35008dee.jpeg</t>
  </si>
  <si>
    <t>https://topol-dt.ru/upload/iblock/05d/239d1fcb_2e38_11eb_876e_549f35008dee_cdd04282_6ac7_11eb_942e_549f35008dee.jpeg</t>
  </si>
  <si>
    <t>https://topol-dt.ru/upload/iblock/073/239d1fcb_2e38_11eb_876e_549f35008dee_d659e6b2_6ac7_11eb_942e_549f35008dee.jpeg</t>
  </si>
  <si>
    <t>https://topol-dt.ru/upload/iblock/33f/239d1fcb_2e38_11eb_876e_549f35008dee_d659e6b3_6ac7_11eb_942e_549f35008dee.jpeg</t>
  </si>
  <si>
    <t>https://topol-dt.ru/upload/iblock/0e4/239d1fcb_2e38_11eb_876e_549f35008dee_d659e6b5_6ac7_11eb_942e_549f35008dee.jpeg</t>
  </si>
  <si>
    <t>https://topol-dt.ru/upload/iblock/ce0/239d1fcb_2e38_11eb_876e_549f35008dee_deb945f4_6ac7_11eb_942e_549f35008dee.jpeg</t>
  </si>
  <si>
    <t>https://topol-dt.ru/upload/iblock/401/239d1fcb_2e38_11eb_876e_549f35008dee_deb945f6_6ac7_11eb_942e_549f35008dee.jpeg</t>
  </si>
  <si>
    <t>Пеленка-клеенка Фея 48х68 см, голубая</t>
  </si>
  <si>
    <t>Изделие многоразового использования.Применяется при проведении гигиенических процедур с новорожденным.Стелется в детских кроватках, колясках и на пеленальных столиках. Защищает мебель и детские аксессуары от намоканий и загрязнений.Рекомендована к использованию в медицинских учреждениях.Состав материала: клеенка ПВХ на тканевой основе.Дизайн: однотонная в голубом цвете без окантовки.Габариты изделия: (ШхД): 48х68 см.</t>
  </si>
  <si>
    <t>ЕАЭС RU C-RU.ВЕ02.В.02623/20</t>
  </si>
  <si>
    <t>https://topol-dt.ru/catalog/zashchita_dlya_matrasa/pelenka_kleenka_feya_48kh68_sm_golubaya/</t>
  </si>
  <si>
    <t>https://topol-dt.ru/upload/iblock/910/3ecb66b1_0d48_11eb_80c5_549f35008dee_e5c1c14b_71f0_11eb_942e_549f35008dee.jpeg</t>
  </si>
  <si>
    <t>Защита для матраса</t>
  </si>
  <si>
    <t>https://topol-dt.ru/upload/iblock/ef9/3ecb66b1_0d48_11eb_80c5_549f35008dee_ec79abe9_71f0_11eb_942e_549f35008dee.jpeg</t>
  </si>
  <si>
    <t>https://topol-dt.ru/upload/iblock/07f/3ecb66b1_0d48_11eb_80c5_549f35008dee_ec79abea_71f0_11eb_942e_549f35008dee.jpeg</t>
  </si>
  <si>
    <t>https://topol-dt.ru/upload/iblock/c42/3ecb66b1_0d48_11eb_80c5_549f35008dee_ec79abeb_71f0_11eb_942e_549f35008dee.jpeg</t>
  </si>
  <si>
    <t>https://topol-dt.ru/upload/iblock/dc6/3ecb66b1_0d48_11eb_80c5_549f35008dee_f47f9f3c_71f0_11eb_942e_549f35008dee.jpeg</t>
  </si>
  <si>
    <t>Пеленка-клеенка Фея 48х68 см, желтая</t>
  </si>
  <si>
    <t>Изделие многоразового использования.Применяется при проведении гигиенических процедур с новорожденным.Стелется в детских кроватках, колясках и на пеленальных столиках. Защищает мебель и детские аксессуары от намоканий и загрязнений.Рекомендована к использованию в медицинских учреждениях.Состав материала: клеенка ПВХ на тканевой основе.Дизайн: однотонная в желтом цвете без окантовки.Габариты изделия: (ШхД): 48х68 см.</t>
  </si>
  <si>
    <t>https://topol-dt.ru/catalog/zashchita_dlya_matrasa/pelenka_kleenka_feya_48kh68_sm_zheltaya/</t>
  </si>
  <si>
    <t>https://topol-dt.ru/upload/iblock/f14/512b05ce_0d48_11eb_80c5_549f35008dee_8df4d560_71f2_11eb_942e_549f35008dee.jpeg</t>
  </si>
  <si>
    <t>https://topol-dt.ru/upload/iblock/9b9/512b05ce_0d48_11eb_80c5_549f35008dee_8df4d561_71f2_11eb_942e_549f35008dee.jpeg</t>
  </si>
  <si>
    <t>https://topol-dt.ru/upload/iblock/960/512b05ce_0d48_11eb_80c5_549f35008dee_95108c56_71f2_11eb_942e_549f35008dee.jpeg</t>
  </si>
  <si>
    <t>https://topol-dt.ru/upload/iblock/892/512b05ce_0d48_11eb_80c5_549f35008dee_95108c57_71f2_11eb_942e_549f35008dee.jpeg</t>
  </si>
  <si>
    <t>https://topol-dt.ru/upload/iblock/494/512b05ce_0d48_11eb_80c5_549f35008dee_95108c58_71f2_11eb_942e_549f35008dee.jpeg</t>
  </si>
  <si>
    <t>Пеленка-клеенка Фея 48х68 см, зеленая</t>
  </si>
  <si>
    <t>Изделие многоразового использования.Применяется при проведении гигиенических процедур с новорожденным.Стелется в детских кроватках, колясках и на пеленальных столиках. Защищает мебель и детские аксессуары от намоканий и загрязнений.Рекомендована к использованию в медицинских учреждениях.Состав материала: клеенка ПВХ на тканевой основе.Дизайн: однотонная в зеленом цвете без окантовки.Габариты изделия: (ШхД): 48х68 см.</t>
  </si>
  <si>
    <t>https://topol-dt.ru/catalog/zashchita_dlya_matrasa/pelenka_kleenka_feya_48kh68_sm_zelenaya/</t>
  </si>
  <si>
    <t>https://topol-dt.ru/upload/iblock/10d/5e618934_0d48_11eb_80c5_549f35008dee_8846b0ba_71f4_11eb_942e_549f35008dee.jpeg</t>
  </si>
  <si>
    <t>https://topol-dt.ru/upload/iblock/616/5e618934_0d48_11eb_80c5_549f35008dee_8846b0bb_71f4_11eb_942e_549f35008dee.jpeg</t>
  </si>
  <si>
    <t>https://topol-dt.ru/upload/iblock/635/5e618934_0d48_11eb_80c5_549f35008dee_8846b0bc_71f4_11eb_942e_549f35008dee.jpeg</t>
  </si>
  <si>
    <t>https://topol-dt.ru/upload/iblock/49c/5e618934_0d48_11eb_80c5_549f35008dee_8fbbd39e_71f4_11eb_942e_549f35008dee.jpeg</t>
  </si>
  <si>
    <t>https://topol-dt.ru/upload/iblock/c2c/5e618934_0d48_11eb_80c5_549f35008dee_8fbbd39f_71f4_11eb_942e_549f35008dee.jpeg</t>
  </si>
  <si>
    <t>Пеленка-клеенка Фея 48х68 см, розовая</t>
  </si>
  <si>
    <t>Изделие многоразового использования.Применяется при проведении гигиенических процедур с новорожденным.Стелется в детских кроватках, колясках и на пеленальных столиках. Защищает мебель и детские аксессуары от намоканий и загрязнений.Рекомендована к использованию в медицинских учреждениях.Состав материала: клеенка ПВХ на тканевой основе.Дизайн: однотонная в розовом цвете без окантовки.Габариты изделия: (ШхД): 48х68 см.</t>
  </si>
  <si>
    <t>https://topol-dt.ru/catalog/zashchita_dlya_matrasa/pelenka_kleenka_feya_48kh68_sm_rozovaya/</t>
  </si>
  <si>
    <t>https://topol-dt.ru/upload/iblock/f5c/6a43a7d2_0d48_11eb_80c5_549f35008dee_22e967b7_71f1_11eb_942e_549f35008dee.jpeg</t>
  </si>
  <si>
    <t>https://topol-dt.ru/upload/iblock/225/6a43a7d2_0d48_11eb_80c5_549f35008dee_22e967b9_71f1_11eb_942e_549f35008dee.jpeg</t>
  </si>
  <si>
    <t>https://topol-dt.ru/upload/iblock/9dc/6a43a7d2_0d48_11eb_80c5_549f35008dee_2909a3fd_71f1_11eb_942e_549f35008dee.jpeg</t>
  </si>
  <si>
    <t>https://topol-dt.ru/upload/iblock/472/6a43a7d2_0d48_11eb_80c5_549f35008dee_2909a3fe_71f1_11eb_942e_549f35008dee.jpeg</t>
  </si>
  <si>
    <t>https://topol-dt.ru/upload/iblock/1c6/6a43a7d2_0d48_11eb_80c5_549f35008dee_2909a3ff_71f1_11eb_942e_549f35008dee.jpeg</t>
  </si>
  <si>
    <t>Кровать-чердак Polini kids Marvel 4355 Человек паук, с письменным столом и шкафом, белый</t>
  </si>
  <si>
    <t>Кровать-чердак Polini kids Marvel 4355  из новой коллекции Человек паук включает в себя сразу 5 предметов мебели: кровать для подростка, лестницу, письменный стол, шкаф, стеллаж.Материал изделия: ЛДСП Kronospan Австрия, лакокрасочное покрытие ГерманияПродукция строго соответствует Европейским стандартам качества детской мебели.Состав чердака и габариты:1. Подростковая кровать: 45,3 (39,7)х 200,6 х 91,2 см., ортопедическое ложе 200 х 90 см., максимальная толщина матраса: 20см.2. Шкаф: 150 х 57х 50,4 см.3. Стеллаж: 150 х 38 х 50,4  см.4. Стол: 73,7 х 154,3 х 60 см.5. Тумба: 73,7 х 59,4 х 60 см.6. Лестница: 189 х 40,4 х 12 см.Общий размер чердака: 199,5 х 205 х 107,9  см.Возраст ребенка: от 6 до 16 лет.</t>
  </si>
  <si>
    <t>https://topol-dt.ru/catalog/krovati_cherdaki_s_igrovoy_zonoy/krovat_cherdak_polini_kids_marvel_4355_chelovek_pauk_s_pismennym_stolom_i_shkafom_belyy/</t>
  </si>
  <si>
    <t>https://topol-dt.ru/upload/iblock/403/0ff84a38_9964_11e9_8710_549f35008dee_3f05fb80_5725_11eb_942e_549f35008dee.jpeg</t>
  </si>
  <si>
    <t>https://topol-dt.ru/upload/iblock/300/0ff84a38_9964_11e9_8710_549f35008dee_3f05fb83_5725_11eb_942e_549f35008dee.jpeg</t>
  </si>
  <si>
    <t>https://topol-dt.ru/upload/iblock/56f/0ff84a38_9964_11e9_8710_549f35008dee_475099f5_5725_11eb_942e_549f35008dee.jpeg</t>
  </si>
  <si>
    <t>https://topol-dt.ru/upload/iblock/2c9/0ff84a38_9964_11e9_8710_549f35008dee_4df65be0_5725_11eb_942e_549f35008dee.jpeg</t>
  </si>
  <si>
    <t>https://topol-dt.ru/upload/iblock/823/0ff84a38_9964_11e9_8710_549f35008dee_4df65be1_5725_11eb_942e_549f35008dee.jpeg</t>
  </si>
  <si>
    <t>https://topol-dt.ru/upload/iblock/145/0ff84a38_9964_11e9_8710_549f35008dee_57e89608_5725_11eb_942e_549f35008dee.jpeg</t>
  </si>
  <si>
    <t>https://topol-dt.ru/upload/iblock/5e1/0ff84a38_9964_11e9_8710_549f35008dee_5f5f66a3_5725_11eb_942e_549f35008dee.jpeg</t>
  </si>
  <si>
    <t>https://topol-dt.ru/upload/iblock/eab/0ff84a38_9964_11e9_8710_549f35008dee_cdbf96d5_5724_11eb_942e_549f35008dee.pdf</t>
  </si>
  <si>
    <t>https://topol-dt.ru/upload/iblock/84d/0ff84a38_9964_11e9_8710_549f35008dee_cdbf96d6_5724_11eb_942e_549f35008dee.pdf</t>
  </si>
  <si>
    <t>https://topol-dt.ru/upload/iblock/561/0ff84a38_9964_11e9_8710_549f35008dee_d6183f3e_5724_11eb_942e_549f35008dee.pdf</t>
  </si>
  <si>
    <t>https://topol-dt.ru/upload/iblock/10c/0ff84a38_9964_11e9_8710_549f35008dee_dcd7f22b_5724_11eb_942e_549f35008dee.pdf</t>
  </si>
  <si>
    <t>https://topol-dt.ru/upload/iblock/89c/0ff84a38_9964_11e9_8710_549f35008dee_31fbee71_5725_11eb_942e_549f35008dee.pdf</t>
  </si>
  <si>
    <t>Матрас для пеленания Polini kids Звезды на комод, 77х72 см, макиато-белый</t>
  </si>
  <si>
    <t>Пеленальная доска Polini kids Звезды, 77х72 см предназначена для использования на твердой поверхности, подходит к пеленальным комодам Фея/Polini 1580 и 1780.По краям матрасика есть бортики, которые не дадут ребенку случайно скатиться.Универсальный рисунок со звездами подойдет мальчику и девочке.Материал:Покрытие - непромокаемая клеенка.Наполнение — мягкий холлофайбер.Медицинская клеенка разрешена к использованию в роддомах и поликлиниках. На материал есть сертификат безопасности.Размер изделия: 77х72 см.</t>
  </si>
  <si>
    <t>https://topol-dt.ru/catalog/pelenalnye_doski_1/matras_dlya_pelenaniya_polini_kids_zvezdy_na_komod_77kh72_sm_makiato_belyy/</t>
  </si>
  <si>
    <t>https://topol-dt.ru/upload/iblock/984/a50591d3_c29c_11ea_a0f3_549f35008dee_edf2057a_7a51_11eb_942e_549f35008dee.jpeg</t>
  </si>
  <si>
    <t>https://topol-dt.ru/upload/iblock/245/a50591d3_c29c_11ea_a0f3_549f35008dee_edf2057b_7a51_11eb_942e_549f35008dee.jpeg</t>
  </si>
  <si>
    <t>https://topol-dt.ru/upload/iblock/367/a50591d3_c29c_11ea_a0f3_549f35008dee_f8eadd3e_7a51_11eb_942e_549f35008dee.jpeg</t>
  </si>
  <si>
    <t>https://topol-dt.ru/upload/iblock/161/a50591d3_c29c_11ea_a0f3_549f35008dee_f8eadd41_7a51_11eb_942e_549f35008dee.jpeg</t>
  </si>
  <si>
    <t>Матрас для пеленания Polini kids Звезды на комод, 77х72 см, серый-белый</t>
  </si>
  <si>
    <t>https://topol-dt.ru/catalog/pelenalnye_doski_1/matras_dlya_pelenaniya_polini_kids_zvezdy_na_komod_77kh72_sm_seryy_belyy/</t>
  </si>
  <si>
    <t>https://topol-dt.ru/upload/iblock/cf3/ac81c590_c29c_11ea_a0f3_549f35008dee_33a073a9_7817_11eb_942e_549f35008dee.jpeg</t>
  </si>
  <si>
    <t>https://topol-dt.ru/upload/iblock/9a8/ac81c590_c29c_11ea_a0f3_549f35008dee_3e2e2d80_7817_11eb_942e_549f35008dee.jpeg</t>
  </si>
  <si>
    <t>https://topol-dt.ru/upload/iblock/d66/ac81c590_c29c_11ea_a0f3_549f35008dee_3e2e2d81_7817_11eb_942e_549f35008dee.jpeg</t>
  </si>
  <si>
    <t>https://topol-dt.ru/upload/iblock/345/ac81c590_c29c_11ea_a0f3_549f35008dee_46c3439e_7817_11eb_942e_549f35008dee.jpeg</t>
  </si>
  <si>
    <t>https://topol-dt.ru/upload/iblock/487/ac81c590_c29c_11ea_a0f3_549f35008dee_46c343a2_7817_11eb_942e_549f35008dee.jpeg</t>
  </si>
  <si>
    <t>https://topol-dt.ru/upload/iblock/c18/ac81c590_c29c_11ea_a0f3_549f35008dee_520384a9_7817_11eb_942e_549f35008dee.jpeg</t>
  </si>
  <si>
    <t>Матрас для пеленания Polini kids Единорог Радуга на комод, 77х72 см, голубой</t>
  </si>
  <si>
    <t>https://topol-dt.ru/catalog/pelenalnye_doski_1/matras_dlya_pelenaniya_polini_kids_edinorog_raduga_na_komod_77kh72_sm_goluboy/</t>
  </si>
  <si>
    <t>https://topol-dt.ru/upload/iblock/002/3a7e1a28_c29d_11ea_a0f3_549f35008dee_836332be_6f98_11eb_942e_549f35008dee.jpeg</t>
  </si>
  <si>
    <t>https://topol-dt.ru/upload/iblock/e61/3a7e1a28_c29d_11ea_a0f3_549f35008dee_836332bf_6f98_11eb_942e_549f35008dee.jpeg</t>
  </si>
  <si>
    <t>https://topol-dt.ru/upload/iblock/e41/3a7e1a28_c29d_11ea_a0f3_549f35008dee_8bd232d7_6f98_11eb_942e_549f35008dee.jpeg</t>
  </si>
  <si>
    <t>https://topol-dt.ru/upload/iblock/811/3a7e1a28_c29d_11ea_a0f3_549f35008dee_8bd232d8_6f98_11eb_942e_549f35008dee.jpeg</t>
  </si>
  <si>
    <t>Матрас для пеленания Фея на комод, голубой</t>
  </si>
  <si>
    <t>- легкий уход;- гипоаллергенная ткань ;- мягкие бортики;- яркий принт;Материал:верх — микрофибра,наполнитель — холлофайбер.Размеры (ДхШхВ) – 70 х 61 х 2,5 см.</t>
  </si>
  <si>
    <t>https://topol-dt.ru/catalog/pelenalnye_doski_1/matras_dlya_pelenaniya_feya_na_komod_goluboy/</t>
  </si>
  <si>
    <t>https://topol-dt.ru/upload/iblock/0ac/94710740_c2a5_11ea_a0f3_549f35008dee_2372d56c_7c06_11eb_942e_549f35008dee.jpeg</t>
  </si>
  <si>
    <t>https://topol-dt.ru/upload/iblock/258/94710740_c2a5_11ea_a0f3_549f35008dee_2372d56e_7c06_11eb_942e_549f35008dee.jpeg</t>
  </si>
  <si>
    <t>https://topol-dt.ru/upload/iblock/a50/94710740_c2a5_11ea_a0f3_549f35008dee_2a4aca36_7c06_11eb_942e_549f35008dee.jpeg</t>
  </si>
  <si>
    <t>https://topol-dt.ru/upload/iblock/9ed/94710740_c2a5_11ea_a0f3_549f35008dee_2a4aca38_7c06_11eb_942e_549f35008dee.jpeg</t>
  </si>
  <si>
    <t>Матрас для пеленания Фея на комод, желтый</t>
  </si>
  <si>
    <t>https://topol-dt.ru/catalog/pelenalnye_doski_1/matras_dlya_pelenaniya_feya_na_komod_zheltyy/</t>
  </si>
  <si>
    <t>https://topol-dt.ru/upload/iblock/201/9d335782_c2a5_11ea_a0f3_549f35008dee_478b7355_7c06_11eb_942e_549f35008dee.jpeg</t>
  </si>
  <si>
    <t>https://topol-dt.ru/upload/iblock/aec/9d335782_c2a5_11ea_a0f3_549f35008dee_478b7356_7c06_11eb_942e_549f35008dee.jpeg</t>
  </si>
  <si>
    <t>https://topol-dt.ru/upload/iblock/e26/9d335782_c2a5_11ea_a0f3_549f35008dee_4dd4958e_7c06_11eb_942e_549f35008dee.jpeg</t>
  </si>
  <si>
    <t>https://topol-dt.ru/upload/iblock/941/9d335782_c2a5_11ea_a0f3_549f35008dee_4dd4958f_7c06_11eb_942e_549f35008dee.jpeg</t>
  </si>
  <si>
    <t>Матрас для пеленания Фея на комод, зеленый</t>
  </si>
  <si>
    <t>https://topol-dt.ru/catalog/pelenalnye_doski_1/matras_dlya_pelenaniya_feya_na_komod_zelenyy/</t>
  </si>
  <si>
    <t>https://topol-dt.ru/upload/iblock/19b/ad319659_c2a5_11ea_a0f3_549f35008dee_65f0e5b4_7c06_11eb_942e_549f35008dee.jpeg</t>
  </si>
  <si>
    <t>https://topol-dt.ru/upload/iblock/297/ad319659_c2a5_11ea_a0f3_549f35008dee_65f0e5b5_7c06_11eb_942e_549f35008dee.jpeg</t>
  </si>
  <si>
    <t>https://topol-dt.ru/upload/iblock/9d5/ad319659_c2a5_11ea_a0f3_549f35008dee_65f0e5b6_7c06_11eb_942e_549f35008dee.jpeg</t>
  </si>
  <si>
    <t>https://topol-dt.ru/upload/iblock/a53/ad319659_c2a5_11ea_a0f3_549f35008dee_6deb4261_7c06_11eb_942e_549f35008dee.jpeg</t>
  </si>
  <si>
    <t>Матрас для пеленания Фея на комод, розовый</t>
  </si>
  <si>
    <t>https://topol-dt.ru/catalog/pelenalnye_doski_1/matras_dlya_pelenaniya_feya_na_komod_rozovyy/</t>
  </si>
  <si>
    <t>https://topol-dt.ru/upload/iblock/305/b48a1572_c2a5_11ea_a0f3_549f35008dee_32dd7ef4_7c06_11eb_942e_549f35008dee.jpeg</t>
  </si>
  <si>
    <t>https://topol-dt.ru/upload/iblock/925/b48a1572_c2a5_11ea_a0f3_549f35008dee_39ae4f9b_7c06_11eb_942e_549f35008dee.jpeg</t>
  </si>
  <si>
    <t>https://topol-dt.ru/upload/iblock/53b/b48a1572_c2a5_11ea_a0f3_549f35008dee_39ae4f9c_7c06_11eb_942e_549f35008dee.jpeg</t>
  </si>
  <si>
    <t>https://topol-dt.ru/upload/iblock/3f9/b48a1572_c2a5_11ea_a0f3_549f35008dee_3fb72cad_7c06_11eb_942e_549f35008dee.jpeg</t>
  </si>
  <si>
    <t>Комплект растущей детской мебели Polini kids Eco 400 SM, 68х55 см, белый</t>
  </si>
  <si>
    <t>Комплект мебели Polini Eco 400 растет вместе с малышом. Рекомендуемый возраст от 3-10 лет. Включает в себя стол и стул. - столешница стола регулируется как в горизонтальное, так и в наклонное положение. - материал: массив березы, МДФ,- подходит для кормления и для обучения ребенка. - 3 положения высоты стульчика и стола,- мебель изготовлена из экологически чистых материалов. Габариты(ДхШхВ): стул – 32,0 х 33 х 64,4 см.,высота сидения от пола 26/29,5/34 см., наклон от 0-8 градусов. стол - 55 х 68 см., высота растущая:46/52/58 см.</t>
  </si>
  <si>
    <t>https://topol-dt.ru/catalog/mebelnye_komplekty/komplekt_rastushchey_detskoy_mebeli_polini_kids_eco_400_sm_68kh55_sm_belyy/</t>
  </si>
  <si>
    <t>https://topol-dt.ru/upload/iblock/9a8/cbc27531_27c6_11eb_876e_549f35008dee_4fd6a723_7c1e_11eb_942e_549f35008dee.jpeg</t>
  </si>
  <si>
    <t>https://topol-dt.ru/upload/iblock/497/cbc27531_27c6_11eb_876e_549f35008dee_621e787c_7c1e_11eb_942e_549f35008dee.jpeg</t>
  </si>
  <si>
    <t>https://topol-dt.ru/upload/iblock/0b7/cbc27531_27c6_11eb_876e_549f35008dee_6aa08397_7c1e_11eb_942e_549f35008dee.jpeg</t>
  </si>
  <si>
    <t>https://topol-dt.ru/upload/iblock/42c/cbc27531_27c6_11eb_876e_549f35008dee_7152625c_7c1e_11eb_942e_549f35008dee.jpeg</t>
  </si>
  <si>
    <t>https://topol-dt.ru/upload/iblock/698/cbc27531_27c6_11eb_876e_549f35008dee_7152625d_7c1e_11eb_942e_549f35008dee.jpeg</t>
  </si>
  <si>
    <t>https://topol-dt.ru/upload/iblock/9b3/cbc27531_27c6_11eb_876e_549f35008dee_7998eb10_7c1e_11eb_942e_549f35008dee.jpeg</t>
  </si>
  <si>
    <t>https://topol-dt.ru/upload/iblock/0dc/cbc27531_27c6_11eb_876e_549f35008dee_7998eb11_7c1e_11eb_942e_549f35008dee.jpeg</t>
  </si>
  <si>
    <t>https://topol-dt.ru/upload/iblock/892/cbc27531_27c6_11eb_876e_549f35008dee_7fe20d4b_7c1e_11eb_942e_549f35008dee.jpeg</t>
  </si>
  <si>
    <t>https://topol-dt.ru/upload/iblock/1bc/cbc27531_27c6_11eb_876e_549f35008dee_861a85e1_7c1e_11eb_942e_549f35008dee.jpeg</t>
  </si>
  <si>
    <t>https://topol-dt.ru/upload/iblock/680/cbc27531_27c6_11eb_876e_549f35008dee_d4422d22_61b4_11ec_9107_549f35008dee.pdf</t>
  </si>
  <si>
    <t>Кровать Polini kids Simple 850, белый</t>
  </si>
  <si>
    <t>Кроватка 850 Polini Kids Simple изготовлена из натурального материала: массив березы.Отличается простой надежной конструкцией.Модель оснащена реечным днищем.Бортики защитят ребенка от случайных падений с кровати.Универсальный белый цвет дерева сочетается с любой детской мебелью, а также с любым постельным бельем.Модель соответствует требованиям ГОСТ 19917 и ТР ТС 025/2012 .Размеры:Общий: (ВхШхД) 60х85,6х168 см.Размер спального ложа: 160х80 см.Высота матраса: до 15 см.Рост ребенка: до 140 см.Возраст ребенка: от 3 до 10 лет.</t>
  </si>
  <si>
    <t>https://topol-dt.ru/catalog/krovati_podrostkovye/krovat_polini_kids_simple_850_belyy/</t>
  </si>
  <si>
    <t>https://topol-dt.ru/upload/iblock/c43/293d41ec_e11e_11ea_a0f3_549f35008dee_300df9cf_7cae_11eb_942e_549f35008dee.jpeg</t>
  </si>
  <si>
    <t>https://topol-dt.ru/upload/iblock/0f9/293d41ec_e11e_11ea_a0f3_549f35008dee_39f774b3_7cae_11eb_942e_549f35008dee.jpeg</t>
  </si>
  <si>
    <t>https://topol-dt.ru/upload/iblock/5a4/293d41ec_e11e_11ea_a0f3_549f35008dee_39f774b4_7cae_11eb_942e_549f35008dee.jpeg</t>
  </si>
  <si>
    <t>https://topol-dt.ru/upload/iblock/26f/293d41ec_e11e_11ea_a0f3_549f35008dee_457f1f08_7cae_11eb_942e_549f35008dee.jpeg</t>
  </si>
  <si>
    <t>https://topol-dt.ru/upload/iblock/cf6/293d41ec_e11e_11ea_a0f3_549f35008dee_4c655c12_7cae_11eb_942e_549f35008dee.jpeg</t>
  </si>
  <si>
    <t>https://topol-dt.ru/upload/iblock/d27/293d41ec_e11e_11ea_a0f3_549f35008dee_52e53df2_7cae_11eb_942e_549f35008dee.jpeg</t>
  </si>
  <si>
    <t>https://topol-dt.ru/upload/iblock/2f7/293d41ec_e11e_11ea_a0f3_549f35008dee_52e53df5_7cae_11eb_942e_549f35008dee.jpeg</t>
  </si>
  <si>
    <t>https://topol-dt.ru/upload/iblock/94c/293d41ec_e11e_11ea_a0f3_549f35008dee_5b6e6d2e_7cae_11eb_942e_549f35008dee.jpeg</t>
  </si>
  <si>
    <t>https://topol-dt.ru/upload/iblock/4c2/293d41ec_e11e_11ea_a0f3_549f35008dee_62e11b69_7cae_11eb_942e_549f35008dee.jpeg</t>
  </si>
  <si>
    <t>https://topol-dt.ru/upload/iblock/57f/293d41ec_e11e_11ea_a0f3_549f35008dee_62e11b6a_7cae_11eb_942e_549f35008dee.jpeg</t>
  </si>
  <si>
    <t>https://topol-dt.ru/upload/iblock/ecd/293d41ec_e11e_11ea_a0f3_549f35008dee_6c23f5fa_7cae_11eb_942e_549f35008dee.jpeg</t>
  </si>
  <si>
    <t>https://topol-dt.ru/upload/iblock/75d/293d41ec_e11e_11ea_a0f3_549f35008dee_8be0ac79_7caf_11eb_942e_549f35008dee.pdf</t>
  </si>
  <si>
    <t>Стеллаж Polini Home Smart фигурный 2 секции, белый</t>
  </si>
  <si>
    <t>Модель имеет 2 секции.Крепится к стене с помощью специальных болтов и уголков из комплекта.Материал изделия: ЛДСП.Стеллаж подходит для хранения элементов декора или книг, зонирования жилого помещения и оформления интерьера. Может устанавливаться как в детской, так и в любой другой комнате квартиры.Универсальный цвет винтаж вписывается в большинство современных квартир.Размер, мм: высота: 718 х ширина: 698 х глубина: 290.</t>
  </si>
  <si>
    <t>https://topol-dt.ru/catalog/shkafy_i_stellazhi/stellazh_polini_home_smart_figurnyy_2_sektsii_belyy/</t>
  </si>
  <si>
    <t>https://topol-dt.ru/upload/iblock/170/edbe1244_8079_11ea_a0f3_549f35008dee_d41d6dbc_dba2_11ea_a0f3_549f35008dee.jpeg</t>
  </si>
  <si>
    <t>https://topol-dt.ru/upload/iblock/a93/edbe1244_8079_11ea_a0f3_549f35008dee_d41d6dbd_dba2_11ea_a0f3_549f35008dee.jpeg</t>
  </si>
  <si>
    <t>https://topol-dt.ru/upload/iblock/590/edbe1244_8079_11ea_a0f3_549f35008dee_db5bbdb1_dba2_11ea_a0f3_549f35008dee.jpeg</t>
  </si>
  <si>
    <t>https://topol-dt.ru/upload/iblock/cba/edbe1244_8079_11ea_a0f3_549f35008dee_db5bbdb2_dba2_11ea_a0f3_549f35008dee.jpeg</t>
  </si>
  <si>
    <t>https://topol-dt.ru/upload/iblock/4bb/edbe1244_8079_11ea_a0f3_549f35008dee_e19dbbca_dba2_11ea_a0f3_549f35008dee.jpeg</t>
  </si>
  <si>
    <t>https://topol-dt.ru/upload/iblock/3fe/edbe1244_8079_11ea_a0f3_549f35008dee_b30fb996_f330_11ea_a0f3_549f35008dee.jpeg</t>
  </si>
  <si>
    <t>https://topol-dt.ru/upload/iblock/c62/edbe1244_8079_11ea_a0f3_549f35008dee_32dd7ef3_7c06_11eb_942e_549f35008dee.pdf</t>
  </si>
  <si>
    <t>Стеллаж Polini Home Smart фигурный 2 секции, дуб</t>
  </si>
  <si>
    <t>https://topol-dt.ru/catalog/shkafy_i_stellazhi/stellazh_polini_home_smart_figurnyy_2_sektsii_dub/</t>
  </si>
  <si>
    <t>https://topol-dt.ru/upload/iblock/3a1/8eebfd0a_807b_11ea_a0f3_549f35008dee_1fbf66b0_dba3_11ea_a0f3_549f35008dee.jpeg</t>
  </si>
  <si>
    <t>https://topol-dt.ru/upload/iblock/bf7/8eebfd0a_807b_11ea_a0f3_549f35008dee_1fbf66b1_dba3_11ea_a0f3_549f35008dee.jpeg</t>
  </si>
  <si>
    <t>https://topol-dt.ru/upload/iblock/ea6/8eebfd0a_807b_11ea_a0f3_549f35008dee_1fbf66b3_dba3_11ea_a0f3_549f35008dee.jpeg</t>
  </si>
  <si>
    <t>https://topol-dt.ru/upload/iblock/d3e/8eebfd0a_807b_11ea_a0f3_549f35008dee_26146fcd_dba3_11ea_a0f3_549f35008dee.jpeg</t>
  </si>
  <si>
    <t>https://topol-dt.ru/upload/iblock/4df/8eebfd0a_807b_11ea_a0f3_549f35008dee_26146fce_dba3_11ea_a0f3_549f35008dee.jpeg</t>
  </si>
  <si>
    <t>https://topol-dt.ru/upload/iblock/1e4/8eebfd0a_807b_11ea_a0f3_549f35008dee_d7e28b71_dba9_11ea_a0f3_549f35008dee.jpeg</t>
  </si>
  <si>
    <t>https://topol-dt.ru/upload/iblock/371/8eebfd0a_807b_11ea_a0f3_549f35008dee_4dd4958d_7c06_11eb_942e_549f35008dee.pdf</t>
  </si>
  <si>
    <t>Стеллаж Polini Home Smart фигурный 3 секции, белый</t>
  </si>
  <si>
    <t>Модель имеет 3 секции.Крепится к стене с помощью специальных болтов и уголков из комплекта.Материал изделия: ЛДСП.Стеллаж подходит для хранения элементов декора или книг, зонирования жилого помещения и оформления интерьера. Может устанавливаться как в детской, так и в любой другой комнате квартиры.Универсальный цвет винтаж вписывается в большинство современных квартир.Размер, мм: высота: 1069 х ширина: 698 х глубина: 290.</t>
  </si>
  <si>
    <t>https://topol-dt.ru/catalog/shkafy_i_stellazhi/stellazh_polini_home_smart_figurnyy_3_sektsii_belyy/</t>
  </si>
  <si>
    <t>https://topol-dt.ru/upload/iblock/03d/0b6d369e_807c_11ea_a0f3_549f35008dee_98043d2e_dbaa_11ea_a0f3_549f35008dee.jpeg</t>
  </si>
  <si>
    <t>https://topol-dt.ru/upload/iblock/7a6/0b6d369e_807c_11ea_a0f3_549f35008dee_98043d2f_dbaa_11ea_a0f3_549f35008dee.jpeg</t>
  </si>
  <si>
    <t>https://topol-dt.ru/upload/iblock/17e/0b6d369e_807c_11ea_a0f3_549f35008dee_9f0e2ede_dbaa_11ea_a0f3_549f35008dee.jpeg</t>
  </si>
  <si>
    <t>https://topol-dt.ru/upload/iblock/40e/0b6d369e_807c_11ea_a0f3_549f35008dee_9f0e2edf_dbaa_11ea_a0f3_549f35008dee.jpeg</t>
  </si>
  <si>
    <t>https://topol-dt.ru/upload/iblock/e0a/0b6d369e_807c_11ea_a0f3_549f35008dee_a57b05bb_dbaa_11ea_a0f3_549f35008dee.jpeg</t>
  </si>
  <si>
    <t>https://topol-dt.ru/upload/iblock/462/0b6d369e_807c_11ea_a0f3_549f35008dee_2b4c7258_f331_11ea_a0f3_549f35008dee.jpeg</t>
  </si>
  <si>
    <t>https://topol-dt.ru/upload/iblock/b8c/0b6d369e_807c_11ea_a0f3_549f35008dee_14a12c31_7cc4_11eb_942e_549f35008dee.pdf</t>
  </si>
  <si>
    <t>Стеллаж Polini Home Smart фигурный 3 секции, дуб</t>
  </si>
  <si>
    <t>https://topol-dt.ru/catalog/shkafy_i_stellazhi/stellazh_polini_home_smart_figurnyy_3_sektsii_dub/</t>
  </si>
  <si>
    <t>https://topol-dt.ru/upload/iblock/b6e/23447edd_807c_11ea_a0f3_549f35008dee_ddf30a9b_dbaa_11ea_a0f3_549f35008dee.jpeg</t>
  </si>
  <si>
    <t>https://topol-dt.ru/upload/iblock/b73/23447edd_807c_11ea_a0f3_549f35008dee_1fce37f9_7c07_11eb_942e_549f35008dee.jpeg</t>
  </si>
  <si>
    <t>https://topol-dt.ru/upload/iblock/a48/23447edd_807c_11ea_a0f3_549f35008dee_ddf30a9c_dbaa_11ea_a0f3_549f35008dee.jpeg</t>
  </si>
  <si>
    <t>https://topol-dt.ru/upload/iblock/50e/23447edd_807c_11ea_a0f3_549f35008dee_e41ad991_dbaa_11ea_a0f3_549f35008dee.jpeg</t>
  </si>
  <si>
    <t>https://topol-dt.ru/upload/iblock/d02/23447edd_807c_11ea_a0f3_549f35008dee_e41ad992_dbaa_11ea_a0f3_549f35008dee.jpeg</t>
  </si>
  <si>
    <t>https://topol-dt.ru/upload/iblock/3fa/23447edd_807c_11ea_a0f3_549f35008dee_e41ad993_dbaa_11ea_a0f3_549f35008dee.jpeg</t>
  </si>
  <si>
    <t>https://topol-dt.ru/upload/iblock/e7e/23447edd_807c_11ea_a0f3_549f35008dee_f3908ee2_7cc3_11eb_942e_549f35008dee.pdf</t>
  </si>
  <si>
    <t>Стеллаж Polini Home Smart фигурный 4 секции, белый</t>
  </si>
  <si>
    <t>Модель имеет 4 секции.Крепится к стене с помощью специальных болтов и уголков из комплекта.Материал изделия: ЛДСП.Стеллаж подходит для хранения элементов декора или книг, зонирования жилого помещения и оформления интерьера. Может устанавливаться как в детской, так и в любой другой комнате квартиры.Универсальный цвет винтаж вписывается в большинство современных квартир.Размер, мм: высота: 1420 ширина х 698 х глубина: 290.</t>
  </si>
  <si>
    <t>https://topol-dt.ru/catalog/shkafy_i_stellazhi/stellazh_polini_home_smart_figurnyy_4_sektsii_belyy/</t>
  </si>
  <si>
    <t>https://topol-dt.ru/upload/iblock/009/7177739d_807c_11ea_a0f3_549f35008dee_a6a77116_dbab_11ea_a0f3_549f35008dee.jpeg</t>
  </si>
  <si>
    <t>https://topol-dt.ru/upload/iblock/4f4/7177739d_807c_11ea_a0f3_549f35008dee_a6a77117_dbab_11ea_a0f3_549f35008dee.jpeg</t>
  </si>
  <si>
    <t>https://topol-dt.ru/upload/iblock/02a/7177739d_807c_11ea_a0f3_549f35008dee_af7346d9_dbab_11ea_a0f3_549f35008dee.jpeg</t>
  </si>
  <si>
    <t>https://topol-dt.ru/upload/iblock/cfe/7177739d_807c_11ea_a0f3_549f35008dee_af7346da_dbab_11ea_a0f3_549f35008dee.jpeg</t>
  </si>
  <si>
    <t>https://topol-dt.ru/upload/iblock/ab1/7177739d_807c_11ea_a0f3_549f35008dee_b6a0ed2c_dbab_11ea_a0f3_549f35008dee.jpeg</t>
  </si>
  <si>
    <t>https://topol-dt.ru/upload/iblock/010/7177739d_807c_11ea_a0f3_549f35008dee_6a4c13fe_f331_11ea_a0f3_549f35008dee.jpeg</t>
  </si>
  <si>
    <t>https://topol-dt.ru/upload/iblock/f68/7177739d_807c_11ea_a0f3_549f35008dee_9caa1019_7cc4_11eb_942e_549f35008dee.pdf</t>
  </si>
  <si>
    <t>Стеллаж Polini Home Smart фигурный 4 секции, дуб</t>
  </si>
  <si>
    <t>https://topol-dt.ru/catalog/shkafy_i_stellazhi/stellazh_polini_home_smart_figurnyy_4_sektsii_dub/</t>
  </si>
  <si>
    <t>https://topol-dt.ru/upload/iblock/f96/91491888_807c_11ea_a0f3_549f35008dee_fd0de388_dbab_11ea_a0f3_549f35008dee.jpeg</t>
  </si>
  <si>
    <t>https://topol-dt.ru/upload/iblock/122/91491888_807c_11ea_a0f3_549f35008dee_644c8e13_7c08_11eb_942e_549f35008dee.jpeg</t>
  </si>
  <si>
    <t>https://topol-dt.ru/upload/iblock/547/91491888_807c_11ea_a0f3_549f35008dee_fd0de389_dbab_11ea_a0f3_549f35008dee.jpeg</t>
  </si>
  <si>
    <t>https://topol-dt.ru/upload/iblock/98a/91491888_807c_11ea_a0f3_549f35008dee_057a8240_dbac_11ea_a0f3_549f35008dee.jpeg</t>
  </si>
  <si>
    <t>https://topol-dt.ru/upload/iblock/211/91491888_807c_11ea_a0f3_549f35008dee_057a8241_dbac_11ea_a0f3_549f35008dee.jpeg</t>
  </si>
  <si>
    <t>https://topol-dt.ru/upload/iblock/140/91491888_807c_11ea_a0f3_549f35008dee_057a8242_dbac_11ea_a0f3_549f35008dee.jpeg</t>
  </si>
  <si>
    <t>https://topol-dt.ru/upload/iblock/192/91491888_807c_11ea_a0f3_549f35008dee_800681ce_7cc4_11eb_942e_549f35008dee.pdf</t>
  </si>
  <si>
    <t>Стеллаж Polini Home Smart угловой радиусный, 4 секции, белый</t>
  </si>
  <si>
    <t>Модель имеет 4 секции.Крепится к стене с помощью специальных болтов и уголков из комплекта.Материал изделия: ЛДСП.Стеллаж подходит для хранения предметов или книг, эффективного использования углов комнаты и оформления интерьера. Может устанавливаться как в детской, так и в любой другой комнате квартиры благодаря удобной высоте.Универсальный белый цвет  вписывается в большинство современных квартир.Размер, см:высота: 142,5;ширина: 29;глубина: 29.</t>
  </si>
  <si>
    <t>https://topol-dt.ru/catalog/shkafy_i_stellazhi/stellazh_polini_home_smart_uglovoy_radiusnyy_4_sektsii_belyy/</t>
  </si>
  <si>
    <t>https://topol-dt.ru/upload/iblock/7b3/d1b1f491_807c_11ea_a0f3_549f35008dee_62ac5bb6_dba1_11ea_a0f3_549f35008dee.jpeg</t>
  </si>
  <si>
    <t>https://topol-dt.ru/upload/iblock/be0/d1b1f491_807c_11ea_a0f3_549f35008dee_68e9970d_dba1_11ea_a0f3_549f35008dee.jpeg</t>
  </si>
  <si>
    <t>https://topol-dt.ru/upload/iblock/73f/d1b1f491_807c_11ea_a0f3_549f35008dee_68e9970e_dba1_11ea_a0f3_549f35008dee.jpeg</t>
  </si>
  <si>
    <t>https://topol-dt.ru/upload/iblock/ddd/d1b1f491_807c_11ea_a0f3_549f35008dee_6fec649e_dba1_11ea_a0f3_549f35008dee.jpeg</t>
  </si>
  <si>
    <t>https://topol-dt.ru/upload/iblock/0e3/d1b1f491_807c_11ea_a0f3_549f35008dee_76084cb0_dba1_11ea_a0f3_549f35008dee.jpeg</t>
  </si>
  <si>
    <t>https://topol-dt.ru/upload/iblock/259/d1b1f491_807c_11ea_a0f3_549f35008dee_79550c30_f330_11ea_a0f3_549f35008dee.jpeg</t>
  </si>
  <si>
    <t>https://topol-dt.ru/upload/iblock/b75/d1b1f491_807c_11ea_a0f3_549f35008dee_292b0f42_8189_11eb_942e_549f35008dee.pdf</t>
  </si>
  <si>
    <t>Стеллаж Polini Home Smart угловой радиусный, 4 секции, дуб</t>
  </si>
  <si>
    <t>Модель имеет 4 секции.Крепится к стене с помощью специальных болтов и уголков из комплекта.Материал изделия: ЛДСП.Стеллаж подходит для хранения предметов или книг, эффективного использования углов комнаты и оформления интерьера. Может устанавливаться как в детской, так и в любой другой комнате квартиры благодаря удобной высоте.Универсальный цвет дуб  вписывается в большинство современных квартир.Размер, см:высота: 142,5;ширина: 29;глубина: 29.</t>
  </si>
  <si>
    <t>https://topol-dt.ru/catalog/shkafy_i_stellazhi/stellazh_polini_home_smart_uglovoy_radiusnyy_4_sektsii_dub/</t>
  </si>
  <si>
    <t>https://topol-dt.ru/upload/iblock/f54/f71ef740_807c_11ea_a0f3_549f35008dee_c4afe4df_dba1_11ea_a0f3_549f35008dee.jpeg</t>
  </si>
  <si>
    <t>https://topol-dt.ru/upload/iblock/190/f71ef740_807c_11ea_a0f3_549f35008dee_b8577a25_80ad_11eb_942e_549f35008dee.jpeg</t>
  </si>
  <si>
    <t>https://topol-dt.ru/upload/iblock/312/f71ef740_807c_11ea_a0f3_549f35008dee_cc5e1580_dba1_11ea_a0f3_549f35008dee.jpeg</t>
  </si>
  <si>
    <t>https://topol-dt.ru/upload/iblock/d55/f71ef740_807c_11ea_a0f3_549f35008dee_cc5e1581_dba1_11ea_a0f3_549f35008dee.jpeg</t>
  </si>
  <si>
    <t>https://topol-dt.ru/upload/iblock/ffd/f71ef740_807c_11ea_a0f3_549f35008dee_cc5e1582_dba1_11ea_a0f3_549f35008dee.jpeg</t>
  </si>
  <si>
    <t>https://topol-dt.ru/upload/iblock/9f2/f71ef740_807c_11ea_a0f3_549f35008dee_d5d2ecf6_dba1_11ea_a0f3_549f35008dee.jpeg</t>
  </si>
  <si>
    <t>https://topol-dt.ru/upload/iblock/ed9/f71ef740_807c_11ea_a0f3_549f35008dee_feed03c5_8188_11eb_942e_549f35008dee.pdf</t>
  </si>
  <si>
    <t>Стеллаж Polini Home Smart Вертикальный, 6 секций, 40x28x202 см, белый</t>
  </si>
  <si>
    <t>26.37</t>
  </si>
  <si>
    <t>Модель имеет 6 секций.Может использоваться как отдельностоящий стеллаж, так и вместе с другими стеллажами из комплекта.Материал изделия: ЛДСП.Стеллаж подходит для хранения предметов или книг, эффективного использования стен комнаты и оформления интерьера. Может устанавливаться как в детской, так и в любой другой комнате квартиры благодаря универсальному дизайну.Универсальный белый цвет вписывается в большинство современных квартир.Размер, мм:высота: 2020;ширина:400;глубина: 280.</t>
  </si>
  <si>
    <t>https://topol-dt.ru/catalog/shkafy_i_stellazhi/stellazh_polini_home_smart_vertikalnyy_6_sektsiy_40x28x202_sm_belyy/</t>
  </si>
  <si>
    <t>https://topol-dt.ru/upload/iblock/114/08b43371_c1a2_11ea_a0f3_549f35008dee_e2d4d290_cd79_11ea_a0f3_549f35008dee.jpeg</t>
  </si>
  <si>
    <t>https://topol-dt.ru/upload/iblock/aaa/08b43371_c1a2_11ea_a0f3_549f35008dee_e2d4d28f_cd79_11ea_a0f3_549f35008dee.jpeg</t>
  </si>
  <si>
    <t>https://topol-dt.ru/upload/iblock/da1/08b43371_c1a2_11ea_a0f3_549f35008dee_eafecac0_cd79_11ea_a0f3_549f35008dee.jpeg</t>
  </si>
  <si>
    <t>https://topol-dt.ru/upload/iblock/3d0/08b43371_c1a2_11ea_a0f3_549f35008dee_eafecac2_cd79_11ea_a0f3_549f35008dee.jpeg</t>
  </si>
  <si>
    <t>https://topol-dt.ru/upload/iblock/cdb/08b43371_c1a2_11ea_a0f3_549f35008dee_f41df0ac_cd79_11ea_a0f3_549f35008dee.jpeg</t>
  </si>
  <si>
    <t>https://topol-dt.ru/upload/iblock/406/08b43371_c1a2_11ea_a0f3_549f35008dee_f41df0ad_cd79_11ea_a0f3_549f35008dee.jpeg</t>
  </si>
  <si>
    <t>https://topol-dt.ru/upload/iblock/ebf/08b43371_c1a2_11ea_a0f3_549f35008dee_d39c25f0_cd79_11ea_a0f3_549f35008dee.pdf</t>
  </si>
  <si>
    <t>Стеллаж Polini Home Smart Вертикальный, 6 секций, 80x28x202 см, белый</t>
  </si>
  <si>
    <t>Модель имеет 6 секций.Может использоваться как отдельностоящий стеллаж, так и вместе с другими стеллажами из комплекта.Материал изделия: ЛДСП.Стеллаж подходит для хранения предметов или книг, эффективного использования стен комнаты и оформления интерьера. Может устанавливаться как в детской, так и в любой другой комнате квартиры благодаря универсальному дизайну.Универсальный белый цвет вписывается в большинство современных квартир.Размер, мм:высота: 2020;ширина:800;глубина: 280.</t>
  </si>
  <si>
    <t>https://topol-dt.ru/catalog/shkafy_i_stellazhi/stellazh_polini_home_smart_vertikalnyy_6_sektsiy_80x28x202_sm_belyy/</t>
  </si>
  <si>
    <t>https://topol-dt.ru/upload/iblock/c7d/61f0a997_c1a2_11ea_a0f3_549f35008dee_8e94bbf4_cd7a_11ea_a0f3_549f35008dee.jpeg</t>
  </si>
  <si>
    <t>https://topol-dt.ru/upload/iblock/ff8/61f0a997_c1a2_11ea_a0f3_549f35008dee_84852b0d_cd7a_11ea_a0f3_549f35008dee.jpeg</t>
  </si>
  <si>
    <t>https://topol-dt.ru/upload/iblock/45a/61f0a997_c1a2_11ea_a0f3_549f35008dee_8e94bbf5_cd7a_11ea_a0f3_549f35008dee.jpeg</t>
  </si>
  <si>
    <t>https://topol-dt.ru/upload/iblock/b6d/61f0a997_c1a2_11ea_a0f3_549f35008dee_95ce4929_cd7a_11ea_a0f3_549f35008dee.jpeg</t>
  </si>
  <si>
    <t>https://topol-dt.ru/upload/iblock/77e/61f0a997_c1a2_11ea_a0f3_549f35008dee_95ce492b_cd7a_11ea_a0f3_549f35008dee.jpeg</t>
  </si>
  <si>
    <t>https://topol-dt.ru/upload/iblock/b63/61f0a997_c1a2_11ea_a0f3_549f35008dee_95ce492c_cd7a_11ea_a0f3_549f35008dee.jpeg</t>
  </si>
  <si>
    <t>https://topol-dt.ru/upload/iblock/ebe/61f0a997_c1a2_11ea_a0f3_549f35008dee_772ed2ad_1c3b_11f0_ba9b_5254001dfc81.jpeg</t>
  </si>
  <si>
    <t>https://topol-dt.ru/upload/iblock/13e/61f0a997_c1a2_11ea_a0f3_549f35008dee_772ee487_1c3b_11f0_ba9b_5254001dfc81.jpeg</t>
  </si>
  <si>
    <t>https://topol-dt.ru/upload/iblock/823/61f0a997_c1a2_11ea_a0f3_549f35008dee_7e68f486_1c3b_11f0_ba9b_5254001dfc81.jpeg</t>
  </si>
  <si>
    <t>https://topol-dt.ru/upload/iblock/d3b/61f0a997_c1a2_11ea_a0f3_549f35008dee_7e68f505_1c3b_11f0_ba9b_5254001dfc81.jpeg</t>
  </si>
  <si>
    <t>https://topol-dt.ru/upload/iblock/848/61f0a997_c1a2_11ea_a0f3_549f35008dee_8668faf8_1c3b_11f0_ba9b_5254001dfc81.jpeg</t>
  </si>
  <si>
    <t>https://topol-dt.ru/upload/iblock/5b7/61f0a997_c1a2_11ea_a0f3_549f35008dee_8668faf9_1c3b_11f0_ba9b_5254001dfc81.jpeg</t>
  </si>
  <si>
    <t>https://topol-dt.ru/upload/iblock/5e7/61f0a997_c1a2_11ea_a0f3_549f35008dee_8ceba7f8_1c3b_11f0_ba9b_5254001dfc81.jpeg</t>
  </si>
  <si>
    <t>https://topol-dt.ru/upload/iblock/b3c/61f0a997_c1a2_11ea_a0f3_549f35008dee_93005f1f_1c3b_11f0_ba9b_5254001dfc81.jpeg</t>
  </si>
  <si>
    <t>https://topol-dt.ru/upload/iblock/457/61f0a997_c1a2_11ea_a0f3_549f35008dee_93005f20_1c3b_11f0_ba9b_5254001dfc81.jpeg</t>
  </si>
  <si>
    <t>https://topol-dt.ru/upload/iblock/ba4/61f0a997_c1a2_11ea_a0f3_549f35008dee_9c57b5c0_1c3b_11f0_ba9b_5254001dfc81.jpeg</t>
  </si>
  <si>
    <t>https://topol-dt.ru/upload/iblock/f65/61f0a997_c1a2_11ea_a0f3_549f35008dee_743d218d_cd7a_11ea_a0f3_549f35008dee.pdf</t>
  </si>
  <si>
    <t>Стеллаж Polini Home Smart Вертикальный, 3 секции, 80x28x106 см, белый</t>
  </si>
  <si>
    <t>Модель имеет 3 секции.Может использоваться как отдельностоящий стеллаж, так и вместе с другими стеллажами из комплекта.Материал изделия: ЛДСП.Стеллаж подходит для хранения предметов или книг, эффективного использования стен комнаты и оформления интерьера. Может устанавливаться как в детской, так и в любой другой комнате квартиры благодаря универсальному дизайну.Универсальный белый цвет вписывается в большинство современных квартир.Размер, мм:высота: 1060;ширина:800;глубина: 280.</t>
  </si>
  <si>
    <t>https://topol-dt.ru/catalog/shkafy_i_stellazhi/stellazh_polini_home_smart_vertikalnyy_3_sektsii_80x28x106_sm_belyy/</t>
  </si>
  <si>
    <t>https://topol-dt.ru/upload/iblock/fdf/22b69a48_c1a3_11ea_a0f3_549f35008dee_9770bd61_cd79_11ea_a0f3_549f35008dee.jpeg</t>
  </si>
  <si>
    <t>https://topol-dt.ru/upload/iblock/225/22b69a48_c1a3_11ea_a0f3_549f35008dee_9e9e63b5_cd79_11ea_a0f3_549f35008dee.jpeg</t>
  </si>
  <si>
    <t>https://topol-dt.ru/upload/iblock/52b/22b69a48_c1a3_11ea_a0f3_549f35008dee_a560ec1c_cd79_11ea_a0f3_549f35008dee.jpeg</t>
  </si>
  <si>
    <t>https://topol-dt.ru/upload/iblock/320/22b69a48_c1a3_11ea_a0f3_549f35008dee_a560ec1d_cd79_11ea_a0f3_549f35008dee.jpeg</t>
  </si>
  <si>
    <t>https://topol-dt.ru/upload/iblock/d68/22b69a48_c1a3_11ea_a0f3_549f35008dee_af2b751d_cd79_11ea_a0f3_549f35008dee.jpeg</t>
  </si>
  <si>
    <t>https://topol-dt.ru/upload/iblock/39e/22b69a48_c1a3_11ea_a0f3_549f35008dee_af2b751e_cd79_11ea_a0f3_549f35008dee.jpeg</t>
  </si>
  <si>
    <t>https://topol-dt.ru/upload/iblock/ed5/22b69a48_c1a3_11ea_a0f3_549f35008dee_c3815694_cd79_11ea_a0f3_549f35008dee.pdf</t>
  </si>
  <si>
    <t xml:space="preserve">Матрас для пеленания двухсторонний Polini kids Жираф, со съемным вкладышем, желтый </t>
  </si>
  <si>
    <t>https://topol-dt.ru/catalog/pelenalnye_doski_1/matras_dlya_pelenaniya_dvukhstoronniy_polini_kids_zhiraf_so_semnym_vkladyshem_zheltyy_/</t>
  </si>
  <si>
    <t>https://topol-dt.ru/upload/iblock/a5a/48f0be2b_6617_11eb_942e_549f35008dee_0f5770f0_8190_11eb_942e_549f35008dee.jpeg</t>
  </si>
  <si>
    <t>https://topol-dt.ru/upload/iblock/be7/48f0be2b_6617_11eb_942e_549f35008dee_aded36c4_c2a1_11eb_9107_549f35008dee.jpeg</t>
  </si>
  <si>
    <t>https://topol-dt.ru/upload/iblock/cfc/48f0be2b_6617_11eb_942e_549f35008dee_b513b8f7_c2a1_11eb_9107_549f35008dee.jpeg</t>
  </si>
  <si>
    <t>https://topol-dt.ru/upload/iblock/38e/48f0be2b_6617_11eb_942e_549f35008dee_17b5c765_8190_11eb_942e_549f35008dee.jpeg</t>
  </si>
  <si>
    <t>https://topol-dt.ru/upload/iblock/e06/48f0be2b_6617_11eb_942e_549f35008dee_17b5c766_8190_11eb_942e_549f35008dee.jpeg</t>
  </si>
  <si>
    <t>https://topol-dt.ru/upload/iblock/041/48f0be2b_6617_11eb_942e_549f35008dee_1f1ef021_8190_11eb_942e_549f35008dee.jpeg</t>
  </si>
  <si>
    <t>https://topol-dt.ru/upload/iblock/446/48f0be2b_6617_11eb_942e_549f35008dee_1f1ef022_8190_11eb_942e_549f35008dee.jpeg</t>
  </si>
  <si>
    <t>Матрас для пеленания Polini kids Совы на комод, 77х72см</t>
  </si>
  <si>
    <t>https://topol-dt.ru/catalog/pelenalnye_doski_1/matras_dlya_pelenaniya_polini_kids_sovy_na_komod_77kh72sm/</t>
  </si>
  <si>
    <t>https://topol-dt.ru/upload/iblock/7e1/558cfe86_c29d_11ea_a0f3_549f35008dee_b2d3617c_6f97_11eb_942e_549f35008dee.jpeg</t>
  </si>
  <si>
    <t>https://topol-dt.ru/upload/iblock/9d3/558cfe86_c29d_11ea_a0f3_549f35008dee_b2d3617d_6f97_11eb_942e_549f35008dee.jpeg</t>
  </si>
  <si>
    <t>https://topol-dt.ru/upload/iblock/844/558cfe86_c29d_11ea_a0f3_549f35008dee_b8fd91d3_6f97_11eb_942e_549f35008dee.jpeg</t>
  </si>
  <si>
    <t xml:space="preserve">Матрас для пеленания Polini kids Стрекозы на комод, 77х72 см </t>
  </si>
  <si>
    <t>Пеленальная доска Polini kids Стрекозы, 77х72 см предназначена для использования на пеленальном комоде.Сверху покрыта непромокаемой клеенкой.Внутри — мягкий наполнитель.По краям аксессуара есть бортики, которые не дадут ребенку нечаянно скатиться.Универсальный рисунок со стрекозами подойдет мальчику и девочке.Медицинская клеенка разрешена к использованию в роддомах и поликлиниках. На материал есть сертификат безопасности.Размер изделия: 77х72 см.</t>
  </si>
  <si>
    <t>https://topol-dt.ru/catalog/pelenalnye_doski_1/matras_dlya_pelenaniya_polini_kids_strekozy_na_komod_77kh72_sm_/</t>
  </si>
  <si>
    <t>https://topol-dt.ru/upload/iblock/2ed/66ca35c1_c29d_11ea_a0f3_549f35008dee_14e1f06f_6f61_11eb_942e_549f35008dee.jpeg</t>
  </si>
  <si>
    <t>https://topol-dt.ru/upload/iblock/aec/66ca35c1_c29d_11ea_a0f3_549f35008dee_50731f83_7816_11eb_942e_549f35008dee.jpeg</t>
  </si>
  <si>
    <t>https://topol-dt.ru/upload/iblock/59b/66ca35c1_c29d_11ea_a0f3_549f35008dee_6784d58b_7816_11eb_942e_549f35008dee.jpeg</t>
  </si>
  <si>
    <t>https://topol-dt.ru/upload/iblock/1cb/66ca35c1_c29d_11ea_a0f3_549f35008dee_6784d58d_7816_11eb_942e_549f35008dee.jpeg</t>
  </si>
  <si>
    <t>https://topol-dt.ru/upload/iblock/94a/66ca35c1_c29d_11ea_a0f3_549f35008dee_72d0fd78_7816_11eb_942e_549f35008dee.jpeg</t>
  </si>
  <si>
    <t>Кровать Polini kids Simple 850, натуральный</t>
  </si>
  <si>
    <t>https://topol-dt.ru/catalog/krovati_podrostkovye/krovat_polini_kids_simple_850_naturalnyy/</t>
  </si>
  <si>
    <t>https://topol-dt.ru/upload/iblock/1ce/3835a967_e11e_11ea_a0f3_549f35008dee_8c1c9ed5_81a6_11eb_942e_549f35008dee.jpeg</t>
  </si>
  <si>
    <t>https://topol-dt.ru/upload/iblock/b9a/3835a967_e11e_11ea_a0f3_549f35008dee_61d8935a_4182_11ec_9107_549f35008dee.jpeg</t>
  </si>
  <si>
    <t>https://topol-dt.ru/upload/iblock/40d/3835a967_e11e_11ea_a0f3_549f35008dee_61d8935b_4182_11ec_9107_549f35008dee.jpeg</t>
  </si>
  <si>
    <t>https://topol-dt.ru/upload/iblock/5bb/3835a967_e11e_11ea_a0f3_549f35008dee_8c1c9ed6_81a6_11eb_942e_549f35008dee.jpeg</t>
  </si>
  <si>
    <t>https://topol-dt.ru/upload/iblock/c3f/3835a967_e11e_11ea_a0f3_549f35008dee_943d1184_81a6_11eb_942e_549f35008dee.jpeg</t>
  </si>
  <si>
    <t>https://topol-dt.ru/upload/iblock/66b/3835a967_e11e_11ea_a0f3_549f35008dee_943d1185_81a6_11eb_942e_549f35008dee.jpeg</t>
  </si>
  <si>
    <t>https://topol-dt.ru/upload/iblock/e8f/3835a967_e11e_11ea_a0f3_549f35008dee_9daf879b_81a6_11eb_942e_549f35008dee.jpeg</t>
  </si>
  <si>
    <t>https://topol-dt.ru/upload/iblock/01b/3835a967_e11e_11ea_a0f3_549f35008dee_a513ed95_81a6_11eb_942e_549f35008dee.jpeg</t>
  </si>
  <si>
    <t>https://topol-dt.ru/upload/iblock/fd2/3835a967_e11e_11ea_a0f3_549f35008dee_a513ed96_81a6_11eb_942e_549f35008dee.jpeg</t>
  </si>
  <si>
    <t>https://topol-dt.ru/upload/iblock/8a0/3835a967_e11e_11ea_a0f3_549f35008dee_acc94258_81a6_11eb_942e_549f35008dee.jpeg</t>
  </si>
  <si>
    <t>https://topol-dt.ru/upload/iblock/30e/3835a967_e11e_11ea_a0f3_549f35008dee_acc94259_81a6_11eb_942e_549f35008dee.jpeg</t>
  </si>
  <si>
    <t>https://topol-dt.ru/upload/iblock/86c/3835a967_e11e_11ea_a0f3_549f35008dee_b4f7fd49_81a6_11eb_942e_549f35008dee.jpeg</t>
  </si>
  <si>
    <t>https://topol-dt.ru/upload/iblock/1d5/3835a967_e11e_11ea_a0f3_549f35008dee_4dd6eba2_9b6a_11eb_942e_549f35008dee.jpeg</t>
  </si>
  <si>
    <t>https://topol-dt.ru/upload/iblock/505/3835a967_e11e_11ea_a0f3_549f35008dee_13ff6cba_81a7_11eb_942e_549f35008dee.pdf</t>
  </si>
  <si>
    <t>Комод Polini kids Marvel 3295 Железный человек, серый</t>
  </si>
  <si>
    <t>Новая коллекция Железный человек по мотивам фильма Марвел Мстители создаст уникальный интерьер детской комнаты.Комод Polini kids Marvel  3295 Железный человек выполнен в сером цвете, который дополняют яркие красные ручки удобной формы.Силуэт Железного человека украшает ящики изделия.Ящики снабжены системой полного выдвижения, благодаря шариковым направляющим.В основании установлены ножки, обеспечивающие устойчивость комода.Размер (ВхШхГ): 86,7х90,2х52,2 см.</t>
  </si>
  <si>
    <t>https://topol-dt.ru/catalog/komody_i_stoliki/komod_polini_kids_marvel_3295_zheleznyy_chelovek_seryy/</t>
  </si>
  <si>
    <t>https://topol-dt.ru/upload/iblock/e65/e170b496_93f8_11e9_8710_549f35008dee_2fd854b4_54cf_11eb_942e_549f35008dee.jpeg</t>
  </si>
  <si>
    <t>https://topol-dt.ru/upload/iblock/c68/e170b496_93f8_11e9_8710_549f35008dee_2fd854b5_54cf_11eb_942e_549f35008dee.jpeg</t>
  </si>
  <si>
    <t>https://topol-dt.ru/upload/iblock/a8d/e170b496_93f8_11e9_8710_549f35008dee_37e68586_54cf_11eb_942e_549f35008dee.jpeg</t>
  </si>
  <si>
    <t>https://topol-dt.ru/upload/iblock/8a7/e170b496_93f8_11e9_8710_549f35008dee_37e68587_54cf_11eb_942e_549f35008dee.jpeg</t>
  </si>
  <si>
    <t>https://topol-dt.ru/upload/iblock/b38/e170b496_93f8_11e9_8710_549f35008dee_14780d97_8659_11eb_942e_549f35008dee.jpeg</t>
  </si>
  <si>
    <t>https://topol-dt.ru/upload/iblock/583/e170b496_93f8_11e9_8710_549f35008dee_b6a8f062_8659_11eb_942e_549f35008dee.pdf</t>
  </si>
  <si>
    <t>Комод Polini kids Disney baby 5090 &amp;quot;Бэмби&amp;quot;, с 3 ящиками, белый-дуб</t>
  </si>
  <si>
    <t>Бэмби</t>
  </si>
  <si>
    <t>Детский комод Polini kids Disney baby 5090 \Бэмби\", с 3 ящиками, белый-дуб создаст теплую атмосферу в комнате ребенка благодаря современному дизайну.Модель сочетает в себе открытые и закрытые полки.Широкая поверхность может использоваться в качестве хранения вещей и подходит для пеленания ребенка. На комод подходит мягкая пеленальная доска размером 70х50 см.Оригинальные рисунки Дисней Бэмби украшают ящики комода.Ящики выдвигаются на шариковых направляющих и выдерживают вес до 30 кг.Возраст ребенка: от 0 месяцев.Размер изделия: (ВхШхГ) 92,9х90,4х52,2 Размер пеленального матрасика: 70х50 см."</t>
  </si>
  <si>
    <t>https://topol-dt.ru/catalog/komody_i_stoliki/komod_polini_kids_disney_baby_5090_bembi_s_3_yashchikami_belyy_dub/</t>
  </si>
  <si>
    <t>https://topol-dt.ru/upload/iblock/1e7/f33239cb_f745_11ea_80c5_549f35008dee_6ada327a_86f7_11eb_942e_549f35008dee.jpeg</t>
  </si>
  <si>
    <t>https://topol-dt.ru/upload/iblock/cd9/f33239cb_f745_11ea_80c5_549f35008dee_723431cb_371e_11ec_9107_549f35008dee.jpeg</t>
  </si>
  <si>
    <t>https://topol-dt.ru/upload/iblock/fda/f33239cb_f745_11ea_80c5_549f35008dee_6ada327b_86f7_11eb_942e_549f35008dee.jpeg</t>
  </si>
  <si>
    <t>https://topol-dt.ru/upload/iblock/c2c/f33239cb_f745_11ea_80c5_549f35008dee_6ada327c_86f7_11eb_942e_549f35008dee.jpeg</t>
  </si>
  <si>
    <t>https://topol-dt.ru/upload/iblock/ede/f33239cb_f745_11ea_80c5_549f35008dee_73b91340_86f7_11eb_942e_549f35008dee.jpeg</t>
  </si>
  <si>
    <t>https://topol-dt.ru/upload/iblock/73d/f33239cb_f745_11ea_80c5_549f35008dee_6317dfd2_9125_11eb_942e_549f35008dee.jpeg</t>
  </si>
  <si>
    <t>https://topol-dt.ru/upload/iblock/de0/f33239cb_f745_11ea_80c5_549f35008dee_6e9604a4_9125_11eb_942e_549f35008dee.jpeg</t>
  </si>
  <si>
    <t>https://topol-dt.ru/upload/iblock/1eb/f33239cb_f745_11ea_80c5_549f35008dee_758ceb52_9125_11eb_942e_549f35008dee.jpeg</t>
  </si>
  <si>
    <t>https://topol-dt.ru/upload/iblock/6b4/f33239cb_f745_11ea_80c5_549f35008dee_9d5f298e_9128_11eb_942e_549f35008dee.jpeg</t>
  </si>
  <si>
    <t>https://topol-dt.ru/upload/iblock/d90/f33239cb_f745_11ea_80c5_549f35008dee_b9cbf834_9128_11eb_942e_549f35008dee.jpeg</t>
  </si>
  <si>
    <t>https://topol-dt.ru/upload/iblock/121/f33239cb_f745_11ea_80c5_549f35008dee_bbe1ff16_8715_11eb_942e_549f35008dee.pdf</t>
  </si>
  <si>
    <t>Комод Polini kids Simple 1580, Лучшие друзья, белый</t>
  </si>
  <si>
    <t>Комод Polini kids Simple 1580, Лучшие друзья, белый предназначен для пеленания детей с рождения.В разложенном виде пеленальная поверхность служит местом для проведения гигиенических процедур, переодевания. В сложенном виде можно использовать как дополнительную полку.Пеленальная поверхность полностью снимается.Для безопасности использования комод может крепиться к стене.Фасад и корпус выполнены из ЛДСП производства Kronospan (Австрия). Включает в себя 4 ящика на шариковых направляющих. Ящики на роликовых направляющих. Габариты: Размер комода (ШхГхВ): 80,4х46,7х92,2 см; Размер пеленального матрасика на комод: ширина - 60 см, глубина 70 см, высота 4 см.</t>
  </si>
  <si>
    <t>https://topol-dt.ru/catalog/komody_i_stoliki/komod_polini_kids_simple_1580_luchshie_druzya_belyy/</t>
  </si>
  <si>
    <t>https://topol-dt.ru/upload/iblock/46b/fb470def_1453_11eb_876e_549f35008dee_53159483_865e_11eb_942e_549f35008dee.jpeg</t>
  </si>
  <si>
    <t>https://topol-dt.ru/upload/iblock/163/fb470def_1453_11eb_876e_549f35008dee_c243a3d0_0eed_11ec_9107_549f35008dee.jpeg</t>
  </si>
  <si>
    <t>https://topol-dt.ru/upload/iblock/0fd/fb470def_1453_11eb_876e_549f35008dee_c243a3d2_0eed_11ec_9107_549f35008dee.jpeg</t>
  </si>
  <si>
    <t>https://topol-dt.ru/upload/iblock/a79/fb470def_1453_11eb_876e_549f35008dee_53159482_865e_11eb_942e_549f35008dee.jpeg</t>
  </si>
  <si>
    <t>https://topol-dt.ru/upload/iblock/f48/fb470def_1453_11eb_876e_549f35008dee_5bfb9969_865e_11eb_942e_549f35008dee.jpeg</t>
  </si>
  <si>
    <t>https://topol-dt.ru/upload/iblock/fa1/fb470def_1453_11eb_876e_549f35008dee_86112d81_865e_11eb_942e_549f35008dee.pdf</t>
  </si>
  <si>
    <t>Доска пеленальная Polini kids Бегемотик, для детских кроватей, серый</t>
  </si>
  <si>
    <t>Доска пеленальная Polini kids Бегемотик- альтернатива пеленальным комодам и столикам.Может устанавливаться на детскую кроватку и на любую горизонтальную поверхность благодаря жесткой основе.По бокам доски расположены высокие бортики, дно с наполнителем из поролона - высота 7 см.Верхний слой выполнен из непромокаемой ткани- ПВХ. Доску легко мыть: достаточно протереть влажной тряпочкой без абразивных веществ.Возраст: с рождения.Размер:77х48х7 см.</t>
  </si>
  <si>
    <t>https://topol-dt.ru/catalog/pelenalnye_doski_1/doska_pelenalnaya_polini_kids_begemotik_dlya_detskikh_krovatey_seryy/</t>
  </si>
  <si>
    <t>https://topol-dt.ru/upload/iblock/535/8baee08e_1f5d_11eb_876e_549f35008dee_21b29139_5af3_11eb_942e_549f35008dee.jpeg</t>
  </si>
  <si>
    <t>https://topol-dt.ru/upload/iblock/61c/8baee08e_1f5d_11eb_876e_549f35008dee_1bba4fe8_5af3_11eb_942e_549f35008dee.jpeg</t>
  </si>
  <si>
    <t>https://topol-dt.ru/upload/iblock/92d/8baee08e_1f5d_11eb_876e_549f35008dee_1bba4fe9_5af3_11eb_942e_549f35008dee.jpeg</t>
  </si>
  <si>
    <t>https://topol-dt.ru/upload/iblock/f74/8baee08e_1f5d_11eb_876e_549f35008dee_21b2913a_5af3_11eb_942e_549f35008dee.jpeg</t>
  </si>
  <si>
    <t>https://topol-dt.ru/upload/iblock/411/8baee08e_1f5d_11eb_876e_549f35008dee_2a7ac5f4_5af3_11eb_942e_549f35008dee.jpeg</t>
  </si>
  <si>
    <t>https://topol-dt.ru/upload/iblock/01d/8baee08e_1f5d_11eb_876e_549f35008dee_2a7ac5f5_5af3_11eb_942e_549f35008dee.jpeg</t>
  </si>
  <si>
    <t>https://topol-dt.ru/upload/iblock/983/8baee08e_1f5d_11eb_876e_549f35008dee_34219e22_5af3_11eb_942e_549f35008dee.jpeg</t>
  </si>
  <si>
    <t>https://topol-dt.ru/upload/iblock/ec7/8baee08e_1f5d_11eb_876e_549f35008dee_34219e23_5af3_11eb_942e_549f35008dee.jpeg</t>
  </si>
  <si>
    <t>https://topol-dt.ru/upload/iblock/786/8baee08e_1f5d_11eb_876e_549f35008dee_3a346cb6_5af3_11eb_942e_549f35008dee.jpeg</t>
  </si>
  <si>
    <t>https://topol-dt.ru/upload/iblock/42d/8baee08e_1f5d_11eb_876e_549f35008dee_6d1ee6cf_8c88_11eb_942e_549f35008dee.jpeg</t>
  </si>
  <si>
    <t>Доска пеленальная Polini kids Слоник, для детских кроватей, макиато</t>
  </si>
  <si>
    <t>Доска пеленальная Polini kids Слоник- альтернатива пеленальным комодам и столикам.Может устанавливаться на детскую кроватку и на любую горизонтальную поверхность благодаря жесткой основе.По бокам доски расположены высокие бортики, дно с наполнителем из поролона - высота 7 см.Верхний слой выполнен из непромокаемой ткани- ПВХ. Доску легко мыть: достаточно протереть влажной тряпочкой без абразивных веществ.Возраст: с рождения.Размер:77х48х7 см.</t>
  </si>
  <si>
    <t>https://topol-dt.ru/catalog/pelenalnye_doski_1/doska_pelenalnaya_polini_kids_slonik_dlya_detskikh_krovatey_makiato/</t>
  </si>
  <si>
    <t>https://topol-dt.ru/upload/iblock/975/f099170a_1f5d_11eb_876e_549f35008dee_be5f9865_5af0_11eb_942e_549f35008dee.jpeg</t>
  </si>
  <si>
    <t>https://topol-dt.ru/upload/iblock/7b4/f099170a_1f5d_11eb_876e_549f35008dee_b6c7358e_5af0_11eb_942e_549f35008dee.jpeg</t>
  </si>
  <si>
    <t>https://topol-dt.ru/upload/iblock/41f/f099170a_1f5d_11eb_876e_549f35008dee_b6c7358f_5af0_11eb_942e_549f35008dee.jpeg</t>
  </si>
  <si>
    <t>https://topol-dt.ru/upload/iblock/2e7/f099170a_1f5d_11eb_876e_549f35008dee_c4cff1a8_5af0_11eb_942e_549f35008dee.jpeg</t>
  </si>
  <si>
    <t>https://topol-dt.ru/upload/iblock/d99/f099170a_1f5d_11eb_876e_549f35008dee_c4cff1a9_5af0_11eb_942e_549f35008dee.jpeg</t>
  </si>
  <si>
    <t>https://topol-dt.ru/upload/iblock/600/f099170a_1f5d_11eb_876e_549f35008dee_cb1e919d_5af0_11eb_942e_549f35008dee.jpeg</t>
  </si>
  <si>
    <t>https://topol-dt.ru/upload/iblock/ae3/f099170a_1f5d_11eb_876e_549f35008dee_cb1e919f_5af0_11eb_942e_549f35008dee.jpeg</t>
  </si>
  <si>
    <t>https://topol-dt.ru/upload/iblock/0c1/f099170a_1f5d_11eb_876e_549f35008dee_d3d3da51_5af0_11eb_942e_549f35008dee.jpeg</t>
  </si>
  <si>
    <t>https://topol-dt.ru/upload/iblock/8ae/f099170a_1f5d_11eb_876e_549f35008dee_d3d3da53_5af0_11eb_942e_549f35008dee.jpeg</t>
  </si>
  <si>
    <t>https://topol-dt.ru/upload/iblock/661/f099170a_1f5d_11eb_876e_549f35008dee_5e297d4c_8c88_11eb_942e_549f35008dee.jpeg</t>
  </si>
  <si>
    <t>Матрас для пеленания Polini kids French Teddy на комод, 77х72 см, белый-серый</t>
  </si>
  <si>
    <t>Доска для пеленания Polini kids French Teddy на комод, 77х72 см, белый-серый прекрасно дополнит пеленальный комод Фея/Polini 1580 и 1780.Мягкие бортики с 3-х сторон от скатывания ребенка.Универсальная расцветка и рисунок подойдут и мальчику и девочке.Легкий уход: достаточно протереть влажной тряпочкой без абразивных веществ.Материал:Покрытие - непромокаемая клеенка.Наполнение — мягкий холлофайбер.Медицинская клеенка разрешена к использованию в роддомах и поликлиниках. На материал есть сертификат безопасности.Габариты : 77х72 см.</t>
  </si>
  <si>
    <t>https://topol-dt.ru/catalog/pelenalnye_doski_1/matras_dlya_pelenaniya_polini_kids_french_teddy_na_komod_77kh72_sm_belyy_seryy/</t>
  </si>
  <si>
    <t>https://topol-dt.ru/upload/iblock/683/65f83eb1_c29c_11ea_a0f3_549f35008dee_33f3dde9_7a52_11eb_942e_549f35008dee.jpeg</t>
  </si>
  <si>
    <t>https://topol-dt.ru/upload/iblock/a17/65f83eb1_c29c_11ea_a0f3_549f35008dee_33f3ddeb_7a52_11eb_942e_549f35008dee.jpeg</t>
  </si>
  <si>
    <t>https://topol-dt.ru/upload/iblock/764/65f83eb1_c29c_11ea_a0f3_549f35008dee_513bab28_7a52_11eb_942e_549f35008dee.jpeg</t>
  </si>
  <si>
    <t>https://topol-dt.ru/upload/iblock/e88/65f83eb1_c29c_11ea_a0f3_549f35008dee_513bab29_7a52_11eb_942e_549f35008dee.jpeg</t>
  </si>
  <si>
    <t>https://topol-dt.ru/upload/iblock/8d1/65f83eb1_c29c_11ea_a0f3_549f35008dee_08803c47_2abf_11ee_ae18_549f35008dee.png</t>
  </si>
  <si>
    <t>https://topol-dt.ru/upload/iblock/bb7/65f83eb1_c29c_11ea_a0f3_549f35008dee_1251e968_2abf_11ee_ae18_549f35008dee.png</t>
  </si>
  <si>
    <t>Матрас для пеленания Polini kids Звезды на комод, 77х72 см, белый-серый</t>
  </si>
  <si>
    <t>https://topol-dt.ru/catalog/pelenalnye_doski_1/matras_dlya_pelenaniya_polini_kids_zvezdy_na_komod_77kh72_sm_belyy_seryy/</t>
  </si>
  <si>
    <t>https://topol-dt.ru/upload/iblock/c08/98e58f6f_c29c_11ea_a0f3_549f35008dee_0a84ea25_7a52_11eb_942e_549f35008dee.jpeg</t>
  </si>
  <si>
    <t>https://topol-dt.ru/upload/iblock/dd2/98e58f6f_c29c_11ea_a0f3_549f35008dee_1123bde7_7a52_11eb_942e_549f35008dee.jpeg</t>
  </si>
  <si>
    <t>https://topol-dt.ru/upload/iblock/423/98e58f6f_c29c_11ea_a0f3_549f35008dee_1123bde8_7a52_11eb_942e_549f35008dee.jpeg</t>
  </si>
  <si>
    <t>https://topol-dt.ru/upload/iblock/07a/98e58f6f_c29c_11ea_a0f3_549f35008dee_1797b8e5_7a52_11eb_942e_549f35008dee.jpeg</t>
  </si>
  <si>
    <t>https://topol-dt.ru/upload/iblock/f1f/98e58f6f_c29c_11ea_a0f3_549f35008dee_249e7d84_2abf_11ee_ae18_549f35008dee.png</t>
  </si>
  <si>
    <t>https://topol-dt.ru/upload/iblock/1aa/98e58f6f_c29c_11ea_a0f3_549f35008dee_356bd413_2abf_11ee_ae18_549f35008dee.png</t>
  </si>
  <si>
    <t>Матрас для пеленания Polini Kids Disney baby Король Лев, 70х50 см, салатовый</t>
  </si>
  <si>
    <t>Пеленальная доска Polini Kids Disney baby Король Лев, салатовый предназначена для использования на твердой поверхности, подходит к пеленальным комодам Фея/Polini 1560.По краям матрасика есть бортики, которые не дадут ребенку случайно скатиться.Универсальный зеленый цвет подойдет мальчику и девочке.Материал:Покрытие - непромокаемая клеенка.Наполнение — мягкий холлофайбер.Медицинская клеенка разрешена к использованию в роддомах и поликлиниках. На материал есть сертификат безопасности.Размер изделия: 70х50 см.</t>
  </si>
  <si>
    <t>https://topol-dt.ru/catalog/pelenalnye_doski_1/matras_dlya_pelenaniya_polini_kids_disney_baby_korol_lev_70kh50_sm_salatovyy/</t>
  </si>
  <si>
    <t>https://topol-dt.ru/upload/iblock/ca3/63f89fc4_c2a6_11ea_a0f3_549f35008dee_40b07bfe_871a_11eb_942e_549f35008dee.jpeg</t>
  </si>
  <si>
    <t>https://topol-dt.ru/upload/iblock/c7e/63f89fc4_c2a6_11ea_a0f3_549f35008dee_477c89e6_871a_11eb_942e_549f35008dee.jpeg</t>
  </si>
  <si>
    <t>https://topol-dt.ru/upload/iblock/432/63f89fc4_c2a6_11ea_a0f3_549f35008dee_4d8c8b1a_871a_11eb_942e_549f35008dee.jpeg</t>
  </si>
  <si>
    <t>https://topol-dt.ru/upload/iblock/cf4/63f89fc4_c2a6_11ea_a0f3_549f35008dee_40b07bff_871a_11eb_942e_549f35008dee.jpeg</t>
  </si>
  <si>
    <t>https://topol-dt.ru/upload/iblock/af6/63f89fc4_c2a6_11ea_a0f3_549f35008dee_477c89e7_871a_11eb_942e_549f35008dee.jpeg</t>
  </si>
  <si>
    <t>https://topol-dt.ru/upload/iblock/e48/63f89fc4_c2a6_11ea_a0f3_549f35008dee_4d8c8b19_871a_11eb_942e_549f35008dee.jpeg</t>
  </si>
  <si>
    <t>Кроватка детская Polini kids Simple 1100 Сонные котята, белый</t>
  </si>
  <si>
    <t>Кровать -трансформер Polini kids Simple 1100 Сонные котята имеет 3 положения высоты ортопедического ложа. Днище реечное. В основании кровати 2 вместительных ящика на шариковых направляющих. Комод кроватки имеет пеленальную поверхность с закругленными бортиками по бокам. В комод входят 3 ящика. На боковых стенках кровати силиконовые накладки. Трансформер имеет маятниковый механизм поперечного качания. Размер детского ложа стандартный – 60 х 120 см. Трансформируется в подростковую кровать, размер ложа которого 60 х 170 см.,  и независимую приставную тумбу. Кровать можно использовать до 12 лет. Изготовлено из материала: ЛДСП+ массив березы компании Kronospan (Австрия).Производство товара осуществляется в соответствии с требованиями европейской сертификации DIN EN 716-2-2008+A1-2013.Размеры кроватки (ВхШхГ) – 108,5 х 173,2 х 63,6 см Размер тумбы (ШхВ) – 41,6 х 66,0 см</t>
  </si>
  <si>
    <t>https://topol-dt.ru/catalog/krovati_transformery_iz_ldsp_i_mdf/krovatka_detskaya_polini_kids_simple_1100_sonnye_kotyata_belyy/</t>
  </si>
  <si>
    <t>https://topol-dt.ru/upload/iblock/e46/52fac108_1454_11eb_876e_549f35008dee_f9e31214_8725_11eb_942e_549f35008dee.jpeg</t>
  </si>
  <si>
    <t>https://topol-dt.ru/upload/iblock/3f7/52fac108_1454_11eb_876e_549f35008dee_cd4bc38f_db0c_11eb_9107_549f35008dee.jpeg</t>
  </si>
  <si>
    <t>https://topol-dt.ru/upload/iblock/ce8/52fac108_1454_11eb_876e_549f35008dee_d644d378_db0c_11eb_9107_549f35008dee.jpeg</t>
  </si>
  <si>
    <t>https://topol-dt.ru/upload/iblock/242/52fac108_1454_11eb_876e_549f35008dee_f9e31215_8725_11eb_942e_549f35008dee.jpeg</t>
  </si>
  <si>
    <t>https://topol-dt.ru/upload/iblock/ed2/52fac108_1454_11eb_876e_549f35008dee_014516ae_8726_11eb_942e_549f35008dee.jpeg</t>
  </si>
  <si>
    <t>https://topol-dt.ru/upload/iblock/184/52fac108_1454_11eb_876e_549f35008dee_014516af_8726_11eb_942e_549f35008dee.jpeg</t>
  </si>
  <si>
    <t>https://topol-dt.ru/upload/iblock/ef9/52fac108_1454_11eb_876e_549f35008dee_cc378331_8e2d_11eb_942e_549f35008dee.pdf</t>
  </si>
  <si>
    <t>Детские ходунки Tomix 5212F (Litte Travel) BLUE/Синий</t>
  </si>
  <si>
    <t>Пластик/металл/текстиль</t>
  </si>
  <si>
    <t>Tomix</t>
  </si>
  <si>
    <t>Детские ходунки Tomix 5212F позволят малышу, еще не умеющему ходить, перемещаться без помощи родительских рук. Для маневренного передвижения снабжены 8 колёсами.Удобное мягкое сидение при желании легко снять и постирать. Высоту сидения можно регулировать в 3-х положениях, таким образом, малышу не придется ни сгибать ноги, ни стоять на носках.Дополнены игровой панелью с разноцветными погремушками в форме шариков, которая порадует ребенка.Для детей в возрасте от 6 месяцев до 3 лет.Вес до 15 кг.Размер:В разложенном состоянии: 640х530х530 мм.В сложенном состоянии: 640х530х80 мм.</t>
  </si>
  <si>
    <t>ЕАЭС KZ.7500651.21.01.55121</t>
  </si>
  <si>
    <t>https://topol-dt.ru/catalog/khodunki/detskie_khodunki_tomix_5212f_litte_travel_blue_siniy/</t>
  </si>
  <si>
    <t>https://topol-dt.ru/upload/iblock/93e/503df09f_71e4_11eb_942e_549f35008dee_7421c238_7296_11eb_942e_549f35008dee.jpeg</t>
  </si>
  <si>
    <t>https://topol-dt.ru/upload/iblock/d22/503df09f_71e4_11eb_942e_549f35008dee_7421c239_7296_11eb_942e_549f35008dee.jpeg</t>
  </si>
  <si>
    <t>https://topol-dt.ru/upload/iblock/44b/503df09f_71e4_11eb_942e_549f35008dee_803fe534_7296_11eb_942e_549f35008dee.jpeg</t>
  </si>
  <si>
    <t>https://topol-dt.ru/upload/iblock/655/503df09f_71e4_11eb_942e_549f35008dee_803fe537_7296_11eb_942e_549f35008dee.jpeg</t>
  </si>
  <si>
    <t>https://topol-dt.ru/upload/iblock/726/503df09f_71e4_11eb_942e_549f35008dee_86d8d5af_7296_11eb_942e_549f35008dee.jpeg</t>
  </si>
  <si>
    <t>https://topol-dt.ru/upload/iblock/3b6/503df09f_71e4_11eb_942e_549f35008dee_86d8d5b1_7296_11eb_942e_549f35008dee.jpeg</t>
  </si>
  <si>
    <t>https://topol-dt.ru/upload/iblock/0e6/503df09f_71e4_11eb_942e_549f35008dee_8fbbe5cf_7296_11eb_942e_549f35008dee.jpeg</t>
  </si>
  <si>
    <t>https://topol-dt.ru/upload/iblock/f83/503df09f_71e4_11eb_942e_549f35008dee_9623da82_7296_11eb_942e_549f35008dee.jpeg</t>
  </si>
  <si>
    <t>https://topol-dt.ru/upload/iblock/0fd/503df09f_71e4_11eb_942e_549f35008dee_9623da83_7296_11eb_942e_549f35008dee.jpeg</t>
  </si>
  <si>
    <t>Детские ходунки Tomix 5711 (Bug) DARK BLUE/Темно синий</t>
  </si>
  <si>
    <t>Детские ходунки Tomix 5711 позволят малышу, еще не умеющему ходить, перемещаться без помощи родительских рук. Для маневренного передвижения ходунки снабжены 7 колёсами.Удобное мягкое сидение при желании легко снять и постирать. Высоту сидения можно регулировать в 3-х положениях, таким образом, малышу не придется ни сгибать ноги, ни стоять на носках.Модель дополнена игровой музыкальной панелью, которая развивает моторику, тактильное, слуховое и зрительное восприятие, а также развлекает малыша.Для детей в возрасте от 6 месяцев до 3 лет.Вес до 15 кг.Размер:В разложенном состоянии: 650х570х560 мм.В сложенном состоянии: 650х570х90 мм.</t>
  </si>
  <si>
    <t>https://topol-dt.ru/catalog/khodunki/detskie_khodunki_tomix_5711_bug_dark_blue_temno_siniy/</t>
  </si>
  <si>
    <t>https://topol-dt.ru/upload/iblock/6da/97d99a18_71e7_11eb_942e_549f35008dee_e60f498f_7282_11eb_942e_549f35008dee.jpeg</t>
  </si>
  <si>
    <t>https://topol-dt.ru/upload/iblock/b65/97d99a18_71e7_11eb_942e_549f35008dee_efe9dcab_7282_11eb_942e_549f35008dee.jpeg</t>
  </si>
  <si>
    <t>https://topol-dt.ru/upload/iblock/0c3/97d99a18_71e7_11eb_942e_549f35008dee_efe9dcac_7282_11eb_942e_549f35008dee.jpeg</t>
  </si>
  <si>
    <t>https://topol-dt.ru/upload/iblock/028/97d99a18_71e7_11eb_942e_549f35008dee_f82a8feb_7282_11eb_942e_549f35008dee.jpeg</t>
  </si>
  <si>
    <t>https://topol-dt.ru/upload/iblock/f1f/97d99a18_71e7_11eb_942e_549f35008dee_f82a8fec_7282_11eb_942e_549f35008dee.jpeg</t>
  </si>
  <si>
    <t>https://topol-dt.ru/upload/iblock/d92/97d99a18_71e7_11eb_942e_549f35008dee_ffdff110_7282_11eb_942e_549f35008dee.jpeg</t>
  </si>
  <si>
    <t>https://topol-dt.ru/upload/iblock/333/97d99a18_71e7_11eb_942e_549f35008dee_ffdff112_7282_11eb_942e_549f35008dee.jpeg</t>
  </si>
  <si>
    <t>https://topol-dt.ru/upload/iblock/6d3/97d99a18_71e7_11eb_942e_549f35008dee_ffdff114_7282_11eb_942e_549f35008dee.jpeg</t>
  </si>
  <si>
    <t>https://topol-dt.ru/upload/iblock/c8b/97d99a18_71e7_11eb_942e_549f35008dee_0842abbf_7283_11eb_942e_549f35008dee.jpeg</t>
  </si>
  <si>
    <t>https://topol-dt.ru/upload/iblock/7c4/97d99a18_71e7_11eb_942e_549f35008dee_10166ac6_7283_11eb_942e_549f35008dee.jpeg</t>
  </si>
  <si>
    <t>Комод Polini kids Simple 1580, Панды, белый</t>
  </si>
  <si>
    <t>Комод Polini kids Simple 1580, Панды белый предназначен для пеленания детей с рождения.В разложенном виде пеленальная поверхность служит местом для проведения гигиенических процедур, переодевания. В сложенном виде можно использовать как дополнительную полку.Пеленальная поверхность полностью снимается.Для безопасности использования комод может крепиться к стене.Фасад и корпус выполнены из ЛДСП производства Kronospan (Австрия). Включает в себя 4 ящика на шариковых направляющих. Ящики на роликовых направляющих. Габариты: Размер комода (ШхГхВ): 80,4х46,7х92,2 см;Размер пеленального матрасика на комод: ширина - 60 см, глубина 70 см, высота 4 см.</t>
  </si>
  <si>
    <t>https://topol-dt.ru/catalog/komody_i_stoliki/komod_polini_kids_simple_1580_pandy_belyy/</t>
  </si>
  <si>
    <t>https://topol-dt.ru/upload/iblock/476/e7fe27f7_1453_11eb_876e_549f35008dee_5958c0b4_87cc_11eb_942e_549f35008dee.jpeg</t>
  </si>
  <si>
    <t>https://topol-dt.ru/upload/iblock/78c/e7fe27f7_1453_11eb_876e_549f35008dee_30b0fa06_0eee_11ec_9107_549f35008dee.jpeg</t>
  </si>
  <si>
    <t>https://topol-dt.ru/upload/iblock/179/e7fe27f7_1453_11eb_876e_549f35008dee_30b0fa07_0eee_11ec_9107_549f35008dee.jpeg</t>
  </si>
  <si>
    <t>https://topol-dt.ru/upload/iblock/7b2/e7fe27f7_1453_11eb_876e_549f35008dee_5958c0b1_87cc_11eb_942e_549f35008dee.jpeg</t>
  </si>
  <si>
    <t>https://topol-dt.ru/upload/iblock/d2d/e7fe27f7_1453_11eb_876e_549f35008dee_6005dcb6_87cc_11eb_942e_549f35008dee.jpeg</t>
  </si>
  <si>
    <t>https://topol-dt.ru/upload/iblock/1fd/e7fe27f7_1453_11eb_876e_549f35008dee_6005dcb9_87cc_11eb_942e_549f35008dee.jpeg</t>
  </si>
  <si>
    <t>https://topol-dt.ru/upload/iblock/2ae/e7fe27f7_1453_11eb_876e_549f35008dee_959d2a4b_865e_11eb_942e_549f35008dee.pdf</t>
  </si>
  <si>
    <t>Кроватка детская Polini kids Simple 1100 Лучшие друзья, белый</t>
  </si>
  <si>
    <t>https://topol-dt.ru/catalog/krovati_transformery_iz_ldsp_i_mdf/krovatka_detskaya_polini_kids_simple_1100_luchshie_druzya_belyy/</t>
  </si>
  <si>
    <t>https://topol-dt.ru/upload/iblock/ea5/645e0e48_1454_11eb_876e_549f35008dee_26e6d20c_8e2d_11eb_942e_549f35008dee.jpeg</t>
  </si>
  <si>
    <t>https://topol-dt.ru/upload/iblock/78d/645e0e48_1454_11eb_876e_549f35008dee_b50a3067_db04_11eb_9107_549f35008dee.jpeg</t>
  </si>
  <si>
    <t>https://topol-dt.ru/upload/iblock/a9f/645e0e48_1454_11eb_876e_549f35008dee_b50a3068_db04_11eb_9107_549f35008dee.jpeg</t>
  </si>
  <si>
    <t>https://topol-dt.ru/upload/iblock/a1e/645e0e48_1454_11eb_876e_549f35008dee_2f17ee5b_8e2d_11eb_942e_549f35008dee.jpeg</t>
  </si>
  <si>
    <t>https://topol-dt.ru/upload/iblock/d9b/645e0e48_1454_11eb_876e_549f35008dee_3cada8cc_8e2d_11eb_942e_549f35008dee.jpeg</t>
  </si>
  <si>
    <t>https://topol-dt.ru/upload/iblock/e2b/645e0e48_1454_11eb_876e_549f35008dee_3cada8cd_8e2d_11eb_942e_549f35008dee.jpeg</t>
  </si>
  <si>
    <t>https://topol-dt.ru/upload/iblock/310/645e0e48_1454_11eb_876e_549f35008dee_42c26cbf_8e2d_11eb_942e_549f35008dee.jpeg</t>
  </si>
  <si>
    <t>https://topol-dt.ru/upload/iblock/5c1/645e0e48_1454_11eb_876e_549f35008dee_42c26cc0_8e2d_11eb_942e_549f35008dee.jpeg</t>
  </si>
  <si>
    <t>https://topol-dt.ru/upload/iblock/db9/645e0e48_1454_11eb_876e_549f35008dee_42c26cc1_8e2d_11eb_942e_549f35008dee.jpeg</t>
  </si>
  <si>
    <t>https://topol-dt.ru/upload/iblock/de3/645e0e48_1454_11eb_876e_549f35008dee_4c02e5ef_8e2d_11eb_942e_549f35008dee.jpeg</t>
  </si>
  <si>
    <t>https://topol-dt.ru/upload/iblock/6a7/645e0e48_1454_11eb_876e_549f35008dee_d72b9834_8e2d_11eb_942e_549f35008dee.pdf</t>
  </si>
  <si>
    <t>Кроватка детская Polini kids Simple 1100 Морская история, белый</t>
  </si>
  <si>
    <t>https://topol-dt.ru/catalog/krovati_transformery_iz_ldsp_i_mdf/krovatka_detskaya_polini_kids_simple_1100_morskaya_istoriya_belyy/</t>
  </si>
  <si>
    <t>https://topol-dt.ru/upload/iblock/e6b/7438987b_1454_11eb_876e_549f35008dee_f472e77c_8e2c_11eb_942e_549f35008dee.jpeg</t>
  </si>
  <si>
    <t>https://topol-dt.ru/upload/iblock/b12/7438987b_1454_11eb_876e_549f35008dee_18c61822_db05_11eb_9107_549f35008dee.jpeg</t>
  </si>
  <si>
    <t>https://topol-dt.ru/upload/iblock/03c/7438987b_1454_11eb_876e_549f35008dee_18c61824_db05_11eb_9107_549f35008dee.jpeg</t>
  </si>
  <si>
    <t>https://topol-dt.ru/upload/iblock/550/7438987b_1454_11eb_876e_549f35008dee_0198c13f_8e2d_11eb_942e_549f35008dee.jpeg</t>
  </si>
  <si>
    <t>https://topol-dt.ru/upload/iblock/9a3/7438987b_1454_11eb_876e_549f35008dee_09873708_8e2d_11eb_942e_549f35008dee.jpeg</t>
  </si>
  <si>
    <t>https://topol-dt.ru/upload/iblock/161/7438987b_1454_11eb_876e_549f35008dee_102f904c_8e2d_11eb_942e_549f35008dee.jpeg</t>
  </si>
  <si>
    <t>https://topol-dt.ru/upload/iblock/678/7438987b_1454_11eb_876e_549f35008dee_102f904d_8e2d_11eb_942e_549f35008dee.jpeg</t>
  </si>
  <si>
    <t>https://topol-dt.ru/upload/iblock/0da/7438987b_1454_11eb_876e_549f35008dee_1740a61d_8e2d_11eb_942e_549f35008dee.jpeg</t>
  </si>
  <si>
    <t>https://topol-dt.ru/upload/iblock/266/7438987b_1454_11eb_876e_549f35008dee_1740a61f_8e2d_11eb_942e_549f35008dee.jpeg</t>
  </si>
  <si>
    <t>https://topol-dt.ru/upload/iblock/8cb/7438987b_1454_11eb_876e_549f35008dee_202b6dc3_8e2d_11eb_942e_549f35008dee.jpeg</t>
  </si>
  <si>
    <t>https://topol-dt.ru/upload/iblock/eb0/7438987b_1454_11eb_876e_549f35008dee_dedc2a37_8e2d_11eb_942e_549f35008dee.pdf</t>
  </si>
  <si>
    <t>Комод Polini kids Disney baby 5090 &amp;quot;101 Далматинец&amp;quot;, с 3 ящиками, белый-серый</t>
  </si>
  <si>
    <t>101 Далматинец</t>
  </si>
  <si>
    <t>Детский комод Polini kids Disney baby 5090 \101 Далматинец\", с 3 ящиками, белый-серый создаст теплую атмосферу в комнате ребенка благодаря современному дизайну.Модель сочетает в себе открытые и закрытые полки.Широкая поверхность может использоваться в качестве хранения вещей и подходит для пеленания ребенка. На комод подходит мягкая пеленальная доска размером 70х50 см.Оригинальные рисунки Дисней 101 Далматинец украшают ящики комода.Ящики выдвигаются на шариковых направляющих и выдерживают вес до 30 кг.Возраст ребенка: от 0 месяцев.Размер изделия: (ВхШхГ) 92,9х90,4х52,2 Размер пеленального матрасика: 70х50 см."</t>
  </si>
  <si>
    <t>https://topol-dt.ru/catalog/komody_i_stoliki/komod_polini_kids_disney_baby_5090_101_dalmatinets_s_3_yashchikami_belyy_seryy/</t>
  </si>
  <si>
    <t>https://topol-dt.ru/upload/iblock/0f2/888c93ba_f0e8_11ea_a0f3_549f35008dee_79235075_9093_11eb_942e_549f35008dee.jpeg</t>
  </si>
  <si>
    <t>https://topol-dt.ru/upload/iblock/495/888c93ba_f0e8_11ea_a0f3_549f35008dee_6a70d93e_b256_11eb_9107_549f35008dee.jpeg</t>
  </si>
  <si>
    <t>https://topol-dt.ru/upload/iblock/a74/888c93ba_f0e8_11ea_a0f3_549f35008dee_725ceda7_b256_11eb_9107_549f35008dee.jpeg</t>
  </si>
  <si>
    <t>https://topol-dt.ru/upload/iblock/ead/888c93ba_f0e8_11ea_a0f3_549f35008dee_83d345ea_b256_11eb_9107_549f35008dee.jpeg</t>
  </si>
  <si>
    <t>https://topol-dt.ru/upload/iblock/45c/888c93ba_f0e8_11ea_a0f3_549f35008dee_79e4c3ce_371e_11ec_9107_549f35008dee.jpeg</t>
  </si>
  <si>
    <t>https://topol-dt.ru/upload/iblock/692/888c93ba_f0e8_11ea_a0f3_549f35008dee_d48ae7c9_990e_11eb_942e_549f35008dee.jpeg</t>
  </si>
  <si>
    <t>https://topol-dt.ru/upload/iblock/55a/888c93ba_f0e8_11ea_a0f3_549f35008dee_d48ae7ca_990e_11eb_942e_549f35008dee.jpeg</t>
  </si>
  <si>
    <t>https://topol-dt.ru/upload/iblock/3d8/888c93ba_f0e8_11ea_a0f3_549f35008dee_2a9d8983_9094_11eb_942e_549f35008dee.pdf</t>
  </si>
  <si>
    <t>Комплект в детскую коляску Фея Зигзаг, 2 предмета, серый</t>
  </si>
  <si>
    <t>Набор для детской коляски обеспечит тепло и комфорт ребенку во время прогулок в любое время года.Безопасный антиаллергенный наполнитель создает отличный микроклимат для организма ребенка.Набор состоит из матраса и подушки.Размер изделий: матрасик 75 х 40 х 2 см.;подушка 40 х 30 х 2 см.Материал:ткань бязь - 100% хлопок,наполнитель - синтепон 200гр/кв.м , 100% ПЭ</t>
  </si>
  <si>
    <t>https://topol-dt.ru/catalog/komplekty_v_kolyasku/komplekt_v_detskuyu_kolyasku_feya_zigzag_2_predmeta_seryy/</t>
  </si>
  <si>
    <t>https://topol-dt.ru/upload/iblock/996/8759a0e3_8afb_11eb_942e_549f35008dee_23b8c909_91fd_11eb_942e_549f35008dee.jpeg</t>
  </si>
  <si>
    <t>https://topol-dt.ru/upload/iblock/02b/8759a0e3_8afb_11eb_942e_549f35008dee_2dd1df71_91fd_11eb_942e_549f35008dee.jpeg</t>
  </si>
  <si>
    <t>https://topol-dt.ru/upload/iblock/052/8759a0e3_8afb_11eb_942e_549f35008dee_2dd1df72_91fd_11eb_942e_549f35008dee.jpeg</t>
  </si>
  <si>
    <t>https://topol-dt.ru/upload/iblock/b7b/8759a0e3_8afb_11eb_942e_549f35008dee_37af7374_91fd_11eb_942e_549f35008dee.jpeg</t>
  </si>
  <si>
    <t>https://topol-dt.ru/upload/iblock/66d/8759a0e3_8afb_11eb_942e_549f35008dee_4139b74d_91fd_11eb_942e_549f35008dee.jpeg</t>
  </si>
  <si>
    <t>https://topol-dt.ru/upload/iblock/533/8759a0e3_8afb_11eb_942e_549f35008dee_475800c2_91fd_11eb_942e_549f35008dee.jpeg</t>
  </si>
  <si>
    <t>https://topol-dt.ru/upload/iblock/875/8759a0e3_8afb_11eb_942e_549f35008dee_475800c3_91fd_11eb_942e_549f35008dee.jpeg</t>
  </si>
  <si>
    <t>https://topol-dt.ru/upload/iblock/b28/8759a0e3_8afb_11eb_942e_549f35008dee_5165304a_91fd_11eb_942e_549f35008dee.jpeg</t>
  </si>
  <si>
    <t>https://topol-dt.ru/upload/iblock/af3/8759a0e3_8afb_11eb_942e_549f35008dee_5165304b_91fd_11eb_942e_549f35008dee.jpeg</t>
  </si>
  <si>
    <t>https://topol-dt.ru/upload/iblock/3be/8759a0e3_8afb_11eb_942e_549f35008dee_5a48d3d0_91fd_11eb_942e_549f35008dee.jpeg</t>
  </si>
  <si>
    <t>Стеллаж Polini Home Smart фигурный 2 секции, винтаж</t>
  </si>
  <si>
    <t>https://topol-dt.ru/catalog/shkafy_i_stellazhi/stellazh_polini_home_smart_figurnyy_2_sektsii_vintazh/</t>
  </si>
  <si>
    <t>https://topol-dt.ru/upload/iblock/b58/eba2b5d6_807b_11ea_a0f3_549f35008dee_075bad42_dba3_11ea_a0f3_549f35008dee.jpeg</t>
  </si>
  <si>
    <t>https://topol-dt.ru/upload/iblock/acf/eba2b5d6_807b_11ea_a0f3_549f35008dee_36552710_91f1_11eb_942e_549f35008dee.jpeg</t>
  </si>
  <si>
    <t>https://topol-dt.ru/upload/iblock/06d/eba2b5d6_807b_11ea_a0f3_549f35008dee_075bad43_dba3_11ea_a0f3_549f35008dee.jpeg</t>
  </si>
  <si>
    <t>https://topol-dt.ru/upload/iblock/36e/eba2b5d6_807b_11ea_a0f3_549f35008dee_075bad45_dba3_11ea_a0f3_549f35008dee.jpeg</t>
  </si>
  <si>
    <t>https://topol-dt.ru/upload/iblock/abc/eba2b5d6_807b_11ea_a0f3_549f35008dee_0fee61fe_dba3_11ea_a0f3_549f35008dee.jpeg</t>
  </si>
  <si>
    <t>https://topol-dt.ru/upload/iblock/dee/eba2b5d6_807b_11ea_a0f3_549f35008dee_0fee6200_dba3_11ea_a0f3_549f35008dee.jpeg</t>
  </si>
  <si>
    <t>https://topol-dt.ru/upload/iblock/a04/eba2b5d6_807b_11ea_a0f3_549f35008dee_b8d4175e_dba9_11ea_a0f3_549f35008dee.jpeg</t>
  </si>
  <si>
    <t>https://topol-dt.ru/upload/iblock/9a2/eba2b5d6_807b_11ea_a0f3_549f35008dee_b8d4175f_dba9_11ea_a0f3_549f35008dee.jpeg</t>
  </si>
  <si>
    <t>https://topol-dt.ru/upload/iblock/fc2/eba2b5d6_807b_11ea_a0f3_549f35008dee_3fb72cae_7c06_11eb_942e_549f35008dee.pdf</t>
  </si>
  <si>
    <t>Стеллаж Polini Home Smart фигурный 3 секции, винтаж</t>
  </si>
  <si>
    <t>https://topol-dt.ru/catalog/shkafy_i_stellazhi/stellazh_polini_home_smart_figurnyy_3_sektsii_vintazh/</t>
  </si>
  <si>
    <t>https://topol-dt.ru/upload/iblock/faf/4d89ae7b_807c_11ea_a0f3_549f35008dee_b22517f0_dbaa_11ea_a0f3_549f35008dee.jpeg</t>
  </si>
  <si>
    <t>https://topol-dt.ru/upload/iblock/a77/4d89ae7b_807c_11ea_a0f3_549f35008dee_f3164752_91f0_11eb_942e_549f35008dee.jpeg</t>
  </si>
  <si>
    <t>https://topol-dt.ru/upload/iblock/f0c/4d89ae7b_807c_11ea_a0f3_549f35008dee_b22517f1_dbaa_11ea_a0f3_549f35008dee.jpeg</t>
  </si>
  <si>
    <t>https://topol-dt.ru/upload/iblock/b8f/4d89ae7b_807c_11ea_a0f3_549f35008dee_b9ed77b6_dbaa_11ea_a0f3_549f35008dee.jpeg</t>
  </si>
  <si>
    <t>https://topol-dt.ru/upload/iblock/d47/4d89ae7b_807c_11ea_a0f3_549f35008dee_b9ed77b7_dbaa_11ea_a0f3_549f35008dee.jpeg</t>
  </si>
  <si>
    <t>https://topol-dt.ru/upload/iblock/702/4d89ae7b_807c_11ea_a0f3_549f35008dee_bfffda49_dbaa_11ea_a0f3_549f35008dee.jpeg</t>
  </si>
  <si>
    <t>https://topol-dt.ru/upload/iblock/b2f/4d89ae7b_807c_11ea_a0f3_549f35008dee_ea24c50c_91ec_11eb_942e_549f35008dee.pdf</t>
  </si>
  <si>
    <t>Стеллаж Polini Home Smart фигурный 4 секции, винтаж</t>
  </si>
  <si>
    <t>https://topol-dt.ru/catalog/shkafy_i_stellazhi/stellazh_polini_home_smart_figurnyy_4_sektsii_vintazh/</t>
  </si>
  <si>
    <t>https://topol-dt.ru/upload/iblock/ec2/a8645411_807c_11ea_a0f3_549f35008dee_c08806b0_dbab_11ea_a0f3_549f35008dee.jpeg</t>
  </si>
  <si>
    <t>https://topol-dt.ru/upload/iblock/369/a8645411_807c_11ea_a0f3_549f35008dee_10643cc3_91ef_11eb_942e_549f35008dee.jpeg</t>
  </si>
  <si>
    <t>https://topol-dt.ru/upload/iblock/605/a8645411_807c_11ea_a0f3_549f35008dee_c08806b1_dbab_11ea_a0f3_549f35008dee.jpeg</t>
  </si>
  <si>
    <t>https://topol-dt.ru/upload/iblock/d80/a8645411_807c_11ea_a0f3_549f35008dee_c7305ff4_dbab_11ea_a0f3_549f35008dee.jpeg</t>
  </si>
  <si>
    <t>https://topol-dt.ru/upload/iblock/f1b/a8645411_807c_11ea_a0f3_549f35008dee_c7305ff5_dbab_11ea_a0f3_549f35008dee.jpeg</t>
  </si>
  <si>
    <t>https://topol-dt.ru/upload/iblock/98c/a8645411_807c_11ea_a0f3_549f35008dee_cf0e2c1c_dbab_11ea_a0f3_549f35008dee.jpeg</t>
  </si>
  <si>
    <t>https://topol-dt.ru/upload/iblock/bb0/a8645411_807c_11ea_a0f3_549f35008dee_3ec0c9d9_91ef_11eb_942e_549f35008dee.pdf</t>
  </si>
  <si>
    <t>Стеллаж Polini Home Smart фигурный 2 секции, бетон</t>
  </si>
  <si>
    <t>https://topol-dt.ru/catalog/shkafy_i_stellazhi/stellazh_polini_home_smart_figurnyy_2_sektsii_beton/</t>
  </si>
  <si>
    <t>https://topol-dt.ru/upload/iblock/2fd/c681df30_807b_11ea_a0f3_549f35008dee_f29f709f_dba2_11ea_a0f3_549f35008dee.jpeg</t>
  </si>
  <si>
    <t>https://topol-dt.ru/upload/iblock/006/c681df30_807b_11ea_a0f3_549f35008dee_f29f70a0_dba2_11ea_a0f3_549f35008dee.jpeg</t>
  </si>
  <si>
    <t>https://topol-dt.ru/upload/iblock/e4a/c681df30_807b_11ea_a0f3_549f35008dee_f8a12990_dba2_11ea_a0f3_549f35008dee.jpeg</t>
  </si>
  <si>
    <t>https://topol-dt.ru/upload/iblock/2e1/c681df30_807b_11ea_a0f3_549f35008dee_f8a12991_dba2_11ea_a0f3_549f35008dee.jpeg</t>
  </si>
  <si>
    <t>https://topol-dt.ru/upload/iblock/226/c681df30_807b_11ea_a0f3_549f35008dee_f8a12992_dba2_11ea_a0f3_549f35008dee.jpeg</t>
  </si>
  <si>
    <t>https://topol-dt.ru/upload/iblock/419/c681df30_807b_11ea_a0f3_549f35008dee_478b7354_7c06_11eb_942e_549f35008dee.pdf</t>
  </si>
  <si>
    <t>Стеллаж Polini Home Smart фигурный 3 секции, бетон</t>
  </si>
  <si>
    <t>Стеллаж со сквозными полками Polini Home Smart фигурный станет практичным решением для оформления интерьера. На нем удобно расставить книги, картины в рамках, вазы или предметы декора, а также детские игрушки. Стеллаж Полини Хоум Смарт фигурный состоит из 3-х секций. Спокойный и светлый цвет дуб позволит вписать стеллаж в квартиру любого стиля. В основе ЛДСП, из которой выполнен стеллаж, — натуральная древесина. Это безопасный, устойчивый к повреждениям и легкий в уходе материал. Устойчивость стеллажа гарантирует крепление к стене с помощью специальных уголков и болтов, которые идут в комплекте.Достоинства:	надежно зафиксирован благодаря крепежам;		можно поставить в любое помещение квартиры;		позволяет самовыражаться и проявлять творческую фантазию в декоре;		учит ребенка складывать вещи в одно место;		легко и быстро собирается. Этот универсальный предмет мебели подойдет как для комнаты ребенка, так и для взрослых. Благодаря тому, что полки открытые, все вещи на виду, пространство визуально расширяется, а свет в комнате не скрадывается. Размеры (ДхШхВ), мм: 698х290х1069</t>
  </si>
  <si>
    <t>https://topol-dt.ru/catalog/shkafy_i_stellazhi/stellazh_polini_home_smart_figurnyy_3_sektsii_beton/</t>
  </si>
  <si>
    <t>https://topol-dt.ru/upload/iblock/39d/3ca48a29_807c_11ea_a0f3_549f35008dee_c942b4da_dbaa_11ea_a0f3_549f35008dee.jpeg</t>
  </si>
  <si>
    <t>https://topol-dt.ru/upload/iblock/7b6/3ca48a29_807c_11ea_a0f3_549f35008dee_c942b4db_dbaa_11ea_a0f3_549f35008dee.jpeg</t>
  </si>
  <si>
    <t>https://topol-dt.ru/upload/iblock/eee/3ca48a29_807c_11ea_a0f3_549f35008dee_cf6f4690_dbaa_11ea_a0f3_549f35008dee.jpeg</t>
  </si>
  <si>
    <t>https://topol-dt.ru/upload/iblock/3ee/3ca48a29_807c_11ea_a0f3_549f35008dee_cf6f4691_dbaa_11ea_a0f3_549f35008dee.jpeg</t>
  </si>
  <si>
    <t>https://topol-dt.ru/upload/iblock/63e/3ca48a29_807c_11ea_a0f3_549f35008dee_cf6f4693_dbaa_11ea_a0f3_549f35008dee.jpeg</t>
  </si>
  <si>
    <t>https://topol-dt.ru/upload/iblock/f03/3ca48a29_807c_11ea_a0f3_549f35008dee_981c0ad0_96a8_11eb_942e_549f35008dee.pdf</t>
  </si>
  <si>
    <t>Стеллаж Polini Home Smart фигурный 4 секции, бетон</t>
  </si>
  <si>
    <t>https://topol-dt.ru/catalog/shkafy_i_stellazhi/stellazh_polini_home_smart_figurnyy_4_sektsii_beton/</t>
  </si>
  <si>
    <t>https://topol-dt.ru/upload/iblock/611/843649c6_807c_11ea_a0f3_549f35008dee_d8986ff5_dbab_11ea_a0f3_549f35008dee.jpeg</t>
  </si>
  <si>
    <t>https://topol-dt.ru/upload/iblock/7f8/843649c6_807c_11ea_a0f3_549f35008dee_d8986ff6_dbab_11ea_a0f3_549f35008dee.jpeg</t>
  </si>
  <si>
    <t>https://topol-dt.ru/upload/iblock/2f4/843649c6_807c_11ea_a0f3_549f35008dee_e2eaa765_dbab_11ea_a0f3_549f35008dee.jpeg</t>
  </si>
  <si>
    <t>https://topol-dt.ru/upload/iblock/f40/843649c6_807c_11ea_a0f3_549f35008dee_e2eaa766_dbab_11ea_a0f3_549f35008dee.jpeg</t>
  </si>
  <si>
    <t>https://topol-dt.ru/upload/iblock/819/843649c6_807c_11ea_a0f3_549f35008dee_ebf460f0_dbab_11ea_a0f3_549f35008dee.jpeg</t>
  </si>
  <si>
    <t>https://topol-dt.ru/upload/iblock/1bc/843649c6_807c_11ea_a0f3_549f35008dee_3f35c42e_96a9_11eb_942e_549f35008dee.pdf</t>
  </si>
  <si>
    <t>Комплект в детскую коляску Фея Звезды, 2 предмета, макиато</t>
  </si>
  <si>
    <t>https://topol-dt.ru/catalog/komplekty_v_kolyasku/komplekt_v_detskuyu_kolyasku_feya_zvezdy_2_predmeta_makiato/</t>
  </si>
  <si>
    <t>https://topol-dt.ru/upload/iblock/90f/5d65600f_8afb_11eb_942e_549f35008dee_36f9b7cc_9919_11eb_942e_549f35008dee.jpeg</t>
  </si>
  <si>
    <t>https://topol-dt.ru/upload/iblock/bd8/5d65600f_8afb_11eb_942e_549f35008dee_43bdf923_9919_11eb_942e_549f35008dee.jpeg</t>
  </si>
  <si>
    <t>https://topol-dt.ru/upload/iblock/bf2/5d65600f_8afb_11eb_942e_549f35008dee_43bdf924_9919_11eb_942e_549f35008dee.jpeg</t>
  </si>
  <si>
    <t>https://topol-dt.ru/upload/iblock/40b/5d65600f_8afb_11eb_942e_549f35008dee_4df60170_9919_11eb_942e_549f35008dee.jpeg</t>
  </si>
  <si>
    <t>https://topol-dt.ru/upload/iblock/f12/5d65600f_8afb_11eb_942e_549f35008dee_5914ef38_9919_11eb_942e_549f35008dee.jpeg</t>
  </si>
  <si>
    <t>https://topol-dt.ru/upload/iblock/ae4/5d65600f_8afb_11eb_942e_549f35008dee_60807953_9919_11eb_942e_549f35008dee.jpeg</t>
  </si>
  <si>
    <t>https://topol-dt.ru/upload/iblock/6b2/5d65600f_8afb_11eb_942e_549f35008dee_67e9a20d_9919_11eb_942e_549f35008dee.jpeg</t>
  </si>
  <si>
    <t>https://topol-dt.ru/upload/iblock/ac2/5d65600f_8afb_11eb_942e_549f35008dee_67e9a20e_9919_11eb_942e_549f35008dee.jpeg</t>
  </si>
  <si>
    <t>https://topol-dt.ru/upload/iblock/6e6/5d65600f_8afb_11eb_942e_549f35008dee_71aaa58d_9919_11eb_942e_549f35008dee.jpeg</t>
  </si>
  <si>
    <t>https://topol-dt.ru/upload/iblock/8e2/5d65600f_8afb_11eb_942e_549f35008dee_7c4b6a66_9919_11eb_942e_549f35008dee.jpeg</t>
  </si>
  <si>
    <t>Комплект в детскую коляску Фея Звезды, 2 предмета, серый</t>
  </si>
  <si>
    <t>https://topol-dt.ru/catalog/komplekty_v_kolyasku/komplekt_v_detskuyu_kolyasku_feya_zvezdy_2_predmeta_seryy/</t>
  </si>
  <si>
    <t>https://topol-dt.ru/upload/iblock/511/69ebbda0_8afb_11eb_942e_549f35008dee_fe9a6827_9915_11eb_942e_549f35008dee.jpeg</t>
  </si>
  <si>
    <t>https://topol-dt.ru/upload/iblock/8f8/69ebbda0_8afb_11eb_942e_549f35008dee_1ec1be9a_9916_11eb_942e_549f35008dee.jpeg</t>
  </si>
  <si>
    <t>https://topol-dt.ru/upload/iblock/598/69ebbda0_8afb_11eb_942e_549f35008dee_25f427ae_9916_11eb_942e_549f35008dee.jpeg</t>
  </si>
  <si>
    <t>https://topol-dt.ru/upload/iblock/686/69ebbda0_8afb_11eb_942e_549f35008dee_25f427af_9916_11eb_942e_549f35008dee.jpeg</t>
  </si>
  <si>
    <t>https://topol-dt.ru/upload/iblock/76a/69ebbda0_8afb_11eb_942e_549f35008dee_3029ce9b_9916_11eb_942e_549f35008dee.jpeg</t>
  </si>
  <si>
    <t>https://topol-dt.ru/upload/iblock/10f/69ebbda0_8afb_11eb_942e_549f35008dee_3029ce9c_9916_11eb_942e_549f35008dee.jpeg</t>
  </si>
  <si>
    <t>https://topol-dt.ru/upload/iblock/e19/69ebbda0_8afb_11eb_942e_549f35008dee_39cbe037_9916_11eb_942e_549f35008dee.jpeg</t>
  </si>
  <si>
    <t>https://topol-dt.ru/upload/iblock/8a8/69ebbda0_8afb_11eb_942e_549f35008dee_3fde42ca_9916_11eb_942e_549f35008dee.jpeg</t>
  </si>
  <si>
    <t>https://topol-dt.ru/upload/iblock/59b/69ebbda0_8afb_11eb_942e_549f35008dee_469c0871_9916_11eb_942e_549f35008dee.jpeg</t>
  </si>
  <si>
    <t>https://topol-dt.ru/upload/iblock/faf/69ebbda0_8afb_11eb_942e_549f35008dee_4db1e101_9916_11eb_942e_549f35008dee.jpeg</t>
  </si>
  <si>
    <t>https://topol-dt.ru/upload/iblock/98f/69ebbda0_8afb_11eb_942e_549f35008dee_578850e3_9916_11eb_942e_549f35008dee.jpeg</t>
  </si>
  <si>
    <t>Комплект в детскую коляску Фея Зигзаг, 2 предмета, синий</t>
  </si>
  <si>
    <t>https://topol-dt.ru/catalog/komplekty_v_kolyasku/komplekt_v_detskuyu_kolyasku_feya_zigzag_2_predmeta_siniy/</t>
  </si>
  <si>
    <t>https://topol-dt.ru/upload/iblock/a17/90f22cfe_8afb_11eb_942e_549f35008dee_cf22abc7_991a_11eb_942e_549f35008dee.jpeg</t>
  </si>
  <si>
    <t>https://topol-dt.ru/upload/iblock/327/90f22cfe_8afb_11eb_942e_549f35008dee_d53e93db_991a_11eb_942e_549f35008dee.jpeg</t>
  </si>
  <si>
    <t>https://topol-dt.ru/upload/iblock/80d/90f22cfe_8afb_11eb_942e_549f35008dee_d53e93dc_991a_11eb_942e_549f35008dee.jpeg</t>
  </si>
  <si>
    <t>https://topol-dt.ru/upload/iblock/e7f/90f22cfe_8afb_11eb_942e_549f35008dee_dd7df86e_991a_11eb_942e_549f35008dee.jpeg</t>
  </si>
  <si>
    <t>https://topol-dt.ru/upload/iblock/829/90f22cfe_8afb_11eb_942e_549f35008dee_e5bafba0_991a_11eb_942e_549f35008dee.jpeg</t>
  </si>
  <si>
    <t>https://topol-dt.ru/upload/iblock/c94/90f22cfe_8afb_11eb_942e_549f35008dee_e5bafba2_991a_11eb_942e_549f35008dee.jpeg</t>
  </si>
  <si>
    <t>https://topol-dt.ru/upload/iblock/4b1/90f22cfe_8afb_11eb_942e_549f35008dee_ef93cce3_991a_11eb_942e_549f35008dee.jpeg</t>
  </si>
  <si>
    <t>https://topol-dt.ru/upload/iblock/0ab/90f22cfe_8afb_11eb_942e_549f35008dee_ef93cce4_991a_11eb_942e_549f35008dee.jpeg</t>
  </si>
  <si>
    <t>https://topol-dt.ru/upload/iblock/dd0/90f22cfe_8afb_11eb_942e_549f35008dee_f8d908d4_991a_11eb_942e_549f35008dee.jpeg</t>
  </si>
  <si>
    <t>https://topol-dt.ru/upload/iblock/c53/90f22cfe_8afb_11eb_942e_549f35008dee_f8d908d5_991a_11eb_942e_549f35008dee.jpeg</t>
  </si>
  <si>
    <t>Стеллаж Polini Home Smart угловой радиусный, 4 секции, бетон</t>
  </si>
  <si>
    <t>Модель имеет 4 секции.Крепится к стене с помощью специальных болтов и уголков из комплекта.Материал изделия: ЛДСП.Стеллаж подходит для хранения предметов или книг, эффективного использования углов комнаты и оформления интерьера. Может устанавливаться как в детской, так и в любой другой комнате квартиры благодаря удобной высоте.Универсальный цвет бетон вписывается в большинство современных квартир.Размер, см:высота: 142,5;ширина: 29;глубина: 29.</t>
  </si>
  <si>
    <t>https://topol-dt.ru/catalog/shkafy_i_stellazhi/stellazh_polini_home_smart_uglovoy_radiusnyy_4_sektsii_beton/</t>
  </si>
  <si>
    <t>https://topol-dt.ru/upload/iblock/0e6/1b4aa02a_807d_11ea_a0f3_549f35008dee_840200ed_dba1_11ea_a0f3_549f35008dee.jpeg</t>
  </si>
  <si>
    <t>https://topol-dt.ru/upload/iblock/eb6/1b4aa02a_807d_11ea_a0f3_549f35008dee_8cc913ee_dba1_11ea_a0f3_549f35008dee.jpeg</t>
  </si>
  <si>
    <t>https://topol-dt.ru/upload/iblock/e6a/1b4aa02a_807d_11ea_a0f3_549f35008dee_8cc913f0_dba1_11ea_a0f3_549f35008dee.jpeg</t>
  </si>
  <si>
    <t>https://topol-dt.ru/upload/iblock/0df/1b4aa02a_807d_11ea_a0f3_549f35008dee_8cc913f1_dba1_11ea_a0f3_549f35008dee.jpeg</t>
  </si>
  <si>
    <t>https://topol-dt.ru/upload/iblock/923/1b4aa02a_807d_11ea_a0f3_549f35008dee_962d41c5_dba1_11ea_a0f3_549f35008dee.jpeg</t>
  </si>
  <si>
    <t>https://topol-dt.ru/upload/iblock/0f3/1b4aa02a_807d_11ea_a0f3_549f35008dee_aae795be_990e_11eb_942e_549f35008dee.pdf</t>
  </si>
  <si>
    <t>Стеллаж Polini Home Smart угловой радиусный, 4 секции, винтаж</t>
  </si>
  <si>
    <t xml:space="preserve">Стеллаж открытого типа Polini Home Smart угловой радиусный станет практичным решением для оформления интерьера. На нем удобно расставить книги, картины в рамках, вазы или предметы декора, а также детские игрушки. Стеллаж Полини Хоум Смарт угловой радиусный состоит из 4-х секций. Универсальный и уютный цвет винтаж позволит вписать стеллаж в квартиру любого стиля. В основе ЛДСП, из которой выполнен стеллаж, — натуральная древесина. Это безопасный, устойчивый к повреждениям и легкий в уходе материал. Устойчивость стеллажа гарантирует крепление к стене с помощью специальных уголков и болтов, которые идут в комплекте.Достоинства:	надежно зафиксирован благодаря крепежам;		можно поставить в любое помещение квартиры;		позволяет самовыражаться и проявлять творческую фантазию в декоре;		учит ребенка складывать вещи в одно место;		легко и быстро собирается. Этот универсальный предмет мебели подойдет как для комнаты ребенка, так и для взрослых благодаря удобной высоте. Так как полки открытые, все вещи на виду, пространство визуально расширяется, а свет в комнате не скрадывается. Размеры, см: 142,5х29х29Внутренний размер 1 полки: 26,8х26,8х33,5 см. </t>
  </si>
  <si>
    <t>https://topol-dt.ru/catalog/shkafy_i_stellazhi/stellazh_polini_home_smart_uglovoy_radiusnyy_4_sektsii_vintazh/</t>
  </si>
  <si>
    <t>https://topol-dt.ru/upload/iblock/162/3d9c973d_807d_11ea_a0f3_549f35008dee_a828e716_dba1_11ea_a0f3_549f35008dee.jpeg</t>
  </si>
  <si>
    <t>https://topol-dt.ru/upload/iblock/086/3d9c973d_807d_11ea_a0f3_549f35008dee_ae2d0166_dba1_11ea_a0f3_549f35008dee.jpeg</t>
  </si>
  <si>
    <t>https://topol-dt.ru/upload/iblock/4d1/3d9c973d_807d_11ea_a0f3_549f35008dee_ae2d0167_dba1_11ea_a0f3_549f35008dee.jpeg</t>
  </si>
  <si>
    <t>https://topol-dt.ru/upload/iblock/db9/3d9c973d_807d_11ea_a0f3_549f35008dee_ae2d0168_dba1_11ea_a0f3_549f35008dee.jpeg</t>
  </si>
  <si>
    <t>https://topol-dt.ru/upload/iblock/bed/3d9c973d_807d_11ea_a0f3_549f35008dee_b7e6e0c5_dba1_11ea_a0f3_549f35008dee.jpeg</t>
  </si>
  <si>
    <t>https://topol-dt.ru/upload/iblock/758/3d9c973d_807d_11ea_a0f3_549f35008dee_4be8465f_9910_11eb_942e_549f35008dee.pdf</t>
  </si>
  <si>
    <t>Стульчик для кормления Polini kids 152 Бегемотик, серый</t>
  </si>
  <si>
    <t>https://topol-dt.ru/catalog/stulchiki_dlya_kormleniya_1/stulchik_dlya_kormleniya_polini_kids_152_begemotik_seryy/</t>
  </si>
  <si>
    <t>https://topol-dt.ru/upload/iblock/652/57700a61_1f5e_11eb_876e_549f35008dee_2acce8d5_653b_11eb_942e_549f35008dee.jpeg</t>
  </si>
  <si>
    <t>https://topol-dt.ru/upload/iblock/77c/57700a61_1f5e_11eb_876e_549f35008dee_b49f7614_2829_11ec_9107_549f35008dee.jpeg</t>
  </si>
  <si>
    <t>https://topol-dt.ru/upload/iblock/eb9/57700a61_1f5e_11eb_876e_549f35008dee_b49f7615_2829_11ec_9107_549f35008dee.jpeg</t>
  </si>
  <si>
    <t>https://topol-dt.ru/upload/iblock/c13/57700a61_1f5e_11eb_876e_549f35008dee_bc0d6190_2829_11ec_9107_549f35008dee.jpeg</t>
  </si>
  <si>
    <t>https://topol-dt.ru/upload/iblock/20a/57700a61_1f5e_11eb_876e_549f35008dee_c218a001_2829_11ec_9107_549f35008dee.jpeg</t>
  </si>
  <si>
    <t>https://topol-dt.ru/upload/iblock/d1a/57700a61_1f5e_11eb_876e_549f35008dee_2acce8d6_653b_11eb_942e_549f35008dee.jpeg</t>
  </si>
  <si>
    <t>https://topol-dt.ru/upload/iblock/a50/57700a61_1f5e_11eb_876e_549f35008dee_316c6918_653b_11eb_942e_549f35008dee.jpeg</t>
  </si>
  <si>
    <t>https://topol-dt.ru/upload/iblock/bb5/57700a61_1f5e_11eb_876e_549f35008dee_316c6919_653b_11eb_942e_549f35008dee.jpeg</t>
  </si>
  <si>
    <t>https://topol-dt.ru/upload/iblock/59e/57700a61_1f5e_11eb_876e_549f35008dee_381ab6a3_653b_11eb_942e_549f35008dee.jpeg</t>
  </si>
  <si>
    <t>https://topol-dt.ru/upload/iblock/5e6/57700a61_1f5e_11eb_876e_549f35008dee_381ab6a4_653b_11eb_942e_549f35008dee.jpeg</t>
  </si>
  <si>
    <t>https://topol-dt.ru/upload/iblock/895/57700a61_1f5e_11eb_876e_549f35008dee_3efb5f8b_653b_11eb_942e_549f35008dee.jpeg</t>
  </si>
  <si>
    <t>https://topol-dt.ru/upload/iblock/79c/57700a61_1f5e_11eb_876e_549f35008dee_3efb5f8c_653b_11eb_942e_549f35008dee.jpeg</t>
  </si>
  <si>
    <t>https://topol-dt.ru/upload/iblock/463/57700a61_1f5e_11eb_876e_549f35008dee_efb196b9_992b_11eb_942e_549f35008dee.pdf</t>
  </si>
  <si>
    <t>Стульчик для кормления Polini kids 152 Слоник, макиато</t>
  </si>
  <si>
    <t>https://topol-dt.ru/catalog/stulchiki_dlya_kormleniya_1/stulchik_dlya_kormleniya_polini_kids_152_slonik_makiato/</t>
  </si>
  <si>
    <t>https://topol-dt.ru/upload/iblock/ffb/cd500ed3_1f5e_11eb_876e_549f35008dee_9de9c87a_653a_11eb_942e_549f35008dee.jpeg</t>
  </si>
  <si>
    <t>https://topol-dt.ru/upload/iblock/76e/cd500ed3_1f5e_11eb_876e_549f35008dee_193b1f29_282a_11ec_9107_549f35008dee.jpeg</t>
  </si>
  <si>
    <t>https://topol-dt.ru/upload/iblock/9cc/cd500ed3_1f5e_11eb_876e_549f35008dee_193b1f2a_282a_11ec_9107_549f35008dee.jpeg</t>
  </si>
  <si>
    <t>https://topol-dt.ru/upload/iblock/af8/cd500ed3_1f5e_11eb_876e_549f35008dee_20fc5acd_282a_11ec_9107_549f35008dee.jpeg</t>
  </si>
  <si>
    <t>https://topol-dt.ru/upload/iblock/4fa/cd500ed3_1f5e_11eb_876e_549f35008dee_20fc5ace_282a_11ec_9107_549f35008dee.jpeg</t>
  </si>
  <si>
    <t>https://topol-dt.ru/upload/iblock/847/cd500ed3_1f5e_11eb_876e_549f35008dee_aa5d86ed_653a_11eb_942e_549f35008dee.jpeg</t>
  </si>
  <si>
    <t>https://topol-dt.ru/upload/iblock/80c/cd500ed3_1f5e_11eb_876e_549f35008dee_b24bfa21_653a_11eb_942e_549f35008dee.jpeg</t>
  </si>
  <si>
    <t>https://topol-dt.ru/upload/iblock/4dd/cd500ed3_1f5e_11eb_876e_549f35008dee_b24bfa22_653a_11eb_942e_549f35008dee.jpeg</t>
  </si>
  <si>
    <t>https://topol-dt.ru/upload/iblock/eb4/cd500ed3_1f5e_11eb_876e_549f35008dee_ba666021_653a_11eb_942e_549f35008dee.jpeg</t>
  </si>
  <si>
    <t>https://topol-dt.ru/upload/iblock/cc0/cd500ed3_1f5e_11eb_876e_549f35008dee_ba666023_653a_11eb_942e_549f35008dee.jpeg</t>
  </si>
  <si>
    <t>https://topol-dt.ru/upload/iblock/032/cd500ed3_1f5e_11eb_876e_549f35008dee_c16b5a71_653a_11eb_942e_549f35008dee.jpeg</t>
  </si>
  <si>
    <t>https://topol-dt.ru/upload/iblock/25e/cd500ed3_1f5e_11eb_876e_549f35008dee_c16b5a72_653a_11eb_942e_549f35008dee.jpeg</t>
  </si>
  <si>
    <t>https://topol-dt.ru/upload/iblock/8da/cd500ed3_1f5e_11eb_876e_549f35008dee_c7e02094_653a_11eb_942e_549f35008dee.jpeg</t>
  </si>
  <si>
    <t>https://topol-dt.ru/upload/iblock/f70/cd500ed3_1f5e_11eb_876e_549f35008dee_c7e02096_653a_11eb_942e_549f35008dee.jpeg</t>
  </si>
  <si>
    <t>https://topol-dt.ru/upload/iblock/198/cd500ed3_1f5e_11eb_876e_549f35008dee_cf3d9c71_653a_11eb_942e_549f35008dee.jpeg</t>
  </si>
  <si>
    <t>https://topol-dt.ru/upload/iblock/99e/cd500ed3_1f5e_11eb_876e_549f35008dee_f8bb5043_992b_11eb_942e_549f35008dee.pdf</t>
  </si>
  <si>
    <t>Комплект в детскую коляску Фея Жирафы, 2 предмета</t>
  </si>
  <si>
    <t>https://topol-dt.ru/catalog/komplekty_v_kolyasku/komplekt_v_detskuyu_kolyasku_feya_zhirafy_2_predmeta/</t>
  </si>
  <si>
    <t>https://topol-dt.ru/upload/iblock/f0f/9a9dc41b_8afb_11eb_942e_549f35008dee_ee6418af_991c_11eb_942e_549f35008dee.jpeg</t>
  </si>
  <si>
    <t>https://topol-dt.ru/upload/iblock/bd9/9a9dc41b_8afb_11eb_942e_549f35008dee_f49a2fe6_991c_11eb_942e_549f35008dee.jpeg</t>
  </si>
  <si>
    <t>https://topol-dt.ru/upload/iblock/76b/9a9dc41b_8afb_11eb_942e_549f35008dee_f49a2fec_991c_11eb_942e_549f35008dee.jpeg</t>
  </si>
  <si>
    <t>https://topol-dt.ru/upload/iblock/7a9/9a9dc41b_8afb_11eb_942e_549f35008dee_02f31b2d_991d_11eb_942e_549f35008dee.jpeg</t>
  </si>
  <si>
    <t>Полка книжная Polini kids Mirum 5L 600, серый-розовый</t>
  </si>
  <si>
    <t>Полка Polini kids Mirum 5L 600 коллекцию мебели Мирум и придает интерьеру завершенный вид.Полка имеет оригинальную форму уголка и надежно крепится к стене.Размер(ВхШхГ):33х60х26 см.</t>
  </si>
  <si>
    <t>https://topol-dt.ru/catalog/polki/polka_knizhnaya_polini_kids_mirum_5l_600_seryy_rozovyy/</t>
  </si>
  <si>
    <t>https://topol-dt.ru/upload/iblock/847/bfdc8281_2930_11e9_94db_549f35008dee_72744e26_9c4f_11eb_942e_549f35008dee.jpeg</t>
  </si>
  <si>
    <t>https://topol-dt.ru/upload/iblock/99e/bfdc8281_2930_11e9_94db_549f35008dee_792aefac_9c4f_11eb_942e_549f35008dee.jpeg</t>
  </si>
  <si>
    <t>https://topol-dt.ru/upload/iblock/d2c/bfdc8281_2930_11e9_94db_549f35008dee_e02928ab_6cb5_11ed_bf2f_549f35008dee.pdf</t>
  </si>
  <si>
    <t>Матрас для пеленания Polini kids на комод  Единорог Сладости, 70х50 см, розовый</t>
  </si>
  <si>
    <t>https://topol-dt.ru/catalog/pelenalnye_doski/matras_dlya_pelenaniya_polini_kids_na_komod_edinorog_sladosti_70kh50_sm_rozovyy/</t>
  </si>
  <si>
    <t>https://topol-dt.ru/upload/iblock/60f/18bf2d89_6612_11eb_942e_549f35008dee_be5eece7_9c43_11eb_942e_549f35008dee.jpeg</t>
  </si>
  <si>
    <t>https://topol-dt.ru/upload/iblock/0ea/18bf2d89_6612_11eb_942e_549f35008dee_be5eece9_9c43_11eb_942e_549f35008dee.jpeg</t>
  </si>
  <si>
    <t>https://topol-dt.ru/upload/iblock/9ab/18bf2d89_6612_11eb_942e_549f35008dee_c4c70104_9c43_11eb_942e_549f35008dee.jpeg</t>
  </si>
  <si>
    <t>https://topol-dt.ru/upload/iblock/58e/18bf2d89_6612_11eb_942e_549f35008dee_c4c70105_9c43_11eb_942e_549f35008dee.jpeg</t>
  </si>
  <si>
    <t>Рюкзак-кенгуру Polini kids Disney baby 101 Далматинец, с вышивкой, синий</t>
  </si>
  <si>
    <t>Рюкзак-кенгуру Polini kids Disney baby из коллекции 101 Далматинец. -специальные фиксаторы-ремешки; -регулируемые ремни по длине; -3 положения для малыша: лицом к маме, на спине, сбоку.-отстегивающийся капюшон;-большой карман для мелочей. Подходит на рост от 150 до 195 см и обхват талии от 63 до 110 см.Возраст ребенка: +6 мес. Максимальный вес ребенка: до 18 кг.Габариты рюкзака (ДхШхВ):– 67 х 67 х 30 см.</t>
  </si>
  <si>
    <t>https://topol-dt.ru/catalog/ryukzaki_kenguru/ryukzak_kenguru_polini_kids_disney_baby_101_dalmatinets_s_vyshivkoy_siniy/</t>
  </si>
  <si>
    <t>https://topol-dt.ru/upload/iblock/cee/055ec074_e2a3_11ea_a0f3_549f35008dee_eb3dfaf0_2d6e_11eb_876e_549f35008dee.jpeg</t>
  </si>
  <si>
    <t>https://topol-dt.ru/upload/iblock/41f/055ec074_e2a3_11ea_a0f3_549f35008dee_eb3dfaf1_2d6e_11eb_876e_549f35008dee.jpeg</t>
  </si>
  <si>
    <t>https://topol-dt.ru/upload/iblock/3d9/055ec074_e2a3_11ea_a0f3_549f35008dee_f5bb0b26_2d6e_11eb_876e_549f35008dee.jpeg</t>
  </si>
  <si>
    <t>https://topol-dt.ru/upload/iblock/17e/055ec074_e2a3_11ea_a0f3_549f35008dee_f5bb0b27_2d6e_11eb_876e_549f35008dee.jpeg</t>
  </si>
  <si>
    <t>https://topol-dt.ru/upload/iblock/8a4/055ec074_e2a3_11ea_a0f3_549f35008dee_02f6514b_2d6f_11eb_876e_549f35008dee.jpeg</t>
  </si>
  <si>
    <t>https://topol-dt.ru/upload/iblock/15f/055ec074_e2a3_11ea_a0f3_549f35008dee_02f6514c_2d6f_11eb_876e_549f35008dee.jpeg</t>
  </si>
  <si>
    <t>https://topol-dt.ru/upload/iblock/767/055ec074_e2a3_11ea_a0f3_549f35008dee_0eb97e06_2d6f_11eb_876e_549f35008dee.jpeg</t>
  </si>
  <si>
    <t>https://topol-dt.ru/upload/iblock/ae6/055ec074_e2a3_11ea_a0f3_549f35008dee_1afad3af_2d6f_11eb_876e_549f35008dee.jpeg</t>
  </si>
  <si>
    <t>https://topol-dt.ru/upload/iblock/f99/055ec074_e2a3_11ea_a0f3_549f35008dee_217f784f_2d6f_11eb_876e_549f35008dee.jpeg</t>
  </si>
  <si>
    <t>https://topol-dt.ru/upload/iblock/fd3/055ec074_e2a3_11ea_a0f3_549f35008dee_5f5e8df9_9ceb_11eb_942e_549f35008dee.jpeg</t>
  </si>
  <si>
    <t>https://topol-dt.ru/upload/iblock/657/055ec074_e2a3_11ea_a0f3_549f35008dee_583b0182_eb80_11eb_9107_549f35008dee.pdf</t>
  </si>
  <si>
    <t>Рюкзак-кенгуру Polini kids Disney baby Бэмби, с вышивкой, бежевый</t>
  </si>
  <si>
    <t>Рюкзак-кенгуру  Polini kids Disney baby Бэмби из коллекции Бэмби. -специальные фиксаторы-ремешки; -регулируемые ремни по длине; -3 положения для малыша: лицом к маме, на спине, сбоку.-отстегивающийся капюшон;-большой карман для мелочей. Подходит на рост от 150 до 195 см и обхват талии от 63 до 110 см.Возраст ребенка: +6 мес. Максимальный вес ребенка: до 18 кг.Габариты рюкзака (ДхШхВ):– 67 х 67 х 30 см.</t>
  </si>
  <si>
    <t>https://topol-dt.ru/catalog/ryukzaki_kenguru/ryukzak_kenguru_polini_kids_disney_baby_bembi_s_vyshivkoy_bezhevyy/</t>
  </si>
  <si>
    <t>https://topol-dt.ru/upload/iblock/52f/9deff303_e2a3_11ea_a0f3_549f35008dee_c13fc7ee_9ce9_11eb_942e_549f35008dee.jpeg</t>
  </si>
  <si>
    <t>https://topol-dt.ru/upload/iblock/19e/9deff303_e2a3_11ea_a0f3_549f35008dee_0eb44e99_9cea_11eb_942e_549f35008dee.jpeg</t>
  </si>
  <si>
    <t>https://topol-dt.ru/upload/iblock/0f5/9deff303_e2a3_11ea_a0f3_549f35008dee_14b144c9_9cea_11eb_942e_549f35008dee.jpeg</t>
  </si>
  <si>
    <t>https://topol-dt.ru/upload/iblock/62a/9deff303_e2a3_11ea_a0f3_549f35008dee_14b144ca_9cea_11eb_942e_549f35008dee.jpeg</t>
  </si>
  <si>
    <t>https://topol-dt.ru/upload/iblock/5a1/9deff303_e2a3_11ea_a0f3_549f35008dee_202f699c_9cea_11eb_942e_549f35008dee.jpeg</t>
  </si>
  <si>
    <t>https://topol-dt.ru/upload/iblock/c00/9deff303_e2a3_11ea_a0f3_549f35008dee_27989256_9cea_11eb_942e_549f35008dee.jpeg</t>
  </si>
  <si>
    <t>https://topol-dt.ru/upload/iblock/f72/9deff303_e2a3_11ea_a0f3_549f35008dee_30c861e5_9cea_11eb_942e_549f35008dee.jpeg</t>
  </si>
  <si>
    <t>https://topol-dt.ru/upload/iblock/324/9deff303_e2a3_11ea_a0f3_549f35008dee_38f4bb76_9cea_11eb_942e_549f35008dee.jpeg</t>
  </si>
  <si>
    <t>https://topol-dt.ru/upload/iblock/1d9/9deff303_e2a3_11ea_a0f3_549f35008dee_38f4bb77_9cea_11eb_942e_549f35008dee.jpeg</t>
  </si>
  <si>
    <t>https://topol-dt.ru/upload/iblock/9db/9deff303_e2a3_11ea_a0f3_549f35008dee_563eea18_9cea_11eb_942e_549f35008dee.jpeg</t>
  </si>
  <si>
    <t>https://topol-dt.ru/upload/iblock/6de/9deff303_e2a3_11ea_a0f3_549f35008dee_63e08b67_9cea_11eb_942e_549f35008dee.jpeg</t>
  </si>
  <si>
    <t>https://topol-dt.ru/upload/iblock/357/9deff303_e2a3_11ea_a0f3_549f35008dee_715e7816_9cea_11eb_942e_549f35008dee.jpeg</t>
  </si>
  <si>
    <t>https://topol-dt.ru/upload/iblock/582/9deff303_e2a3_11ea_a0f3_549f35008dee_791d5258_9cea_11eb_942e_549f35008dee.jpeg</t>
  </si>
  <si>
    <t>https://topol-dt.ru/upload/iblock/419/9deff303_e2a3_11ea_a0f3_549f35008dee_83d5e4f4_9cea_11eb_942e_549f35008dee.jpeg</t>
  </si>
  <si>
    <t>https://topol-dt.ru/upload/iblock/2ec/9deff303_e2a3_11ea_a0f3_549f35008dee_6f79f1af_eb80_11eb_9107_549f35008dee.pdf</t>
  </si>
  <si>
    <t>Кровать Polini kids Simple 950, белый</t>
  </si>
  <si>
    <t>2.45616</t>
  </si>
  <si>
    <t>Кроватка-домик Polini Kids Simple 950 изготовлена из натурального материала: массив березы.Отличается простой надежной конструкцией. Надстройка в виде крыши делает спальное место необычным и уютным.Модель оснащена реечным днищем.Боковой бортик защитит ребенка от падений.Универсальный белый цвет дерева сочетается с любой детской мебелью, а также с любым постельным бельем.Модель соответствует требованиям ГОСТ 19917 и ТР ТС 025/2012 .Размеры:Общий: (ВхШхД) 170х86,5х168 см.Размер спального ложа: 160х80 см.Высота матраса: до 15 см.Рост ребенка: до 140 см.Возраст ребенка: от 3 до 10 лет.Максимальный вес: до 60 кг.</t>
  </si>
  <si>
    <t>https://topol-dt.ru/catalog/krovati_podrostkovye/krovat_polini_kids_simple_950_belyy/</t>
  </si>
  <si>
    <t>https://topol-dt.ru/upload/iblock/4d4/8f5f4cae_e11e_11ea_a0f3_549f35008dee_0481250c_a73c_11eb_9107_549f35008dee.jpeg</t>
  </si>
  <si>
    <t>https://topol-dt.ru/upload/iblock/dc1/8f5f4cae_e11e_11ea_a0f3_549f35008dee_4e2e7791_67ad_11ec_8a98_549f35008dee.jpeg</t>
  </si>
  <si>
    <t>https://topol-dt.ru/upload/iblock/43a/8f5f4cae_e11e_11ea_a0f3_549f35008dee_0c556bb3_a73c_11eb_9107_549f35008dee.jpeg</t>
  </si>
  <si>
    <t>https://topol-dt.ru/upload/iblock/b26/8f5f4cae_e11e_11ea_a0f3_549f35008dee_75b173f4_a73c_11eb_9107_549f35008dee.jpeg</t>
  </si>
  <si>
    <t>https://topol-dt.ru/upload/iblock/88a/8f5f4cae_e11e_11ea_a0f3_549f35008dee_7df339e7_a73c_11eb_9107_549f35008dee.jpeg</t>
  </si>
  <si>
    <t>https://topol-dt.ru/upload/iblock/1ae/8f5f4cae_e11e_11ea_a0f3_549f35008dee_0dc4512f_a73f_11eb_9107_549f35008dee.jpeg</t>
  </si>
  <si>
    <t>https://topol-dt.ru/upload/iblock/1a0/8f5f4cae_e11e_11ea_a0f3_549f35008dee_0dc45130_a73f_11eb_9107_549f35008dee.jpeg</t>
  </si>
  <si>
    <t>https://topol-dt.ru/upload/iblock/67e/8f5f4cae_e11e_11ea_a0f3_549f35008dee_1aa32eed_a73f_11eb_9107_549f35008dee.jpeg</t>
  </si>
  <si>
    <t>https://topol-dt.ru/upload/iblock/97b/8f5f4cae_e11e_11ea_a0f3_549f35008dee_cf07191d_a74f_11eb_9107_549f35008dee.jpeg</t>
  </si>
  <si>
    <t>https://topol-dt.ru/upload/iblock/fee/8f5f4cae_e11e_11ea_a0f3_549f35008dee_98100eff_a9a8_11eb_9107_549f35008dee.jpeg</t>
  </si>
  <si>
    <t>https://topol-dt.ru/upload/iblock/cbb/8f5f4cae_e11e_11ea_a0f3_549f35008dee_fced238d_a73b_11eb_9107_549f35008dee.pdf</t>
  </si>
  <si>
    <t>Боковое ограждение кровати детской Polini kids Mirum 1910, желтый</t>
  </si>
  <si>
    <t>https://topol-dt.ru/catalog/aksessuary_dlya_mebeli/bokovoe_ograzhdenie_krovati_detskoy_polini_kids_mirum_1910_zheltyy/</t>
  </si>
  <si>
    <t>https://topol-dt.ru/upload/iblock/712/d4917084_25f7_11e9_94db_549f35008dee_668bc634_4a13_11e9_94db_549f35008dee.jpeg</t>
  </si>
  <si>
    <t>https://topol-dt.ru/upload/iblock/dc4/d4917084_25f7_11e9_94db_549f35008dee_70707e56_4a13_11e9_94db_549f35008dee.jpeg</t>
  </si>
  <si>
    <t>https://topol-dt.ru/upload/iblock/270/d4917084_25f7_11e9_94db_549f35008dee_a26a83d3_adfa_11ed_bf2f_549f35008dee.jpeg</t>
  </si>
  <si>
    <t>https://topol-dt.ru/upload/iblock/7cb/d4917084_25f7_11e9_94db_549f35008dee_1cacba2c_56a6_11e9_94db_549f35008dee.pdf</t>
  </si>
  <si>
    <t>Кровать детская Фея 1414 венге-бежевый</t>
  </si>
  <si>
    <t>1.15668</t>
  </si>
  <si>
    <t>Кровать-трансформер детская Фея 1414 - кроватка 5 в 1: кровать для новорожденного, пеленальный комод, кровать подростковая, прикроватная тумба, письменный стол.Модель снабжена маятником поперечного качания, который можно зафиксировать. Передняя стенка опускается- механизм \Кнопка\". Силиконовые накладки анти-зубки в комплекте. Высота спального ложа регулируется в 3х положениях (от пола):&amp;nbsp</t>
  </si>
  <si>
    <t>60,2 см. , 50,2 см. и 40,2 см..Комод может быть установлен как с правой, так и с левой стороны кровати. Пеленальная поверхность снабжена бортиками, которые защищают&amp;nbsp</t>
  </si>
  <si>
    <t>младенца от скатывания. Поверхность&amp;nbsp</t>
  </si>
  <si>
    <t>выдерживает вес до 11 кг. Рекомендуется использовать для пеленания деток от 0 до 12 месяцев. Ящики комода на роликовых направляющих.  Возраст ребенка: от 0 до 15 лет   Размеры:  Кровать детская: Общий размер (ВхДхШ): 108,5х173,2х63,8 см. Размер матраса для детской кровати: 120 х 60 см. Высота бокового ограждения переднего: 67, 6 см.&amp;nbsp</t>
  </si>
  <si>
    <t xml:space="preserve"> Ширина рейки: 3 см., Расстояние между рейками: 7,5 см.  Кровать для подростка: Общий размер (ВхДхШ):&amp;nbsp</t>
  </si>
  <si>
    <t>61,2х173,2х63,8 см. Расстояние от пола до дна подростковой кровати: 32,4 см. Размер матраса для подростковой кровати: 170 х 60 см.  Комод с пеленальной поверхностью: Общий размер: 63х41,6х63,6 см. Размер пеленальной поверхности: 8,2х38,4х63,6 см. Подходит пеленальный матрасик: 38,4х63,6 см. Размер ящиков комода:16,8х38х51,6 см. Размер ниши комода: 15,6х38,4х51,6 см.  Размер стола: 72,8х123,2х 63,8 см. "</t>
  </si>
  <si>
    <t>https://topol-dt.ru/catalog/krovati_transformery_iz_ldsp_i_mdf/krovat_detskaya_feya_1414_venge_bezhevyy/</t>
  </si>
  <si>
    <t>https://topol-dt.ru/upload/iblock/961/1de28da2_7736_11eb_942e_549f35008dee_dc1d4976_ae6c_11eb_9107_549f35008dee.jpeg</t>
  </si>
  <si>
    <t>https://topol-dt.ru/upload/iblock/b67/1de28da2_7736_11eb_942e_549f35008dee_d4d57400_ae6c_11eb_9107_549f35008dee.jpeg</t>
  </si>
  <si>
    <t>https://topol-dt.ru/upload/iblock/5ce/1de28da2_7736_11eb_942e_549f35008dee_e2e2333e_ae6c_11eb_9107_549f35008dee.jpeg</t>
  </si>
  <si>
    <t>https://topol-dt.ru/upload/iblock/520/1de28da2_7736_11eb_942e_549f35008dee_e9c14c28_ae6c_11eb_9107_549f35008dee.jpeg</t>
  </si>
  <si>
    <t>https://topol-dt.ru/upload/iblock/518/1de28da2_7736_11eb_942e_549f35008dee_f4a4b789_ae6c_11eb_9107_549f35008dee.jpeg</t>
  </si>
  <si>
    <t>https://topol-dt.ru/upload/iblock/3d8/1de28da2_7736_11eb_942e_549f35008dee_f4a4b78a_ae6c_11eb_9107_549f35008dee.jpeg</t>
  </si>
  <si>
    <t>https://topol-dt.ru/upload/iblock/97f/1de28da2_7736_11eb_942e_549f35008dee_f4a4b78b_ae6c_11eb_9107_549f35008dee.jpeg</t>
  </si>
  <si>
    <t>https://topol-dt.ru/upload/iblock/386/1de28da2_7736_11eb_942e_549f35008dee_06bf4ebf_ae6d_11eb_9107_549f35008dee.jpeg</t>
  </si>
  <si>
    <t>https://topol-dt.ru/upload/iblock/232/1de28da2_7736_11eb_942e_549f35008dee_bf9b1b88_b879_11eb_9107_549f35008dee.jpeg</t>
  </si>
  <si>
    <t>https://topol-dt.ru/upload/iblock/ded/1de28da2_7736_11eb_942e_549f35008dee_32a6f295_ae6c_11eb_9107_549f35008dee.pdf</t>
  </si>
  <si>
    <t>Шкаф двухсекционный Polini kids Simple, серый</t>
  </si>
  <si>
    <t xml:space="preserve">Оснащен 2 закрытыми секциями, вмещающие в себя вместительные полки и платяную штангу.Сглаженные углы шкафа уберегут ребенка от получения травм.Изготовлен из высококачественных и безвредных материалов: ЛДСП Kronospan (Австрия).Отвечает европейским стандартам качества и требованиям к безопасности детей.Габариты изделия: (ВхШхГ) 1900 х 898 х 516 мм.. </t>
  </si>
  <si>
    <t>https://topol-dt.ru/catalog/shkafy/shkaf_dvukhsektsionnyy_polini_kids_simple_seryy/</t>
  </si>
  <si>
    <t>https://topol-dt.ru/upload/iblock/a72/09f4b9be_a3f2_11eb_942e_549f35008dee_a106a5e7_b23b_11eb_9107_549f35008dee.jpeg</t>
  </si>
  <si>
    <t>https://topol-dt.ru/upload/iblock/8a4/09f4b9be_a3f2_11eb_942e_549f35008dee_a106a5e9_b23b_11eb_9107_549f35008dee.jpeg</t>
  </si>
  <si>
    <t>https://topol-dt.ru/upload/iblock/216/09f4b9be_a3f2_11eb_942e_549f35008dee_a94d2e9a_b23b_11eb_9107_549f35008dee.jpeg</t>
  </si>
  <si>
    <t>https://topol-dt.ru/upload/iblock/fae/09f4b9be_a3f2_11eb_942e_549f35008dee_a94d2e9b_b23b_11eb_9107_549f35008dee.jpeg</t>
  </si>
  <si>
    <t>https://topol-dt.ru/upload/iblock/05c/09f4b9be_a3f2_11eb_942e_549f35008dee_81e8bb39_bf7c_11ee_bc5a_525400ebc2a0.jpeg</t>
  </si>
  <si>
    <t>https://topol-dt.ru/upload/iblock/1f9/09f4b9be_a3f2_11eb_942e_549f35008dee_81e8bb3a_bf7c_11ee_bc5a_525400ebc2a0.jpeg</t>
  </si>
  <si>
    <t>https://topol-dt.ru/upload/iblock/b6f/09f4b9be_a3f2_11eb_942e_549f35008dee_88b9f491_bf7c_11ee_bc5a_525400ebc2a0.jpeg</t>
  </si>
  <si>
    <t>https://topol-dt.ru/upload/iblock/ff1/09f4b9be_a3f2_11eb_942e_549f35008dee_88b9f492_bf7c_11ee_bc5a_525400ebc2a0.jpeg</t>
  </si>
  <si>
    <t>https://topol-dt.ru/upload/iblock/37e/09f4b9be_a3f2_11eb_942e_549f35008dee_910d6add_bf7c_11ee_bc5a_525400ebc2a0.jpeg</t>
  </si>
  <si>
    <t>https://topol-dt.ru/upload/iblock/098/09f4b9be_a3f2_11eb_942e_549f35008dee_baaead8f_a864_11ed_bf2f_549f35008dee.jpeg</t>
  </si>
  <si>
    <t>https://topol-dt.ru/upload/iblock/1c2/09f4b9be_a3f2_11eb_942e_549f35008dee_baaead90_a864_11ed_bf2f_549f35008dee.jpeg</t>
  </si>
  <si>
    <t>https://topol-dt.ru/upload/iblock/0fa/09f4b9be_a3f2_11eb_942e_549f35008dee_5ebb094a_ac56_11ed_bf2f_549f35008dee.jpeg</t>
  </si>
  <si>
    <t>https://topol-dt.ru/upload/iblock/4f4/09f4b9be_a3f2_11eb_942e_549f35008dee_6ca8d6a4_ac56_11ed_bf2f_549f35008dee.jpeg</t>
  </si>
  <si>
    <t>https://topol-dt.ru/upload/iblock/9cb/09f4b9be_a3f2_11eb_942e_549f35008dee_7f4e02d4_b23d_11eb_9107_549f35008dee.pdf</t>
  </si>
  <si>
    <t>Матрас для пеленания двухсторонний Polini kids Звезды, со съемным вкладышем, макиато-бежевый</t>
  </si>
  <si>
    <t>-на комоды шириной 90 и 80 см.-хлопок 100%,-съемный вкадыш с непромокаемой основой-бортики по бокам-двухсторонняяРазмер: 77х72 см..</t>
  </si>
  <si>
    <t>https://topol-dt.ru/catalog/pelenalnye_doski/matras_dlya_pelenaniya_dvukhstoronniy_polini_kids_zvezdy_so_semnym_vkladyshem_makiato_bezhevyy/</t>
  </si>
  <si>
    <t>https://topol-dt.ru/upload/iblock/2f8/0d3fc4a1_c2a3_11ea_a0f3_549f35008dee_040a171e_b944_11eb_9107_549f35008dee.jpeg</t>
  </si>
  <si>
    <t>https://topol-dt.ru/upload/iblock/098/0d3fc4a1_c2a3_11ea_a0f3_549f35008dee_040a171f_b944_11eb_9107_549f35008dee.jpeg</t>
  </si>
  <si>
    <t>https://topol-dt.ru/upload/iblock/8b9/0d3fc4a1_c2a3_11ea_a0f3_549f35008dee_040a1720_b944_11eb_9107_549f35008dee.jpeg</t>
  </si>
  <si>
    <t>https://topol-dt.ru/upload/iblock/1fb/0d3fc4a1_c2a3_11ea_a0f3_549f35008dee_25b9f80f_c2a2_11eb_9107_549f35008dee.jpeg</t>
  </si>
  <si>
    <t>https://topol-dt.ru/upload/iblock/106/0d3fc4a1_c2a3_11ea_a0f3_549f35008dee_33e0e66f_c2a2_11eb_9107_549f35008dee.jpeg</t>
  </si>
  <si>
    <t>https://topol-dt.ru/upload/iblock/48f/0d3fc4a1_c2a3_11ea_a0f3_549f35008dee_39e500c1_c2a2_11eb_9107_549f35008dee.jpeg</t>
  </si>
  <si>
    <t>https://topol-dt.ru/upload/iblock/e8e/0d3fc4a1_c2a3_11ea_a0f3_549f35008dee_41f0070e_c2a2_11eb_9107_549f35008dee.jpeg</t>
  </si>
  <si>
    <t>Матрас для пеленания двухсторонний Polini kids Зигзаг, со съемным вкладышем, серый-голубой</t>
  </si>
  <si>
    <t>https://topol-dt.ru/catalog/pelenalnye_doski/matras_dlya_pelenaniya_dvukhstoronniy_polini_kids_zigzag_so_semnym_vkladyshem_seryy_goluboy/</t>
  </si>
  <si>
    <t>https://topol-dt.ru/upload/iblock/8ec/21edb902_c2a3_11ea_a0f3_549f35008dee_59122151_b943_11eb_9107_549f35008dee.jpeg</t>
  </si>
  <si>
    <t>https://topol-dt.ru/upload/iblock/dd0/21edb902_c2a3_11ea_a0f3_549f35008dee_5f8adf0f_b943_11eb_9107_549f35008dee.jpeg</t>
  </si>
  <si>
    <t>https://topol-dt.ru/upload/iblock/e4c/21edb902_c2a3_11ea_a0f3_549f35008dee_5f8adf10_b943_11eb_9107_549f35008dee.jpeg</t>
  </si>
  <si>
    <t>https://topol-dt.ru/upload/iblock/9f8/21edb902_c2a3_11ea_a0f3_549f35008dee_66c46c44_b943_11eb_9107_549f35008dee.jpeg</t>
  </si>
  <si>
    <t>https://topol-dt.ru/upload/iblock/fd4/21edb902_c2a3_11ea_a0f3_549f35008dee_66c46c45_b943_11eb_9107_549f35008dee.jpeg</t>
  </si>
  <si>
    <t>https://topol-dt.ru/upload/iblock/cbe/21edb902_c2a3_11ea_a0f3_549f35008dee_6f6a2c02_b943_11eb_9107_549f35008dee.jpeg</t>
  </si>
  <si>
    <t>https://topol-dt.ru/upload/iblock/d87/21edb902_c2a3_11ea_a0f3_549f35008dee_6f6a2c03_b943_11eb_9107_549f35008dee.jpeg</t>
  </si>
  <si>
    <t>https://topol-dt.ru/upload/iblock/fc3/21edb902_c2a3_11ea_a0f3_549f35008dee_16a69bac_eeb1_11eb_9107_549f35008dee.jpeg</t>
  </si>
  <si>
    <t>https://topol-dt.ru/upload/iblock/72f/21edb902_c2a3_11ea_a0f3_549f35008dee_16a69bae_eeb1_11eb_9107_549f35008dee.jpeg</t>
  </si>
  <si>
    <t>Матрас для пеленания двухсторонний Polini kids Зигзаг, со съемным вкладышем, серый-розовый</t>
  </si>
  <si>
    <t>https://topol-dt.ru/catalog/pelenalnye_doski/matras_dlya_pelenaniya_dvukhstoronniy_polini_kids_zigzag_so_semnym_vkladyshem_seryy_rozovyy/</t>
  </si>
  <si>
    <t>https://topol-dt.ru/upload/iblock/e91/31e4d3b9_c2a3_11ea_a0f3_549f35008dee_e284586b_b942_11eb_9107_549f35008dee.jpeg</t>
  </si>
  <si>
    <t>https://topol-dt.ru/upload/iblock/e65/31e4d3b9_c2a3_11ea_a0f3_549f35008dee_e284586c_b942_11eb_9107_549f35008dee.jpeg</t>
  </si>
  <si>
    <t>https://topol-dt.ru/upload/iblock/f34/31e4d3b9_c2a3_11ea_a0f3_549f35008dee_f0e20672_b942_11eb_9107_549f35008dee.jpeg</t>
  </si>
  <si>
    <t>https://topol-dt.ru/upload/iblock/bbb/31e4d3b9_c2a3_11ea_a0f3_549f35008dee_f0e20673_b942_11eb_9107_549f35008dee.jpeg</t>
  </si>
  <si>
    <t>https://topol-dt.ru/upload/iblock/2ee/31e4d3b9_c2a3_11ea_a0f3_549f35008dee_f7ee5983_b942_11eb_9107_549f35008dee.jpeg</t>
  </si>
  <si>
    <t>https://topol-dt.ru/upload/iblock/59e/31e4d3b9_c2a3_11ea_a0f3_549f35008dee_081c33de_b943_11eb_9107_549f35008dee.jpeg</t>
  </si>
  <si>
    <t>https://topol-dt.ru/upload/iblock/934/31e4d3b9_c2a3_11ea_a0f3_549f35008dee_081c33df_b943_11eb_9107_549f35008dee.jpeg</t>
  </si>
  <si>
    <t>https://topol-dt.ru/upload/iblock/ec1/31e4d3b9_c2a3_11ea_a0f3_549f35008dee_10eccc62_b943_11eb_9107_549f35008dee.jpeg</t>
  </si>
  <si>
    <t>https://topol-dt.ru/upload/iblock/24d/31e4d3b9_c2a3_11ea_a0f3_549f35008dee_4d1ed8b1_eeb1_11eb_9107_549f35008dee.jpeg</t>
  </si>
  <si>
    <t>Качели детские подвесные Polini kids Зверушки, желтый</t>
  </si>
  <si>
    <t>Детские подвесные качели Polini kids крепятся к балке, потолку, турнику. Можно устанавливать на улице или дома. Сидение состоит из мягкой съемной подушки. Подвесные веревки из 100% хлопка. Карабин и кольца идут в комплекте.   Возрастной диапазон: от 3 до 6 лет.  Максимальный вес: 35 кг  Материал сидения: полиэстер  Наполнитель: холлофайбер  Перекладины: массив березы  Размер:33х33х26см. Длина веревки: 120 см..</t>
  </si>
  <si>
    <t>https://topol-dt.ru/catalog/kacheli/kacheli_detskie_podvesnye_polini_kids_zverushki_zheltyy/</t>
  </si>
  <si>
    <t>https://topol-dt.ru/upload/iblock/1b6/73984d16_83ca_11ea_a0f3_549f35008dee_b315bcbc_a642_11ea_a0f3_549f35008dee.jpeg</t>
  </si>
  <si>
    <t>https://topol-dt.ru/upload/iblock/04e/73984d16_83ca_11ea_a0f3_549f35008dee_b9c0775f_a642_11ea_a0f3_549f35008dee.jpeg</t>
  </si>
  <si>
    <t>https://topol-dt.ru/upload/iblock/266/73984d16_83ca_11ea_a0f3_549f35008dee_b9c07760_a642_11ea_a0f3_549f35008dee.jpeg</t>
  </si>
  <si>
    <t>https://topol-dt.ru/upload/iblock/412/73984d16_83ca_11ea_a0f3_549f35008dee_c2e6c16d_a642_11ea_a0f3_549f35008dee.jpeg</t>
  </si>
  <si>
    <t>https://topol-dt.ru/upload/iblock/f02/73984d16_83ca_11ea_a0f3_549f35008dee_c2e6c16e_a642_11ea_a0f3_549f35008dee.jpeg</t>
  </si>
  <si>
    <t>https://topol-dt.ru/upload/iblock/e4d/73984d16_83ca_11ea_a0f3_549f35008dee_cdd3b24f_a642_11ea_a0f3_549f35008dee.jpeg</t>
  </si>
  <si>
    <t>https://topol-dt.ru/upload/iblock/f0a/73984d16_83ca_11ea_a0f3_549f35008dee_cdd3b250_a642_11ea_a0f3_549f35008dee.jpeg</t>
  </si>
  <si>
    <t>https://topol-dt.ru/upload/iblock/249/73984d16_83ca_11ea_a0f3_549f35008dee_d4e266c0_a642_11ea_a0f3_549f35008dee.jpeg</t>
  </si>
  <si>
    <t>https://topol-dt.ru/upload/iblock/db9/73984d16_83ca_11ea_a0f3_549f35008dee_30dbc26c_bc96_11eb_9107_549f35008dee.pdf</t>
  </si>
  <si>
    <t>Качели детские подвесные Polini kids Веселые животные, зеленый</t>
  </si>
  <si>
    <t>Детские подвесные качели Polini kids крепятся к балке, потолку, турнику. Можно устанавливать на улице или дома. Сидение состоит из мягкой съемной подушки. Подвесные веревки из 100% хлопка. Карабин и кольца идут в комплекте.   Возрастной диапазон: от 3 до 6 лет.  Максимальный вес: 35 кг  Материал сидения: полиэстер  Наполнитель: холлофайбер  Перекладины: массив березы.  Размер:33х33х26см. Длина веревки: 120 см.</t>
  </si>
  <si>
    <t>https://topol-dt.ru/catalog/kacheli/kacheli_detskie_podvesnye_polini_kids_veselye_zhivotnye_zelenyy/</t>
  </si>
  <si>
    <t>https://topol-dt.ru/upload/iblock/043/a1f99ced_83ca_11ea_a0f3_549f35008dee_7b1be0c9_a642_11ea_a0f3_549f35008dee.jpeg</t>
  </si>
  <si>
    <t>https://topol-dt.ru/upload/iblock/9de/a1f99ced_83ca_11ea_a0f3_549f35008dee_73fee417_a642_11ea_a0f3_549f35008dee.jpeg</t>
  </si>
  <si>
    <t>https://topol-dt.ru/upload/iblock/644/a1f99ced_83ca_11ea_a0f3_549f35008dee_846f64fc_a642_11ea_a0f3_549f35008dee.jpeg</t>
  </si>
  <si>
    <t>https://topol-dt.ru/upload/iblock/3fa/a1f99ced_83ca_11ea_a0f3_549f35008dee_846f64fd_a642_11ea_a0f3_549f35008dee.jpeg</t>
  </si>
  <si>
    <t>https://topol-dt.ru/upload/iblock/e4f/a1f99ced_83ca_11ea_a0f3_549f35008dee_8bb73a72_a642_11ea_a0f3_549f35008dee.jpeg</t>
  </si>
  <si>
    <t>https://topol-dt.ru/upload/iblock/52b/a1f99ced_83ca_11ea_a0f3_549f35008dee_8bb73a74_a642_11ea_a0f3_549f35008dee.jpeg</t>
  </si>
  <si>
    <t>https://topol-dt.ru/upload/iblock/b5f/a1f99ced_83ca_11ea_a0f3_549f35008dee_991d595d_a642_11ea_a0f3_549f35008dee.jpeg</t>
  </si>
  <si>
    <t>https://topol-dt.ru/upload/iblock/598/a1f99ced_83ca_11ea_a0f3_549f35008dee_991d595e_a642_11ea_a0f3_549f35008dee.jpeg</t>
  </si>
  <si>
    <t>https://topol-dt.ru/upload/iblock/0ad/a1f99ced_83ca_11ea_a0f3_549f35008dee_a147518f_a642_11ea_a0f3_549f35008dee.jpeg</t>
  </si>
  <si>
    <t>https://topol-dt.ru/upload/iblock/afd/a1f99ced_83ca_11ea_a0f3_549f35008dee_12d2b896_bc96_11eb_9107_549f35008dee.pdf</t>
  </si>
  <si>
    <t>Качели детские подвесные Polini kids Котики, серый</t>
  </si>
  <si>
    <t>https://topol-dt.ru/catalog/kacheli/kacheli_detskie_podvesnye_polini_kids_kotiki_seryy/</t>
  </si>
  <si>
    <t>https://topol-dt.ru/upload/iblock/d6e/dbd6b036_83ca_11ea_a0f3_549f35008dee_ee25e187_a642_11ea_a0f3_549f35008dee.jpeg</t>
  </si>
  <si>
    <t>https://topol-dt.ru/upload/iblock/aa2/dbd6b036_83ca_11ea_a0f3_549f35008dee_ee25e188_a642_11ea_a0f3_549f35008dee.jpeg</t>
  </si>
  <si>
    <t>https://topol-dt.ru/upload/iblock/ed4/dbd6b036_83ca_11ea_a0f3_549f35008dee_f76197f7_a642_11ea_a0f3_549f35008dee.jpeg</t>
  </si>
  <si>
    <t>https://topol-dt.ru/upload/iblock/c1e/dbd6b036_83ca_11ea_a0f3_549f35008dee_00ebdbd0_a643_11ea_a0f3_549f35008dee.jpeg</t>
  </si>
  <si>
    <t>https://topol-dt.ru/upload/iblock/7ed/dbd6b036_83ca_11ea_a0f3_549f35008dee_0772e1d2_a643_11ea_a0f3_549f35008dee.jpeg</t>
  </si>
  <si>
    <t>https://topol-dt.ru/upload/iblock/2b6/dbd6b036_83ca_11ea_a0f3_549f35008dee_0ed023aa_a643_11ea_a0f3_549f35008dee.jpeg</t>
  </si>
  <si>
    <t>https://topol-dt.ru/upload/iblock/026/dbd6b036_83ca_11ea_a0f3_549f35008dee_1ec99fc0_a643_11ea_a0f3_549f35008dee.jpeg</t>
  </si>
  <si>
    <t>https://topol-dt.ru/upload/iblock/5cd/dbd6b036_83ca_11ea_a0f3_549f35008dee_1ec99fc1_a643_11ea_a0f3_549f35008dee.jpeg</t>
  </si>
  <si>
    <t>https://topol-dt.ru/upload/iblock/665/dbd6b036_83ca_11ea_a0f3_549f35008dee_1b33776e_bc96_11eb_9107_549f35008dee.pdf</t>
  </si>
  <si>
    <t>Качели детские подвесные Polini kids Морская история, голубой</t>
  </si>
  <si>
    <t>https://topol-dt.ru/catalog/kacheli/kacheli_detskie_podvesnye_polini_kids_morskaya_istoriya_goluboy/</t>
  </si>
  <si>
    <t>https://topol-dt.ru/upload/iblock/528/36b38e42_8618_11eb_942e_549f35008dee_12144522_bec2_11eb_9107_549f35008dee.jpeg</t>
  </si>
  <si>
    <t>https://topol-dt.ru/upload/iblock/25e/36b38e42_8618_11eb_942e_549f35008dee_04c31be4_bec2_11eb_9107_549f35008dee.jpeg</t>
  </si>
  <si>
    <t>https://topol-dt.ru/upload/iblock/b55/36b38e42_8618_11eb_942e_549f35008dee_04c31be5_bec2_11eb_9107_549f35008dee.jpeg</t>
  </si>
  <si>
    <t>https://topol-dt.ru/upload/iblock/479/36b38e42_8618_11eb_942e_549f35008dee_0bca602e_bec2_11eb_9107_549f35008dee.jpeg</t>
  </si>
  <si>
    <t>https://topol-dt.ru/upload/iblock/4db/36b38e42_8618_11eb_942e_549f35008dee_0bca602f_bec2_11eb_9107_549f35008dee.jpeg</t>
  </si>
  <si>
    <t>https://topol-dt.ru/upload/iblock/cfd/36b38e42_8618_11eb_942e_549f35008dee_12144521_bec2_11eb_9107_549f35008dee.jpeg</t>
  </si>
  <si>
    <t>https://topol-dt.ru/upload/iblock/21a/36b38e42_8618_11eb_942e_549f35008dee_1cb47514_bec2_11eb_9107_549f35008dee.jpeg</t>
  </si>
  <si>
    <t>https://topol-dt.ru/upload/iblock/c1d/36b38e42_8618_11eb_942e_549f35008dee_1cb47515_bec2_11eb_9107_549f35008dee.jpeg</t>
  </si>
  <si>
    <t>https://topol-dt.ru/upload/iblock/ecf/36b38e42_8618_11eb_942e_549f35008dee_29b35e6b_bec2_11eb_9107_549f35008dee.jpeg</t>
  </si>
  <si>
    <t>https://topol-dt.ru/upload/iblock/36b/36b38e42_8618_11eb_942e_549f35008dee_448dffc4_bec2_11eb_9107_549f35008dee.jpeg</t>
  </si>
  <si>
    <t>https://topol-dt.ru/upload/iblock/aec/36b38e42_8618_11eb_942e_549f35008dee_39bbec51_bc96_11eb_9107_549f35008dee.pdf</t>
  </si>
  <si>
    <t>Палатка-вигвам детская Polini kids Звёзды, макиато</t>
  </si>
  <si>
    <t>https://topol-dt.ru/catalog/vigvamy/palatka_vigvam_detskaya_polini_kids_zvyezdy_makiato/</t>
  </si>
  <si>
    <t>https://topol-dt.ru/upload/iblock/b4b/2d03a561_a299_11eb_942e_549f35008dee_298b7d0e_bebe_11eb_9107_549f35008dee.jpeg</t>
  </si>
  <si>
    <t>https://topol-dt.ru/upload/iblock/d6b/2d03a561_a299_11eb_942e_549f35008dee_327766ee_bebe_11eb_9107_549f35008dee.jpeg</t>
  </si>
  <si>
    <t>https://topol-dt.ru/upload/iblock/3b5/2d03a561_a299_11eb_942e_549f35008dee_327766ef_bebe_11eb_9107_549f35008dee.jpeg</t>
  </si>
  <si>
    <t>https://topol-dt.ru/upload/iblock/f9c/2d03a561_a299_11eb_942e_549f35008dee_398e62e1_bebe_11eb_9107_549f35008dee.jpeg</t>
  </si>
  <si>
    <t>https://topol-dt.ru/upload/iblock/587/2d03a561_a299_11eb_942e_549f35008dee_398e62e3_bebe_11eb_9107_549f35008dee.jpeg</t>
  </si>
  <si>
    <t>https://topol-dt.ru/upload/iblock/1f8/2d03a561_a299_11eb_942e_549f35008dee_40728e46_bebe_11eb_9107_549f35008dee.jpeg</t>
  </si>
  <si>
    <t>https://topol-dt.ru/upload/iblock/c76/2d03a561_a299_11eb_942e_549f35008dee_4721c635_bebe_11eb_9107_549f35008dee.jpeg</t>
  </si>
  <si>
    <t>https://topol-dt.ru/upload/iblock/53c/2d03a561_a299_11eb_942e_549f35008dee_4721c636_bebe_11eb_9107_549f35008dee.jpeg</t>
  </si>
  <si>
    <t>https://topol-dt.ru/upload/iblock/b50/2d03a561_a299_11eb_942e_549f35008dee_4e336ae6_bebe_11eb_9107_549f35008dee.jpeg</t>
  </si>
  <si>
    <t>https://topol-dt.ru/upload/iblock/805/2d03a561_a299_11eb_942e_549f35008dee_ee9e4e2b_9b90_11ec_9890_549f35008dee.pdf</t>
  </si>
  <si>
    <t>Овальный детский матрас Polini kids Волшебные сны Перышко 119х60х7, микрофибра</t>
  </si>
  <si>
    <t>https://topol-dt.ru/catalog/matratsy/ovalnyy_detskiy_matras_polini_kids_volshebnye_sny_peryshko_119kh60kh7_mikrofibra/</t>
  </si>
  <si>
    <t>https://topol-dt.ru/upload/iblock/996/1ff839ab_4bca_11e9_94db_549f35008dee_e735b94b_bebf_11eb_9107_549f35008dee.jpeg</t>
  </si>
  <si>
    <t>https://topol-dt.ru/upload/iblock/c36/1ff839ab_4bca_11e9_94db_549f35008dee_f8315aa3_bebf_11eb_9107_549f35008dee.jpeg</t>
  </si>
  <si>
    <t>https://topol-dt.ru/upload/iblock/1f6/1ff839ab_4bca_11e9_94db_549f35008dee_0e2c5ab7_bec0_11eb_9107_549f35008dee.jpeg</t>
  </si>
  <si>
    <t>https://topol-dt.ru/upload/iblock/030/1ff839ab_4bca_11e9_94db_549f35008dee_0e2c5ab8_bec0_11eb_9107_549f35008dee.jpeg</t>
  </si>
  <si>
    <t>https://topol-dt.ru/upload/iblock/860/1ff839ab_4bca_11e9_94db_549f35008dee_166ebbad_bec0_11eb_9107_549f35008dee.jpeg</t>
  </si>
  <si>
    <t>https://topol-dt.ru/upload/iblock/35b/1ff839ab_4bca_11e9_94db_549f35008dee_21e04873_bec0_11eb_9107_549f35008dee.jpeg</t>
  </si>
  <si>
    <t>https://topol-dt.ru/upload/iblock/741/1ff839ab_4bca_11e9_94db_549f35008dee_29c25f8f_bec0_11eb_9107_549f35008dee.jpeg</t>
  </si>
  <si>
    <t>https://topol-dt.ru/upload/iblock/097/1ff839ab_4bca_11e9_94db_549f35008dee_29c25f91_bec0_11eb_9107_549f35008dee.jpeg</t>
  </si>
  <si>
    <t>https://topol-dt.ru/upload/iblock/a91/1ff839ab_4bca_11e9_94db_549f35008dee_309154f4_bec0_11eb_9107_549f35008dee.jpeg</t>
  </si>
  <si>
    <t>Шкаф трехсекционный Polini kids Simple, серый</t>
  </si>
  <si>
    <t>Шкаф трехсекционный Polini kids Simple, серый состоит из 2 закрытых секций, вмещающих в себя 5 полок и платяную штангу, которые могут быть по-разному установлены.Центральная часть состоит из открытого стеллажа, в основании которого 3 выдвижных ящика на роликовых направляющих. Сглаженные углы шкафа уберегут ребенка от получения травм. Изготовлен из высококачественных и безвредных материалов: ЛДСП Kronospan (Австрия).Отвечает европейским стандартам качества и требованиям к безопасности детей.Габариты изделия (ГхВхШ): 52 x 190 x 135 см..</t>
  </si>
  <si>
    <t>https://topol-dt.ru/catalog/shkafy/shkaf_trekhsektsionnyy_polini_kids_simple_seryy/</t>
  </si>
  <si>
    <t>https://topol-dt.ru/upload/iblock/ec1/4083bdd1_a3f2_11eb_942e_549f35008dee_4ed166c4_c36b_11eb_9107_549f35008dee.jpeg</t>
  </si>
  <si>
    <t>https://topol-dt.ru/upload/iblock/25a/4083bdd1_a3f2_11eb_942e_549f35008dee_4ed166c5_c36b_11eb_9107_549f35008dee.jpeg</t>
  </si>
  <si>
    <t>https://topol-dt.ru/upload/iblock/0d9/4083bdd1_a3f2_11eb_942e_549f35008dee_5502bb3b_c36b_11eb_9107_549f35008dee.jpeg</t>
  </si>
  <si>
    <t>https://topol-dt.ru/upload/iblock/09f/4083bdd1_a3f2_11eb_942e_549f35008dee_5502bb3c_c36b_11eb_9107_549f35008dee.jpeg</t>
  </si>
  <si>
    <t>https://topol-dt.ru/upload/iblock/b91/4083bdd1_a3f2_11eb_942e_549f35008dee_5b5c8716_c36b_11eb_9107_549f35008dee.jpeg</t>
  </si>
  <si>
    <t>https://topol-dt.ru/upload/iblock/e2a/4083bdd1_a3f2_11eb_942e_549f35008dee_70a9296d_e0a6_11eb_9107_549f35008dee.jpeg</t>
  </si>
  <si>
    <t>https://topol-dt.ru/upload/iblock/045/4083bdd1_a3f2_11eb_942e_549f35008dee_7f5564de_e0a6_11eb_9107_549f35008dee.jpeg</t>
  </si>
  <si>
    <t>https://topol-dt.ru/upload/iblock/fbd/4083bdd1_a3f2_11eb_942e_549f35008dee_e0399d90_a869_11ed_bf2f_549f35008dee.jpeg</t>
  </si>
  <si>
    <t>https://topol-dt.ru/upload/iblock/58f/4083bdd1_a3f2_11eb_942e_549f35008dee_e0399d91_a869_11ed_bf2f_549f35008dee.jpeg</t>
  </si>
  <si>
    <t>https://topol-dt.ru/upload/iblock/9f6/4083bdd1_a3f2_11eb_942e_549f35008dee_e8b4848a_a869_11ed_bf2f_549f35008dee.jpeg</t>
  </si>
  <si>
    <t>https://topol-dt.ru/upload/iblock/46e/4083bdd1_a3f2_11eb_942e_549f35008dee_f1d36d9d_c374_11eb_9107_549f35008dee.pdf</t>
  </si>
  <si>
    <t>Качели Polini kids Disney baby 101 Далматинец, с вышивкой, бирюзовый</t>
  </si>
  <si>
    <t>Детские качели Polini kids Disney baby 101 Далматинец,с любимым героем гармонично впишутся в интерьер детской комнаты.Выполнены из надежного металлического каркаса с мягкими насадками.От скольжения установлены специальные насадки на ножках.Для безопасности во время качания предусмотрены ремни безопасности.Легко и компактно складываются для хранения и транспортировки.Габариты:В сложенном виде:100х380х1120 мм.Габаритные размеры:1015х735х1100 мм.</t>
  </si>
  <si>
    <t>https://topol-dt.ru/catalog/kacheli/kacheli_polini_kids_disney_baby_101_dalmatinets_s_vyshivkoy_biryuzovyy/</t>
  </si>
  <si>
    <t>https://topol-dt.ru/upload/iblock/2b8/985068e4_2d53_11eb_876e_549f35008dee_80da582d_c75c_11eb_9107_549f35008dee.jpeg</t>
  </si>
  <si>
    <t>https://topol-dt.ru/upload/iblock/f72/985068e4_2d53_11eb_876e_549f35008dee_975d088c_c75d_11eb_9107_549f35008dee.jpeg</t>
  </si>
  <si>
    <t>https://topol-dt.ru/upload/iblock/f1a/985068e4_2d53_11eb_876e_549f35008dee_975d088d_c75d_11eb_9107_549f35008dee.jpeg</t>
  </si>
  <si>
    <t>https://topol-dt.ru/upload/iblock/bb2/985068e4_2d53_11eb_876e_549f35008dee_a18e6f81_c75d_11eb_9107_549f35008dee.jpeg</t>
  </si>
  <si>
    <t>https://topol-dt.ru/upload/iblock/857/985068e4_2d53_11eb_876e_549f35008dee_a18e6f82_c75d_11eb_9107_549f35008dee.jpeg</t>
  </si>
  <si>
    <t>https://topol-dt.ru/upload/iblock/eff/985068e4_2d53_11eb_876e_549f35008dee_c9b6b799_c75d_11eb_9107_549f35008dee.jpeg</t>
  </si>
  <si>
    <t>https://topol-dt.ru/upload/iblock/faf/985068e4_2d53_11eb_876e_549f35008dee_d2dee80c_c75d_11eb_9107_549f35008dee.jpeg</t>
  </si>
  <si>
    <t>https://topol-dt.ru/upload/iblock/ead/985068e4_2d53_11eb_876e_549f35008dee_e8b2896c_c75d_11eb_9107_549f35008dee.jpeg</t>
  </si>
  <si>
    <t>https://topol-dt.ru/upload/iblock/8d7/985068e4_2d53_11eb_876e_549f35008dee_efcc448a_c75d_11eb_9107_549f35008dee.jpeg</t>
  </si>
  <si>
    <t>https://topol-dt.ru/upload/iblock/da8/985068e4_2d53_11eb_876e_549f35008dee_f6bca51d_c75d_11eb_9107_549f35008dee.jpeg</t>
  </si>
  <si>
    <t>https://topol-dt.ru/upload/iblock/771/985068e4_2d53_11eb_876e_549f35008dee_ff0e96ae_c75d_11eb_9107_549f35008dee.jpeg</t>
  </si>
  <si>
    <t>https://topol-dt.ru/upload/iblock/f8c/985068e4_2d53_11eb_876e_549f35008dee_ff0e96af_c75d_11eb_9107_549f35008dee.jpeg</t>
  </si>
  <si>
    <t>Комод Polini kids Simple 1260, белый</t>
  </si>
  <si>
    <t>Комод Polini kids Simple 1260 создаст теплую атмосферу в комнате ребенка благодаря современному дизайну.Имеет съемную пеленальную поверхность, когда малыш подрастет, рамку можно снять.Модель сочетает в себе открытые полки, которые можно использовать  в качестве хранения детских вещей.Размер: комод (ВхШхГ): 92,х59,6х40,4 см.рамка (ВхШхГ): 12х60х88,1 см.Размер полок (ВхГ): 33,9х38,2 см.</t>
  </si>
  <si>
    <t>https://topol-dt.ru/catalog/komody_i_stoliki/komod_polini_kids_simple_1260_belyy/</t>
  </si>
  <si>
    <t>https://topol-dt.ru/upload/iblock/8d2/56711f1b_e75d_11ea_a0f3_549f35008dee_b35e190f_c843_11eb_9107_549f35008dee.jpeg</t>
  </si>
  <si>
    <t>https://topol-dt.ru/upload/iblock/906/56711f1b_e75d_11ea_a0f3_549f35008dee_b35e1910_c843_11eb_9107_549f35008dee.jpeg</t>
  </si>
  <si>
    <t>https://topol-dt.ru/upload/iblock/96e/56711f1b_e75d_11ea_a0f3_549f35008dee_ba529e5c_c843_11eb_9107_549f35008dee.jpeg</t>
  </si>
  <si>
    <t>https://topol-dt.ru/upload/iblock/2da/56711f1b_e75d_11ea_a0f3_549f35008dee_ba529e5d_c843_11eb_9107_549f35008dee.jpeg</t>
  </si>
  <si>
    <t>https://topol-dt.ru/upload/iblock/abb/56711f1b_e75d_11ea_a0f3_549f35008dee_c4a2746c_c843_11eb_9107_549f35008dee.jpeg</t>
  </si>
  <si>
    <t>https://topol-dt.ru/upload/iblock/86d/56711f1b_e75d_11ea_a0f3_549f35008dee_c4a2746d_c843_11eb_9107_549f35008dee.jpeg</t>
  </si>
  <si>
    <t>https://topol-dt.ru/upload/iblock/c34/56711f1b_e75d_11ea_a0f3_549f35008dee_cb2bdbcc_c843_11eb_9107_549f35008dee.jpeg</t>
  </si>
  <si>
    <t>https://topol-dt.ru/upload/iblock/731/56711f1b_e75d_11ea_a0f3_549f35008dee_cb2bdbcd_c843_11eb_9107_549f35008dee.jpeg</t>
  </si>
  <si>
    <t>https://topol-dt.ru/upload/iblock/028/56711f1b_e75d_11ea_a0f3_549f35008dee_d3e4a68d_c843_11eb_9107_549f35008dee.jpeg</t>
  </si>
  <si>
    <t>https://topol-dt.ru/upload/iblock/cc2/56711f1b_e75d_11ea_a0f3_549f35008dee_c1473f7a_ca95_11eb_9107_549f35008dee.pdf</t>
  </si>
  <si>
    <t>Комод Polini kids Simple 1260, вяз</t>
  </si>
  <si>
    <t>https://topol-dt.ru/catalog/komody_i_stoliki/komod_polini_kids_simple_1260_vyaz/</t>
  </si>
  <si>
    <t>https://topol-dt.ru/upload/iblock/384/86915091_e75d_11ea_a0f3_549f35008dee_eb04a4d7_c843_11eb_9107_549f35008dee.jpeg</t>
  </si>
  <si>
    <t>https://topol-dt.ru/upload/iblock/961/86915091_e75d_11ea_a0f3_549f35008dee_eb04a4d8_c843_11eb_9107_549f35008dee.jpeg</t>
  </si>
  <si>
    <t>https://topol-dt.ru/upload/iblock/e72/86915091_e75d_11ea_a0f3_549f35008dee_f0fcd925_c843_11eb_9107_549f35008dee.jpeg</t>
  </si>
  <si>
    <t>https://topol-dt.ru/upload/iblock/665/86915091_e75d_11ea_a0f3_549f35008dee_f705b558_c843_11eb_9107_549f35008dee.jpeg</t>
  </si>
  <si>
    <t>https://topol-dt.ru/upload/iblock/c28/86915091_e75d_11ea_a0f3_549f35008dee_f705b559_c843_11eb_9107_549f35008dee.jpeg</t>
  </si>
  <si>
    <t>https://topol-dt.ru/upload/iblock/d09/86915091_e75d_11ea_a0f3_549f35008dee_01401f06_c844_11eb_9107_549f35008dee.jpeg</t>
  </si>
  <si>
    <t>https://topol-dt.ru/upload/iblock/deb/86915091_e75d_11ea_a0f3_549f35008dee_01401f07_c844_11eb_9107_549f35008dee.jpeg</t>
  </si>
  <si>
    <t>https://topol-dt.ru/upload/iblock/b0d/86915091_e75d_11ea_a0f3_549f35008dee_01401f08_c844_11eb_9107_549f35008dee.jpeg</t>
  </si>
  <si>
    <t>https://topol-dt.ru/upload/iblock/449/86915091_e75d_11ea_a0f3_549f35008dee_0b142d87_c844_11eb_9107_549f35008dee.jpeg</t>
  </si>
  <si>
    <t>https://topol-dt.ru/upload/iblock/0eb/86915091_e75d_11ea_a0f3_549f35008dee_0b142e08_c844_11eb_9107_549f35008dee.jpeg</t>
  </si>
  <si>
    <t>https://topol-dt.ru/upload/iblock/4d5/86915091_e75d_11ea_a0f3_549f35008dee_cb5931c4_ca95_11eb_9107_549f35008dee.pdf</t>
  </si>
  <si>
    <t xml:space="preserve">Комод Polini kids Sky 5085, c ящиками, розовый </t>
  </si>
  <si>
    <t>https://topol-dt.ru/catalog/komody_i_stoliki/komod_polini_kids_sky_5085_c_yashchikami_rozovyy_/</t>
  </si>
  <si>
    <t>https://topol-dt.ru/upload/iblock/ac8/13d30e86_1880_11e9_94db_549f35008dee_1b52dbe5_2604_11e9_94db_549f35008dee.jpeg</t>
  </si>
  <si>
    <t>https://topol-dt.ru/upload/iblock/5d4/13d30e86_1880_11e9_94db_549f35008dee_3f165e0f_3721_11ec_9107_549f35008dee.jpeg</t>
  </si>
  <si>
    <t>https://topol-dt.ru/upload/iblock/fbe/13d30e86_1880_11e9_94db_549f35008dee_1b52dbe6_2604_11e9_94db_549f35008dee.jpeg</t>
  </si>
  <si>
    <t>https://topol-dt.ru/upload/iblock/1a8/13d30e86_1880_11e9_94db_549f35008dee_1b52dbe7_2604_11e9_94db_549f35008dee.jpeg</t>
  </si>
  <si>
    <t>Качели детские подвесные Polini kids Монстрики, голубой</t>
  </si>
  <si>
    <t>Детские подвесные качели Polini kids крепятся к балке, потолку, турнику. Можно устанавливать на улице или дома. Сидение состоит из мягкой съемной подушки. Подвесные веревки из 100% хлопка. Карабин и кольца идут в комплекте.   Возрастной диапазон: от 3 до 6 лет.  Максимальный вес: 35 кг  Материал сидения: полиэстер  Наполнитель: холлофайбер  Перекладины: массив березы  Размер:33х33х26см. Длина веревки: 120 см.</t>
  </si>
  <si>
    <t>https://topol-dt.ru/catalog/kacheli/kacheli_detskie_podvesnye_polini_kids_monstriki_goluboy/</t>
  </si>
  <si>
    <t>https://topol-dt.ru/upload/iblock/9dd/c9b939a8_83c9_11ea_a0f3_549f35008dee_318151ca_a643_11ea_a0f3_549f35008dee.jpeg</t>
  </si>
  <si>
    <t>https://topol-dt.ru/upload/iblock/ac5/c9b939a8_83c9_11ea_a0f3_549f35008dee_395a5b2f_a643_11ea_a0f3_549f35008dee.jpeg</t>
  </si>
  <si>
    <t>https://topol-dt.ru/upload/iblock/82b/c9b939a8_83c9_11ea_a0f3_549f35008dee_395a5b30_a643_11ea_a0f3_549f35008dee.jpeg</t>
  </si>
  <si>
    <t>https://topol-dt.ru/upload/iblock/753/c9b939a8_83c9_11ea_a0f3_549f35008dee_4098ab25_a643_11ea_a0f3_549f35008dee.jpeg</t>
  </si>
  <si>
    <t>https://topol-dt.ru/upload/iblock/04e/c9b939a8_83c9_11ea_a0f3_549f35008dee_4098ab26_a643_11ea_a0f3_549f35008dee.jpeg</t>
  </si>
  <si>
    <t>https://topol-dt.ru/upload/iblock/246/c9b939a8_83c9_11ea_a0f3_549f35008dee_47fd111f_a643_11ea_a0f3_549f35008dee.jpeg</t>
  </si>
  <si>
    <t>https://topol-dt.ru/upload/iblock/c41/c9b939a8_83c9_11ea_a0f3_549f35008dee_4ed04327_a643_11ea_a0f3_549f35008dee.jpeg</t>
  </si>
  <si>
    <t>https://topol-dt.ru/upload/iblock/530/c9b939a8_83c9_11ea_a0f3_549f35008dee_4ed04328_a643_11ea_a0f3_549f35008dee.jpeg</t>
  </si>
  <si>
    <t>https://topol-dt.ru/upload/iblock/76f/c9b939a8_83c9_11ea_a0f3_549f35008dee_55170402_a643_11ea_a0f3_549f35008dee.jpeg</t>
  </si>
  <si>
    <t>https://topol-dt.ru/upload/iblock/cdb/c9b939a8_83c9_11ea_a0f3_549f35008dee_4204b5ff_bc96_11eb_9107_549f35008dee.pdf</t>
  </si>
  <si>
    <t>Детское подвесное кресло Polini kids Кокон, розовый</t>
  </si>
  <si>
    <t>https://topol-dt.ru/catalog/kacheli/detskoe_podvesnoe_kreslo_polini_kids_kokon_rozovyy/</t>
  </si>
  <si>
    <t>https://topol-dt.ru/upload/iblock/409/9d7e4147_b86c_11eb_9107_549f35008dee_2e82c807_bc92_11eb_9107_549f35008dee.jpeg</t>
  </si>
  <si>
    <t>https://topol-dt.ru/upload/iblock/68c/9d7e4147_b86c_11eb_9107_549f35008dee_3614e938_bc92_11eb_9107_549f35008dee.jpeg</t>
  </si>
  <si>
    <t>https://topol-dt.ru/upload/iblock/7fb/9d7e4147_b86c_11eb_9107_549f35008dee_3e9872d2_bc92_11eb_9107_549f35008dee.jpeg</t>
  </si>
  <si>
    <t>https://topol-dt.ru/upload/iblock/bfb/9d7e4147_b86c_11eb_9107_549f35008dee_3e9872d3_bc92_11eb_9107_549f35008dee.jpeg</t>
  </si>
  <si>
    <t>https://topol-dt.ru/upload/iblock/dd8/9d7e4147_b86c_11eb_9107_549f35008dee_473c0804_bc92_11eb_9107_549f35008dee.jpeg</t>
  </si>
  <si>
    <t>https://topol-dt.ru/upload/iblock/24b/9d7e4147_b86c_11eb_9107_549f35008dee_473c0805_bc92_11eb_9107_549f35008dee.jpeg</t>
  </si>
  <si>
    <t>https://topol-dt.ru/upload/iblock/931/9d7e4147_b86c_11eb_9107_549f35008dee_4dd03d7d_bc92_11eb_9107_549f35008dee.jpeg</t>
  </si>
  <si>
    <t>Доска пеленальная Polini kids Disney baby Король Лев, для детских кроватей, зеленый</t>
  </si>
  <si>
    <t>Крепится к кроватке и на любую горизонтальную поверхность благодаря жесткой основе.По бокам доски расположены высокие бортики,дно с наполнителем из поролона - высота 10 см.Верхний слой выполнен из непромокаемой ткани.Возраст: с рождения.Размер:78х46 см.</t>
  </si>
  <si>
    <t>https://topol-dt.ru/catalog/pelenalnye_doski/doska_pelenalnaya_polini_kids_disney_baby_korol_lev_dlya_detskikh_krovatey_zelenyy/</t>
  </si>
  <si>
    <t>https://topol-dt.ru/upload/iblock/9fd/c822d9db_a99a_11eb_9107_549f35008dee_63869420_d3f8_11eb_9107_549f35008dee.jpeg</t>
  </si>
  <si>
    <t>https://topol-dt.ru/upload/iblock/c39/c822d9db_a99a_11eb_9107_549f35008dee_6e4d6efc_d3f8_11eb_9107_549f35008dee.jpeg</t>
  </si>
  <si>
    <t>https://topol-dt.ru/upload/iblock/e57/c822d9db_a99a_11eb_9107_549f35008dee_6e4d6efd_d3f8_11eb_9107_549f35008dee.jpeg</t>
  </si>
  <si>
    <t>https://topol-dt.ru/upload/iblock/821/c822d9db_a99a_11eb_9107_549f35008dee_75b43656_d3f8_11eb_9107_549f35008dee.jpeg</t>
  </si>
  <si>
    <t>https://topol-dt.ru/upload/iblock/b4a/c822d9db_a99a_11eb_9107_549f35008dee_7d96c53f_d3f8_11eb_9107_549f35008dee.jpeg</t>
  </si>
  <si>
    <t>https://topol-dt.ru/upload/iblock/a28/c822d9db_a99a_11eb_9107_549f35008dee_7d96c540_d3f8_11eb_9107_549f35008dee.jpeg</t>
  </si>
  <si>
    <t>https://topol-dt.ru/upload/iblock/ce2/c822d9db_a99a_11eb_9107_549f35008dee_8632ff7c_d3f8_11eb_9107_549f35008dee.jpeg</t>
  </si>
  <si>
    <t>https://topol-dt.ru/upload/iblock/8b0/c822d9db_a99a_11eb_9107_549f35008dee_8632ff7d_d3f8_11eb_9107_549f35008dee.jpeg</t>
  </si>
  <si>
    <t>https://topol-dt.ru/upload/iblock/963/c822d9db_a99a_11eb_9107_549f35008dee_91d27793_d3f8_11eb_9107_549f35008dee.jpeg</t>
  </si>
  <si>
    <t>https://topol-dt.ru/upload/iblock/880/c822d9db_a99a_11eb_9107_549f35008dee_91d27794_d3f8_11eb_9107_549f35008dee.jpeg</t>
  </si>
  <si>
    <t>Доска пеленальная Polini kids Disney baby Медвежонок Винни, для детских кроватей, белый</t>
  </si>
  <si>
    <t>https://topol-dt.ru/catalog/pelenalnye_doski/doska_pelenalnaya_polini_kids_disney_baby_medvezhonok_vinni_dlya_detskikh_krovatey_belyy/</t>
  </si>
  <si>
    <t>https://topol-dt.ru/upload/iblock/07e/31e45216_886e_11eb_942e_549f35008dee_fc2e4377_d3ff_11eb_9107_549f35008dee.jpeg</t>
  </si>
  <si>
    <t>https://topol-dt.ru/upload/iblock/a28/31e45216_886e_11eb_942e_549f35008dee_035e4b2b_d400_11eb_9107_549f35008dee.jpeg</t>
  </si>
  <si>
    <t>https://topol-dt.ru/upload/iblock/594/31e45216_886e_11eb_942e_549f35008dee_035e4b2c_d400_11eb_9107_549f35008dee.jpeg</t>
  </si>
  <si>
    <t>https://topol-dt.ru/upload/iblock/82a/31e45216_886e_11eb_942e_549f35008dee_0ac773e5_d400_11eb_9107_549f35008dee.jpeg</t>
  </si>
  <si>
    <t>https://topol-dt.ru/upload/iblock/fc1/31e45216_886e_11eb_942e_549f35008dee_0ac773e6_d400_11eb_9107_549f35008dee.jpeg</t>
  </si>
  <si>
    <t>https://topol-dt.ru/upload/iblock/f78/31e45216_886e_11eb_942e_549f35008dee_1390e848_d400_11eb_9107_549f35008dee.jpeg</t>
  </si>
  <si>
    <t>https://topol-dt.ru/upload/iblock/228/31e45216_886e_11eb_942e_549f35008dee_19ce23a0_d400_11eb_9107_549f35008dee.jpeg</t>
  </si>
  <si>
    <t>https://topol-dt.ru/upload/iblock/1a2/31e45216_886e_11eb_942e_549f35008dee_19ce23a6_d400_11eb_9107_549f35008dee.jpeg</t>
  </si>
  <si>
    <t>https://topol-dt.ru/upload/iblock/e2b/31e45216_886e_11eb_942e_549f35008dee_21694941_d400_11eb_9107_549f35008dee.jpeg</t>
  </si>
  <si>
    <t>https://topol-dt.ru/upload/iblock/64e/31e45216_886e_11eb_942e_549f35008dee_27937996_d400_11eb_9107_549f35008dee.jpeg</t>
  </si>
  <si>
    <t>Доска пеленальная Polini kids Disney baby Микки Маус, для детских кроватей, серый</t>
  </si>
  <si>
    <t>Крепится к кроватке и на любую горизонтальную поверхность благодаря жесткой основе.По бокам доски расположены высокие бортики, дно с наполнителем из поролона - высота 10 см.Верхний слой выполнен из непромокаемой ткани.Возраст: с рождения.Размер: 78х46 см.</t>
  </si>
  <si>
    <t>https://topol-dt.ru/catalog/pelenalnye_doski/doska_pelenalnaya_polini_kids_disney_baby_mikki_maus_dlya_detskikh_krovatey_seryy/</t>
  </si>
  <si>
    <t>https://topol-dt.ru/upload/iblock/706/a943ce46_9c3a_11eb_942e_549f35008dee_ab354dc0_d3f4_11eb_9107_549f35008dee.jpeg</t>
  </si>
  <si>
    <t>https://topol-dt.ru/upload/iblock/03a/a943ce46_9c3a_11eb_942e_549f35008dee_b2dc5a42_d3f4_11eb_9107_549f35008dee.jpeg</t>
  </si>
  <si>
    <t>https://topol-dt.ru/upload/iblock/e70/a943ce46_9c3a_11eb_942e_549f35008dee_b2dc5a44_d3f4_11eb_9107_549f35008dee.jpeg</t>
  </si>
  <si>
    <t>https://topol-dt.ru/upload/iblock/087/a943ce46_9c3a_11eb_942e_549f35008dee_bafcccf2_d3f4_11eb_9107_549f35008dee.jpeg</t>
  </si>
  <si>
    <t>https://topol-dt.ru/upload/iblock/3c6/a943ce46_9c3a_11eb_942e_549f35008dee_c353ff47_d3f4_11eb_9107_549f35008dee.jpeg</t>
  </si>
  <si>
    <t>https://topol-dt.ru/upload/iblock/a6a/a943ce46_9c3a_11eb_942e_549f35008dee_c94c32b7_d3f4_11eb_9107_549f35008dee.jpeg</t>
  </si>
  <si>
    <t>https://topol-dt.ru/upload/iblock/ba5/a943ce46_9c3a_11eb_942e_549f35008dee_cfaac152_d3f4_11eb_9107_549f35008dee.jpeg</t>
  </si>
  <si>
    <t>https://topol-dt.ru/upload/iblock/77e/a943ce46_9c3a_11eb_942e_549f35008dee_cfaac153_d3f4_11eb_9107_549f35008dee.jpeg</t>
  </si>
  <si>
    <t>https://topol-dt.ru/upload/iblock/cf4/a943ce46_9c3a_11eb_942e_549f35008dee_d7b5c7a0_d3f4_11eb_9107_549f35008dee.jpeg</t>
  </si>
  <si>
    <t>https://topol-dt.ru/upload/iblock/818/a943ce46_9c3a_11eb_942e_549f35008dee_d7b5c7a1_d3f4_11eb_9107_549f35008dee.jpeg</t>
  </si>
  <si>
    <t>Матрас для пеленания двухсторонний Polini kids Звезды, со съемным вкладышем, серый</t>
  </si>
  <si>
    <t>-на комоды шириной 90 и 80 см.-хлопок 100%,-съемный вкадыш с непромокаемой основой-бортики по бокам-двухстороннийРазмер: 77х72 см..</t>
  </si>
  <si>
    <t>https://topol-dt.ru/catalog/pelenalnye_doski/matras_dlya_pelenaniya_dvukhstoronniy_polini_kids_zvezdy_so_semnym_vkladyshem_seryy/</t>
  </si>
  <si>
    <t>https://topol-dt.ru/upload/iblock/d2a/1543a6cd_c2a3_11ea_a0f3_549f35008dee_d0ac4f63_d35f_11eb_9107_549f35008dee.jpeg</t>
  </si>
  <si>
    <t>https://topol-dt.ru/upload/iblock/441/1543a6cd_c2a3_11ea_a0f3_549f35008dee_44c0ea40_d360_11eb_9107_549f35008dee.jpeg</t>
  </si>
  <si>
    <t>https://topol-dt.ru/upload/iblock/f8f/1543a6cd_c2a3_11ea_a0f3_549f35008dee_44c0ea41_d360_11eb_9107_549f35008dee.jpeg</t>
  </si>
  <si>
    <t>https://topol-dt.ru/upload/iblock/13c/1543a6cd_c2a3_11ea_a0f3_549f35008dee_4bff3a35_d360_11eb_9107_549f35008dee.jpeg</t>
  </si>
  <si>
    <t>https://topol-dt.ru/upload/iblock/152/1543a6cd_c2a3_11ea_a0f3_549f35008dee_546bd8ef_d360_11eb_9107_549f35008dee.jpeg</t>
  </si>
  <si>
    <t>https://topol-dt.ru/upload/iblock/e03/1543a6cd_c2a3_11ea_a0f3_549f35008dee_fdfd5c5d_eeaf_11eb_9107_549f35008dee.jpeg</t>
  </si>
  <si>
    <t>https://topol-dt.ru/upload/iblock/3a4/1543a6cd_c2a3_11ea_a0f3_549f35008dee_fdfd5c5e_eeaf_11eb_9107_549f35008dee.jpeg</t>
  </si>
  <si>
    <t>https://topol-dt.ru/upload/iblock/8d3/1543a6cd_c2a3_11ea_a0f3_549f35008dee_04f1e1aa_eeb0_11eb_9107_549f35008dee.jpeg</t>
  </si>
  <si>
    <t>https://topol-dt.ru/upload/iblock/f4b/1543a6cd_c2a3_11ea_a0f3_549f35008dee_04f1e1ab_eeb0_11eb_9107_549f35008dee.jpeg</t>
  </si>
  <si>
    <t>Кровать детская Фея 1414 белый</t>
  </si>
  <si>
    <t>Кровать-трансформер детская Фея 1414 - кроватка 5 в 1: кровать для новорожденного, пеленальный комод, кровать подростковая, прикроватная тумба, письменный стол.Белый цвет вписывается в любую квартиру.Модель снабжена маятником поперечного качания, который можно зафиксировать. Передняя стенка опускается- механизм \Кнопка\". Силиконовые накладки анти-зубки в комплекте. Высота спального ложа регулируется в 3х положениях (от пола): 60,2 см., 50,2 см и 40,2 см.Комод может быть установлен как с правой, так и с левой стороны кровати. Пеленальная поверхность снабжена бортиками, которые защищают младенца от скатывания. Поверхность выдерживает вес до 11 кг. Рекомендуется использовать для пеленания деток от 0 до 12 месяцев. Ящики комода на роликовых направляющих.Возраст ребенка:от 0 до 15 лет.Размеры: Кровать детская: Общий размер (ВхДхШ): 108,5х173,2х63,8 см. Размер матраса для детской кровати: 120 х 60 см. Высота бокового ограждения переднего: 67, 6 см. Ширина рейки: 3 см., Расстояние между рейками: 7,5 см.  Кровать для подростка: Общий размер (ВхДхШ): 61,2х173,2х63,8 см. Расстояние от пола до дна подростковой кровати: 32,4 см. Размер матраса для подростковой кровати: 170 х 60 см. Комод с пеленальной поверхностью: Общий размер: 63х41,6х63,6 см. Размер пеленальной поверхности: 8,2х38,4х63,6 см. Подходит пеленальный матрасик: 38,4х63,6 см. Размер ящиков комода:16,8х38х51,6 см. Размер ниши комода: 15,6х38,4х51,6 см. Размер стола: 72,8х123,2х 63,8 см."</t>
  </si>
  <si>
    <t>https://topol-dt.ru/catalog/krovati_transformery_iz_ldsp_i_mdf/krovat_detskaya_feya_1414_belyy/</t>
  </si>
  <si>
    <t>https://topol-dt.ru/upload/iblock/230/fe669a44_7735_11eb_942e_549f35008dee_a89bf28a_b878_11eb_9107_549f35008dee.jpeg</t>
  </si>
  <si>
    <t>https://topol-dt.ru/upload/iblock/1b0/fe669a44_7735_11eb_942e_549f35008dee_b10d5403_b878_11eb_9107_549f35008dee.jpeg</t>
  </si>
  <si>
    <t>https://topol-dt.ru/upload/iblock/99d/fe669a44_7735_11eb_942e_549f35008dee_b77c8c41_b878_11eb_9107_549f35008dee.jpeg</t>
  </si>
  <si>
    <t>https://topol-dt.ru/upload/iblock/2d5/fe669a44_7735_11eb_942e_549f35008dee_b77c8c42_b878_11eb_9107_549f35008dee.jpeg</t>
  </si>
  <si>
    <t>https://topol-dt.ru/upload/iblock/1b8/fe669a44_7735_11eb_942e_549f35008dee_c70aea6b_b878_11eb_9107_549f35008dee.jpeg</t>
  </si>
  <si>
    <t>https://topol-dt.ru/upload/iblock/507/fe669a44_7735_11eb_942e_549f35008dee_d22052b2_b878_11eb_9107_549f35008dee.jpeg</t>
  </si>
  <si>
    <t>https://topol-dt.ru/upload/iblock/931/fe669a44_7735_11eb_942e_549f35008dee_d22052b3_b878_11eb_9107_549f35008dee.jpeg</t>
  </si>
  <si>
    <t>https://topol-dt.ru/upload/iblock/c51/fe669a44_7735_11eb_942e_549f35008dee_dded04ef_b878_11eb_9107_549f35008dee.jpeg</t>
  </si>
  <si>
    <t>https://topol-dt.ru/upload/iblock/d88/fe669a44_7735_11eb_942e_549f35008dee_ed71dd97_b878_11eb_9107_549f35008dee.jpeg</t>
  </si>
  <si>
    <t>https://topol-dt.ru/upload/iblock/443/fe669a44_7735_11eb_942e_549f35008dee_3fc778ab_90e7_11ed_bf2f_549f35008dee.jpeg</t>
  </si>
  <si>
    <t>https://topol-dt.ru/upload/iblock/a8d/fe669a44_7735_11eb_942e_549f35008dee_71d73ab5_e60f_11eb_9107_549f35008dee.pdf</t>
  </si>
  <si>
    <t>https://topol-dt.ru/upload/iblock/d99/fe669a44_7735_11eb_942e_549f35008dee_e5f2b6e6_ddd2_11ed_bf2f_549f35008dee.pdf</t>
  </si>
  <si>
    <t xml:space="preserve">Шкаф двухсекционный Polini kids Sky 880, серый </t>
  </si>
  <si>
    <t>91.2</t>
  </si>
  <si>
    <t>Шкаф двухсекционный Polini kids Sky 880 имеет две секции.Модель оснащена вместительным ящиком в основании.Первая секция снабжена штангой для вешалок, вторая имеет 4 полки для одежды и других личных вещей ребенка.Шкаф выполнен в универсальном сером цвете, украшен синими деталями сверху и снизу.Модель отвечает европейским стандартам качества и безопасности.Размеры:мм: (ВхШхГ) 1900х902х500 мм.</t>
  </si>
  <si>
    <t>https://topol-dt.ru/catalog/shkafy/shkaf_dvukhsektsionnyy_polini_kids_sky_880_seryy_/</t>
  </si>
  <si>
    <t>https://topol-dt.ru/upload/iblock/634/ac6ccaa8_187e_11e9_94db_549f35008dee_da9ae21a_20a6_11e9_94db_549f35008dee.jpeg</t>
  </si>
  <si>
    <t>https://topol-dt.ru/upload/iblock/223/ac6ccaa8_187e_11e9_94db_549f35008dee_d4dcf5d5_3720_11ec_9107_549f35008dee.jpeg</t>
  </si>
  <si>
    <t>https://topol-dt.ru/upload/iblock/1a9/ac6ccaa8_187e_11e9_94db_549f35008dee_da9ae21b_20a6_11e9_94db_549f35008dee.jpeg</t>
  </si>
  <si>
    <t>https://topol-dt.ru/upload/iblock/9fc/ac6ccaa8_187e_11e9_94db_549f35008dee_1c4ff6b9_e92e_11eb_9107_549f35008dee.pdf</t>
  </si>
  <si>
    <t>Шкаф двухсекционный Polini kids Sky 880, розовый</t>
  </si>
  <si>
    <t>Шкаф двухсекционный Polini kids Sky 880 имеет две секции.Модель оснащена вместительным ящиком в основании.Первая секция снабжена штангой для вешалок, вторая имеет 4 полки для одежды и других личных вещей ребенка.Шкаф выполнен в нарядном розовом цвете, одна дверка - белая.Модель отвечает европейским стандартам качества и безопасности.Размеры:мм: (ВхШхГ) 1900х902х500 мм.</t>
  </si>
  <si>
    <t>https://topol-dt.ru/catalog/shkafy/shkaf_dvukhsektsionnyy_polini_kids_sky_880_rozovyy/</t>
  </si>
  <si>
    <t>https://topol-dt.ru/upload/iblock/240/d129a783_187e_11e9_94db_549f35008dee_3c364dca_1fd3_11e9_94db_549f35008dee.jpeg</t>
  </si>
  <si>
    <t>https://topol-dt.ru/upload/iblock/2a7/d129a783_187e_11e9_94db_549f35008dee_cdef94a9_3720_11ec_9107_549f35008dee.jpeg</t>
  </si>
  <si>
    <t>https://topol-dt.ru/upload/iblock/bc8/d129a783_187e_11e9_94db_549f35008dee_3c364dcc_1fd3_11e9_94db_549f35008dee.jpeg</t>
  </si>
  <si>
    <t>https://topol-dt.ru/upload/iblock/d2f/d129a783_187e_11e9_94db_549f35008dee_3996dc7f_e931_11eb_9107_549f35008dee.pdf</t>
  </si>
  <si>
    <t>Матрас для пеленания Polini kids Звезды с бортиками, 70х50 см, серый-белый</t>
  </si>
  <si>
    <t>Покрытие - непромокаемая клеенка, не содержит вредных веществ.Медицинская клеенка имеет сертификат безопасности и разрешена для использования в роддомах и поликлиниках.Мягкие бортики с 3-х сторон, которые можно приподнять и зафиксировать на кнопки. Бортики защитят ребенка от скатывания и от твердой поверхности пеленального комода.Легкий уход: достаточно протереть влажной тряпкой без абразивных веществ.Уникальный дизайн позволяет использовать матрасик любой стороной.Материал верха: ПВХ.Размер места для пеленания: 70х50 см.Размер матрасика в разложенном виде: 70х85 см.Высота бортиков: 10 см.</t>
  </si>
  <si>
    <t>https://topol-dt.ru/catalog/pelenalnye_doski_1/matras_dlya_pelenaniya_polini_kids_zvezdy_s_bortikami_70kh50_sm_seryy_belyy/</t>
  </si>
  <si>
    <t>https://topol-dt.ru/upload/iblock/2a7/f809f984_dfe9_11eb_9107_549f35008dee_d81d0383_f048_11eb_9107_549f35008dee.jpeg</t>
  </si>
  <si>
    <t>https://topol-dt.ru/upload/iblock/ab1/f809f984_dfe9_11eb_9107_549f35008dee_e2896a16_f048_11eb_9107_549f35008dee.jpeg</t>
  </si>
  <si>
    <t>https://topol-dt.ru/upload/iblock/3e7/f809f984_dfe9_11eb_9107_549f35008dee_e2896a18_f048_11eb_9107_549f35008dee.jpeg</t>
  </si>
  <si>
    <t>https://topol-dt.ru/upload/iblock/240/f809f984_dfe9_11eb_9107_549f35008dee_ebad52c4_f048_11eb_9107_549f35008dee.jpeg</t>
  </si>
  <si>
    <t>https://topol-dt.ru/upload/iblock/155/f809f984_dfe9_11eb_9107_549f35008dee_ebad52c5_f048_11eb_9107_549f35008dee.jpeg</t>
  </si>
  <si>
    <t>https://topol-dt.ru/upload/iblock/295/f809f984_dfe9_11eb_9107_549f35008dee_f5de36f0_f048_11eb_9107_549f35008dee.jpeg</t>
  </si>
  <si>
    <t>https://topol-dt.ru/upload/iblock/90c/f809f984_dfe9_11eb_9107_549f35008dee_fd50e52b_f048_11eb_9107_549f35008dee.jpeg</t>
  </si>
  <si>
    <t>https://topol-dt.ru/upload/iblock/0ef/f809f984_dfe9_11eb_9107_549f35008dee_fd50e52c_f048_11eb_9107_549f35008dee.jpeg</t>
  </si>
  <si>
    <t>https://topol-dt.ru/upload/iblock/71e/f809f984_dfe9_11eb_9107_549f35008dee_051e07b1_f049_11eb_9107_549f35008dee.jpeg</t>
  </si>
  <si>
    <t>Плед детский Polini kids Disney baby 101 Далматинец, белый</t>
  </si>
  <si>
    <t>https://topol-dt.ru/catalog/postelnoe_bele/pled_detskiy_polini_kids_disney_baby_101_dalmatinets_belyy/</t>
  </si>
  <si>
    <t>https://topol-dt.ru/upload/iblock/082/2d1ad845_b468_11eb_9107_549f35008dee_b52c8a52_f11a_11eb_9107_549f35008dee.jpeg</t>
  </si>
  <si>
    <t>https://topol-dt.ru/upload/iblock/ea9/2d1ad845_b468_11eb_9107_549f35008dee_d11b3008_f11a_11eb_9107_549f35008dee.jpeg</t>
  </si>
  <si>
    <t>https://topol-dt.ru/upload/iblock/a53/2d1ad845_b468_11eb_9107_549f35008dee_d11b3009_f11a_11eb_9107_549f35008dee.jpeg</t>
  </si>
  <si>
    <t>https://topol-dt.ru/upload/iblock/c37/2d1ad845_b468_11eb_9107_549f35008dee_d7ff0bb3_f11a_11eb_9107_549f35008dee.jpeg</t>
  </si>
  <si>
    <t>https://topol-dt.ru/upload/iblock/bb1/2d1ad845_b468_11eb_9107_549f35008dee_d7ff0bb4_f11a_11eb_9107_549f35008dee.jpeg</t>
  </si>
  <si>
    <t>https://topol-dt.ru/upload/iblock/d11/2d1ad845_b468_11eb_9107_549f35008dee_d7ff0bb5_f11a_11eb_9107_549f35008dee.jpeg</t>
  </si>
  <si>
    <t>https://topol-dt.ru/upload/iblock/00e/2d1ad845_b468_11eb_9107_549f35008dee_03a7a750_f38e_11eb_9107_549f35008dee.jpeg</t>
  </si>
  <si>
    <t>Плед детский Polini kids Disney baby Кошка Мари, розовый</t>
  </si>
  <si>
    <t>https://topol-dt.ru/catalog/postelnoe_bele/pled_detskiy_polini_kids_disney_baby_koshka_mari_rozovyy/</t>
  </si>
  <si>
    <t>https://topol-dt.ru/upload/iblock/927/3e391d9e_b468_11eb_9107_549f35008dee_16766825_f11b_11eb_9107_549f35008dee.jpeg</t>
  </si>
  <si>
    <t>https://topol-dt.ru/upload/iblock/101/3e391d9e_b468_11eb_9107_549f35008dee_16766824_f11b_11eb_9107_549f35008dee.jpeg</t>
  </si>
  <si>
    <t>https://topol-dt.ru/upload/iblock/587/3e391d9e_b468_11eb_9107_549f35008dee_1f01f8c0_f11b_11eb_9107_549f35008dee.jpeg</t>
  </si>
  <si>
    <t>https://topol-dt.ru/upload/iblock/70b/3e391d9e_b468_11eb_9107_549f35008dee_1f01f8c1_f11b_11eb_9107_549f35008dee.jpeg</t>
  </si>
  <si>
    <t>https://topol-dt.ru/upload/iblock/985/3e391d9e_b468_11eb_9107_549f35008dee_2617d150_f11b_11eb_9107_549f35008dee.jpeg</t>
  </si>
  <si>
    <t>https://topol-dt.ru/upload/iblock/cb0/3e391d9e_b468_11eb_9107_549f35008dee_2617d151_f11b_11eb_9107_549f35008dee.jpeg</t>
  </si>
  <si>
    <t>https://topol-dt.ru/upload/iblock/c3b/3e391d9e_b468_11eb_9107_549f35008dee_2f643162_f11b_11eb_9107_549f35008dee.jpeg</t>
  </si>
  <si>
    <t>Матрас для пеленания Polini kids French Teddy на комод, 65х65 см, белый-серый</t>
  </si>
  <si>
    <t>Матрас для пеленания Polini kids French Teddy на комод, 65х65 см, белый-серый дополнит детский комод и создаст комфортную зону для пеленания..Поверхность доски состоит из непромокаемой ткани- пленка  ПВХ. Данный материал упрощает уход за изделием и не требует стирки.Медицинская клеенка имеет сертификат безопасности и разрешена для использования в роддомах и поликлиниках. Мягкие бортики с 3-х сторон.Наполнитель:100% полиэфир имеет сертификат качества. Легкий уход: достаточно протереть влажной тряпкой без абразивных веществ.Идеально подходит для пеленальной поверхности кроватки 800,900 French/AmeliГабариты : 65х65 см.</t>
  </si>
  <si>
    <t>https://topol-dt.ru/catalog/pelenalnye_doski/matras_dlya_pelenaniya_polini_kids_french_teddy_na_komod_65kh65_sm_belyy_seryy/</t>
  </si>
  <si>
    <t>https://topol-dt.ru/upload/iblock/34d/c49154d8_d3e7_11eb_9107_549f35008dee_8b50eaac_f392_11eb_9107_549f35008dee.jpeg</t>
  </si>
  <si>
    <t>https://topol-dt.ru/upload/iblock/dd2/c49154d8_d3e7_11eb_9107_549f35008dee_8b50eaad_f392_11eb_9107_549f35008dee.jpeg</t>
  </si>
  <si>
    <t>https://topol-dt.ru/upload/iblock/8ce/c49154d8_d3e7_11eb_9107_549f35008dee_91dcb36d_f392_11eb_9107_549f35008dee.jpeg</t>
  </si>
  <si>
    <t>https://topol-dt.ru/upload/iblock/86b/c49154d8_d3e7_11eb_9107_549f35008dee_91dcb36e_f392_11eb_9107_549f35008dee.jpeg</t>
  </si>
  <si>
    <t>https://topol-dt.ru/upload/iblock/00f/c49154d8_d3e7_11eb_9107_549f35008dee_91dcb36f_f392_11eb_9107_549f35008dee.jpeg</t>
  </si>
  <si>
    <t>https://topol-dt.ru/upload/iblock/5ac/c49154d8_d3e7_11eb_9107_549f35008dee_8971ddd7_fe69_11eb_9107_549f35008dee.jpeg</t>
  </si>
  <si>
    <t>Кроватка детская Polini kids Simple 304, белый</t>
  </si>
  <si>
    <t>0.888956</t>
  </si>
  <si>
    <t>Кроватка детская Polini kids Simple 304 выполнена в классическом стиле.-2 положения спального ложа;-механизм опускания- автостенка;-колеса и полозья для качания в комплекте;-силиконовые накладки анти-зубки;-натуральные высококачественные материалы-массив березы;-стандартный размер ложа 120х60 см..Размер (ДхШхВ) – 124,8х67х107,3 см.Размер ложа – 120х60 см.Максимальная высота матраса: 15 см.Минимальный размер матраса: 114х54 см.</t>
  </si>
  <si>
    <t>https://topol-dt.ru/catalog/krovatki/krovatka_detskaya_polini_kids_simple_304_belyy/</t>
  </si>
  <si>
    <t>https://topol-dt.ru/upload/iblock/3d2/689d7cb2_d968_11eb_9107_549f35008dee_3bead479_f423_11eb_9107_549f35008dee.jpeg</t>
  </si>
  <si>
    <t>https://topol-dt.ru/upload/iblock/d0e/689d7cb2_d968_11eb_9107_549f35008dee_4300ad07_f423_11eb_9107_549f35008dee.jpeg</t>
  </si>
  <si>
    <t>https://topol-dt.ru/upload/iblock/4aa/689d7cb2_d968_11eb_9107_549f35008dee_4300ad08_f423_11eb_9107_549f35008dee.jpeg</t>
  </si>
  <si>
    <t>https://topol-dt.ru/upload/iblock/006/689d7cb2_d968_11eb_9107_549f35008dee_4b6aea5f_f423_11eb_9107_549f35008dee.jpeg</t>
  </si>
  <si>
    <t>https://topol-dt.ru/upload/iblock/aea/689d7cb2_d968_11eb_9107_549f35008dee_51fdd741_f423_11eb_9107_549f35008dee.jpeg</t>
  </si>
  <si>
    <t>https://topol-dt.ru/upload/iblock/c47/689d7cb2_d968_11eb_9107_549f35008dee_51fdd743_f423_11eb_9107_549f35008dee.jpeg</t>
  </si>
  <si>
    <t>https://topol-dt.ru/upload/iblock/b10/689d7cb2_d968_11eb_9107_549f35008dee_5a0da04f_f423_11eb_9107_549f35008dee.jpeg</t>
  </si>
  <si>
    <t>https://topol-dt.ru/upload/iblock/321/689d7cb2_d968_11eb_9107_549f35008dee_be6b76e9_9a20_11ec_9890_549f35008dee.jpeg</t>
  </si>
  <si>
    <t>https://topol-dt.ru/upload/iblock/c0d/689d7cb2_d968_11eb_9107_549f35008dee_06364640_f424_11eb_9107_549f35008dee.pdf</t>
  </si>
  <si>
    <t xml:space="preserve">Кроватка детская Polini kids Simple 340, белый- натуральный </t>
  </si>
  <si>
    <t>0.784</t>
  </si>
  <si>
    <t>Кроватка детская Polini kids Simple 340 выполнена в классическом стиле.-3 положения спального ложа;-передняя стенка снимается и кроватка превращается в приставную;-2 фиксирующих ремешка с фастексом;-силиконовые накладки анти-зубки;-натуральные высококачественные материалы- массив березы;-стандартный размер ложа 120х60 см.;-классический дизайн;-превращается в полноценную качалку(маятник продается отдельно).Размер (ДхШхВ) – 124,4х64,4х96 см.Размер ложа – 120х60 см.Максимальная высота матраса: 15 см.Минимальный размер матраса: 114х54 см.</t>
  </si>
  <si>
    <t>https://topol-dt.ru/catalog/krovatki/krovatka_detskaya_polini_kids_simple_340_belyy_naturalnyy_/</t>
  </si>
  <si>
    <t>https://topol-dt.ru/upload/iblock/fec/cc69898e_cdbf_11eb_9107_549f35008dee_884f804a_f422_11eb_9107_549f35008dee.jpeg</t>
  </si>
  <si>
    <t>https://topol-dt.ru/upload/iblock/145/cc69898e_cdbf_11eb_9107_549f35008dee_884f804b_f422_11eb_9107_549f35008dee.jpeg</t>
  </si>
  <si>
    <t>https://topol-dt.ru/upload/iblock/3aa/cc69898e_cdbf_11eb_9107_549f35008dee_8ea94c25_f422_11eb_9107_549f35008dee.jpeg</t>
  </si>
  <si>
    <t>https://topol-dt.ru/upload/iblock/a14/cc69898e_cdbf_11eb_9107_549f35008dee_8ea94c26_f422_11eb_9107_549f35008dee.jpeg</t>
  </si>
  <si>
    <t>https://topol-dt.ru/upload/iblock/c90/cc69898e_cdbf_11eb_9107_549f35008dee_95d6f27a_f422_11eb_9107_549f35008dee.jpeg</t>
  </si>
  <si>
    <t>https://topol-dt.ru/upload/iblock/17f/cc69898e_cdbf_11eb_9107_549f35008dee_a18e3852_f422_11eb_9107_549f35008dee.jpeg</t>
  </si>
  <si>
    <t>https://topol-dt.ru/upload/iblock/7d0/cc69898e_cdbf_11eb_9107_549f35008dee_a18e3853_f422_11eb_9107_549f35008dee.jpeg</t>
  </si>
  <si>
    <t>https://topol-dt.ru/upload/iblock/e80/cc69898e_cdbf_11eb_9107_549f35008dee_a81a0113_f422_11eb_9107_549f35008dee.jpeg</t>
  </si>
  <si>
    <t>https://topol-dt.ru/upload/iblock/9bb/cc69898e_cdbf_11eb_9107_549f35008dee_aeda281a_f422_11eb_9107_549f35008dee.jpeg</t>
  </si>
  <si>
    <t>https://topol-dt.ru/upload/iblock/12c/cc69898e_cdbf_11eb_9107_549f35008dee_a40486e0_ff28_11eb_9107_549f35008dee.jpeg</t>
  </si>
  <si>
    <t>https://topol-dt.ru/upload/iblock/f3c/cc69898e_cdbf_11eb_9107_549f35008dee_f35e2a87_2807_11ec_9107_549f35008dee.jpeg</t>
  </si>
  <si>
    <t>https://topol-dt.ru/upload/iblock/ae0/cc69898e_cdbf_11eb_9107_549f35008dee_2858175c_57f3_11ec_9107_549f35008dee.jpeg</t>
  </si>
  <si>
    <t>https://topol-dt.ru/upload/iblock/a2c/cc69898e_cdbf_11eb_9107_549f35008dee_2858175d_57f3_11ec_9107_549f35008dee.jpeg</t>
  </si>
  <si>
    <t>https://topol-dt.ru/upload/iblock/ace/cc69898e_cdbf_11eb_9107_549f35008dee_2f7ad34c_57f3_11ec_9107_549f35008dee.jpeg</t>
  </si>
  <si>
    <t>https://topol-dt.ru/upload/iblock/d71/cc69898e_cdbf_11eb_9107_549f35008dee_480ab8be_57f3_11ec_9107_549f35008dee.jpeg</t>
  </si>
  <si>
    <t>https://topol-dt.ru/upload/iblock/385/cc69898e_cdbf_11eb_9107_549f35008dee_480ab8c0_57f3_11ec_9107_549f35008dee.jpeg</t>
  </si>
  <si>
    <t>https://topol-dt.ru/upload/iblock/54b/cc69898e_cdbf_11eb_9107_549f35008dee_529ba1bf_4418_11ef_ba90_5254001dfc81.jpeg</t>
  </si>
  <si>
    <t>https://topol-dt.ru/upload/iblock/8bb/cc69898e_cdbf_11eb_9107_549f35008dee_5d62208f_4418_11ef_ba90_5254001dfc81.jpeg</t>
  </si>
  <si>
    <t>https://topol-dt.ru/upload/iblock/88b/cc69898e_cdbf_11eb_9107_549f35008dee_605656e5_1c52_11f0_ba9b_5254001dfc81.jpeg</t>
  </si>
  <si>
    <t>https://topol-dt.ru/upload/iblock/14a/cc69898e_cdbf_11eb_9107_549f35008dee_605656e6_1c52_11f0_ba9b_5254001dfc81.jpeg</t>
  </si>
  <si>
    <t>https://topol-dt.ru/upload/iblock/f7b/cc69898e_cdbf_11eb_9107_549f35008dee_6815ffa1_1c52_11f0_ba9b_5254001dfc81.jpeg</t>
  </si>
  <si>
    <t>https://topol-dt.ru/upload/iblock/ffa/cc69898e_cdbf_11eb_9107_549f35008dee_6815ffa2_1c52_11f0_ba9b_5254001dfc81.jpeg</t>
  </si>
  <si>
    <t>https://topol-dt.ru/upload/iblock/b1b/cc69898e_cdbf_11eb_9107_549f35008dee_700a1971_1c52_11f0_ba9b_5254001dfc81.jpeg</t>
  </si>
  <si>
    <t>https://topol-dt.ru/upload/iblock/358/cc69898e_cdbf_11eb_9107_549f35008dee_700a1972_1c52_11f0_ba9b_5254001dfc81.jpeg</t>
  </si>
  <si>
    <t>https://topol-dt.ru/upload/iblock/b59/cc69898e_cdbf_11eb_9107_549f35008dee_76f0c8a4_1c52_11f0_ba9b_5254001dfc81.jpeg</t>
  </si>
  <si>
    <t>https://topol-dt.ru/upload/iblock/bcf/cc69898e_cdbf_11eb_9107_549f35008dee_76f0c8a5_1c52_11f0_ba9b_5254001dfc81.jpeg</t>
  </si>
  <si>
    <t>https://topol-dt.ru/upload/iblock/117/cc69898e_cdbf_11eb_9107_549f35008dee_7dd05611_1c52_11f0_ba9b_5254001dfc81.jpeg</t>
  </si>
  <si>
    <t>https://topol-dt.ru/upload/iblock/7c0/cc69898e_cdbf_11eb_9107_549f35008dee_7dd05612_1c52_11f0_ba9b_5254001dfc81.jpeg</t>
  </si>
  <si>
    <t>https://topol-dt.ru/upload/iblock/ea9/cc69898e_cdbf_11eb_9107_549f35008dee_86394246_1c52_11f0_ba9b_5254001dfc81.jpeg</t>
  </si>
  <si>
    <t>https://topol-dt.ru/upload/iblock/8a5/cc69898e_cdbf_11eb_9107_549f35008dee_f80b1317_f424_11eb_9107_549f35008dee.pdf</t>
  </si>
  <si>
    <t>Кроватка детская Polini kids Simple 340, белый-серый</t>
  </si>
  <si>
    <t>https://topol-dt.ru/catalog/krovatki/krovatka_detskaya_polini_kids_simple_340_belyy_seryy/</t>
  </si>
  <si>
    <t>https://topol-dt.ru/upload/iblock/9bc/ded9d24c_cdbf_11eb_9107_549f35008dee_36d445c9_f422_11eb_9107_549f35008dee.jpeg</t>
  </si>
  <si>
    <t>https://topol-dt.ru/upload/iblock/3b3/ded9d24c_cdbf_11eb_9107_549f35008dee_36d445cc_f422_11eb_9107_549f35008dee.jpeg</t>
  </si>
  <si>
    <t>https://topol-dt.ru/upload/iblock/10a/ded9d24c_cdbf_11eb_9107_549f35008dee_3ceb6b1c_f422_11eb_9107_549f35008dee.jpeg</t>
  </si>
  <si>
    <t>https://topol-dt.ru/upload/iblock/f80/ded9d24c_cdbf_11eb_9107_549f35008dee_3ceb6b1d_f422_11eb_9107_549f35008dee.jpeg</t>
  </si>
  <si>
    <t>https://topol-dt.ru/upload/iblock/efa/ded9d24c_cdbf_11eb_9107_549f35008dee_434536f8_f422_11eb_9107_549f35008dee.jpeg</t>
  </si>
  <si>
    <t>https://topol-dt.ru/upload/iblock/66d/ded9d24c_cdbf_11eb_9107_549f35008dee_c88ae279_ff28_11eb_9107_549f35008dee.jpeg</t>
  </si>
  <si>
    <t>https://topol-dt.ru/upload/iblock/530/ded9d24c_cdbf_11eb_9107_549f35008dee_e7585744_2807_11ec_9107_549f35008dee.jpeg</t>
  </si>
  <si>
    <t>https://topol-dt.ru/upload/iblock/239/ded9d24c_cdbf_11eb_9107_549f35008dee_82f7af75_57f2_11ec_9107_549f35008dee.jpeg</t>
  </si>
  <si>
    <t>https://topol-dt.ru/upload/iblock/43e/ded9d24c_cdbf_11eb_9107_549f35008dee_82f7af76_57f2_11ec_9107_549f35008dee.jpeg</t>
  </si>
  <si>
    <t>https://topol-dt.ru/upload/iblock/415/ded9d24c_cdbf_11eb_9107_549f35008dee_82f7af77_57f2_11ec_9107_549f35008dee.jpeg</t>
  </si>
  <si>
    <t>https://topol-dt.ru/upload/iblock/d8f/ded9d24c_cdbf_11eb_9107_549f35008dee_8ba8d96a_57f2_11ec_9107_549f35008dee.jpeg</t>
  </si>
  <si>
    <t>https://topol-dt.ru/upload/iblock/e5a/ded9d24c_cdbf_11eb_9107_549f35008dee_8ba8d96b_57f2_11ec_9107_549f35008dee.jpeg</t>
  </si>
  <si>
    <t>https://topol-dt.ru/upload/iblock/20f/ded9d24c_cdbf_11eb_9107_549f35008dee_923d5d04_57f2_11ec_9107_549f35008dee.jpeg</t>
  </si>
  <si>
    <t>https://topol-dt.ru/upload/iblock/37f/ded9d24c_cdbf_11eb_9107_549f35008dee_923d5d05_57f2_11ec_9107_549f35008dee.jpeg</t>
  </si>
  <si>
    <t>https://topol-dt.ru/upload/iblock/cc3/ded9d24c_cdbf_11eb_9107_549f35008dee_7d66e613_4418_11ef_ba90_5254001dfc81.jpeg</t>
  </si>
  <si>
    <t>https://topol-dt.ru/upload/iblock/faf/ded9d24c_cdbf_11eb_9107_549f35008dee_83ab7200_4418_11ef_ba90_5254001dfc81.jpeg</t>
  </si>
  <si>
    <t>https://topol-dt.ru/upload/iblock/e51/ded9d24c_cdbf_11eb_9107_549f35008dee_d20423ba_86b2_11ed_bf2f_549f35008dee.jpeg</t>
  </si>
  <si>
    <t>https://topol-dt.ru/upload/iblock/06a/ded9d24c_cdbf_11eb_9107_549f35008dee_f042b351_f424_11eb_9107_549f35008dee.pdf</t>
  </si>
  <si>
    <t>Кроватка детская Polini kids Simple 340, белый- дуб</t>
  </si>
  <si>
    <t>Кроватка детская Polini kids Simple 340 выполнена в классическом стиле.-3 положения спального ложа;-передняя стенка снимается и кроватка превращается в приставную;-силиконовые накладки анти-зубки;-натуральные высококачественные материалы- массив березы;-стандартный размер ложа 120х60 см.;-классический дизайн;-превращается в полноценную качалку(маятник продается отдельно).Размер (ДхШхВ) – 124,4х64,4х96 см.Размер ложа – 120х60 см.Максимальная высота матраса: 15 см.Минимальный размер матраса: 114х54 см.</t>
  </si>
  <si>
    <t>https://topol-dt.ru/catalog/krovatki/krovatka_detskaya_polini_kids_simple_340_belyy_dub/</t>
  </si>
  <si>
    <t>https://topol-dt.ru/upload/iblock/378/18045e60_cdc0_11eb_9107_549f35008dee_b6c81fed_f421_11eb_9107_549f35008dee.jpeg</t>
  </si>
  <si>
    <t>https://topol-dt.ru/upload/iblock/f1d/18045e60_cdc0_11eb_9107_549f35008dee_bd58ab6d_f421_11eb_9107_549f35008dee.jpeg</t>
  </si>
  <si>
    <t>https://topol-dt.ru/upload/iblock/51f/18045e60_cdc0_11eb_9107_549f35008dee_bd58ab6e_f421_11eb_9107_549f35008dee.jpeg</t>
  </si>
  <si>
    <t>https://topol-dt.ru/upload/iblock/3ef/18045e60_cdc0_11eb_9107_549f35008dee_c686199c_f421_11eb_9107_549f35008dee.jpeg</t>
  </si>
  <si>
    <t>https://topol-dt.ru/upload/iblock/7ed/18045e60_cdc0_11eb_9107_549f35008dee_cfac63a9_f421_11eb_9107_549f35008dee.jpeg</t>
  </si>
  <si>
    <t>https://topol-dt.ru/upload/iblock/9bf/18045e60_cdc0_11eb_9107_549f35008dee_cfac63aa_f421_11eb_9107_549f35008dee.jpeg</t>
  </si>
  <si>
    <t>https://topol-dt.ru/upload/iblock/19b/18045e60_cdc0_11eb_9107_549f35008dee_d944efc4_f421_11eb_9107_549f35008dee.jpeg</t>
  </si>
  <si>
    <t>https://topol-dt.ru/upload/iblock/5be/18045e60_cdc0_11eb_9107_549f35008dee_d944efc5_f421_11eb_9107_549f35008dee.jpeg</t>
  </si>
  <si>
    <t>https://topol-dt.ru/upload/iblock/91c/18045e60_cdc0_11eb_9107_549f35008dee_e4e92a9b_f421_11eb_9107_549f35008dee.jpeg</t>
  </si>
  <si>
    <t>https://topol-dt.ru/upload/iblock/6c6/18045e60_cdc0_11eb_9107_549f35008dee_e382821f_ff28_11eb_9107_549f35008dee.jpeg</t>
  </si>
  <si>
    <t>https://topol-dt.ru/upload/iblock/64f/18045e60_cdc0_11eb_9107_549f35008dee_ff8a13cd_2807_11ec_9107_549f35008dee.jpeg</t>
  </si>
  <si>
    <t>https://topol-dt.ru/upload/iblock/b8a/18045e60_cdc0_11eb_9107_549f35008dee_8df66167_5bf2_11ec_9107_549f35008dee.jpeg</t>
  </si>
  <si>
    <t>https://topol-dt.ru/upload/iblock/a46/18045e60_cdc0_11eb_9107_549f35008dee_95341fcc_5bf2_11ec_9107_549f35008dee.jpeg</t>
  </si>
  <si>
    <t>https://topol-dt.ru/upload/iblock/951/18045e60_cdc0_11eb_9107_549f35008dee_9b6f5e87_5bf2_11ec_9107_549f35008dee.jpeg</t>
  </si>
  <si>
    <t>https://topol-dt.ru/upload/iblock/b9a/18045e60_cdc0_11eb_9107_549f35008dee_085ca217_f425_11eb_9107_549f35008dee.pdf</t>
  </si>
  <si>
    <t>Маятник к кроватке детской Polini kids Simple 340, белый</t>
  </si>
  <si>
    <t>Маятник Polini- отличное дополнение к детской кроватке Polini kids Simple 340. Деталь обеспечит кроватку механизмом продольного качания. Облегчает процесс укачивания малыша, когда ребенок проснулся или не может уснуть.Запуск механизма приводится одним движением руки. Легко устанавливается в основание кровати. Размер(ДхШхВ):88х51,2х20 см.</t>
  </si>
  <si>
    <t>https://topol-dt.ru/catalog/aksessuary_dlya_mebeli/mayatnik_k_krovatke_detskoy_polini_kids_simple_340_belyy/</t>
  </si>
  <si>
    <t>https://topol-dt.ru/upload/iblock/fcf/5cc27baa_cdc0_11eb_9107_549f35008dee_b3fe1790_f426_11eb_9107_549f35008dee.jpeg</t>
  </si>
  <si>
    <t>https://topol-dt.ru/upload/iblock/dcd/5cc27baa_cdc0_11eb_9107_549f35008dee_b3fe1791_f426_11eb_9107_549f35008dee.jpeg</t>
  </si>
  <si>
    <t>https://topol-dt.ru/upload/iblock/d13/5cc27baa_cdc0_11eb_9107_549f35008dee_bac09ff7_f426_11eb_9107_549f35008dee.jpeg</t>
  </si>
  <si>
    <t>https://topol-dt.ru/upload/iblock/753/5cc27baa_cdc0_11eb_9107_549f35008dee_fe364fe6_f69c_11eb_9107_549f35008dee.jpeg</t>
  </si>
  <si>
    <t>https://topol-dt.ru/upload/iblock/427/5cc27baa_cdc0_11eb_9107_549f35008dee_fe364fe7_f69c_11eb_9107_549f35008dee.jpeg</t>
  </si>
  <si>
    <t>https://topol-dt.ru/upload/iblock/19b/5cc27baa_cdc0_11eb_9107_549f35008dee_0a3c7db8_f69d_11eb_9107_549f35008dee.jpeg</t>
  </si>
  <si>
    <t>https://topol-dt.ru/upload/iblock/baa/5cc27baa_cdc0_11eb_9107_549f35008dee_87e8e933_ff2b_11eb_9107_549f35008dee.jpeg</t>
  </si>
  <si>
    <t>https://topol-dt.ru/upload/iblock/0c8/5cc27baa_cdc0_11eb_9107_549f35008dee_0a4c2bea_2808_11ec_9107_549f35008dee.jpeg</t>
  </si>
  <si>
    <t>https://topol-dt.ru/upload/iblock/bf7/5cc27baa_cdc0_11eb_9107_549f35008dee_4d083256_f426_11eb_9107_549f35008dee.pdf</t>
  </si>
  <si>
    <t>Кровать-чердак детская Polini kids Simple 4500 с рабочей зоной, белый</t>
  </si>
  <si>
    <t>Кровать-чердак детская Polini kids Simple 4500 включает в себя: рабочую зону, зону для сна и зону для хранения вещей. Зона для сна включает в себя спальное место размером 200х90 см. Широкое спальное ложе имеет высокие бортики по бокам. В целях безопасности спинки и бортики кровати сглаженные.Рабочая зона включает в себя письменный стол и тумбу с ящиками. Ящики на роликовых направляющих полного выдвижения. Выдерживают вес до 30 кг..Широкая столешница стола позволит разместить на ней все самое необходимое, размер: 103х60 см. Стол может быть задвинут под чердак, чтобы освободить больше места для игр и активностей.Зона хранения состоит из небольшого шкафа. Шкаф включает в себя штангу и полочку. Возраст ребенка: от 6 лет.Размер кровати (ВхШхД):116,6х110,3х203,8 см.Размер ложа (ДхШ): 200х90см.Размер стола (ВхШхД): 70,8х60х103,9 смРазмер тумбы (ВхШхД): 72х93,7х41,8 см.Размер шкафа (ВхГхД): 72х56,7х93,7 см.Внимание! Боковые панели комода и шкафа являются опорами кровати, поэтому данные изделия не могут быть размещены отдельно.</t>
  </si>
  <si>
    <t>https://topol-dt.ru/catalog/krovati_cherdaki_s_igrovoy_zonoy/krovat_cherdak_detskaya_polini_kids_simple_4500_s_rabochey_zonoy_belyy/</t>
  </si>
  <si>
    <t>https://topol-dt.ru/upload/iblock/965/94c44004_aca9_11eb_9107_549f35008dee_892ab758_f11b_11eb_9107_549f35008dee.jpeg</t>
  </si>
  <si>
    <t>https://topol-dt.ru/upload/iblock/479/94c44004_aca9_11eb_9107_549f35008dee_8fe61ba0_f11b_11eb_9107_549f35008dee.jpeg</t>
  </si>
  <si>
    <t>https://topol-dt.ru/upload/iblock/468/94c44004_aca9_11eb_9107_549f35008dee_99cad3c2_f11b_11eb_9107_549f35008dee.jpeg</t>
  </si>
  <si>
    <t>https://topol-dt.ru/upload/iblock/4ae/94c44004_aca9_11eb_9107_549f35008dee_99cad3c3_f11b_11eb_9107_549f35008dee.jpeg</t>
  </si>
  <si>
    <t>https://topol-dt.ru/upload/iblock/758/94c44004_aca9_11eb_9107_549f35008dee_a120f17a_f11b_11eb_9107_549f35008dee.jpeg</t>
  </si>
  <si>
    <t>https://topol-dt.ru/upload/iblock/9e4/94c44004_aca9_11eb_9107_549f35008dee_a120f17b_f11b_11eb_9107_549f35008dee.jpeg</t>
  </si>
  <si>
    <t>https://topol-dt.ru/upload/iblock/3f0/94c44004_aca9_11eb_9107_549f35008dee_a8f9fae1_f11b_11eb_9107_549f35008dee.jpeg</t>
  </si>
  <si>
    <t>https://topol-dt.ru/upload/iblock/8e9/94c44004_aca9_11eb_9107_549f35008dee_a8f9fae2_f11b_11eb_9107_549f35008dee.jpeg</t>
  </si>
  <si>
    <t>https://topol-dt.ru/upload/iblock/46b/94c44004_aca9_11eb_9107_549f35008dee_b4ea61c1_f11b_11eb_9107_549f35008dee.jpeg</t>
  </si>
  <si>
    <t>https://topol-dt.ru/upload/iblock/f11/94c44004_aca9_11eb_9107_549f35008dee_b4ea61c2_f11b_11eb_9107_549f35008dee.jpeg</t>
  </si>
  <si>
    <t>https://topol-dt.ru/upload/iblock/c40/94c44004_aca9_11eb_9107_549f35008dee_3dd0e9d2_f371_11eb_9107_549f35008dee.jpeg</t>
  </si>
  <si>
    <t>https://topol-dt.ru/upload/iblock/ecb/94c44004_aca9_11eb_9107_549f35008dee_7e000b81_98ac_11ed_bf2f_549f35008dee.jpeg</t>
  </si>
  <si>
    <t>https://topol-dt.ru/upload/iblock/28d/94c44004_aca9_11eb_9107_549f35008dee_84492dba_98ac_11ed_bf2f_549f35008dee.jpeg</t>
  </si>
  <si>
    <t>https://topol-dt.ru/upload/iblock/fa4/94c44004_aca9_11eb_9107_549f35008dee_8b8ea1d0_98ac_11ed_bf2f_549f35008dee.jpeg</t>
  </si>
  <si>
    <t>https://topol-dt.ru/upload/iblock/46e/94c44004_aca9_11eb_9107_549f35008dee_7ff056d2_f42a_11eb_9107_549f35008dee.pdf</t>
  </si>
  <si>
    <t>https://topol-dt.ru/upload/iblock/d0c/94c44004_aca9_11eb_9107_549f35008dee_7ff056d4_f42a_11eb_9107_549f35008dee.pdf</t>
  </si>
  <si>
    <t>https://topol-dt.ru/upload/iblock/de8/94c44004_aca9_11eb_9107_549f35008dee_88158c41_f42a_11eb_9107_549f35008dee.pdf</t>
  </si>
  <si>
    <t>https://topol-dt.ru/upload/iblock/a1e/94c44004_aca9_11eb_9107_549f35008dee_88158c42_f42a_11eb_9107_549f35008dee.pdf</t>
  </si>
  <si>
    <t>Детский шезлонг Polini kids Disney baby Бэмби, макиато</t>
  </si>
  <si>
    <t>https://topol-dt.ru/catalog/shezlongi/detskiy_shezlong_polini_kids_disney_baby_bembi_makiato/</t>
  </si>
  <si>
    <t>https://topol-dt.ru/upload/iblock/c70/f8e35104_b3a2_11eb_9107_549f35008dee_c7075016_f5c6_11eb_9107_549f35008dee.jpeg</t>
  </si>
  <si>
    <t>https://topol-dt.ru/upload/iblock/2c1/f8e35104_b3a2_11eb_9107_549f35008dee_c7075017_f5c6_11eb_9107_549f35008dee.jpeg</t>
  </si>
  <si>
    <t>https://topol-dt.ru/upload/iblock/3d0/f8e35104_b3a2_11eb_9107_549f35008dee_d792001e_f5c6_11eb_9107_549f35008dee.jpeg</t>
  </si>
  <si>
    <t>https://topol-dt.ru/upload/iblock/c25/f8e35104_b3a2_11eb_9107_549f35008dee_d792001f_f5c6_11eb_9107_549f35008dee.jpeg</t>
  </si>
  <si>
    <t>https://topol-dt.ru/upload/iblock/d65/f8e35104_b3a2_11eb_9107_549f35008dee_e2945d62_f5c6_11eb_9107_549f35008dee.jpeg</t>
  </si>
  <si>
    <t>https://topol-dt.ru/upload/iblock/4a6/f8e35104_b3a2_11eb_9107_549f35008dee_e2945d63_f5c6_11eb_9107_549f35008dee.jpeg</t>
  </si>
  <si>
    <t>https://topol-dt.ru/upload/iblock/325/f8e35104_b3a2_11eb_9107_549f35008dee_e8fed2df_f5c6_11eb_9107_549f35008dee.jpeg</t>
  </si>
  <si>
    <t>https://topol-dt.ru/upload/iblock/5fc/f8e35104_b3a2_11eb_9107_549f35008dee_e8fed2e0_f5c6_11eb_9107_549f35008dee.jpeg</t>
  </si>
  <si>
    <t>https://topol-dt.ru/upload/iblock/759/f8e35104_b3a2_11eb_9107_549f35008dee_f2b18e1d_f5c6_11eb_9107_549f35008dee.jpeg</t>
  </si>
  <si>
    <t>https://topol-dt.ru/upload/iblock/48e/f8e35104_b3a2_11eb_9107_549f35008dee_36a2f50f_f5c7_11eb_9107_549f35008dee.pdf</t>
  </si>
  <si>
    <t>Детский шезлонг Polini kids Disney baby Кошка Мари, розовый</t>
  </si>
  <si>
    <t>https://topol-dt.ru/catalog/shezlongi/detskiy_shezlong_polini_kids_disney_baby_koshka_mari_rozovyy/</t>
  </si>
  <si>
    <t>https://topol-dt.ru/upload/iblock/98c/5a109e53_b3a3_11eb_9107_549f35008dee_e1b1532f_f5c9_11eb_9107_549f35008dee.jpeg</t>
  </si>
  <si>
    <t>https://topol-dt.ru/upload/iblock/854/5a109e53_b3a3_11eb_9107_549f35008dee_e1b15330_f5c9_11eb_9107_549f35008dee.jpeg</t>
  </si>
  <si>
    <t>https://topol-dt.ru/upload/iblock/033/5a109e53_b3a3_11eb_9107_549f35008dee_ea0d4845_f5c9_11eb_9107_549f35008dee.jpeg</t>
  </si>
  <si>
    <t>https://topol-dt.ru/upload/iblock/75b/5a109e53_b3a3_11eb_9107_549f35008dee_ea0d4846_f5c9_11eb_9107_549f35008dee.jpeg</t>
  </si>
  <si>
    <t>https://topol-dt.ru/upload/iblock/c89/5a109e53_b3a3_11eb_9107_549f35008dee_ea0d4847_f5c9_11eb_9107_549f35008dee.jpeg</t>
  </si>
  <si>
    <t>https://topol-dt.ru/upload/iblock/d1c/5a109e53_b3a3_11eb_9107_549f35008dee_f4c11821_f5c9_11eb_9107_549f35008dee.jpeg</t>
  </si>
  <si>
    <t>https://topol-dt.ru/upload/iblock/f4e/5a109e53_b3a3_11eb_9107_549f35008dee_f4c11822_f5c9_11eb_9107_549f35008dee.jpeg</t>
  </si>
  <si>
    <t>https://topol-dt.ru/upload/iblock/e42/5a109e53_b3a3_11eb_9107_549f35008dee_fce3ec32_f5c9_11eb_9107_549f35008dee.jpeg</t>
  </si>
  <si>
    <t>https://topol-dt.ru/upload/iblock/b7f/5a109e53_b3a3_11eb_9107_549f35008dee_04354728_f5ca_11eb_9107_549f35008dee.jpeg</t>
  </si>
  <si>
    <t>https://topol-dt.ru/upload/iblock/662/5a109e53_b3a3_11eb_9107_549f35008dee_122575e4_f5ca_11eb_9107_549f35008dee.jpeg</t>
  </si>
  <si>
    <t>https://topol-dt.ru/upload/iblock/60b/5a109e53_b3a3_11eb_9107_549f35008dee_63530a74_f5c7_11eb_9107_549f35008dee.pdf</t>
  </si>
  <si>
    <t>Матрас для пеленания Polini kids Звездное сияние на комод, 65х65 см, белый-серый</t>
  </si>
  <si>
    <t>Матрас для пеленания Polini kids Звездное сияние на комод, 65х65 см, белый-серый дополнит детский комод и создаст комфортную зону для пеленания..Поверхность доски состоит из непромокаемой ткани- пленка  ПВХ. Данный материал упрощает уход за изделием и не требует стирки.Медицинская клеенка имеет сертификат безопасности и разрешена для использования в роддомах и поликлиниках. Мягкие бортики с 3-х сторон.Наполнитель:100% полиэфир имеет сертификат качества. Легкий уход: достаточно протереть влажной тряпкой без абразивных веществ.Идеально подходит для пеленальной поверхности кроватки 800,900 French/AmeliГабариты : 65х65 см.</t>
  </si>
  <si>
    <t>https://topol-dt.ru/catalog/pelenalnye_doski_1/matras_dlya_pelenaniya_polini_kids_zvezdnoe_siyanie_na_komod_65kh65_sm_belyy_seryy/</t>
  </si>
  <si>
    <t>https://topol-dt.ru/upload/iblock/80e/10ba2890_ca98_11eb_9107_549f35008dee_fb16b3aa_f5cf_11eb_9107_549f35008dee.jpeg</t>
  </si>
  <si>
    <t>https://topol-dt.ru/upload/iblock/5ad/10ba2890_ca98_11eb_9107_549f35008dee_fb16b3ab_f5cf_11eb_9107_549f35008dee.jpeg</t>
  </si>
  <si>
    <t>https://topol-dt.ru/upload/iblock/a4b/10ba2890_ca98_11eb_9107_549f35008dee_021e43f9_f5d0_11eb_9107_549f35008dee.jpeg</t>
  </si>
  <si>
    <t>https://topol-dt.ru/upload/iblock/4dc/10ba2890_ca98_11eb_9107_549f35008dee_021e43fb_f5d0_11eb_9107_549f35008dee.jpeg</t>
  </si>
  <si>
    <t>https://topol-dt.ru/upload/iblock/258/10ba2890_ca98_11eb_9107_549f35008dee_082be3cb_f5d0_11eb_9107_549f35008dee.jpeg</t>
  </si>
  <si>
    <t>https://topol-dt.ru/upload/iblock/cc2/10ba2890_ca98_11eb_9107_549f35008dee_d886f552_fe69_11eb_9107_549f35008dee.jpeg</t>
  </si>
  <si>
    <t>Кроватка детская Polini kids Simple 304, бежевый</t>
  </si>
  <si>
    <t>https://topol-dt.ru/catalog/krovatki/krovatka_detskaya_polini_kids_simple_304_bezhevyy/</t>
  </si>
  <si>
    <t>https://topol-dt.ru/upload/iblock/d3e/7d41eb92_d968_11eb_9107_549f35008dee_97edba5b_f5c4_11eb_9107_549f35008dee.jpeg</t>
  </si>
  <si>
    <t>https://topol-dt.ru/upload/iblock/c93/7d41eb92_d968_11eb_9107_549f35008dee_a1de5960_f5c4_11eb_9107_549f35008dee.jpeg</t>
  </si>
  <si>
    <t>https://topol-dt.ru/upload/iblock/de1/7d41eb92_d968_11eb_9107_549f35008dee_a7f57eb3_f5c4_11eb_9107_549f35008dee.jpeg</t>
  </si>
  <si>
    <t>https://topol-dt.ru/upload/iblock/31a/7d41eb92_d968_11eb_9107_549f35008dee_af8be193_f5c4_11eb_9107_549f35008dee.jpeg</t>
  </si>
  <si>
    <t>https://topol-dt.ru/upload/iblock/a4f/7d41eb92_d968_11eb_9107_549f35008dee_af8be194_f5c4_11eb_9107_549f35008dee.jpeg</t>
  </si>
  <si>
    <t>https://topol-dt.ru/upload/iblock/ded/7d41eb92_d968_11eb_9107_549f35008dee_bd42ef47_f5c4_11eb_9107_549f35008dee.jpeg</t>
  </si>
  <si>
    <t>https://topol-dt.ru/upload/iblock/727/7d41eb92_d968_11eb_9107_549f35008dee_bd42ef48_f5c4_11eb_9107_549f35008dee.jpeg</t>
  </si>
  <si>
    <t>https://topol-dt.ru/upload/iblock/17e/7d41eb92_d968_11eb_9107_549f35008dee_c967b46d_f5c4_11eb_9107_549f35008dee.jpeg</t>
  </si>
  <si>
    <t>https://topol-dt.ru/upload/iblock/b0c/7d41eb92_d968_11eb_9107_549f35008dee_d02318b3_f5c4_11eb_9107_549f35008dee.jpeg</t>
  </si>
  <si>
    <t>https://topol-dt.ru/upload/iblock/58a/7d41eb92_d968_11eb_9107_549f35008dee_d68b2cd0_f5c4_11eb_9107_549f35008dee.jpeg</t>
  </si>
  <si>
    <t>https://topol-dt.ru/upload/iblock/d91/7d41eb92_d968_11eb_9107_549f35008dee_d68b2cd1_f5c4_11eb_9107_549f35008dee.jpeg</t>
  </si>
  <si>
    <t>https://topol-dt.ru/upload/iblock/fd2/7d41eb92_d968_11eb_9107_549f35008dee_e457a6e7_f5c4_11eb_9107_549f35008dee.jpeg</t>
  </si>
  <si>
    <t>https://topol-dt.ru/upload/iblock/997/7d41eb92_d968_11eb_9107_549f35008dee_ef165943_9a20_11ec_9890_549f35008dee.jpeg</t>
  </si>
  <si>
    <t>https://topol-dt.ru/upload/iblock/0c3/7d41eb92_d968_11eb_9107_549f35008dee_0f4e480c_f424_11eb_9107_549f35008dee.pdf</t>
  </si>
  <si>
    <t>Кровать детская Фея 1414 слоновая кость</t>
  </si>
  <si>
    <t>61,2х173,2х63,8 см. Расстояние от пола до дна подростковой кровати: 32,4 см. Размер матраса для подростковой кровати: 170 х 60 см.  Комод с пеленальной поверхностью: Общий размер: 63х41,6х63,6 см. Размер пеленальной поверхности: 8,2х38,4х63,6 см. Подходит пеленальный матрасик: 38,4х63,6 см. Размер ящиков комода:16,8х38х51,6 см. Размер ниши комода: 15,6х38,4х51,6 см.  Размер стола: 72,8х123,2х 63,8 см.. "</t>
  </si>
  <si>
    <t>https://topol-dt.ru/catalog/krovati_transformery_iz_ldsp_i_mdf/krovat_detskaya_feya_1414_slonovaya_kost/</t>
  </si>
  <si>
    <t>https://topol-dt.ru/upload/iblock/b1c/13e8691c_7736_11eb_942e_549f35008dee_ece66856_b87a_11eb_9107_549f35008dee.jpeg</t>
  </si>
  <si>
    <t>https://topol-dt.ru/upload/iblock/e11/13e8691c_7736_11eb_942e_549f35008dee_f3dfb064_b87a_11eb_9107_549f35008dee.jpeg</t>
  </si>
  <si>
    <t>https://topol-dt.ru/upload/iblock/5fc/13e8691c_7736_11eb_942e_549f35008dee_fa80e587_b87a_11eb_9107_549f35008dee.jpeg</t>
  </si>
  <si>
    <t>https://topol-dt.ru/upload/iblock/409/13e8691c_7736_11eb_942e_549f35008dee_009ccd9b_b87b_11eb_9107_549f35008dee.jpeg</t>
  </si>
  <si>
    <t>https://topol-dt.ru/upload/iblock/8f1/13e8691c_7736_11eb_942e_549f35008dee_0894c8e6_b87b_11eb_9107_549f35008dee.jpeg</t>
  </si>
  <si>
    <t>https://topol-dt.ru/upload/iblock/d73/13e8691c_7736_11eb_942e_549f35008dee_0f3d222a_b87b_11eb_9107_549f35008dee.jpeg</t>
  </si>
  <si>
    <t>https://topol-dt.ru/upload/iblock/5e2/13e8691c_7736_11eb_942e_549f35008dee_0f3d222b_b87b_11eb_9107_549f35008dee.jpeg</t>
  </si>
  <si>
    <t>https://topol-dt.ru/upload/iblock/dd6/13e8691c_7736_11eb_942e_549f35008dee_1afb8c24_b87b_11eb_9107_549f35008dee.jpeg</t>
  </si>
  <si>
    <t>https://topol-dt.ru/upload/iblock/64a/13e8691c_7736_11eb_942e_549f35008dee_24301e73_b87b_11eb_9107_549f35008dee.jpeg</t>
  </si>
  <si>
    <t>https://topol-dt.ru/upload/iblock/cdd/13e8691c_7736_11eb_942e_549f35008dee_24301e74_b87b_11eb_9107_549f35008dee.jpeg</t>
  </si>
  <si>
    <t>https://topol-dt.ru/upload/iblock/1c3/13e8691c_7736_11eb_942e_549f35008dee_69ad713e_90e7_11ed_bf2f_549f35008dee.jpeg</t>
  </si>
  <si>
    <t>https://topol-dt.ru/upload/iblock/9af/13e8691c_7736_11eb_942e_549f35008dee_69ad713f_90e7_11ed_bf2f_549f35008dee.jpeg</t>
  </si>
  <si>
    <t>https://topol-dt.ru/upload/iblock/a03/13e8691c_7736_11eb_942e_549f35008dee_6f6ce529_ac43_11ed_bf2f_549f35008dee.jpeg</t>
  </si>
  <si>
    <t>https://topol-dt.ru/upload/iblock/d45/13e8691c_7736_11eb_942e_549f35008dee_7796dd5a_ac43_11ed_bf2f_549f35008dee.jpeg</t>
  </si>
  <si>
    <t>https://topol-dt.ru/upload/iblock/e61/13e8691c_7736_11eb_942e_549f35008dee_7796dd5c_ac43_11ed_bf2f_549f35008dee.jpeg</t>
  </si>
  <si>
    <t>https://topol-dt.ru/upload/iblock/5d6/13e8691c_7736_11eb_942e_549f35008dee_8440ef8f_ac43_11ed_bf2f_549f35008dee.jpeg</t>
  </si>
  <si>
    <t>https://topol-dt.ru/upload/iblock/765/13e8691c_7736_11eb_942e_549f35008dee_8440ef90_ac43_11ed_bf2f_549f35008dee.jpeg</t>
  </si>
  <si>
    <t>https://topol-dt.ru/upload/iblock/d27/13e8691c_7736_11eb_942e_549f35008dee_91a24bb9_ac43_11ed_bf2f_549f35008dee.jpeg</t>
  </si>
  <si>
    <t>https://topol-dt.ru/upload/iblock/7c4/13e8691c_7736_11eb_942e_549f35008dee_91a24bba_ac43_11ed_bf2f_549f35008dee.jpeg</t>
  </si>
  <si>
    <t>https://topol-dt.ru/upload/iblock/923/13e8691c_7736_11eb_942e_549f35008dee_9c1cfa8e_ac43_11ed_bf2f_549f35008dee.jpeg</t>
  </si>
  <si>
    <t>https://topol-dt.ru/upload/iblock/716/13e8691c_7736_11eb_942e_549f35008dee_9c1cfa8f_ac43_11ed_bf2f_549f35008dee.jpeg</t>
  </si>
  <si>
    <t>https://topol-dt.ru/upload/iblock/028/13e8691c_7736_11eb_942e_549f35008dee_9245dc96_dc8c_11ed_bf2f_549f35008dee.pdf</t>
  </si>
  <si>
    <t>Рюкзак-кенгуру Polini kids Disney baby Кошка Мари, с вышивкой, розовый</t>
  </si>
  <si>
    <t>Рюкзак-кенгуру  Polini kids Disney baby из коллекции Кошка Мари. -специальные фиксаторы-ремешки; -регулируемые ремни по длине; -3 положения для малыша: лицом к маме, на спине, сбоку.-отстегивающийся капюшон;-большой карман для мелочей. Подходит на рост от 150 до 195 см и обхват талии от 63 до 110 см.Возраст ребенка: +6 мес. Максимальный вес ребенка: до 18 кг.Габариты рюкзака (ДхШхВ): 67 х 67 х 30 см.</t>
  </si>
  <si>
    <t>https://topol-dt.ru/catalog/ryukzaki_kenguru/ryukzak_kenguru_polini_kids_disney_baby_koshka_mari_s_vyshivkoy_rozovyy/</t>
  </si>
  <si>
    <t>https://topol-dt.ru/upload/iblock/6a2/1adc4a84_e2a4_11ea_a0f3_549f35008dee_f65fb112_f5c5_11eb_9107_549f35008dee.jpeg</t>
  </si>
  <si>
    <t>https://topol-dt.ru/upload/iblock/ba6/1adc4a84_e2a4_11ea_a0f3_549f35008dee_f65fb113_f5c5_11eb_9107_549f35008dee.jpeg</t>
  </si>
  <si>
    <t>https://topol-dt.ru/upload/iblock/725/1adc4a84_e2a4_11ea_a0f3_549f35008dee_ffcfc5c8_f5c5_11eb_9107_549f35008dee.jpeg</t>
  </si>
  <si>
    <t>https://topol-dt.ru/upload/iblock/3c1/1adc4a84_e2a4_11ea_a0f3_549f35008dee_ffcfc5c9_f5c5_11eb_9107_549f35008dee.jpeg</t>
  </si>
  <si>
    <t>https://topol-dt.ru/upload/iblock/f91/1adc4a84_e2a4_11ea_a0f3_549f35008dee_0989a526_f5c6_11eb_9107_549f35008dee.jpeg</t>
  </si>
  <si>
    <t>https://topol-dt.ru/upload/iblock/49f/1adc4a84_e2a4_11ea_a0f3_549f35008dee_0989a527_f5c6_11eb_9107_549f35008dee.jpeg</t>
  </si>
  <si>
    <t>https://topol-dt.ru/upload/iblock/011/1adc4a84_e2a4_11ea_a0f3_549f35008dee_11996e34_f5c6_11eb_9107_549f35008dee.jpeg</t>
  </si>
  <si>
    <t>https://topol-dt.ru/upload/iblock/129/1adc4a84_e2a4_11ea_a0f3_549f35008dee_11996e35_f5c6_11eb_9107_549f35008dee.jpeg</t>
  </si>
  <si>
    <t>https://topol-dt.ru/upload/iblock/8ef/1adc4a84_e2a4_11ea_a0f3_549f35008dee_17c39e8a_f5c6_11eb_9107_549f35008dee.jpeg</t>
  </si>
  <si>
    <t>https://topol-dt.ru/upload/iblock/f53/1adc4a84_e2a4_11ea_a0f3_549f35008dee_00cbca49_229d_11ec_9107_549f35008dee.jpeg</t>
  </si>
  <si>
    <t>Качели Polini kids Disney baby Кошка Мари, с вышивкой, розовый</t>
  </si>
  <si>
    <t>Детские качели Polini kids Disney baby 101 Кошка Мари, с любимым героем гармонично впишутся в интерьер детской комнаты.Выполнены из надежного металлического каркаса с мягкими насадками.От скольжения установлены специальные насадки на ножках.Для безопасности во время качания предусмотрены ремни безопасности.Легко и компактно складываются для хранения и транспортировки.Габариты:В сложенном виде:100х380х1120 мм.Габаритные размеры:1015х735х1100 мм.</t>
  </si>
  <si>
    <t>https://topol-dt.ru/catalog/kacheli/kacheli_polini_kids_disney_baby_koshka_mari_s_vyshivkoy_rozovyy/</t>
  </si>
  <si>
    <t>https://topol-dt.ru/upload/iblock/828/c1bcfb4a_2d53_11eb_876e_549f35008dee_24293110_f11c_11eb_9107_549f35008dee.jpeg</t>
  </si>
  <si>
    <t>https://topol-dt.ru/upload/iblock/f22/c1bcfb4a_2d53_11eb_876e_549f35008dee_24293111_f11c_11eb_9107_549f35008dee.jpeg</t>
  </si>
  <si>
    <t>https://topol-dt.ru/upload/iblock/ff7/c1bcfb4a_2d53_11eb_876e_549f35008dee_2c238dba_f11c_11eb_9107_549f35008dee.jpeg</t>
  </si>
  <si>
    <t>https://topol-dt.ru/upload/iblock/113/c1bcfb4a_2d53_11eb_876e_549f35008dee_2c238dbb_f11c_11eb_9107_549f35008dee.jpeg</t>
  </si>
  <si>
    <t>https://topol-dt.ru/upload/iblock/8fc/c1bcfb4a_2d53_11eb_876e_549f35008dee_321bc12a_f11c_11eb_9107_549f35008dee.jpeg</t>
  </si>
  <si>
    <t>https://topol-dt.ru/upload/iblock/022/c1bcfb4a_2d53_11eb_876e_549f35008dee_321bc12b_f11c_11eb_9107_549f35008dee.jpeg</t>
  </si>
  <si>
    <t>https://topol-dt.ru/upload/iblock/c06/c1bcfb4a_2d53_11eb_876e_549f35008dee_3c6935da_f11c_11eb_9107_549f35008dee.jpeg</t>
  </si>
  <si>
    <t>https://topol-dt.ru/upload/iblock/72b/c1bcfb4a_2d53_11eb_876e_549f35008dee_3c6935db_f11c_11eb_9107_549f35008dee.jpeg</t>
  </si>
  <si>
    <t>https://topol-dt.ru/upload/iblock/780/c1bcfb4a_2d53_11eb_876e_549f35008dee_44bba56f_f11c_11eb_9107_549f35008dee.jpeg</t>
  </si>
  <si>
    <t>Матрас для пеленания Polini kids French Amis на комод, 65х65 см, белый-серый</t>
  </si>
  <si>
    <t>Матрас для пеленания Polini kids French Amis на комод, 65х65 см, белый-серый дополнит детский комод и создаст комфортную зону для пеленания..Поверхность доски состоит из непромокаемой ткани- пленка  ПВХ. Данный материал упрощает уход за изделием и не требует стирки.Медицинская клеенка имеет сертификат безопасности и разрешена для использования в роддомах и поликлиниках. Мягкие бортики с 3-х сторон.Наполнитель:100% полиэфир имеет сертификат качества. Легкий уход: достаточно протереть влажной тряпкой без абразивных веществ.Идеально подходит для пеленальной поверхности кроватки 800,900 French/AmeliГабариты : 65х65 см.</t>
  </si>
  <si>
    <t>https://topol-dt.ru/catalog/pelenalnye_doski_1/matras_dlya_pelenaniya_polini_kids_french_amis_na_komod_65kh65_sm_belyy_seryy/</t>
  </si>
  <si>
    <t>https://topol-dt.ru/upload/iblock/d39/7008078f_eabd_11eb_9107_549f35008dee_3de381a7_f6b3_11eb_9107_549f35008dee.jpeg</t>
  </si>
  <si>
    <t>https://topol-dt.ru/upload/iblock/f3f/7008078f_eabd_11eb_9107_549f35008dee_3de381a4_f6b3_11eb_9107_549f35008dee.jpeg</t>
  </si>
  <si>
    <t>https://topol-dt.ru/upload/iblock/51f/7008078f_eabd_11eb_9107_549f35008dee_488f7194_f6b3_11eb_9107_549f35008dee.jpeg</t>
  </si>
  <si>
    <t>https://topol-dt.ru/upload/iblock/b97/7008078f_eabd_11eb_9107_549f35008dee_488f7195_f6b3_11eb_9107_549f35008dee.jpeg</t>
  </si>
  <si>
    <t>https://topol-dt.ru/upload/iblock/fff/7008078f_eabd_11eb_9107_549f35008dee_3e8bf199_fe69_11eb_9107_549f35008dee.jpeg</t>
  </si>
  <si>
    <t>Матрас для пеленания Polini kids Бегемотик с бортиками, 70х50 см, серый</t>
  </si>
  <si>
    <t>https://topol-dt.ru/catalog/pelenalnye_doski/matras_dlya_pelenaniya_polini_kids_begemotik_s_bortikami_70kh50_sm_seryy/</t>
  </si>
  <si>
    <t>https://topol-dt.ru/upload/iblock/846/c4af9f96_dfe9_11eb_9107_549f35008dee_7e6a1840_f909_11eb_9107_549f35008dee.jpeg</t>
  </si>
  <si>
    <t>https://topol-dt.ru/upload/iblock/1c9/c4af9f96_dfe9_11eb_9107_549f35008dee_7e6a1841_f909_11eb_9107_549f35008dee.jpeg</t>
  </si>
  <si>
    <t>https://topol-dt.ru/upload/iblock/53b/c4af9f96_dfe9_11eb_9107_549f35008dee_8957f427_f909_11eb_9107_549f35008dee.jpeg</t>
  </si>
  <si>
    <t>https://topol-dt.ru/upload/iblock/9b0/c4af9f96_dfe9_11eb_9107_549f35008dee_8957f428_f909_11eb_9107_549f35008dee.jpeg</t>
  </si>
  <si>
    <t>https://topol-dt.ru/upload/iblock/bf6/c4af9f96_dfe9_11eb_9107_549f35008dee_8f815851_f909_11eb_9107_549f35008dee.jpeg</t>
  </si>
  <si>
    <t>https://topol-dt.ru/upload/iblock/3bb/c4af9f96_dfe9_11eb_9107_549f35008dee_97e7204a_f909_11eb_9107_549f35008dee.jpeg</t>
  </si>
  <si>
    <t>https://topol-dt.ru/upload/iblock/848/c4af9f96_dfe9_11eb_9107_549f35008dee_9fc084b6_f909_11eb_9107_549f35008dee.jpeg</t>
  </si>
  <si>
    <t>https://topol-dt.ru/upload/iblock/431/c4af9f96_dfe9_11eb_9107_549f35008dee_9fc084b7_f909_11eb_9107_549f35008dee.jpeg</t>
  </si>
  <si>
    <t>https://topol-dt.ru/upload/iblock/a83/c4af9f96_dfe9_11eb_9107_549f35008dee_acfb8d8e_f909_11eb_9107_549f35008dee.jpeg</t>
  </si>
  <si>
    <t>Матрас для пеленания Polini kids Слоник с бортиками, 70х50 см, макиато</t>
  </si>
  <si>
    <t>Слоник на шаре</t>
  </si>
  <si>
    <t>https://topol-dt.ru/catalog/pelenalnye_doski/matras_dlya_pelenaniya_polini_kids_slonik_s_bortikami_70kh50_sm_makiato/</t>
  </si>
  <si>
    <t>https://topol-dt.ru/upload/iblock/ca2/e54d40a8_dfe9_11eb_9107_549f35008dee_c59b51bc_f909_11eb_9107_549f35008dee.jpeg</t>
  </si>
  <si>
    <t>https://topol-dt.ru/upload/iblock/091/e54d40a8_dfe9_11eb_9107_549f35008dee_c59b51be_f909_11eb_9107_549f35008dee.jpeg</t>
  </si>
  <si>
    <t>https://topol-dt.ru/upload/iblock/8c6/e54d40a8_dfe9_11eb_9107_549f35008dee_d31f7297_f909_11eb_9107_549f35008dee.jpeg</t>
  </si>
  <si>
    <t>https://topol-dt.ru/upload/iblock/03b/e54d40a8_dfe9_11eb_9107_549f35008dee_d9d33e75_f909_11eb_9107_549f35008dee.jpeg</t>
  </si>
  <si>
    <t>https://topol-dt.ru/upload/iblock/25a/e54d40a8_dfe9_11eb_9107_549f35008dee_dfd6555f_f909_11eb_9107_549f35008dee.jpeg</t>
  </si>
  <si>
    <t>https://topol-dt.ru/upload/iblock/3bf/e54d40a8_dfe9_11eb_9107_549f35008dee_e667085b_f909_11eb_9107_549f35008dee.jpeg</t>
  </si>
  <si>
    <t>https://topol-dt.ru/upload/iblock/ee6/e54d40a8_dfe9_11eb_9107_549f35008dee_ef8637fc_f909_11eb_9107_549f35008dee.jpeg</t>
  </si>
  <si>
    <t>https://topol-dt.ru/upload/iblock/ffd/e54d40a8_dfe9_11eb_9107_549f35008dee_ef8637fe_f909_11eb_9107_549f35008dee.jpeg</t>
  </si>
  <si>
    <t>https://topol-dt.ru/upload/iblock/6eb/e54d40a8_dfe9_11eb_9107_549f35008dee_f6bfd7a2_f909_11eb_9107_549f35008dee.jpeg</t>
  </si>
  <si>
    <t>Комплект Polini kids растущая парта-трансформер M1 75х55 см и стул регулируемый L, белый-макиато</t>
  </si>
  <si>
    <t>19.85</t>
  </si>
  <si>
    <t>Комплект Polini kids растущая парта-трансформер M1 75х55 см и стул регулируемый L, белый-макиато. Мебель дополняет друг друга, позволяет организовать удобное рабочее место для ребенка от 6 лет.Парта:-растет вместе с ребенком,-сглаженные углы,-встроенный пенал,-соответствует европейским стандартам качества и безопасности,-регулируемый угол наклона в 6 положениях до 27 градусов,-5 положений высоты: 53см, 59см, 64см, 71см, 76см.-способствует хорошей осанке.Рост ребенка:от 115 см. до 185 см..Возраст:от 6 до 17 лет.Материал: каркас-металл, столешница -ЛДСП.Размер:ширина 750 мм, глубина 550 мм.Стул: Материал сидения: эко-кожа.3 положения фиксации стула: 38,43,46 см.Для ребенка ростом от 145 до 180 см.Размер (ДхШхВ): 47 х 38 х 75,5-83,5 см.Максимальный вес нагрузки 80 кг.</t>
  </si>
  <si>
    <t>https://topol-dt.ru/catalog/stoly/komplekt_polini_kids_rastushchaya_parta_transformer_m1_75kh55_sm_i_stul_reguliruemyy_l_belyy_makiato/</t>
  </si>
  <si>
    <t>https://topol-dt.ru/upload/iblock/eb1/482f0ebf_f5be_11eb_9107_549f35008dee_716b5738_f68e_11eb_9107_549f35008dee.jpeg</t>
  </si>
  <si>
    <t>https://topol-dt.ru/upload/iblock/b2c/482f0ebf_f5be_11eb_9107_549f35008dee_716b5739_f68e_11eb_9107_549f35008dee.jpeg</t>
  </si>
  <si>
    <t>https://topol-dt.ru/upload/iblock/6f3/482f0ebf_f5be_11eb_9107_549f35008dee_af0ea643_d47a_11ee_ba8a_5254001dfc81.jpeg</t>
  </si>
  <si>
    <t>Комплект Polini kids растущая парта-трансформер M1 75х55 см и стул регулируемый L, белый-розовый</t>
  </si>
  <si>
    <t>Комплект Polini kids растущая парта-трансформер M1 75х55 см и стул регулируемый L, белый-розовый. Мебель дополняет друг друга, позволяет организовать удобное рабочее место для ребенка от 6 лет.Парта:-растет вместе с ребенком,-сглаженные углы,-встроенный пенал,-соответствует европейским стандартам качества и безопасности,-регулируемый угол наклона в 6 положениях до 27 градусов,-5 положений высоты: 53см, 59см, 64см, 71см, 76см.-способствует хорошей осанке.Рост ребенка:от 115 см. до 185 см..Возраст:от 6 до 17 лет.Материал: каркас-металл, столешница -ЛДСП.Размер:ширина 750 мм, глубина 550 мм.Стул: Материал сидения: эко-кожа.3 положения фиксации стула: 38,43,46 см.Для ребенка ростом от 145 до 180 см.Размер (ДхШхВ): 47 х 38 х 75,5-83,5 см.Максимальный вес нагрузки 80 кг.</t>
  </si>
  <si>
    <t>https://topol-dt.ru/catalog/stoly/komplekt_polini_kids_rastushchaya_parta_transformer_m1_75kh55_sm_i_stul_reguliruemyy_l_belyy_rozovyy/</t>
  </si>
  <si>
    <t>https://topol-dt.ru/upload/iblock/d15/fb8c7f26_f5be_11eb_9107_549f35008dee_a0592b7e_f68c_11eb_9107_549f35008dee.jpeg</t>
  </si>
  <si>
    <t>https://topol-dt.ru/upload/iblock/bbc/fb8c7f26_f5be_11eb_9107_549f35008dee_a0592b7f_f68c_11eb_9107_549f35008dee.jpeg</t>
  </si>
  <si>
    <t>https://topol-dt.ru/upload/iblock/894/fb8c7f26_f5be_11eb_9107_549f35008dee_a7d5c88e_f68c_11eb_9107_549f35008dee.jpeg</t>
  </si>
  <si>
    <t>https://topol-dt.ru/upload/iblock/95f/fb8c7f26_f5be_11eb_9107_549f35008dee_aebe12b1_f68c_11eb_9107_549f35008dee.jpeg</t>
  </si>
  <si>
    <t>https://topol-dt.ru/upload/iblock/e7c/fb8c7f26_f5be_11eb_9107_549f35008dee_aebe12b2_f68c_11eb_9107_549f35008dee.jpeg</t>
  </si>
  <si>
    <t>https://topol-dt.ru/upload/iblock/881/fb8c7f26_f5be_11eb_9107_549f35008dee_f4001f1d_f68c_11eb_9107_549f35008dee.jpeg</t>
  </si>
  <si>
    <t>https://topol-dt.ru/upload/iblock/159/fb8c7f26_f5be_11eb_9107_549f35008dee_f4001f1e_f68c_11eb_9107_549f35008dee.jpeg</t>
  </si>
  <si>
    <t>https://topol-dt.ru/upload/iblock/7bd/fb8c7f26_f5be_11eb_9107_549f35008dee_f4001f1f_f68c_11eb_9107_549f35008dee.jpeg</t>
  </si>
  <si>
    <t>https://topol-dt.ru/upload/iblock/2ce/fb8c7f26_f5be_11eb_9107_549f35008dee_3765272e_f68d_11eb_9107_549f35008dee.jpeg</t>
  </si>
  <si>
    <t>https://topol-dt.ru/upload/iblock/964/fb8c7f26_f5be_11eb_9107_549f35008dee_3765272f_f68d_11eb_9107_549f35008dee.jpeg</t>
  </si>
  <si>
    <t>https://topol-dt.ru/upload/iblock/9ee/fb8c7f26_f5be_11eb_9107_549f35008dee_9e0f8262_d47a_11ee_ba8a_5254001dfc81.jpeg</t>
  </si>
  <si>
    <t>Комплект Polini kids растущая парта-трансформер M1 75х55 см и стул регулируемый L, белый-серый</t>
  </si>
  <si>
    <t>Комплект Polini kids растущая парта-трансформер M1 75х55 см и стул регулируемый L, белый-серый. Мебель дополняет друг друга, позволяет организовать удобное рабочее место для ребенка от 6 лет.Парта:-растет вместе с ребенком,-сглаженные углы,-встроенный пенал,-соответствует европейским стандартам качества и безопасности,-регулируемый угол наклона в 6 положениях до 27 градусов,-5 положений высоты: 53см, 59см, 64см, 71см, 76см.-способствует хорошей осанке.Рост ребенка:от 115 см. до 185 см..Возраст:от 6 до 17 лет.Материал: каркас-металл, столешница -ЛДСП.Размер:ширина 750 мм, глубина 550 мм.Стул: Материал сидения: эко-кожа.3 положения фиксации стула: 38,43,46 см.Для ребенка ростом от 145 до 180 см.Размер (ДхШхВ): 47 х 38 х 75,5-83,5 см.Максимальный вес нагрузки 80 кг.</t>
  </si>
  <si>
    <t>https://topol-dt.ru/catalog/stoly/komplekt_polini_kids_rastushchaya_parta_transformer_m1_75kh55_sm_i_stul_reguliruemyy_l_belyy_seryy/</t>
  </si>
  <si>
    <t>https://topol-dt.ru/upload/iblock/d38/2e79cfe1_f5bf_11eb_9107_549f35008dee_ab249ea2_f68f_11eb_9107_549f35008dee.jpeg</t>
  </si>
  <si>
    <t>https://topol-dt.ru/upload/iblock/4f6/2e79cfe1_f5bf_11eb_9107_549f35008dee_ab249ea3_f68f_11eb_9107_549f35008dee.jpeg</t>
  </si>
  <si>
    <t>https://topol-dt.ru/upload/iblock/381/2e79cfe1_f5bf_11eb_9107_549f35008dee_ab249ea4_f68f_11eb_9107_549f35008dee.jpeg</t>
  </si>
  <si>
    <t>https://topol-dt.ru/upload/iblock/682/2e79cfe1_f5bf_11eb_9107_549f35008dee_c21d635d_f68f_11eb_9107_549f35008dee.jpeg</t>
  </si>
  <si>
    <t>https://topol-dt.ru/upload/iblock/748/2e79cfe1_f5bf_11eb_9107_549f35008dee_e410fc81_f68f_11eb_9107_549f35008dee.jpeg</t>
  </si>
  <si>
    <t>https://topol-dt.ru/upload/iblock/bf6/2e79cfe1_f5bf_11eb_9107_549f35008dee_2b6a5804_f690_11eb_9107_549f35008dee.jpeg</t>
  </si>
  <si>
    <t>https://topol-dt.ru/upload/iblock/28f/2e79cfe1_f5bf_11eb_9107_549f35008dee_2b6a5805_f690_11eb_9107_549f35008dee.jpeg</t>
  </si>
  <si>
    <t>https://topol-dt.ru/upload/iblock/3e5/2e79cfe1_f5bf_11eb_9107_549f35008dee_a686bb3b_d47a_11ee_ba8a_5254001dfc81.jpeg</t>
  </si>
  <si>
    <t>Комплект Polini kids растущая парта-трансформер M1 75х55 см и стул регулируемый L, белый-синий</t>
  </si>
  <si>
    <t>Комплект Polini kids растущая парта-трансформер M1 75х55 см и стул регулируемый L, белый-синий. Мебель дополняет друг друга, позволяет организовать удобное рабочее место для ребенка от 6 лет.Парта:-растет вместе с ребенком,-сглаженные углы,-встроенный пенал,-соответствует европейским стандартам качества и безопасности,-регулируемый угол наклона в 6 положениях до 27 градусов,-5 положений высоты: 53см, 59см, 64см, 71см, 76см.-способствует хорошей осанке.Рост ребенка:от 115 см. до 185 см..Возраст:от 6 до 17 лет.Материал: каркас-металл, столешница -ЛДСП.Размер:ширина 750 мм, глубина 550 мм.Стул: Материал сидения: эко-кожа.3 положения фиксации стула: 38,43,46 см.Для ребенка ростом от 145 до 180 см.Размер (ДхШхВ): 47 х 38 х 75,5-83,5 см.Максимальный вес нагрузки 80 кг.</t>
  </si>
  <si>
    <t>https://topol-dt.ru/catalog/stoly/komplekt_polini_kids_rastushchaya_parta_transformer_m1_75kh55_sm_i_stul_reguliruemyy_l_belyy_siniy/</t>
  </si>
  <si>
    <t>https://topol-dt.ru/upload/iblock/fed/40f39e21_f5bf_11eb_9107_549f35008dee_f60d7c99_f68d_11eb_9107_549f35008dee.jpeg</t>
  </si>
  <si>
    <t>https://topol-dt.ru/upload/iblock/dd6/40f39e21_f5bf_11eb_9107_549f35008dee_f60d7c9a_f68d_11eb_9107_549f35008dee.jpeg</t>
  </si>
  <si>
    <t>https://topol-dt.ru/upload/iblock/eec/40f39e21_f5bf_11eb_9107_549f35008dee_fc7bb2f4_f68d_11eb_9107_549f35008dee.jpeg</t>
  </si>
  <si>
    <t>https://topol-dt.ru/upload/iblock/bab/40f39e21_f5bf_11eb_9107_549f35008dee_055f8666_f68e_11eb_9107_549f35008dee.jpeg</t>
  </si>
  <si>
    <t>https://topol-dt.ru/upload/iblock/86c/40f39e21_f5bf_11eb_9107_549f35008dee_055f8667_f68e_11eb_9107_549f35008dee.jpeg</t>
  </si>
  <si>
    <t>https://topol-dt.ru/upload/iblock/fcf/40f39e21_f5bf_11eb_9107_549f35008dee_190961dc_f68e_11eb_9107_549f35008dee.jpeg</t>
  </si>
  <si>
    <t>https://topol-dt.ru/upload/iblock/59f/40f39e21_f5bf_11eb_9107_549f35008dee_190961dd_f68e_11eb_9107_549f35008dee.jpeg</t>
  </si>
  <si>
    <t>https://topol-dt.ru/upload/iblock/067/40f39e21_f5bf_11eb_9107_549f35008dee_b7c176e3_d47a_11ee_ba8a_5254001dfc81.jpeg</t>
  </si>
  <si>
    <t>Комплект постельного белья Polini kids Жирафы, 120х60, желтый</t>
  </si>
  <si>
    <t>Состав комплекта:Простыня на резинке для матраца 120х60 см;Пододеяльник (110х140 см);Наволочка (40х60 см).Изделия комплекта сшиты из натурального и гипоаллергенного материала —100% хлопка. Белье выполнено в желтом цвете и украшено забавными жирафами.Стирка при температуре 40 градусов.</t>
  </si>
  <si>
    <t>https://topol-dt.ru/catalog/komplekty_v_krovatku/komplekt_postelnogo_belya_polini_kids_zhirafy_120kh60_zheltyy/</t>
  </si>
  <si>
    <t>https://topol-dt.ru/upload/iblock/2d2/dc69659f_c531_11eb_9107_549f35008dee_d09735ea_f9a8_11eb_9107_549f35008dee.jpeg</t>
  </si>
  <si>
    <t>https://topol-dt.ru/upload/iblock/a31/dc69659f_c531_11eb_9107_549f35008dee_d8ec5bd7_f9a8_11eb_9107_549f35008dee.jpeg</t>
  </si>
  <si>
    <t>https://topol-dt.ru/upload/iblock/0e6/dc69659f_c531_11eb_9107_549f35008dee_e0f07a63_f9a8_11eb_9107_549f35008dee.jpeg</t>
  </si>
  <si>
    <t>https://topol-dt.ru/upload/iblock/07e/dc69659f_c531_11eb_9107_549f35008dee_e0f07a64_f9a8_11eb_9107_549f35008dee.jpeg</t>
  </si>
  <si>
    <t>https://topol-dt.ru/upload/iblock/637/dc69659f_c531_11eb_9107_549f35008dee_eafb1ee7_f9a8_11eb_9107_549f35008dee.jpeg</t>
  </si>
  <si>
    <t>https://topol-dt.ru/upload/iblock/667/dc69659f_c531_11eb_9107_549f35008dee_eafb1ee9_f9a8_11eb_9107_549f35008dee.jpeg</t>
  </si>
  <si>
    <t>https://topol-dt.ru/upload/iblock/5f7/dc69659f_c531_11eb_9107_549f35008dee_f3c0e299_f9a8_11eb_9107_549f35008dee.jpeg</t>
  </si>
  <si>
    <t>https://topol-dt.ru/upload/iblock/b9e/dc69659f_c531_11eb_9107_549f35008dee_f3c0e29b_f9a8_11eb_9107_549f35008dee.jpeg</t>
  </si>
  <si>
    <t>https://topol-dt.ru/upload/iblock/0ec/dc69659f_c531_11eb_9107_549f35008dee_fc7cbb16_f9a8_11eb_9107_549f35008dee.jpeg</t>
  </si>
  <si>
    <t>https://topol-dt.ru/upload/iblock/de4/dc69659f_c531_11eb_9107_549f35008dee_fc7cbb18_f9a8_11eb_9107_549f35008dee.jpeg</t>
  </si>
  <si>
    <t>https://topol-dt.ru/upload/iblock/fdc/dc69659f_c531_11eb_9107_549f35008dee_091edd11_f9a9_11eb_9107_549f35008dee.pdf</t>
  </si>
  <si>
    <t>Комплект постельного белья Polini kids Жирафы, 120х60, зеленый</t>
  </si>
  <si>
    <t xml:space="preserve">Состав комплекта:Простыня на резинке для матраца 120х60 см;Пододеяльник (110х140 см);Наволочка (40х60 см).Изделия комплекта сшиты из натурального и гипоаллергенного материала —100% хлопка. Белье выполнено в зеленом цвете и украшено забавными жирафами.Стирка при температуре 40 градусов. </t>
  </si>
  <si>
    <t>https://topol-dt.ru/catalog/komplekty_v_krovatku/komplekt_postelnogo_belya_polini_kids_zhirafy_120kh60_zelenyy/</t>
  </si>
  <si>
    <t>https://topol-dt.ru/upload/iblock/d6f/f4f59671_c531_11eb_9107_549f35008dee_3a8e7623_f9a3_11eb_9107_549f35008dee.jpeg</t>
  </si>
  <si>
    <t>https://topol-dt.ru/upload/iblock/f30/f4f59671_c531_11eb_9107_549f35008dee_430618b0_f9a3_11eb_9107_549f35008dee.jpeg</t>
  </si>
  <si>
    <t>https://topol-dt.ru/upload/iblock/303/f4f59671_c531_11eb_9107_549f35008dee_4a75e450_f9a3_11eb_9107_549f35008dee.jpeg</t>
  </si>
  <si>
    <t>https://topol-dt.ru/upload/iblock/098/f4f59671_c531_11eb_9107_549f35008dee_592c4817_f9a3_11eb_9107_549f35008dee.jpeg</t>
  </si>
  <si>
    <t>https://topol-dt.ru/upload/iblock/49e/f4f59671_c531_11eb_9107_549f35008dee_592c4818_f9a3_11eb_9107_549f35008dee.jpeg</t>
  </si>
  <si>
    <t>https://topol-dt.ru/upload/iblock/d58/f4f59671_c531_11eb_9107_549f35008dee_61a0b648_f9a3_11eb_9107_549f35008dee.jpeg</t>
  </si>
  <si>
    <t>https://topol-dt.ru/upload/iblock/942/f4f59671_c531_11eb_9107_549f35008dee_61a0b649_f9a3_11eb_9107_549f35008dee.jpeg</t>
  </si>
  <si>
    <t>https://topol-dt.ru/upload/iblock/2d5/f4f59671_c531_11eb_9107_549f35008dee_6dafe4ec_f9a3_11eb_9107_549f35008dee.jpeg</t>
  </si>
  <si>
    <t>https://topol-dt.ru/upload/iblock/0a1/f4f59671_c531_11eb_9107_549f35008dee_73bc71d9_f9a3_11eb_9107_549f35008dee.jpeg</t>
  </si>
  <si>
    <t>https://topol-dt.ru/upload/iblock/f1a/f4f59671_c531_11eb_9107_549f35008dee_23f9ec89_f9a4_11eb_9107_549f35008dee.pdf</t>
  </si>
  <si>
    <t>Комплект постельного белья Polini kids Жирафы, 120х60, голубой</t>
  </si>
  <si>
    <t>Состав комплекта:Простыня на резинке для матраца 120х60 см;Пододеяльник (110х140 см);Наволочка (40х60 см).Изделия комплекта сшиты из натурального и гипоаллергенного материала —100% хлопка. Белье выполнено в голубом цвете и украшено забавными жирафами.Стирка при температуре 40 градусов.</t>
  </si>
  <si>
    <t>https://topol-dt.ru/catalog/komplekty_v_krovatku/komplekt_postelnogo_belya_polini_kids_zhirafy_120kh60_goluboy/</t>
  </si>
  <si>
    <t>https://topol-dt.ru/upload/iblock/f79/05804678_c532_11eb_9107_549f35008dee_492787c2_f9aa_11eb_9107_549f35008dee.jpeg</t>
  </si>
  <si>
    <t>https://topol-dt.ru/upload/iblock/59e/05804678_c532_11eb_9107_549f35008dee_50c716a5_f9aa_11eb_9107_549f35008dee.jpeg</t>
  </si>
  <si>
    <t>https://topol-dt.ru/upload/iblock/162/05804678_c532_11eb_9107_549f35008dee_50c716a6_f9aa_11eb_9107_549f35008dee.jpeg</t>
  </si>
  <si>
    <t>https://topol-dt.ru/upload/iblock/d3c/05804678_c532_11eb_9107_549f35008dee_58d60aca_f9aa_11eb_9107_549f35008dee.jpeg</t>
  </si>
  <si>
    <t>https://topol-dt.ru/upload/iblock/0b0/05804678_c532_11eb_9107_549f35008dee_58d60acb_f9aa_11eb_9107_549f35008dee.jpeg</t>
  </si>
  <si>
    <t>https://topol-dt.ru/upload/iblock/807/05804678_c532_11eb_9107_549f35008dee_5f9c9ba2_f9aa_11eb_9107_549f35008dee.jpeg</t>
  </si>
  <si>
    <t>https://topol-dt.ru/upload/iblock/aff/05804678_c532_11eb_9107_549f35008dee_6718273c_f9aa_11eb_9107_549f35008dee.jpeg</t>
  </si>
  <si>
    <t>https://topol-dt.ru/upload/iblock/eab/05804678_c532_11eb_9107_549f35008dee_6718273d_f9aa_11eb_9107_549f35008dee.jpeg</t>
  </si>
  <si>
    <t>https://topol-dt.ru/upload/iblock/71d/05804678_c532_11eb_9107_549f35008dee_6f9a9f62_f9aa_11eb_9107_549f35008dee.jpeg</t>
  </si>
  <si>
    <t>https://topol-dt.ru/upload/iblock/07a/05804678_c532_11eb_9107_549f35008dee_6f9a9f63_f9aa_11eb_9107_549f35008dee.jpeg</t>
  </si>
  <si>
    <t>https://topol-dt.ru/upload/iblock/dc9/05804678_c532_11eb_9107_549f35008dee_78e9e068_f9aa_11eb_9107_549f35008dee.pdf</t>
  </si>
  <si>
    <t>Кровать Polini kids Simple 935, белый</t>
  </si>
  <si>
    <t>0.9072</t>
  </si>
  <si>
    <t>Кроватка 935 Polini Kids Simple изготовлена из натурального материала: массив березы.Отличается простой надежной раздвижной конструкцией.Можно использовать в двух видах сборки: для ребенка ростом до 140 см и ребенка ростом до 180 см.Модель оснащена реечным днищем.Длина может быть установлена в диапазоне от 160 см до 200 см. Единое реечное основание для любой длины - латофлексы, скрепленные на ленту. Когда кровать сдвигают, расстояние между  латофлексами уменьшается, когда раздвигают - увеличивается. Фиксируются на изделии только крайние латофлексы.В комплекте идет 1 боковой бортик, который можно установить с любой стороны кровати.Универсальный белый цвет сочетается с любой детской мебелью, а также с любым постельным бельем.Модель соответствует требованиям ГОСТ 19917,ТР ТС 025/2012 и EN 1725 (03/1998) при условии соблюдения потребителем правил хранения,транспортирования, эксплуатации и сборки.Размеры:Общий: (ВхШхД) 60х90х168-208 см.Размер спального ложа: 160 (200) х80 см.Высота матраса: до 15 см.Рост ребенка: до 140 см (при первом варианте сборки), до 180 см (при втором варианте сборки).Возраст ребенка: от 3 до 16 лет.</t>
  </si>
  <si>
    <t>https://topol-dt.ru/catalog/krovati_podrostkovye/krovat_polini_kids_simple_935_belyy/</t>
  </si>
  <si>
    <t>https://topol-dt.ru/upload/iblock/18e/57c96a88_e11e_11ea_a0f3_549f35008dee_b2f369bd_f525_11eb_9107_549f35008dee.jpeg</t>
  </si>
  <si>
    <t>https://topol-dt.ru/upload/iblock/2bd/57c96a88_e11e_11ea_a0f3_549f35008dee_b2f369be_f525_11eb_9107_549f35008dee.jpeg</t>
  </si>
  <si>
    <t>https://topol-dt.ru/upload/iblock/0a4/57c96a88_e11e_11ea_a0f3_549f35008dee_bb306cf0_f525_11eb_9107_549f35008dee.jpeg</t>
  </si>
  <si>
    <t>https://topol-dt.ru/upload/iblock/042/57c96a88_e11e_11ea_a0f3_549f35008dee_c531b597_f525_11eb_9107_549f35008dee.jpeg</t>
  </si>
  <si>
    <t>https://topol-dt.ru/upload/iblock/4f9/57c96a88_e11e_11ea_a0f3_549f35008dee_c531b598_f525_11eb_9107_549f35008dee.jpeg</t>
  </si>
  <si>
    <t>https://topol-dt.ru/upload/iblock/406/57c96a88_e11e_11ea_a0f3_549f35008dee_cb9506f3_f525_11eb_9107_549f35008dee.jpeg</t>
  </si>
  <si>
    <t>https://topol-dt.ru/upload/iblock/c1d/57c96a88_e11e_11ea_a0f3_549f35008dee_cb9506f4_f525_11eb_9107_549f35008dee.jpeg</t>
  </si>
  <si>
    <t>https://topol-dt.ru/upload/iblock/cf7/57c96a88_e11e_11ea_a0f3_549f35008dee_b2da09cb_6196_11ec_9107_549f35008dee.jpeg</t>
  </si>
  <si>
    <t>https://topol-dt.ru/upload/iblock/aec/57c96a88_e11e_11ea_a0f3_549f35008dee_b2da09cc_6196_11ec_9107_549f35008dee.jpeg</t>
  </si>
  <si>
    <t>https://topol-dt.ru/upload/iblock/0ad/57c96a88_e11e_11ea_a0f3_549f35008dee_b93701d5_6196_11ec_9107_549f35008dee.jpeg</t>
  </si>
  <si>
    <t>https://topol-dt.ru/upload/iblock/542/57c96a88_e11e_11ea_a0f3_549f35008dee_b93701d6_6196_11ec_9107_549f35008dee.jpeg</t>
  </si>
  <si>
    <t>https://topol-dt.ru/upload/iblock/066/57c96a88_e11e_11ea_a0f3_549f35008dee_49e25057_f9b6_11eb_9107_549f35008dee.pdf</t>
  </si>
  <si>
    <t>Кровать Polini kids Simple 935, натуральный</t>
  </si>
  <si>
    <t>https://topol-dt.ru/catalog/krovati_podrostkovye/krovat_polini_kids_simple_935_naturalnyy/</t>
  </si>
  <si>
    <t>https://topol-dt.ru/upload/iblock/e43/6b73e8ed_e11e_11ea_a0f3_549f35008dee_9ccbf69f_6196_11ec_9107_549f35008dee.jpeg</t>
  </si>
  <si>
    <t>https://topol-dt.ru/upload/iblock/aa6/6b73e8ed_e11e_11ea_a0f3_549f35008dee_1e246114_f526_11eb_9107_549f35008dee.jpeg</t>
  </si>
  <si>
    <t>https://topol-dt.ru/upload/iblock/b59/6b73e8ed_e11e_11ea_a0f3_549f35008dee_28f4c172_f526_11eb_9107_549f35008dee.jpeg</t>
  </si>
  <si>
    <t>https://topol-dt.ru/upload/iblock/91a/6b73e8ed_e11e_11ea_a0f3_549f35008dee_28f4c173_f526_11eb_9107_549f35008dee.jpeg</t>
  </si>
  <si>
    <t>https://topol-dt.ru/upload/iblock/da3/6b73e8ed_e11e_11ea_a0f3_549f35008dee_30babfd7_f526_11eb_9107_549f35008dee.jpeg</t>
  </si>
  <si>
    <t>https://topol-dt.ru/upload/iblock/c01/6b73e8ed_e11e_11ea_a0f3_549f35008dee_30babfd8_f526_11eb_9107_549f35008dee.jpeg</t>
  </si>
  <si>
    <t>https://topol-dt.ru/upload/iblock/90c/6b73e8ed_e11e_11ea_a0f3_549f35008dee_39fffbc9_f526_11eb_9107_549f35008dee.jpeg</t>
  </si>
  <si>
    <t>https://topol-dt.ru/upload/iblock/90f/6b73e8ed_e11e_11ea_a0f3_549f35008dee_39fffbca_f526_11eb_9107_549f35008dee.jpeg</t>
  </si>
  <si>
    <t>https://topol-dt.ru/upload/iblock/a63/6b73e8ed_e11e_11ea_a0f3_549f35008dee_9ccbf6a0_6196_11ec_9107_549f35008dee.jpeg</t>
  </si>
  <si>
    <t>https://topol-dt.ru/upload/iblock/3e8/6b73e8ed_e11e_11ea_a0f3_549f35008dee_a4614c2d_6196_11ec_9107_549f35008dee.jpeg</t>
  </si>
  <si>
    <t>https://topol-dt.ru/upload/iblock/d77/6b73e8ed_e11e_11ea_a0f3_549f35008dee_a4614c2e_6196_11ec_9107_549f35008dee.jpeg</t>
  </si>
  <si>
    <t>https://topol-dt.ru/upload/iblock/a09/6b73e8ed_e11e_11ea_a0f3_549f35008dee_8028e4c9_f9ae_11eb_9107_549f35008dee.pdf</t>
  </si>
  <si>
    <t>Кровать Polini kids Simple 950, натуральный</t>
  </si>
  <si>
    <t>Кроватка-домик Polini Kids Simple 950 изготовлена из натурального материала: массив березы.Отличается простой надежной конструкцией. Надстройка в виде крыши делает спальное место необычным и уютным.Модель оснащена реечным днищем.Боковой бортик защитит ребенка от падений.Универсальный натуральный цвет дерева сочетается с любой детской мебелью, а также с любым постельным бельем.Модель соответствует требованиям ГОСТ 19917 и ТР ТС 025/2012 .Размеры:Общий: (ВхШхД) 170х86,5х168 см.Размер спального ложа: 160х80 см.Высота матраса: до 15 см.Рост ребенка: до 140 см.Возраст ребенка: от 3 до 10 лет.Максимальный вес: до 60 кг.</t>
  </si>
  <si>
    <t>https://topol-dt.ru/catalog/krovati_podrostkovye/krovat_polini_kids_simple_950_naturalnyy/</t>
  </si>
  <si>
    <t>https://topol-dt.ru/upload/iblock/490/c46973c2_e11f_11ea_a0f3_549f35008dee_322d8fd6_a750_11eb_9107_549f35008dee.jpeg</t>
  </si>
  <si>
    <t>https://topol-dt.ru/upload/iblock/01f/c46973c2_e11f_11ea_a0f3_549f35008dee_6fbd3dce_67ad_11ec_8a98_549f35008dee.jpeg</t>
  </si>
  <si>
    <t>https://topol-dt.ru/upload/iblock/b78/c46973c2_e11f_11ea_a0f3_549f35008dee_787acb4f_67ad_11ec_8a98_549f35008dee.jpeg</t>
  </si>
  <si>
    <t>https://topol-dt.ru/upload/iblock/45a/c46973c2_e11f_11ea_a0f3_549f35008dee_322d8fd7_a750_11eb_9107_549f35008dee.jpeg</t>
  </si>
  <si>
    <t>https://topol-dt.ru/upload/iblock/f8e/c46973c2_e11f_11ea_a0f3_549f35008dee_3b560e6a_a750_11eb_9107_549f35008dee.jpeg</t>
  </si>
  <si>
    <t>https://topol-dt.ru/upload/iblock/dd5/c46973c2_e11f_11ea_a0f3_549f35008dee_445f44b9_a750_11eb_9107_549f35008dee.jpeg</t>
  </si>
  <si>
    <t>https://topol-dt.ru/upload/iblock/97f/c46973c2_e11f_11ea_a0f3_549f35008dee_4be5f40f_a750_11eb_9107_549f35008dee.jpeg</t>
  </si>
  <si>
    <t>https://topol-dt.ru/upload/iblock/0f8/c46973c2_e11f_11ea_a0f3_549f35008dee_4be5f412_a750_11eb_9107_549f35008dee.jpeg</t>
  </si>
  <si>
    <t>https://topol-dt.ru/upload/iblock/c0b/c46973c2_e11f_11ea_a0f3_549f35008dee_54201786_a750_11eb_9107_549f35008dee.jpeg</t>
  </si>
  <si>
    <t>https://topol-dt.ru/upload/iblock/307/c46973c2_e11f_11ea_a0f3_549f35008dee_5c3881af_a750_11eb_9107_549f35008dee.jpeg</t>
  </si>
  <si>
    <t>https://topol-dt.ru/upload/iblock/631/c46973c2_e11f_11ea_a0f3_549f35008dee_65837ce4_a750_11eb_9107_549f35008dee.jpeg</t>
  </si>
  <si>
    <t>https://topol-dt.ru/upload/iblock/2d6/c46973c2_e11f_11ea_a0f3_549f35008dee_1634af72_a74f_11eb_9107_549f35008dee.pdf</t>
  </si>
  <si>
    <t>Маятник к кроватке детской Polini kids Simple 911, белый</t>
  </si>
  <si>
    <t>Маятник Polini- отличное дополнение к детской кроватке Polini kids Simple 911.Деталь обеспечит кроватку механизмом поперечного качания.Облегчает процесс укачивания малыша, когда ребенок проснулся или не может уснуть.Запуск механизма приводится одним движением руки.Легко устанавливается в основание кровати.Очень легок в сборке и крепится к кроватке с помощью 4 винтов в отверстия для колес (они при этом снимаются).Это дополнительная опция, в комплект не входит. Размер(ДхШхВ):108,5х56х22 см.</t>
  </si>
  <si>
    <t>https://topol-dt.ru/catalog/aksessuary_dlya_mebeli/mayatnik_k_krovatke_detskoy_polini_kids_simple_911_belyy/</t>
  </si>
  <si>
    <t>https://topol-dt.ru/upload/iblock/ee6/93a5eee0_c20a_11eb_9107_549f35008dee_39832d12_ff2e_11eb_9107_549f35008dee.jpeg</t>
  </si>
  <si>
    <t>https://topol-dt.ru/upload/iblock/7c2/93a5eee0_c20a_11eb_9107_549f35008dee_39832d13_ff2e_11eb_9107_549f35008dee.jpeg</t>
  </si>
  <si>
    <t>https://topol-dt.ru/upload/iblock/fc5/93a5eee0_c20a_11eb_9107_549f35008dee_7ebb0028_ff2e_11eb_9107_549f35008dee.jpeg</t>
  </si>
  <si>
    <t>https://topol-dt.ru/upload/iblock/f62/93a5eee0_c20a_11eb_9107_549f35008dee_53a86585_ff33_11eb_9107_549f35008dee.jpeg</t>
  </si>
  <si>
    <t>https://topol-dt.ru/upload/iblock/785/93a5eee0_c20a_11eb_9107_549f35008dee_53a86586_ff33_11eb_9107_549f35008dee.jpeg</t>
  </si>
  <si>
    <t>https://topol-dt.ru/upload/iblock/bd6/93a5eee0_c20a_11eb_9107_549f35008dee_7dc9c5e1_ff33_11eb_9107_549f35008dee.jpeg</t>
  </si>
  <si>
    <t>https://topol-dt.ru/upload/iblock/522/93a5eee0_c20a_11eb_9107_549f35008dee_885ca822_ff2e_11eb_9107_549f35008dee.pdf</t>
  </si>
  <si>
    <t>Шкаф двухсекционный Polini kids Marvel 895 Человек паук, белый</t>
  </si>
  <si>
    <t>2-х секционный шкаф Polini kids Marvel 895 Человек паук имеет оригинальный дизайн по мотивам популярного комикса.Оснащен 2-мя закрытыми секциями, вмещающие в себя практичные полки и платяную штангу.Сглаженные углы шкафа уберегут ребенка от получения травм.Изготовлен из высококачественных и безвредных материалов: ЛДСП Kronospan (Австрия).Отвечает европейским стандартам качества и требованиям к безопасности детей.Габариты изделия: (ВхШхГ) 190 х 90 х 52 см.</t>
  </si>
  <si>
    <t>https://topol-dt.ru/catalog/shkafy_i_stellazhi/shkaf_dvukhsektsionnyy_polini_kids_marvel_895_chelovek_pauk_belyy/</t>
  </si>
  <si>
    <t>https://topol-dt.ru/upload/iblock/c65/f30f9f8c_995e_11e9_8710_549f35008dee_60d1a433_0180_11ec_9107_549f35008dee.jpeg</t>
  </si>
  <si>
    <t>https://topol-dt.ru/upload/iblock/d83/f30f9f8c_995e_11e9_8710_549f35008dee_f12834f1_0180_11ec_9107_549f35008dee.jpeg</t>
  </si>
  <si>
    <t>https://topol-dt.ru/upload/iblock/991/f30f9f8c_995e_11e9_8710_549f35008dee_f12834f2_0180_11ec_9107_549f35008dee.jpeg</t>
  </si>
  <si>
    <t>https://topol-dt.ru/upload/iblock/03e/f30f9f8c_995e_11e9_8710_549f35008dee_f920303b_0180_11ec_9107_549f35008dee.jpeg</t>
  </si>
  <si>
    <t>https://topol-dt.ru/upload/iblock/378/f30f9f8c_995e_11e9_8710_549f35008dee_e663bb73_0180_11ec_9107_549f35008dee.pdf</t>
  </si>
  <si>
    <t>Комод Polini kids Marvel  3295 Человек паук, белый</t>
  </si>
  <si>
    <t>Новая коллекция Человек паук по мотивам популярного комикса Марвел создаст уникальный интерьер детской комнатыКомод Polini kids Marvel  3295 Человек паук выполнен в белом цвете и дополнен рисунками про любимого детьми супергероя.Имеет 3 ящика, которые снабжены системой полного выдвижения, благодаря шариковым направляющим.В основании установлены ножки, обеспечивающие устойчивость комода.Размер (ВхШхГ): 86,7х90,2х52,2 см.</t>
  </si>
  <si>
    <t>https://topol-dt.ru/catalog/komody_i_stoliki/komod_polini_kids_marvel_3295_chelovek_pauk_belyy/</t>
  </si>
  <si>
    <t>https://topol-dt.ru/upload/iblock/41e/4c72a9ae_9960_11e9_8710_549f35008dee_46d1b334_0184_11ec_9107_549f35008dee.jpeg</t>
  </si>
  <si>
    <t>https://topol-dt.ru/upload/iblock/b29/4c72a9ae_9960_11e9_8710_549f35008dee_4f5ae26f_0184_11ec_9107_549f35008dee.jpeg</t>
  </si>
  <si>
    <t>https://topol-dt.ru/upload/iblock/556/4c72a9ae_9960_11e9_8710_549f35008dee_4f5ae270_0184_11ec_9107_549f35008dee.jpeg</t>
  </si>
  <si>
    <t>https://topol-dt.ru/upload/iblock/b5c/4c72a9ae_9960_11e9_8710_549f35008dee_5771cf9f_0184_11ec_9107_549f35008dee.jpeg</t>
  </si>
  <si>
    <t>https://topol-dt.ru/upload/iblock/8cc/4c72a9ae_9960_11e9_8710_549f35008dee_5771cfa0_0184_11ec_9107_549f35008dee.jpeg</t>
  </si>
  <si>
    <t>https://topol-dt.ru/upload/iblock/7f1/4c72a9ae_9960_11e9_8710_549f35008dee_9494c747_0184_11ec_9107_549f35008dee.pdf</t>
  </si>
  <si>
    <t>Стол письменный Polini kids Marvel 1005 Человек паук, белый</t>
  </si>
  <si>
    <t>Письменный стол Polini kids Marvel 1005 Человек паук, белый подходит для учебы, творческих занятий и настольных игр.Современный дизайн по мотивам популярного героя Человек паук сделает детскую комнату уникальной.Универсальный белый цвет коллекции разбавляет яркий рисунок на фасаде. Простая белая столешница не будет отвлекать от занятий и раздражать глаз.Система хранения состоит из открытых полок и ящика.Встроенный выдвижной ящик очень удобен, и позволит хранить канцелярские вещи под рукой.Бортики по бокам изделия не дадут скатиться настольным предметам.Для лучшей безопасности углы мебели сглажены.Размер (ВхШхГ): 79,5х100х50 см.</t>
  </si>
  <si>
    <t>https://topol-dt.ru/catalog/stoly/stol_pismennyy_polini_kids_marvel_1005_chelovek_pauk_belyy/</t>
  </si>
  <si>
    <t>https://topol-dt.ru/upload/iblock/14f/7edaad5b_9960_11e9_8710_549f35008dee_b5041971_018a_11ec_9107_549f35008dee.jpeg</t>
  </si>
  <si>
    <t>https://topol-dt.ru/upload/iblock/bbe/7edaad5b_9960_11e9_8710_549f35008dee_bfd6db30_018a_11ec_9107_549f35008dee.jpeg</t>
  </si>
  <si>
    <t>https://topol-dt.ru/upload/iblock/c47/7edaad5b_9960_11e9_8710_549f35008dee_bfd6db31_018a_11ec_9107_549f35008dee.jpeg</t>
  </si>
  <si>
    <t>https://topol-dt.ru/upload/iblock/ae4/7edaad5b_9960_11e9_8710_549f35008dee_c6f89aa3_018a_11ec_9107_549f35008dee.jpeg</t>
  </si>
  <si>
    <t>https://topol-dt.ru/upload/iblock/6e9/7edaad5b_9960_11e9_8710_549f35008dee_c6f89aa4_018a_11ec_9107_549f35008dee.jpeg</t>
  </si>
  <si>
    <t>https://topol-dt.ru/upload/iblock/31b/7edaad5b_9960_11e9_8710_549f35008dee_85e91e46_018a_11ec_9107_549f35008dee.pdf</t>
  </si>
  <si>
    <t>Кухонный гарнитур Polini Home Urban 1200,  белый-бетон</t>
  </si>
  <si>
    <t>https://topol-dt.ru/catalog/detskaya_mebel/kukhonnyy_garnitur_polini_home_urban_1200_belyy_beton/</t>
  </si>
  <si>
    <t>https://topol-dt.ru/upload/iblock/d56/94c3ab59_61ad_11e9_94db_549f35008dee_6ae7a8af_b072_11ea_a0f3_549f35008dee.jpeg</t>
  </si>
  <si>
    <t>9022.75</t>
  </si>
  <si>
    <t>https://topol-dt.ru/upload/iblock/4c5/94c3ab59_61ad_11e9_94db_549f35008dee_5be45644_b074_11ea_a0f3_549f35008dee.jpeg</t>
  </si>
  <si>
    <t>Кухонный гарнитур Polini Home Urban 1200,  белый-зеленый</t>
  </si>
  <si>
    <t>https://topol-dt.ru/catalog/detskaya_mebel/kukhonnyy_garnitur_polini_home_urban_1200_belyy_zelenyy/</t>
  </si>
  <si>
    <t>https://topol-dt.ru/upload/iblock/68c/a003ec65_61ad_11e9_94db_549f35008dee_fc4ee747_b06b_11ea_a0f3_549f35008dee.jpeg</t>
  </si>
  <si>
    <t>9151.13</t>
  </si>
  <si>
    <t>https://topol-dt.ru/upload/iblock/25d/a003ec65_61ad_11e9_94db_549f35008dee_223299b8_b075_11ea_a0f3_549f35008dee.jpeg</t>
  </si>
  <si>
    <t>Кухонный гарнитур Polini Home Urban 1200, капучино</t>
  </si>
  <si>
    <t>https://topol-dt.ru/catalog/detskaya_mebel/kukhonnyy_garnitur_polini_home_urban_1200_kapuchino/</t>
  </si>
  <si>
    <t>https://topol-dt.ru/upload/iblock/074/a94deb16_61ad_11e9_94db_549f35008dee_b74b5893_b06f_11ea_a0f3_549f35008dee.jpeg</t>
  </si>
  <si>
    <t>8776.39</t>
  </si>
  <si>
    <t>https://topol-dt.ru/upload/iblock/fec/a94deb16_61ad_11e9_94db_549f35008dee_aa93908b_b075_11ea_a0f3_549f35008dee.jpeg</t>
  </si>
  <si>
    <t>Кухонный гарнитур Polini Home Urban 2000,  белый-бетон</t>
  </si>
  <si>
    <t>https://topol-dt.ru/catalog/detskaya_mebel/kukhonnyy_garnitur_polini_home_urban_2000_belyy_beton/</t>
  </si>
  <si>
    <t>https://topol-dt.ru/upload/iblock/616/173d185e_61ae_11e9_94db_549f35008dee_9b6a13a6_b072_11ea_a0f3_549f35008dee.jpeg</t>
  </si>
  <si>
    <t>16943.32</t>
  </si>
  <si>
    <t>Кухонный гарнитур Polini Home Urban 1200, вяз</t>
  </si>
  <si>
    <t>https://topol-dt.ru/catalog/detskaya_mebel/kukhonnyy_garnitur_polini_home_urban_1200_vyaz/</t>
  </si>
  <si>
    <t>https://topol-dt.ru/upload/iblock/6ca/3de0bcc8_3b47_11e9_94db_549f35008dee_9a9c75d4_b075_11ea_a0f3_549f35008dee.jpeg</t>
  </si>
  <si>
    <t>8746.49</t>
  </si>
  <si>
    <t>https://topol-dt.ru/upload/iblock/6e5/3de0bcc8_3b47_11e9_94db_549f35008dee_9a9c75d5_b075_11ea_a0f3_549f35008dee.jpeg</t>
  </si>
  <si>
    <t>Кухонный гарнитур Polini Home Urban 1200,  белый-вяз</t>
  </si>
  <si>
    <t>https://topol-dt.ru/catalog/detskaya_mebel/kukhonnyy_garnitur_polini_home_urban_1200_belyy_vyaz/</t>
  </si>
  <si>
    <t>https://topol-dt.ru/upload/iblock/c11/5608f3d0_3b47_11e9_94db_549f35008dee_19c0915a_b06a_11ea_a0f3_549f35008dee.jpeg</t>
  </si>
  <si>
    <t>8921.03</t>
  </si>
  <si>
    <t>https://topol-dt.ru/upload/iblock/165/5608f3d0_3b47_11e9_94db_549f35008dee_1966c3f7_b075_11ea_a0f3_549f35008dee.jpeg</t>
  </si>
  <si>
    <t xml:space="preserve">Кухонный гарнитур Polini Home Urban 1200,  белый </t>
  </si>
  <si>
    <t>https://topol-dt.ru/catalog/detskaya_mebel/kukhonnyy_garnitur_polini_home_urban_1200_belyy_/</t>
  </si>
  <si>
    <t>https://topol-dt.ru/upload/iblock/785/5fc5348f_3b47_11e9_94db_549f35008dee_878a121f_b066_11ea_a0f3_549f35008dee.jpeg</t>
  </si>
  <si>
    <t>22852.21</t>
  </si>
  <si>
    <t>https://topol-dt.ru/upload/iblock/3cf/5fc5348f_3b47_11e9_94db_549f35008dee_4bdef34c_b074_11ea_a0f3_549f35008dee.jpeg</t>
  </si>
  <si>
    <t>Кухонный гарнитур Polini Home Urban 1200,  дуб</t>
  </si>
  <si>
    <t>https://topol-dt.ru/catalog/detskaya_mebel/kukhonnyy_garnitur_polini_home_urban_1200_dub/</t>
  </si>
  <si>
    <t>https://topol-dt.ru/upload/iblock/44d/67605a2f_3b47_11e9_94db_549f35008dee_5a255189_b075_11ea_a0f3_549f35008dee.jpeg</t>
  </si>
  <si>
    <t>8727.17</t>
  </si>
  <si>
    <t>https://topol-dt.ru/upload/iblock/f02/67605a2f_3b47_11e9_94db_549f35008dee_5a25518a_b075_11ea_a0f3_549f35008dee.jpeg</t>
  </si>
  <si>
    <t xml:space="preserve">Кухонный гарнитур Polini Home Urban 2000,  белый </t>
  </si>
  <si>
    <t>https://topol-dt.ru/catalog/detskaya_mebel/kukhonnyy_garnitur_polini_home_urban_2000_belyy_/</t>
  </si>
  <si>
    <t>https://topol-dt.ru/upload/iblock/8a4/66830eac_3b4c_11e9_94db_549f35008dee_e2697a74_b066_11ea_a0f3_549f35008dee.jpeg</t>
  </si>
  <si>
    <t>16995.63</t>
  </si>
  <si>
    <t>Маятник к кроватке детской Polini kids Simple 304, белый</t>
  </si>
  <si>
    <t>Маятник Polini- отличное дополнение к детской кроватке Polini kids Simple 304. Деталь обеспечит кроватку механизмом продольного качания. Облегчает процесс укачивания малыша, когда ребенок проснулся или не может уснуть.Запуск механизма приводится одним движением руки. Легко устанавливается в основание кровати. Подходит к детским кроваткам Polini 304, Фея 204, Фея 323.Размер изделия (ДхШхВ):115х64,5х22 см.</t>
  </si>
  <si>
    <t>№ 3856</t>
  </si>
  <si>
    <t>https://topol-dt.ru/catalog/aksessuary_dlya_mebeli/mayatnik_k_krovatke_detskoy_polini_kids_simple_304_belyy/</t>
  </si>
  <si>
    <t>https://topol-dt.ru/upload/iblock/857/b27b97d7_da34_11eb_9107_549f35008dee_39f5affc_0cb0_11ec_9107_549f35008dee.jpeg</t>
  </si>
  <si>
    <t>https://topol-dt.ru/upload/iblock/95a/b27b97d7_da34_11eb_9107_549f35008dee_39f5affd_0cb0_11ec_9107_549f35008dee.jpeg</t>
  </si>
  <si>
    <t>https://topol-dt.ru/upload/iblock/0a8/b27b97d7_da34_11eb_9107_549f35008dee_3fee3f6e_0cb0_11ec_9107_549f35008dee.jpeg</t>
  </si>
  <si>
    <t>https://topol-dt.ru/upload/iblock/989/b27b97d7_da34_11eb_9107_549f35008dee_03f64a8a_9a21_11ec_9890_549f35008dee.jpeg</t>
  </si>
  <si>
    <t>https://topol-dt.ru/upload/iblock/94d/b27b97d7_da34_11eb_9107_549f35008dee_ae6ac4df_0cb1_11ec_9107_549f35008dee.pdf</t>
  </si>
  <si>
    <t>Матрас детский Polini kids Волшебные сны Классик 160х80х12,  кокос, микрофибра</t>
  </si>
  <si>
    <t>молочный</t>
  </si>
  <si>
    <t xml:space="preserve">Матрас предназначен для детей от 3 до 9 лет.Есть возможность двустороннего использования для правильного развития и комфорта ребенка.В составе матраса:- би-кокос;- холлкон.Съемный чехол на молнии способствует правильному уходу за изделием.Оптимальная толщина матраса 12 см. для комфортного сна ребенка.Натуральные материалы, используемые для наполнения и чехла, обладают свойствами теплорегуляции и обеспечивают оптимальный микроклимат.Модель разработана в соответствии с Российскими и международными стандартами качества.Размеры изделия, см: 160х80х12.Максимальная нагрузка составляет 35 кг. </t>
  </si>
  <si>
    <t>https://topol-dt.ru/catalog/matratsy/matras_detskiy_polini_kids_volshebnye_sny_klassik_160kh80kh12_kokos_mikrofibra/</t>
  </si>
  <si>
    <t>https://topol-dt.ru/upload/iblock/30f/7bb3e47f_eabe_11eb_9107_549f35008dee_3041ec5b_0ee6_11ec_9107_549f35008dee.jpeg</t>
  </si>
  <si>
    <t>https://topol-dt.ru/upload/iblock/76e/7bb3e47f_eabe_11eb_9107_549f35008dee_37eb5a3d_0ee6_11ec_9107_549f35008dee.jpeg</t>
  </si>
  <si>
    <t>https://topol-dt.ru/upload/iblock/c52/7bb3e47f_eabe_11eb_9107_549f35008dee_37eb5a3e_0ee6_11ec_9107_549f35008dee.jpeg</t>
  </si>
  <si>
    <t>https://topol-dt.ru/upload/iblock/fb2/7bb3e47f_eabe_11eb_9107_549f35008dee_3f78379c_0ee6_11ec_9107_549f35008dee.jpeg</t>
  </si>
  <si>
    <t>https://topol-dt.ru/upload/iblock/fab/7bb3e47f_eabe_11eb_9107_549f35008dee_3f78379d_0ee6_11ec_9107_549f35008dee.jpeg</t>
  </si>
  <si>
    <t>https://topol-dt.ru/upload/iblock/f08/7bb3e47f_eabe_11eb_9107_549f35008dee_48b18cac_0ee6_11ec_9107_549f35008dee.jpeg</t>
  </si>
  <si>
    <t>https://topol-dt.ru/upload/iblock/d5f/7bb3e47f_eabe_11eb_9107_549f35008dee_48b18cad_0ee6_11ec_9107_549f35008dee.jpeg</t>
  </si>
  <si>
    <t>https://topol-dt.ru/upload/iblock/c40/7bb3e47f_eabe_11eb_9107_549f35008dee_5108bf01_0ee6_11ec_9107_549f35008dee.jpeg</t>
  </si>
  <si>
    <t>Матрас детский Polini kids Волшебные сны Классик Плюс 160х80х12, кокос, микрофибра</t>
  </si>
  <si>
    <t xml:space="preserve">Матрас предназначен для детей от 3 до 9 лет.Есть возможность двустороннего использования для правильного развития и комфорта ребенка.В составе матраса:- би-кокос;- пенополиуретан.Съемный чехол на молнии способствует правильному уходу за изделием.Оптимальная толщина матраса 12 см. для комфортного сна ребенка.Натуральные материалы, используемые для наполнения и чехла, обладают свойствами теплорегуляции и обеспечивают оптимальный микроклимат.Модель разработана в соответствии с Российскими и международными стандартами качества.Размеры изделия, см: 160х80х12.Максимальная нагрузка составляет 35 кг. </t>
  </si>
  <si>
    <t>https://topol-dt.ru/catalog/matratsy/matras_detskiy_polini_kids_volshebnye_sny_klassik_plyus_160kh80kh12_kokos_mikrofibra/</t>
  </si>
  <si>
    <t>https://topol-dt.ru/upload/iblock/f08/c7ca80e1_eabe_11eb_9107_549f35008dee_b4c7310a_0ef0_11ec_9107_549f35008dee.jpeg</t>
  </si>
  <si>
    <t>https://topol-dt.ru/upload/iblock/7fc/c7ca80e1_eabe_11eb_9107_549f35008dee_bfc4cb8e_0ef0_11ec_9107_549f35008dee.jpeg</t>
  </si>
  <si>
    <t>https://topol-dt.ru/upload/iblock/ac9/c7ca80e1_eabe_11eb_9107_549f35008dee_bfc4cb8f_0ef0_11ec_9107_549f35008dee.jpeg</t>
  </si>
  <si>
    <t>https://topol-dt.ru/upload/iblock/ead/c7ca80e1_eabe_11eb_9107_549f35008dee_c7bf2839_0ef0_11ec_9107_549f35008dee.jpeg</t>
  </si>
  <si>
    <t>https://topol-dt.ru/upload/iblock/541/c7ca80e1_eabe_11eb_9107_549f35008dee_c7bf283a_0ef0_11ec_9107_549f35008dee.jpeg</t>
  </si>
  <si>
    <t>https://topol-dt.ru/upload/iblock/8cf/c7ca80e1_eabe_11eb_9107_549f35008dee_ce0d0d33_0ef0_11ec_9107_549f35008dee.jpeg</t>
  </si>
  <si>
    <t>https://topol-dt.ru/upload/iblock/f5b/c7ca80e1_eabe_11eb_9107_549f35008dee_d41388e4_0ef0_11ec_9107_549f35008dee.jpeg</t>
  </si>
  <si>
    <t>https://topol-dt.ru/upload/iblock/ad6/c7ca80e1_eabe_11eb_9107_549f35008dee_d41388e5_0ef0_11ec_9107_549f35008dee.jpeg</t>
  </si>
  <si>
    <t>https://topol-dt.ru/upload/iblock/e4f/c7ca80e1_eabe_11eb_9107_549f35008dee_dbeef3ab_0ef0_11ec_9107_549f35008dee.jpeg</t>
  </si>
  <si>
    <t>Фасад к кроватке детской Polini kids Simple 1100 Прогулка</t>
  </si>
  <si>
    <t>Прогулка</t>
  </si>
  <si>
    <t>С помощью цветных фасадов Polini вы сможете легко изменить внешний вид кроватки.Разнообразие цветов (розовый, синий, зеленый, желтый, серый) и рисунков позволит подобрать изделие под любой интерьер.Фасады подходят на кроватки - трансформер Polini kids Simple 1100 и Фея 1100.Размеры фасадов:Нижний  ящик (2 шт.) 168х844х16Тумба (3 шт.) 168х380х16</t>
  </si>
  <si>
    <t>https://topol-dt.ru/catalog/aksessuary_dlya_mebeli/fasad_k_krovatke_detskoy_polini_kids_simple_1100_progulka/</t>
  </si>
  <si>
    <t>https://topol-dt.ru/upload/iblock/651/467f30a2_c295_11eb_9107_549f35008dee_f025e163_0fc0_11ec_9107_549f35008dee.jpeg</t>
  </si>
  <si>
    <t>Фасад к кроватке детской Polini kids Simple 1100 Слоник на шаре</t>
  </si>
  <si>
    <t>https://topol-dt.ru/catalog/aksessuary_dlya_mebeli/fasad_k_krovatke_detskoy_polini_kids_simple_1100_slonik_na_share/</t>
  </si>
  <si>
    <t>https://topol-dt.ru/upload/iblock/d31/46fd2262_ca6a_11eb_9107_549f35008dee_64cb323a_0fc0_11ec_9107_549f35008dee.jpeg</t>
  </si>
  <si>
    <t>Фасад к кроватке детской Polini kids Simple 1100 Сонные котята</t>
  </si>
  <si>
    <t>https://topol-dt.ru/catalog/aksessuary_dlya_mebeli/fasad_k_krovatke_detskoy_polini_kids_simple_1100_sonnye_kotyata/</t>
  </si>
  <si>
    <t>https://topol-dt.ru/upload/iblock/af6/d9fad2ad_c294_11eb_9107_549f35008dee_06dd0ffe_106f_11ec_9107_549f35008dee.jpeg</t>
  </si>
  <si>
    <t>Фасад к кроватке детской Polini kids Simple 1100 Лучшие друзья</t>
  </si>
  <si>
    <t>https://topol-dt.ru/catalog/aksessuary_dlya_mebeli/fasad_k_krovatke_detskoy_polini_kids_simple_1100_luchshie_druzya/</t>
  </si>
  <si>
    <t>https://topol-dt.ru/upload/iblock/c51/fd666b53_c294_11eb_9107_549f35008dee_ee8be39a_106d_11ec_9107_549f35008dee.jpeg</t>
  </si>
  <si>
    <t>Фасад к кроватке детской Polini kids Simple 1100 Панды</t>
  </si>
  <si>
    <t>https://topol-dt.ru/catalog/aksessuary_dlya_mebeli/fasad_k_krovatke_detskoy_polini_kids_simple_1100_pandy/</t>
  </si>
  <si>
    <t>https://topol-dt.ru/upload/iblock/bd6/10684481_c295_11eb_9107_549f35008dee_be73af18_1070_11ec_9107_549f35008dee.jpeg</t>
  </si>
  <si>
    <t>Фасад к кроватке детской Polini kids Simple 1100 Морская история</t>
  </si>
  <si>
    <t>https://topol-dt.ru/catalog/aksessuary_dlya_mebeli/fasad_k_krovatke_detskoy_polini_kids_simple_1100_morskaya_istoriya/</t>
  </si>
  <si>
    <t>https://topol-dt.ru/upload/iblock/cf3/1da23be8_c295_11eb_9107_549f35008dee_cf8415b0_106c_11ec_9107_549f35008dee.jpeg</t>
  </si>
  <si>
    <t>Фасад к кроватке детской Polini kids Simple 1100 Пряничный домик</t>
  </si>
  <si>
    <t>Пряничный домик</t>
  </si>
  <si>
    <t>https://topol-dt.ru/catalog/aksessuary_dlya_mebeli/fasad_k_krovatke_detskoy_polini_kids_simple_1100_pryanichnyy_domik/</t>
  </si>
  <si>
    <t>https://topol-dt.ru/upload/iblock/72e/30466356_c295_11eb_9107_549f35008dee_22c2ae2c_1070_11ec_9107_549f35008dee.jpeg</t>
  </si>
  <si>
    <t>Доска пеленальная Polini kids Храбрый мишка, для детских кроватей</t>
  </si>
  <si>
    <t>Храбрый мишка</t>
  </si>
  <si>
    <t>Доска пеленальная Polini kids Храбрый мишка- альтернатива пеленальным комодам и столикам. Может устанавливаться на детскую кроватку и на любую горизонтальную поверхность благодаря жесткой основе.По бокам доски расположены высокие бортики, дно ДВП с наполнителем из поролона.Верхний слой выполнен из непромокаемой ткани- клеенка ПВХ. Доску легко мыть: достаточно протереть влажной тряпочкой без абразивных веществ.Возраст: с рождения.Размер:77х48х7 см.Высота дна: 2 см.</t>
  </si>
  <si>
    <t>https://topol-dt.ru/catalog/pelenalnye_doski_1/doska_pelenalnaya_polini_kids_khrabryy_mishka_dlya_detskikh_krovatey/</t>
  </si>
  <si>
    <t>https://topol-dt.ru/upload/iblock/a69/283dc77b_ffee_11eb_9107_549f35008dee_274b8a19_116a_11ec_9107_549f35008dee.jpeg</t>
  </si>
  <si>
    <t>https://topol-dt.ru/upload/iblock/5aa/283dc77b_ffee_11eb_9107_549f35008dee_274b8a1a_116a_11ec_9107_549f35008dee.jpeg</t>
  </si>
  <si>
    <t>https://topol-dt.ru/upload/iblock/6c8/283dc77b_ffee_11eb_9107_549f35008dee_274b8a1b_116a_11ec_9107_549f35008dee.jpeg</t>
  </si>
  <si>
    <t>https://topol-dt.ru/upload/iblock/c27/283dc77b_ffee_11eb_9107_549f35008dee_2fb36612_116a_11ec_9107_549f35008dee.jpeg</t>
  </si>
  <si>
    <t>https://topol-dt.ru/upload/iblock/17c/283dc77b_ffee_11eb_9107_549f35008dee_2fb36613_116a_11ec_9107_549f35008dee.jpeg</t>
  </si>
  <si>
    <t>https://topol-dt.ru/upload/iblock/434/283dc77b_ffee_11eb_9107_549f35008dee_36e5cf25_116a_11ec_9107_549f35008dee.jpeg</t>
  </si>
  <si>
    <t>https://topol-dt.ru/upload/iblock/8ac/283dc77b_ffee_11eb_9107_549f35008dee_36e5cf26_116a_11ec_9107_549f35008dee.jpeg</t>
  </si>
  <si>
    <t>Доска пеленальная Polini kids Храбрый мишка с бортиками, для детских кроватей</t>
  </si>
  <si>
    <t>Доска пеленальная Polini kids Храбрый мишка - альтернатива пеленальным комодам и столикам. Может устанавливаться на детскую кроватку или на любую горизонтальную поверхность.Мягкие полукруглые бортики с наполнением из пенополиуретана не дают ребенку скатиться.Жесткая и надежная основа из ДВП выдерживает вес до 10 кг.Верхний слой в виде прочного покрытия из ПВХ .Доску легко мыть: достаточно протереть влажной тряпочкой без абразивных веществ.Возраст: с рождения до 6 месяцев.Размер изделия - 80х56х8 см.</t>
  </si>
  <si>
    <t>ОТК/2921-Б</t>
  </si>
  <si>
    <t>https://topol-dt.ru/catalog/pelenalnye_doski_1/doska_pelenalnaya_polini_kids_khrabryy_mishka_s_bortikami_dlya_detskikh_krovatey/</t>
  </si>
  <si>
    <t>https://topol-dt.ru/upload/iblock/337/9c33863e_00a6_11ec_9107_549f35008dee_db975a79_1214_11ec_9107_549f35008dee.jpeg</t>
  </si>
  <si>
    <t>https://topol-dt.ru/upload/iblock/f2b/9c33863e_00a6_11ec_9107_549f35008dee_e242151e_1214_11ec_9107_549f35008dee.jpeg</t>
  </si>
  <si>
    <t>https://topol-dt.ru/upload/iblock/598/9c33863e_00a6_11ec_9107_549f35008dee_e242151f_1214_11ec_9107_549f35008dee.jpeg</t>
  </si>
  <si>
    <t>https://topol-dt.ru/upload/iblock/bf6/9c33863e_00a6_11ec_9107_549f35008dee_ea6287cd_1214_11ec_9107_549f35008dee.jpeg</t>
  </si>
  <si>
    <t>https://topol-dt.ru/upload/iblock/56a/9c33863e_00a6_11ec_9107_549f35008dee_ea6287ce_1214_11ec_9107_549f35008dee.jpeg</t>
  </si>
  <si>
    <t>https://topol-dt.ru/upload/iblock/477/9c33863e_00a6_11ec_9107_549f35008dee_f1ef652c_1214_11ec_9107_549f35008dee.jpeg</t>
  </si>
  <si>
    <t>https://topol-dt.ru/upload/iblock/ca4/9c33863e_00a6_11ec_9107_549f35008dee_f1ef652d_1214_11ec_9107_549f35008dee.jpeg</t>
  </si>
  <si>
    <t>https://topol-dt.ru/upload/iblock/c30/9c33863e_00a6_11ec_9107_549f35008dee_fa06525a_1214_11ec_9107_549f35008dee.jpeg</t>
  </si>
  <si>
    <t>https://topol-dt.ru/upload/iblock/21e/9c33863e_00a6_11ec_9107_549f35008dee_fa06525b_1214_11ec_9107_549f35008dee.jpeg</t>
  </si>
  <si>
    <t>https://topol-dt.ru/upload/iblock/7d0/9c33863e_00a6_11ec_9107_549f35008dee_021ade28_1215_11ec_9107_549f35008dee.jpeg</t>
  </si>
  <si>
    <t>Доска пеленальная Polini kids Бегемотик с бортиками, для детских кроватей</t>
  </si>
  <si>
    <t>Доска пеленальная Polini kids Бегемотик - альтернатива пеленальным комодам и столикам. Может устанавливаться на детскую кроватку или на любую горизонтальную поверхность.Мягкие полукруглые бортики с наполнением из пенополиуретана не дают ребенку скатиться.Жесткая и надежная основа из ДВП выдерживает вес до 10 кг.Верхний слой в виде прочного покрытия из ПВХ .Доску легко мыть: достаточно протереть влажной тряпочкой без абразивных веществ.Возраст: с рождения до 6 месяцев.Размер изделия - 80х56х8 см.</t>
  </si>
  <si>
    <t>https://topol-dt.ru/catalog/pelenalnye_doski_1/doska_pelenalnaya_polini_kids_begemotik_s_bortikami_dlya_detskikh_krovatey/</t>
  </si>
  <si>
    <t>https://topol-dt.ru/upload/iblock/d09/2113c1bc_0184_11ec_9107_549f35008dee_656aac08_1213_11ec_9107_549f35008dee.jpeg</t>
  </si>
  <si>
    <t>https://topol-dt.ru/upload/iblock/b53/2113c1bc_0184_11ec_9107_549f35008dee_6d1419e9_1213_11ec_9107_549f35008dee.jpeg</t>
  </si>
  <si>
    <t>https://topol-dt.ru/upload/iblock/b64/2113c1bc_0184_11ec_9107_549f35008dee_6d1419eb_1213_11ec_9107_549f35008dee.jpeg</t>
  </si>
  <si>
    <t>https://topol-dt.ru/upload/iblock/47d/2113c1bc_0184_11ec_9107_549f35008dee_75857b62_1213_11ec_9107_549f35008dee.jpeg</t>
  </si>
  <si>
    <t>https://topol-dt.ru/upload/iblock/fd0/2113c1bc_0184_11ec_9107_549f35008dee_75857b63_1213_11ec_9107_549f35008dee.jpeg</t>
  </si>
  <si>
    <t>https://topol-dt.ru/upload/iblock/71d/2113c1bc_0184_11ec_9107_549f35008dee_7d1e3fa2_1213_11ec_9107_549f35008dee.jpeg</t>
  </si>
  <si>
    <t>https://topol-dt.ru/upload/iblock/f99/2113c1bc_0184_11ec_9107_549f35008dee_7d1e3fa3_1213_11ec_9107_549f35008dee.jpeg</t>
  </si>
  <si>
    <t>https://topol-dt.ru/upload/iblock/2b3/2113c1bc_0184_11ec_9107_549f35008dee_854a9933_1213_11ec_9107_549f35008dee.jpeg</t>
  </si>
  <si>
    <t>https://topol-dt.ru/upload/iblock/3af/2113c1bc_0184_11ec_9107_549f35008dee_854a9934_1213_11ec_9107_549f35008dee.jpeg</t>
  </si>
  <si>
    <t>https://topol-dt.ru/upload/iblock/904/2113c1bc_0184_11ec_9107_549f35008dee_8d0e3637_1213_11ec_9107_549f35008dee.jpeg</t>
  </si>
  <si>
    <t>Доска пеленальная Polini kids Слоник с бортиками, для детских кроватей</t>
  </si>
  <si>
    <t>Доска пеленальная Polini kids Слоник - альтернатива пеленальным комодам и столикам. Может устанавливаться на детскую кроватку или на любую горизонтальную поверхность.Мягкие полукруглые бортики с наполнением из пенополиуретана не дают ребенку скатиться.Жесткая и надежная основа из ДВП выдерживает вес до 10 кг.Верхний слой в виде прочного покрытия из ПВХ .Доску легко мыть: достаточно протереть влажной тряпочкой без абразивных веществ.Возраст: с рождения до 6 месяцев.Размер изделия - 80х56х8 см.</t>
  </si>
  <si>
    <t>https://topol-dt.ru/catalog/pelenalnye_doski_1/doska_pelenalnaya_polini_kids_slonik_s_bortikami_dlya_detskikh_krovatey/</t>
  </si>
  <si>
    <t>https://topol-dt.ru/upload/iblock/92b/3039635a_0184_11ec_9107_549f35008dee_177d3d27_1214_11ec_9107_549f35008dee.jpeg</t>
  </si>
  <si>
    <t>https://topol-dt.ru/upload/iblock/402/3039635a_0184_11ec_9107_549f35008dee_20a849f5_1214_11ec_9107_549f35008dee.jpeg</t>
  </si>
  <si>
    <t>https://topol-dt.ru/upload/iblock/e3c/3039635a_0184_11ec_9107_549f35008dee_20a849f6_1214_11ec_9107_549f35008dee.jpeg</t>
  </si>
  <si>
    <t>https://topol-dt.ru/upload/iblock/fd5/3039635a_0184_11ec_9107_549f35008dee_27a8b623_1214_11ec_9107_549f35008dee.jpeg</t>
  </si>
  <si>
    <t>https://topol-dt.ru/upload/iblock/bed/3039635a_0184_11ec_9107_549f35008dee_27a8b624_1214_11ec_9107_549f35008dee.jpeg</t>
  </si>
  <si>
    <t>https://topol-dt.ru/upload/iblock/8f1/3039635a_0184_11ec_9107_549f35008dee_621bc01d_1214_11ec_9107_549f35008dee.jpeg</t>
  </si>
  <si>
    <t>https://topol-dt.ru/upload/iblock/0a5/3039635a_0184_11ec_9107_549f35008dee_621bc01e_1214_11ec_9107_549f35008dee.jpeg</t>
  </si>
  <si>
    <t>https://topol-dt.ru/upload/iblock/5e0/3039635a_0184_11ec_9107_549f35008dee_6b173166_1214_11ec_9107_549f35008dee.jpeg</t>
  </si>
  <si>
    <t>https://topol-dt.ru/upload/iblock/c6b/3039635a_0184_11ec_9107_549f35008dee_71b3a3c9_1214_11ec_9107_549f35008dee.jpeg</t>
  </si>
  <si>
    <t>https://topol-dt.ru/upload/iblock/4cb/3039635a_0184_11ec_9107_549f35008dee_71b3a3ca_1214_11ec_9107_549f35008dee.jpeg</t>
  </si>
  <si>
    <t>https://topol-dt.ru/upload/iblock/41b/3039635a_0184_11ec_9107_549f35008dee_7d49bfb8_2abf_11ee_ae18_549f35008dee.png</t>
  </si>
  <si>
    <t>https://topol-dt.ru/upload/iblock/752/3039635a_0184_11ec_9107_549f35008dee_7d49bfb9_2abf_11ee_ae18_549f35008dee.png</t>
  </si>
  <si>
    <t>Матрас детский Polini kids Basic Nature 160х80х10, микрофибра</t>
  </si>
  <si>
    <t>Детский матрас сочетающий в себе ортопедические и анатомические свойства.Состоит из пенополиуретана высокой жесткости 40 кг/куб.м., с мелкоячеистой структурой. Матрас является гиппоаллергенным и практичным, не слеживается. Съемный чехол на молнии облегчает уход за изделием. Хорошо пропускает воздух.Толщина матраса 10 см.Данный наполнитель имеет европейский сертификат безопасности CertiPUR. Габариты: 160х80х10  см.</t>
  </si>
  <si>
    <t>https://topol-dt.ru/catalog/matratsy/matras_detskiy_polini_kids_basic_nature_160kh80kh10_mikrofibra/</t>
  </si>
  <si>
    <t>https://topol-dt.ru/upload/iblock/965/d40713cb_eabe_11eb_9107_549f35008dee_61a6c7a6_121d_11ec_9107_549f35008dee.jpeg</t>
  </si>
  <si>
    <t>https://topol-dt.ru/upload/iblock/228/d40713cb_eabe_11eb_9107_549f35008dee_6a61f3c8_121d_11ec_9107_549f35008dee.jpeg</t>
  </si>
  <si>
    <t>https://topol-dt.ru/upload/iblock/d93/d40713cb_eabe_11eb_9107_549f35008dee_6a61f3cb_121d_11ec_9107_549f35008dee.jpeg</t>
  </si>
  <si>
    <t>https://topol-dt.ru/upload/iblock/8f9/d40713cb_eabe_11eb_9107_549f35008dee_746a608e_121d_11ec_9107_549f35008dee.jpeg</t>
  </si>
  <si>
    <t>https://topol-dt.ru/upload/iblock/7f3/d40713cb_eabe_11eb_9107_549f35008dee_746a608f_121d_11ec_9107_549f35008dee.jpeg</t>
  </si>
  <si>
    <t>https://topol-dt.ru/upload/iblock/cf5/d40713cb_eabe_11eb_9107_549f35008dee_7c378314_121d_11ec_9107_549f35008dee.jpeg</t>
  </si>
  <si>
    <t>Держатель для балдахина Polini kids напольный, белый</t>
  </si>
  <si>
    <t>Держатель для балдахина Polini kids напольный надежно фиксирует балдахин над кроваткой малыша.Позволяет создать уют и тёплое настроение в детской комнате.  Представляет собой независимую конструкцию, не требует крепежа, устойчиво стоит на полу.Между собой стойки крепятся при помощи плоских пружин, что предотвращает самопроизвольное размыкание. Держатель достаточно устойчив за счет металлического основания толщиной в 3 мм и весом около 2,5 кг. Дополнительных креплений к кровати или к чему-либо другому не предусмотрено.Изделие устойчиво к падению, что подтверждают испытания на нагрузку. Конструкция основания предусмотрена таким образом, что вся нагрузка, приложенная на петлю, распределяется равномерно. Мобильность изделия позволяет расположить его в любом месте.Имеет два уровня высоты (163 см, 83 см), благодаря чему подходит для любых кроваток.Металлические трубки покрыты безопасным и стойким порошковым покрытием.Компактно складывается, благодаря чему удобен при транспортировке.Размеры, см: 30х30х163 (83).</t>
  </si>
  <si>
    <t>https://topol-dt.ru/catalog/baldakhiny/derzhatel_dlya_baldakhina_polini_kids_napolnyy_belyy/</t>
  </si>
  <si>
    <t>https://topol-dt.ru/upload/iblock/811/dd82cd84_f521_11eb_9107_549f35008dee_31645fef_1178_11ec_9107_549f35008dee.jpeg</t>
  </si>
  <si>
    <t>https://topol-dt.ru/upload/iblock/d02/dd82cd84_f521_11eb_9107_549f35008dee_31645ff0_1178_11ec_9107_549f35008dee.jpeg</t>
  </si>
  <si>
    <t>https://topol-dt.ru/upload/iblock/d99/dd82cd84_f521_11eb_9107_549f35008dee_31645ff1_1178_11ec_9107_549f35008dee.jpeg</t>
  </si>
  <si>
    <t>https://topol-dt.ru/upload/iblock/de7/dd82cd84_f521_11eb_9107_549f35008dee_3a5fd138_1178_11ec_9107_549f35008dee.jpeg</t>
  </si>
  <si>
    <t>https://topol-dt.ru/upload/iblock/a02/dd82cd84_f521_11eb_9107_549f35008dee_3a5fd139_1178_11ec_9107_549f35008dee.jpeg</t>
  </si>
  <si>
    <t>https://topol-dt.ru/upload/iblock/d52/dd82cd84_f521_11eb_9107_549f35008dee_452b6ed6_1178_11ec_9107_549f35008dee.jpeg</t>
  </si>
  <si>
    <t>https://topol-dt.ru/upload/iblock/20b/dd82cd84_f521_11eb_9107_549f35008dee_452b6ed7_1178_11ec_9107_549f35008dee.jpeg</t>
  </si>
  <si>
    <t>https://topol-dt.ru/upload/iblock/483/dd82cd84_f521_11eb_9107_549f35008dee_6087fef6_4129_11ec_9107_549f35008dee.jpeg</t>
  </si>
  <si>
    <t>https://topol-dt.ru/upload/iblock/216/dd82cd84_f521_11eb_9107_549f35008dee_66daa6b0_4129_11ec_9107_549f35008dee.jpeg</t>
  </si>
  <si>
    <t>https://topol-dt.ru/upload/iblock/767/dd82cd84_f521_11eb_9107_549f35008dee_754dc119_4129_11ec_9107_549f35008dee.jpeg</t>
  </si>
  <si>
    <t>https://topol-dt.ru/upload/iblock/68a/dd82cd84_f521_11eb_9107_549f35008dee_7d07d89d_4129_11ec_9107_549f35008dee.jpeg</t>
  </si>
  <si>
    <t>https://topol-dt.ru/upload/iblock/143/dd82cd84_f521_11eb_9107_549f35008dee_13362b2d_1179_11ec_9107_549f35008dee.pdf</t>
  </si>
  <si>
    <t>Держатель для балдахина Polini kids напольный, с крючком, белый/</t>
  </si>
  <si>
    <t>Держатель для балдахина Polini kids напольный с крючком надежно фиксирует балдахин над кроваткой малыша.Позволяет создать уют и тёплое настроение в детской комнате.  Представляет собой независимую конструкцию, не требует крепежа, устойчиво стоит на полу.Между собой стойки крепятся при помощи плоских пружин, что предотвращает самопроизвольное размыкание. Держатель достаточно устойчив за счет металлического основания толщиной в 3 мм и весом около 2,5 кг. Изделие устойчиво к падению, что подтверждают испытания на нагрузку. Конструкция основания предусмотрена таким образом, что вся нагрузка, приложенная на крючок, распределяется равномерно. Мобильность изделия позволяет расположить его в любом месте.Имеет три уровня высоты (234 см, 154 см и 74 см), благодаря чему подходит для любых кроваток.Металлические трубки покрыты безопасным и стойким порошковым покрытием.Компактно складывается, благодаря чему удобен при транспортировке.Размеры, см: 30х30х234 (154, 74).</t>
  </si>
  <si>
    <t>№ 3920</t>
  </si>
  <si>
    <t>https://topol-dt.ru/catalog/baldakhiny/derzhatel_dlya_baldakhina_polini_kids_napolnyy_s_kryuchkom_belyy/</t>
  </si>
  <si>
    <t>https://topol-dt.ru/upload/iblock/601/3590f4e7_f522_11eb_9107_549f35008dee_99ce19cb_1179_11ec_9107_549f35008dee.jpeg</t>
  </si>
  <si>
    <t>https://topol-dt.ru/upload/iblock/b20/3590f4e7_f522_11eb_9107_549f35008dee_99ce19cc_1179_11ec_9107_549f35008dee.jpeg</t>
  </si>
  <si>
    <t>https://topol-dt.ru/upload/iblock/440/3590f4e7_f522_11eb_9107_549f35008dee_99ce19cd_1179_11ec_9107_549f35008dee.jpeg</t>
  </si>
  <si>
    <t>https://topol-dt.ru/upload/iblock/742/3590f4e7_f522_11eb_9107_549f35008dee_a4786426_1179_11ec_9107_549f35008dee.jpeg</t>
  </si>
  <si>
    <t>https://topol-dt.ru/upload/iblock/07d/3590f4e7_f522_11eb_9107_549f35008dee_a4786427_1179_11ec_9107_549f35008dee.jpeg</t>
  </si>
  <si>
    <t>https://topol-dt.ru/upload/iblock/82c/3590f4e7_f522_11eb_9107_549f35008dee_abc75dbd_1179_11ec_9107_549f35008dee.jpeg</t>
  </si>
  <si>
    <t>https://topol-dt.ru/upload/iblock/2c8/3590f4e7_f522_11eb_9107_549f35008dee_0081dc48_4129_11ec_9107_549f35008dee.jpeg</t>
  </si>
  <si>
    <t>https://topol-dt.ru/upload/iblock/a17/3590f4e7_f522_11eb_9107_549f35008dee_0f1d6e16_4129_11ec_9107_549f35008dee.jpeg</t>
  </si>
  <si>
    <t>https://topol-dt.ru/upload/iblock/fc4/3590f4e7_f522_11eb_9107_549f35008dee_0f1d6e17_4129_11ec_9107_549f35008dee.jpeg</t>
  </si>
  <si>
    <t>https://topol-dt.ru/upload/iblock/7f8/3590f4e7_f522_11eb_9107_549f35008dee_193b4740_4129_11ec_9107_549f35008dee.jpeg</t>
  </si>
  <si>
    <t>https://topol-dt.ru/upload/iblock/653/3590f4e7_f522_11eb_9107_549f35008dee_193b4741_4129_11ec_9107_549f35008dee.jpeg</t>
  </si>
  <si>
    <t>https://topol-dt.ru/upload/iblock/492/3590f4e7_f522_11eb_9107_549f35008dee_3ea7482e_1179_11ec_9107_549f35008dee.pdf</t>
  </si>
  <si>
    <t>Держатель для балдахина Polini kids напольный, с крючком, черный</t>
  </si>
  <si>
    <t>https://topol-dt.ru/catalog/baldakhiny/derzhatel_dlya_baldakhina_polini_kids_napolnyy_s_kryuchkom_chernyy/</t>
  </si>
  <si>
    <t>https://topol-dt.ru/upload/iblock/9b1/59cd4774_f522_11eb_9107_549f35008dee_df993294_1179_11ec_9107_549f35008dee.jpeg</t>
  </si>
  <si>
    <t>https://topol-dt.ru/upload/iblock/a41/59cd4774_f522_11eb_9107_549f35008dee_df993295_1179_11ec_9107_549f35008dee.jpeg</t>
  </si>
  <si>
    <t>https://topol-dt.ru/upload/iblock/e31/59cd4774_f522_11eb_9107_549f35008dee_df993296_1179_11ec_9107_549f35008dee.jpeg</t>
  </si>
  <si>
    <t>https://topol-dt.ru/upload/iblock/002/59cd4774_f522_11eb_9107_549f35008dee_e717c7b1_1179_11ec_9107_549f35008dee.jpeg</t>
  </si>
  <si>
    <t>https://topol-dt.ru/upload/iblock/9a2/59cd4774_f522_11eb_9107_549f35008dee_e717c7b2_1179_11ec_9107_549f35008dee.jpeg</t>
  </si>
  <si>
    <t>https://topol-dt.ru/upload/iblock/aa7/59cd4774_f522_11eb_9107_549f35008dee_edf21ddb_1179_11ec_9107_549f35008dee.jpeg</t>
  </si>
  <si>
    <t>https://topol-dt.ru/upload/iblock/428/59cd4774_f522_11eb_9107_549f35008dee_a76d18da_3886_11ec_9107_549f35008dee.jpeg</t>
  </si>
  <si>
    <t>https://topol-dt.ru/upload/iblock/6e4/59cd4774_f522_11eb_9107_549f35008dee_ae22b980_3886_11ec_9107_549f35008dee.jpeg</t>
  </si>
  <si>
    <t>https://topol-dt.ru/upload/iblock/474/59cd4774_f522_11eb_9107_549f35008dee_b6d9d6fb_3886_11ec_9107_549f35008dee.jpeg</t>
  </si>
  <si>
    <t>https://topol-dt.ru/upload/iblock/180/59cd4774_f522_11eb_9107_549f35008dee_3ea7482d_1179_11ec_9107_549f35008dee.pdf</t>
  </si>
  <si>
    <t>Держатель для балдахина Polini kids напольный, черный</t>
  </si>
  <si>
    <t>Держатель для балдахина Polini kids напольный надежно фиксирует балдахин над кроваткой малыша.Позволяет создать уют и тёплое настроение в детской комнате.  Представляет собой независимую конструкцию, не требует крепежа, устойчиво стоит на полу.Между собой стойки крепятся при помощи плоских пружин, что предотвращает самопроизвольное размыкание. Держатель достаточно устойчив за счет металлического основания толщиной в 3 мм и весом около 2,5 кг. Изделие устойчиво к падению, что подтверждают испытания на нагрузку. Конструкция основания предусмотрена таким образом, что вся нагрузка, приложенная на петлю, распределяется равномерно. Мобильность изделия позволяет расположить его в любом месте.Имеет два уровня высоты (163 см, 83 см), благодаря чему подходит для любых кроваток.Металлические трубки покрыты безопасным и стойким порошковым покрытием.Компактно складывается, благодаря чему удобен при транспортировке.Размеры, см: 30х30х163 (83).</t>
  </si>
  <si>
    <t>https://topol-dt.ru/catalog/baldakhiny/derzhatel_dlya_baldakhina_polini_kids_napolnyy_chernyy/</t>
  </si>
  <si>
    <t>https://topol-dt.ru/upload/iblock/173/090232c6_f522_11eb_9107_549f35008dee_b214c4bf_1178_11ec_9107_549f35008dee.jpeg</t>
  </si>
  <si>
    <t>https://topol-dt.ru/upload/iblock/5c2/090232c6_f522_11eb_9107_549f35008dee_b214c4c0_1178_11ec_9107_549f35008dee.jpeg</t>
  </si>
  <si>
    <t>https://topol-dt.ru/upload/iblock/dc3/090232c6_f522_11eb_9107_549f35008dee_b214c4c1_1178_11ec_9107_549f35008dee.jpeg</t>
  </si>
  <si>
    <t>https://topol-dt.ru/upload/iblock/a04/090232c6_f522_11eb_9107_549f35008dee_baa0555b_1178_11ec_9107_549f35008dee.jpeg</t>
  </si>
  <si>
    <t>https://topol-dt.ru/upload/iblock/f60/090232c6_f522_11eb_9107_549f35008dee_baa0555c_1178_11ec_9107_549f35008dee.jpeg</t>
  </si>
  <si>
    <t>https://topol-dt.ru/upload/iblock/854/090232c6_f522_11eb_9107_549f35008dee_baa0555d_1178_11ec_9107_549f35008dee.jpeg</t>
  </si>
  <si>
    <t>https://topol-dt.ru/upload/iblock/54d/090232c6_f522_11eb_9107_549f35008dee_c3a7ad85_1178_11ec_9107_549f35008dee.jpeg</t>
  </si>
  <si>
    <t>https://topol-dt.ru/upload/iblock/66e/090232c6_f522_11eb_9107_549f35008dee_1be4cc3c_3887_11ec_9107_549f35008dee.jpeg</t>
  </si>
  <si>
    <t>https://topol-dt.ru/upload/iblock/27e/090232c6_f522_11eb_9107_549f35008dee_22373ccf_3887_11ec_9107_549f35008dee.jpeg</t>
  </si>
  <si>
    <t>https://topol-dt.ru/upload/iblock/d50/090232c6_f522_11eb_9107_549f35008dee_2d60ea17_3887_11ec_9107_549f35008dee.jpeg</t>
  </si>
  <si>
    <t>https://topol-dt.ru/upload/iblock/ac9/090232c6_f522_11eb_9107_549f35008dee_2d60ea18_3887_11ec_9107_549f35008dee.jpeg</t>
  </si>
  <si>
    <t>https://topol-dt.ru/upload/iblock/75f/090232c6_f522_11eb_9107_549f35008dee_196c4264_1179_11ec_9107_549f35008dee.pdf</t>
  </si>
  <si>
    <t>Матрас для пеленания Polini kids на комод  Волшебный Единорог, 70х50 см, серый</t>
  </si>
  <si>
    <t>https://topol-dt.ru/catalog/pelenalnye_doski/matras_dlya_pelenaniya_polini_kids_na_komod_volshebnyy_edinorog_70kh50_sm_seryy/</t>
  </si>
  <si>
    <t>https://topol-dt.ru/upload/iblock/134/5e3abd2b_6610_11eb_942e_549f35008dee_ff17e2c4_19d9_11ec_9107_549f35008dee.jpeg</t>
  </si>
  <si>
    <t>https://topol-dt.ru/upload/iblock/627/5e3abd2b_6610_11eb_942e_549f35008dee_077fbebc_19da_11ec_9107_549f35008dee.jpeg</t>
  </si>
  <si>
    <t>https://topol-dt.ru/upload/iblock/83b/5e3abd2b_6610_11eb_942e_549f35008dee_077fbebd_19da_11ec_9107_549f35008dee.jpeg</t>
  </si>
  <si>
    <t>https://topol-dt.ru/upload/iblock/ded/5e3abd2b_6610_11eb_942e_549f35008dee_1ac18093_19da_11ec_9107_549f35008dee.jpeg</t>
  </si>
  <si>
    <t>https://topol-dt.ru/upload/iblock/8cb/5e3abd2b_6610_11eb_942e_549f35008dee_1ac18094_19da_11ec_9107_549f35008dee.jpeg</t>
  </si>
  <si>
    <t>Матрас для пеленания Polini kids на комод  Единорог Hello baby, 70х50 см, макиато</t>
  </si>
  <si>
    <t>https://topol-dt.ru/catalog/pelenalnye_doski/matras_dlya_pelenaniya_polini_kids_na_komod_edinorog_hello_baby_70kh50_sm_makiato/</t>
  </si>
  <si>
    <t>https://topol-dt.ru/upload/iblock/744/ff024cc5_6611_11eb_942e_549f35008dee_011365d6_19db_11ec_9107_549f35008dee.jpeg</t>
  </si>
  <si>
    <t>https://topol-dt.ru/upload/iblock/da3/ff024cc5_6611_11eb_942e_549f35008dee_09a87bf3_19db_11ec_9107_549f35008dee.jpeg</t>
  </si>
  <si>
    <t>https://topol-dt.ru/upload/iblock/030/ff024cc5_6611_11eb_942e_549f35008dee_09a87bf4_19db_11ec_9107_549f35008dee.jpeg</t>
  </si>
  <si>
    <t>https://topol-dt.ru/upload/iblock/e65/ff024cc5_6611_11eb_942e_549f35008dee_11675638_19db_11ec_9107_549f35008dee.jpeg</t>
  </si>
  <si>
    <t>https://topol-dt.ru/upload/iblock/b36/ff024cc5_6611_11eb_942e_549f35008dee_11675639_19db_11ec_9107_549f35008dee.jpeg</t>
  </si>
  <si>
    <t>Кроватка детская Polini kids Vintage 110 металлическая, черный матовый</t>
  </si>
  <si>
    <t>https://topol-dt.ru/catalog/krovatki/krovatka_detskaya_polini_kids_vintage_110_metallicheskaya_chernyy_matovyy/</t>
  </si>
  <si>
    <t>https://topol-dt.ru/upload/iblock/168/7313967e_fe66_11eb_9107_549f35008dee_049ea3f9_19ef_11ec_9107_549f35008dee.jpeg</t>
  </si>
  <si>
    <t>https://topol-dt.ru/upload/iblock/4ee/7313967e_fe66_11eb_9107_549f35008dee_25017cd3_19ef_11ec_9107_549f35008dee.jpeg</t>
  </si>
  <si>
    <t>https://topol-dt.ru/upload/iblock/a1b/7313967e_fe66_11eb_9107_549f35008dee_25017cd4_19ef_11ec_9107_549f35008dee.jpeg</t>
  </si>
  <si>
    <t>https://topol-dt.ru/upload/iblock/a04/7313967e_fe66_11eb_9107_549f35008dee_2caaeab5_19ef_11ec_9107_549f35008dee.jpeg</t>
  </si>
  <si>
    <t>https://topol-dt.ru/upload/iblock/d14/7313967e_fe66_11eb_9107_549f35008dee_2caaeab6_19ef_11ec_9107_549f35008dee.jpeg</t>
  </si>
  <si>
    <t>https://topol-dt.ru/upload/iblock/67b/7313967e_fe66_11eb_9107_549f35008dee_37e66900_19ef_11ec_9107_549f35008dee.jpeg</t>
  </si>
  <si>
    <t>https://topol-dt.ru/upload/iblock/e97/7313967e_fe66_11eb_9107_549f35008dee_37e66901_19ef_11ec_9107_549f35008dee.jpeg</t>
  </si>
  <si>
    <t>https://topol-dt.ru/upload/iblock/c65/7313967e_fe66_11eb_9107_549f35008dee_41ac2f40_19ef_11ec_9107_549f35008dee.jpeg</t>
  </si>
  <si>
    <t>https://topol-dt.ru/upload/iblock/cc6/7313967e_fe66_11eb_9107_549f35008dee_41ac2f41_19ef_11ec_9107_549f35008dee.jpeg</t>
  </si>
  <si>
    <t>https://topol-dt.ru/upload/iblock/986/7313967e_fe66_11eb_9107_549f35008dee_4bad77e7_19ef_11ec_9107_549f35008dee.jpeg</t>
  </si>
  <si>
    <t>https://topol-dt.ru/upload/iblock/876/7313967e_fe66_11eb_9107_549f35008dee_ad83c6ea_19ef_11ec_9107_549f35008dee.pdf</t>
  </si>
  <si>
    <t>https://topol-dt.ru/upload/iblock/c50/7313967e_fe66_11eb_9107_549f35008dee_fab996cb_19f7_11ec_9107_549f35008dee.jpg</t>
  </si>
  <si>
    <t>https://topol-dt.ru/upload/iblock/e67/7313967e_fe66_11eb_9107_549f35008dee_fab996cd_19f7_11ec_9107_549f35008dee.jpg</t>
  </si>
  <si>
    <t>https://topol-dt.ru/upload/iblock/d05/7313967e_fe66_11eb_9107_549f35008dee_0161f00f_19f8_11ec_9107_549f35008dee.jpg</t>
  </si>
  <si>
    <t>https://topol-dt.ru/upload/iblock/460/7313967e_fe66_11eb_9107_549f35008dee_0161f012_19f8_11ec_9107_549f35008dee.jpg</t>
  </si>
  <si>
    <t>https://topol-dt.ru/upload/iblock/80f/7313967e_fe66_11eb_9107_549f35008dee_0ac61de4_19f8_11ec_9107_549f35008dee.jpg</t>
  </si>
  <si>
    <t>https://topol-dt.ru/upload/iblock/c6b/7313967e_fe66_11eb_9107_549f35008dee_0ac61de5_19f8_11ec_9107_549f35008dee.jpg</t>
  </si>
  <si>
    <t>Кроватка детская Polini kids Simple 304, натуральный</t>
  </si>
  <si>
    <t>0.902224</t>
  </si>
  <si>
    <t>https://topol-dt.ru/catalog/krovatki/krovatka_detskaya_polini_kids_simple_304_naturalnyy/</t>
  </si>
  <si>
    <t>https://topol-dt.ru/upload/iblock/e6f/72d3239e_d968_11eb_9107_549f35008dee_87a68e84_19f8_11ec_9107_549f35008dee.jpeg</t>
  </si>
  <si>
    <t>https://topol-dt.ru/upload/iblock/768/72d3239e_d968_11eb_9107_549f35008dee_87a68e85_19f8_11ec_9107_549f35008dee.jpeg</t>
  </si>
  <si>
    <t>https://topol-dt.ru/upload/iblock/39a/72d3239e_d968_11eb_9107_549f35008dee_8efcac3d_19f8_11ec_9107_549f35008dee.jpeg</t>
  </si>
  <si>
    <t>https://topol-dt.ru/upload/iblock/910/72d3239e_d968_11eb_9107_549f35008dee_982c7bca_19f8_11ec_9107_549f35008dee.jpeg</t>
  </si>
  <si>
    <t>https://topol-dt.ru/upload/iblock/01a/72d3239e_d968_11eb_9107_549f35008dee_982c7bcb_19f8_11ec_9107_549f35008dee.jpeg</t>
  </si>
  <si>
    <t>https://topol-dt.ru/upload/iblock/2ca/72d3239e_d968_11eb_9107_549f35008dee_a1c2a685_19f8_11ec_9107_549f35008dee.jpeg</t>
  </si>
  <si>
    <t>https://topol-dt.ru/upload/iblock/a23/72d3239e_d968_11eb_9107_549f35008dee_a1c2a687_19f8_11ec_9107_549f35008dee.jpeg</t>
  </si>
  <si>
    <t>https://topol-dt.ru/upload/iblock/8f8/72d3239e_d968_11eb_9107_549f35008dee_ac97c9a4_19f8_11ec_9107_549f35008dee.jpeg</t>
  </si>
  <si>
    <t>https://topol-dt.ru/upload/iblock/fc3/72d3239e_d968_11eb_9107_549f35008dee_b5933aee_19f8_11ec_9107_549f35008dee.jpeg</t>
  </si>
  <si>
    <t>https://topol-dt.ru/upload/iblock/94c/72d3239e_d968_11eb_9107_549f35008dee_b5933aef_19f8_11ec_9107_549f35008dee.jpeg</t>
  </si>
  <si>
    <t>https://topol-dt.ru/upload/iblock/548/72d3239e_d968_11eb_9107_549f35008dee_bea41898_19f8_11ec_9107_549f35008dee.jpeg</t>
  </si>
  <si>
    <t>https://topol-dt.ru/upload/iblock/58e/72d3239e_d968_11eb_9107_549f35008dee_d28f5b7a_9a20_11ec_9890_549f35008dee.jpeg</t>
  </si>
  <si>
    <t>https://topol-dt.ru/upload/iblock/727/72d3239e_d968_11eb_9107_549f35008dee_fd01b3f0_f423_11eb_9107_549f35008dee.pdf</t>
  </si>
  <si>
    <t>Кровать двухъярусная Polini kids Dream 1500, белый</t>
  </si>
  <si>
    <t>75.5</t>
  </si>
  <si>
    <t>Современное решение для размещения двоих детей с одинаковым комфортом.Помогает оставить максимум свободного места в комнате для игр и учебы. Кровать выполнена из высококачественного ЛДСП в современном дизайне и универсальном белом цвете.Удобные спальные места размером 160 х 80 см представлены реечным ортопедическим основанием, что гарантирует правильное развитие позвоночника ребенка.Высокие бортики по всему периметру предотвращают падение, а скругленные углы обеспечивают максимальную безопасность и во время сна, и во время активностей. Надежная конструкция лестницы имеет округлые поручни и широкие ступени.Лестница может быть установлена только с левой стороны кровати.Удобная полочка сверху позволяет разместить необходимые предметы рядом со спальным местом.Кровать двухъярусная Polini kids Dream 1500, белый – это набор-комплект из кровати-чердака Polini kids Dream 1700 и набора деталей для кровати двухъярусной Polini kids Dream 1500.Размер кровати общий (ДхШхВ), мм: 1642х1240х1357Размер матраса, см: 160х80.Максимальная толщина матрасов для верхнего спального места 16 см.</t>
  </si>
  <si>
    <t>https://topol-dt.ru/catalog/krovati_cherdaki_s_igrovoy_zonoy/krovat_dvukhyarusnaya_polini_kids_dream_1500_belyy/</t>
  </si>
  <si>
    <t>https://topol-dt.ru/upload/iblock/526/acdf76a3_bede_11eb_9107_549f35008dee_ca13f7be_1b77_11ec_9107_549f35008dee.jpeg</t>
  </si>
  <si>
    <t>https://topol-dt.ru/upload/iblock/ad3/acdf76a3_bede_11eb_9107_549f35008dee_d61a9ac2_1b77_11ec_9107_549f35008dee.jpeg</t>
  </si>
  <si>
    <t>https://topol-dt.ru/upload/iblock/b37/acdf76a3_bede_11eb_9107_549f35008dee_d61a9ac3_1b77_11ec_9107_549f35008dee.jpeg</t>
  </si>
  <si>
    <t>https://topol-dt.ru/upload/iblock/6ac/acdf76a3_bede_11eb_9107_549f35008dee_de24acd4_1b77_11ec_9107_549f35008dee.jpeg</t>
  </si>
  <si>
    <t>https://topol-dt.ru/upload/iblock/129/acdf76a3_bede_11eb_9107_549f35008dee_e4d96318_1b77_11ec_9107_549f35008dee.jpeg</t>
  </si>
  <si>
    <t>https://topol-dt.ru/upload/iblock/8b2/acdf76a3_bede_11eb_9107_549f35008dee_e4d9631a_1b77_11ec_9107_549f35008dee.jpeg</t>
  </si>
  <si>
    <t>https://topol-dt.ru/upload/iblock/436/acdf76a3_bede_11eb_9107_549f35008dee_ecd718eb_1b77_11ec_9107_549f35008dee.jpeg</t>
  </si>
  <si>
    <t>https://topol-dt.ru/upload/iblock/f9d/acdf76a3_bede_11eb_9107_549f35008dee_ecd718ec_1b77_11ec_9107_549f35008dee.jpeg</t>
  </si>
  <si>
    <t>https://topol-dt.ru/upload/iblock/b55/acdf76a3_bede_11eb_9107_549f35008dee_f34f3a7c_1b77_11ec_9107_549f35008dee.jpeg</t>
  </si>
  <si>
    <t>https://topol-dt.ru/upload/iblock/918/acdf76a3_bede_11eb_9107_549f35008dee_3eff2f21_1b78_11ec_9107_549f35008dee.pdf</t>
  </si>
  <si>
    <t>Стульчик для кормления Polini kids 152 Храбрый мишка</t>
  </si>
  <si>
    <t>https://topol-dt.ru/catalog/stulchiki_dlya_kormleniya_1/stulchik_dlya_kormleniya_polini_kids_152_khrabryy_mishka/</t>
  </si>
  <si>
    <t>https://topol-dt.ru/upload/iblock/ba7/487f9056_0182_11ec_9107_549f35008dee_8c9bc147_1d23_11ec_9107_549f35008dee.jpeg</t>
  </si>
  <si>
    <t>https://topol-dt.ru/upload/iblock/51e/487f9056_0182_11ec_9107_549f35008dee_8c9bc148_1d23_11ec_9107_549f35008dee.jpeg</t>
  </si>
  <si>
    <t>https://topol-dt.ru/upload/iblock/4d8/487f9056_0182_11ec_9107_549f35008dee_93686cb5_1d23_11ec_9107_549f35008dee.jpeg</t>
  </si>
  <si>
    <t>https://topol-dt.ru/upload/iblock/041/487f9056_0182_11ec_9107_549f35008dee_9961bf78_1d23_11ec_9107_549f35008dee.jpeg</t>
  </si>
  <si>
    <t>https://topol-dt.ru/upload/iblock/63d/487f9056_0182_11ec_9107_549f35008dee_9961bf79_1d23_11ec_9107_549f35008dee.jpeg</t>
  </si>
  <si>
    <t>https://topol-dt.ru/upload/iblock/aaa/487f9056_0182_11ec_9107_549f35008dee_a0a71f19_1d23_11ec_9107_549f35008dee.jpeg</t>
  </si>
  <si>
    <t>https://topol-dt.ru/upload/iblock/a8c/487f9056_0182_11ec_9107_549f35008dee_a0a71f1a_1d23_11ec_9107_549f35008dee.jpeg</t>
  </si>
  <si>
    <t>https://topol-dt.ru/upload/iblock/817/487f9056_0182_11ec_9107_549f35008dee_a912b389_1d23_11ec_9107_549f35008dee.jpeg</t>
  </si>
  <si>
    <t>https://topol-dt.ru/upload/iblock/d7f/487f9056_0182_11ec_9107_549f35008dee_f8faff03_2827_11ec_9107_549f35008dee.jpeg</t>
  </si>
  <si>
    <t>https://topol-dt.ru/upload/iblock/17b/487f9056_0182_11ec_9107_549f35008dee_f8faff04_2827_11ec_9107_549f35008dee.jpeg</t>
  </si>
  <si>
    <t>https://topol-dt.ru/upload/iblock/5f7/487f9056_0182_11ec_9107_549f35008dee_03a2e7fd_2828_11ec_9107_549f35008dee.jpeg</t>
  </si>
  <si>
    <t>https://topol-dt.ru/upload/iblock/52d/487f9056_0182_11ec_9107_549f35008dee_0ac2460f_2828_11ec_9107_549f35008dee.jpeg</t>
  </si>
  <si>
    <t>https://topol-dt.ru/upload/iblock/345/487f9056_0182_11ec_9107_549f35008dee_8ded0410_1d1c_11ec_9107_549f35008dee.pdf</t>
  </si>
  <si>
    <t>Стульчик для кормления Polini kids 152 Зайки на облачках</t>
  </si>
  <si>
    <t>https://topol-dt.ru/catalog/stulchiki_dlya_kormleniya_1/stulchik_dlya_kormleniya_polini_kids_152_zayki_na_oblachkakh/</t>
  </si>
  <si>
    <t>https://topol-dt.ru/upload/iblock/bc2/2ac6fabf_1519_11ec_9107_549f35008dee_3f6978d8_1d1b_11ec_9107_549f35008dee.jpeg</t>
  </si>
  <si>
    <t>https://topol-dt.ru/upload/iblock/8c5/2ac6fabf_1519_11ec_9107_549f35008dee_3f6978da_1d1b_11ec_9107_549f35008dee.jpeg</t>
  </si>
  <si>
    <t>https://topol-dt.ru/upload/iblock/7bb/2ac6fabf_1519_11ec_9107_549f35008dee_3f6978db_1d1b_11ec_9107_549f35008dee.jpeg</t>
  </si>
  <si>
    <t>https://topol-dt.ru/upload/iblock/eee/2ac6fabf_1519_11ec_9107_549f35008dee_4c75cfe1_1d1b_11ec_9107_549f35008dee.jpeg</t>
  </si>
  <si>
    <t>https://topol-dt.ru/upload/iblock/c14/2ac6fabf_1519_11ec_9107_549f35008dee_4c75cfe2_1d1b_11ec_9107_549f35008dee.jpeg</t>
  </si>
  <si>
    <t>https://topol-dt.ru/upload/iblock/6b6/2ac6fabf_1519_11ec_9107_549f35008dee_52e9aba1_1d1b_11ec_9107_549f35008dee.jpeg</t>
  </si>
  <si>
    <t>https://topol-dt.ru/upload/iblock/272/2ac6fabf_1519_11ec_9107_549f35008dee_5917f1dc_1d1b_11ec_9107_549f35008dee.jpeg</t>
  </si>
  <si>
    <t>https://topol-dt.ru/upload/iblock/c2b/2ac6fabf_1519_11ec_9107_549f35008dee_5917f1de_1d1b_11ec_9107_549f35008dee.jpeg</t>
  </si>
  <si>
    <t>https://topol-dt.ru/upload/iblock/257/2ac6fabf_1519_11ec_9107_549f35008dee_65a6165c_1d1b_11ec_9107_549f35008dee.jpeg</t>
  </si>
  <si>
    <t>https://topol-dt.ru/upload/iblock/b2a/2ac6fabf_1519_11ec_9107_549f35008dee_71a89aa2_1d1b_11ec_9107_549f35008dee.jpeg</t>
  </si>
  <si>
    <t>https://topol-dt.ru/upload/iblock/788/2ac6fabf_1519_11ec_9107_549f35008dee_7862f649_1d1b_11ec_9107_549f35008dee.jpeg</t>
  </si>
  <si>
    <t>https://topol-dt.ru/upload/iblock/a5b/2ac6fabf_1519_11ec_9107_549f35008dee_528d26b2_2828_11ec_9107_549f35008dee.jpeg</t>
  </si>
  <si>
    <t>https://topol-dt.ru/upload/iblock/ed6/2ac6fabf_1519_11ec_9107_549f35008dee_a43acc6d_1d19_11ec_9107_549f35008dee.pdf</t>
  </si>
  <si>
    <t>Пеленальный столик Polini kids Зайки на облачках</t>
  </si>
  <si>
    <t>мята</t>
  </si>
  <si>
    <t>Зайки на облачках</t>
  </si>
  <si>
    <t>Пеленальный столик из новой коллекции Зайки на облачках подходит для пеленания и переодевания малыша.Пеленальная доска состоит из жесткой основы из ДВП и мягких бортиков по краям.Бортики ограждают ребенка и защищают от падения.Влагостойкая поверхность доски легко моется, достаточно протереть влажной тряпочкой.Пеленальная поверхность откидывается и освобождается место для ванночки размером 48х65 см. (в компоект не входит).Столик складывается по типу книжка.Возраст: от 0 до 12 месяцев.Размер столика (ДхШхВ) – 77 х 52 х 91,5 см.Размер корзинки внизу: 60х30 см; Размер пеленальной поверхности: 77х48х7 см.Максимальная нагрузка: 30 кг.</t>
  </si>
  <si>
    <t>https://topol-dt.ru/catalog/komody_i_stoliki/pelenalnyy_stolik_polini_kids_zayki_na_oblachkakh/</t>
  </si>
  <si>
    <t>https://topol-dt.ru/upload/iblock/2de/ed1b68a7_1485_11ec_9107_549f35008dee_d598735c_1d29_11ec_9107_549f35008dee.jpeg</t>
  </si>
  <si>
    <t>https://topol-dt.ru/upload/iblock/ca2/ed1b68a7_1485_11ec_9107_549f35008dee_de078a47_1d29_11ec_9107_549f35008dee.jpeg</t>
  </si>
  <si>
    <t>https://topol-dt.ru/upload/iblock/e30/ed1b68a7_1485_11ec_9107_549f35008dee_de078a48_1d29_11ec_9107_549f35008dee.jpeg</t>
  </si>
  <si>
    <t>https://topol-dt.ru/upload/iblock/9d7/ed1b68a7_1485_11ec_9107_549f35008dee_de078a49_1d29_11ec_9107_549f35008dee.jpeg</t>
  </si>
  <si>
    <t>https://topol-dt.ru/upload/iblock/239/ed1b68a7_1485_11ec_9107_549f35008dee_e839b48f_1d29_11ec_9107_549f35008dee.jpeg</t>
  </si>
  <si>
    <t>https://topol-dt.ru/upload/iblock/59e/ed1b68a7_1485_11ec_9107_549f35008dee_e839b490_1d29_11ec_9107_549f35008dee.jpeg</t>
  </si>
  <si>
    <t>https://topol-dt.ru/upload/iblock/bf9/ed1b68a7_1485_11ec_9107_549f35008dee_efe9222e_1d29_11ec_9107_549f35008dee.jpeg</t>
  </si>
  <si>
    <t>https://topol-dt.ru/upload/iblock/350/ed1b68a7_1485_11ec_9107_549f35008dee_33826174_1d2f_11ec_9107_549f35008dee.pdf</t>
  </si>
  <si>
    <t>Доска пеленальная Polini kids Зайки на облачках, для детских кроватей</t>
  </si>
  <si>
    <t>Доска пеленальная Polini kids Зайки на облачках - альтернатива пеленальным комодам и столикам. Может устанавливаться на детскую кроватку и на любую горизонтальную поверхность благодаря жесткой основе.По бокам доски расположены высокие бортики, дно ДВП с наполнителем из поролона.Верхний слой выполнен из непромокаемой ткани- клеенка ПВХ. Доску легко мыть: достаточно протереть влажной тряпочкой без абразивных веществ.Возраст: с рождения.Размер:77х48х7 см.Высота дна: 2 см.</t>
  </si>
  <si>
    <t>https://topol-dt.ru/catalog/pelenalnye_doski_1/doska_pelenalnaya_polini_kids_zayki_na_oblachkakh_dlya_detskikh_krovatey/</t>
  </si>
  <si>
    <t>https://topol-dt.ru/upload/iblock/cff/1bbe679a_151a_11ec_9107_549f35008dee_2957fa7f_1f92_11ec_9107_549f35008dee.jpeg</t>
  </si>
  <si>
    <t>https://topol-dt.ru/upload/iblock/dbe/1bbe679a_151a_11ec_9107_549f35008dee_2957fa80_1f92_11ec_9107_549f35008dee.jpeg</t>
  </si>
  <si>
    <t>https://topol-dt.ru/upload/iblock/a1f/1bbe679a_151a_11ec_9107_549f35008dee_40d3fae7_1f92_11ec_9107_549f35008dee.jpeg</t>
  </si>
  <si>
    <t>https://topol-dt.ru/upload/iblock/7dc/1bbe679a_151a_11ec_9107_549f35008dee_40d3fae8_1f92_11ec_9107_549f35008dee.jpeg</t>
  </si>
  <si>
    <t>https://topol-dt.ru/upload/iblock/f11/1bbe679a_151a_11ec_9107_549f35008dee_478a37d0_1f92_11ec_9107_549f35008dee.jpeg</t>
  </si>
  <si>
    <t>https://topol-dt.ru/upload/iblock/5ec/1bbe679a_151a_11ec_9107_549f35008dee_478a37d1_1f92_11ec_9107_549f35008dee.jpeg</t>
  </si>
  <si>
    <t>https://topol-dt.ru/upload/iblock/cfd/1bbe679a_151a_11ec_9107_549f35008dee_5c0e97f8_1f92_11ec_9107_549f35008dee.jpeg</t>
  </si>
  <si>
    <t>https://topol-dt.ru/upload/iblock/949/1bbe679a_151a_11ec_9107_549f35008dee_936fcd85_2abf_11ee_ae18_549f35008dee.png</t>
  </si>
  <si>
    <t>https://topol-dt.ru/upload/iblock/39b/1bbe679a_151a_11ec_9107_549f35008dee_a18d3665_2abf_11ee_ae18_549f35008dee.png</t>
  </si>
  <si>
    <t>Маятник к кроватке детской Polini kids Simple 304, бежевый</t>
  </si>
  <si>
    <t>https://topol-dt.ru/catalog/aksessuary_dlya_mebeli/mayatnik_k_krovatke_detskoy_polini_kids_simple_304_bezhevyy/</t>
  </si>
  <si>
    <t>https://topol-dt.ru/upload/iblock/e61/07180f88_ef94_11eb_9107_549f35008dee_4f2cc733_1f94_11ec_9107_549f35008dee.jpeg</t>
  </si>
  <si>
    <t>https://topol-dt.ru/upload/iblock/84d/07180f88_ef94_11eb_9107_549f35008dee_4f2cc734_1f94_11ec_9107_549f35008dee.jpeg</t>
  </si>
  <si>
    <t>https://topol-dt.ru/upload/iblock/ee2/07180f88_ef94_11eb_9107_549f35008dee_55272b6b_1f94_11ec_9107_549f35008dee.jpeg</t>
  </si>
  <si>
    <t>https://topol-dt.ru/upload/iblock/c42/07180f88_ef94_11eb_9107_549f35008dee_88db667a_1f94_11ec_9107_549f35008dee.jpeg</t>
  </si>
  <si>
    <t>https://topol-dt.ru/upload/iblock/92f/07180f88_ef94_11eb_9107_549f35008dee_88db667b_1f94_11ec_9107_549f35008dee.jpeg</t>
  </si>
  <si>
    <t>https://topol-dt.ru/upload/iblock/957/07180f88_ef94_11eb_9107_549f35008dee_8f23c4c7_1f94_11ec_9107_549f35008dee.jpeg</t>
  </si>
  <si>
    <t>https://topol-dt.ru/upload/iblock/cd4/07180f88_ef94_11eb_9107_549f35008dee_0effcbef_9a21_11ec_9890_549f35008dee.jpeg</t>
  </si>
  <si>
    <t>https://topol-dt.ru/upload/iblock/eba/07180f88_ef94_11eb_9107_549f35008dee_19174f8a_204e_11ec_9107_549f35008dee.pdf</t>
  </si>
  <si>
    <t>Кровать-чердак детская Polini kids Dream 1700, белый</t>
  </si>
  <si>
    <t>65.5</t>
  </si>
  <si>
    <t>Практичное решение для обустройства детской, позволяющее организовать комфортное место для сна и оптимально использовать высоту помещения.Помогает оставить максимум свободного места в комнате для игр, учебы или для еще одного спального места.Кровать выполнена в современном дизайне и универсальном белом цвете.Удобное спальное место размером 160 х 80 см имеет реечное ортопедическое основание, что гарантирует правильное развитие позвоночника ребенка.Высокие бортики по всему периметру предотвращают падение, а скругленные углы обеспечивают максимальную безопасность и во время сна, и во время активностей. Надежная конструкция лестницы имеет округлые поручни и широкие ступени.Лестницу можно установить только с левой стороны кровати.Удобная полочка сверху позволяет разместить необходимые предметы рядом со спальным местом.Размер кровати общий (ДхШхВ), мм: 1642х1240х1357Размер матраса: 160х80 см.Максимальная толщина матраса 16 см.</t>
  </si>
  <si>
    <t>https://topol-dt.ru/catalog/krovati_cherdaki_s_igrovoy_zonoy/krovat_cherdak_detskaya_polini_kids_dream_1700_belyy/</t>
  </si>
  <si>
    <t>https://topol-dt.ru/upload/iblock/68c/f0709b00_c9a1_11eb_9107_549f35008dee_7687f1e3_1f95_11ec_9107_549f35008dee.jpeg</t>
  </si>
  <si>
    <t>https://topol-dt.ru/upload/iblock/e5f/f0709b00_c9a1_11eb_9107_549f35008dee_8001ed09_1f95_11ec_9107_549f35008dee.jpeg</t>
  </si>
  <si>
    <t>https://topol-dt.ru/upload/iblock/671/f0709b00_c9a1_11eb_9107_549f35008dee_8641e6c6_1f95_11ec_9107_549f35008dee.jpeg</t>
  </si>
  <si>
    <t>https://topol-dt.ru/upload/iblock/2fd/f0709b00_c9a1_11eb_9107_549f35008dee_97a6abb9_1f95_11ec_9107_549f35008dee.jpeg</t>
  </si>
  <si>
    <t>https://topol-dt.ru/upload/iblock/23a/f0709b00_c9a1_11eb_9107_549f35008dee_97a6abba_1f95_11ec_9107_549f35008dee.jpeg</t>
  </si>
  <si>
    <t>https://topol-dt.ru/upload/iblock/313/f0709b00_c9a1_11eb_9107_549f35008dee_a06606b3_1f95_11ec_9107_549f35008dee.jpeg</t>
  </si>
  <si>
    <t>https://topol-dt.ru/upload/iblock/d57/f0709b00_c9a1_11eb_9107_549f35008dee_a06606b4_1f95_11ec_9107_549f35008dee.jpeg</t>
  </si>
  <si>
    <t>https://topol-dt.ru/upload/iblock/6cf/f0709b00_c9a1_11eb_9107_549f35008dee_a98c625f_1f95_11ec_9107_549f35008dee.jpeg</t>
  </si>
  <si>
    <t>https://topol-dt.ru/upload/iblock/ae6/f0709b00_c9a1_11eb_9107_549f35008dee_ee386e29_1f95_11ec_9107_549f35008dee.pdf</t>
  </si>
  <si>
    <t>Ящик к  кроватке детской Polini kids Simple 304, белый</t>
  </si>
  <si>
    <t>Ящик для кроватки детской Polini kids Simple 304 в белом цвете.Устанавливается в основании кроватки, служит для хранения постельного белья, игрушек и любых других швейных изделий.Ящик оснащен шариковыми направляющими для легкого выдвижения.С кроваткой Polini kids Simple 304 можно использовать одну из опций: маятник или ящик. Одновременно использовать две опции нельзя.Габариты (ДхШхВ), см: 119х54,5х13,5</t>
  </si>
  <si>
    <t>https://topol-dt.ru/catalog/aksessuary_dlya_mebeli/yashchik_k_krovatke_detskoy_polini_kids_simple_304_belyy/</t>
  </si>
  <si>
    <t>https://topol-dt.ru/upload/iblock/007/6224b204_ef94_11eb_9107_549f35008dee_bfec9c84_1f9f_11ec_9107_549f35008dee.jpeg</t>
  </si>
  <si>
    <t>https://topol-dt.ru/upload/iblock/64d/6224b204_ef94_11eb_9107_549f35008dee_dc3970e9_1f9f_11ec_9107_549f35008dee.jpeg</t>
  </si>
  <si>
    <t>https://topol-dt.ru/upload/iblock/a38/6224b204_ef94_11eb_9107_549f35008dee_dc3970eb_1f9f_11ec_9107_549f35008dee.jpeg</t>
  </si>
  <si>
    <t>https://topol-dt.ru/upload/iblock/7f9/6224b204_ef94_11eb_9107_549f35008dee_e5efb2a0_1f9f_11ec_9107_549f35008dee.jpeg</t>
  </si>
  <si>
    <t>https://topol-dt.ru/upload/iblock/f09/6224b204_ef94_11eb_9107_549f35008dee_f5551da7_1f9f_11ec_9107_549f35008dee.jpeg</t>
  </si>
  <si>
    <t>https://topol-dt.ru/upload/iblock/02e/6224b204_ef94_11eb_9107_549f35008dee_652c83a3_1fa0_11ec_9107_549f35008dee.jpeg</t>
  </si>
  <si>
    <t>https://topol-dt.ru/upload/iblock/d72/6224b204_ef94_11eb_9107_549f35008dee_6cba10e2_1fa0_11ec_9107_549f35008dee.jpeg</t>
  </si>
  <si>
    <t>https://topol-dt.ru/upload/iblock/403/6224b204_ef94_11eb_9107_549f35008dee_6cba10e3_1fa0_11ec_9107_549f35008dee.jpeg</t>
  </si>
  <si>
    <t>https://topol-dt.ru/upload/iblock/e55/6224b204_ef94_11eb_9107_549f35008dee_766b4976_1fa0_11ec_9107_549f35008dee.jpeg</t>
  </si>
  <si>
    <t>https://topol-dt.ru/upload/iblock/de3/6224b204_ef94_11eb_9107_549f35008dee_4543aaae_9a21_11ec_9890_549f35008dee.jpeg</t>
  </si>
  <si>
    <t>https://topol-dt.ru/upload/iblock/ef4/6224b204_ef94_11eb_9107_549f35008dee_b8591559_1fa0_11ec_9107_549f35008dee.pdf</t>
  </si>
  <si>
    <t>Матрас для пеленания Polini kids Храбрый мишка с бортиками, 70х50 см</t>
  </si>
  <si>
    <t>https://topol-dt.ru/catalog/pelenalnye_doski_1/matras_dlya_pelenaniya_polini_kids_khrabryy_mishka_s_bortikami_70kh50_sm/</t>
  </si>
  <si>
    <t>https://topol-dt.ru/upload/iblock/ce2/a9031ab5_ffed_11eb_9107_549f35008dee_f396afc9_24e8_11ec_9107_549f35008dee.jpeg</t>
  </si>
  <si>
    <t>https://topol-dt.ru/upload/iblock/00e/a9031ab5_ffed_11eb_9107_549f35008dee_fa1b5469_24e8_11ec_9107_549f35008dee.jpeg</t>
  </si>
  <si>
    <t>https://topol-dt.ru/upload/iblock/25d/a9031ab5_ffed_11eb_9107_549f35008dee_fa1b546a_24e8_11ec_9107_549f35008dee.jpeg</t>
  </si>
  <si>
    <t>https://topol-dt.ru/upload/iblock/f9e/a9031ab5_ffed_11eb_9107_549f35008dee_02b06a86_24e9_11ec_9107_549f35008dee.jpeg</t>
  </si>
  <si>
    <t>https://topol-dt.ru/upload/iblock/a35/a9031ab5_ffed_11eb_9107_549f35008dee_02b06a87_24e9_11ec_9107_549f35008dee.jpeg</t>
  </si>
  <si>
    <t>https://topol-dt.ru/upload/iblock/cef/a9031ab5_ffed_11eb_9107_549f35008dee_0a74078a_24e9_11ec_9107_549f35008dee.jpeg</t>
  </si>
  <si>
    <t>https://topol-dt.ru/upload/iblock/a1d/a9031ab5_ffed_11eb_9107_549f35008dee_14ae7138_24e9_11ec_9107_549f35008dee.jpeg</t>
  </si>
  <si>
    <t>https://topol-dt.ru/upload/iblock/1cb/a9031ab5_ffed_11eb_9107_549f35008dee_14ae7139_24e9_11ec_9107_549f35008dee.jpeg</t>
  </si>
  <si>
    <t>https://topol-dt.ru/upload/iblock/85d/a9031ab5_ffed_11eb_9107_549f35008dee_1e65ef36_24e9_11ec_9107_549f35008dee.jpeg</t>
  </si>
  <si>
    <t>https://topol-dt.ru/upload/iblock/395/a9031ab5_ffed_11eb_9107_549f35008dee_1e65ef37_24e9_11ec_9107_549f35008dee.jpeg</t>
  </si>
  <si>
    <t>Кроватка детская Polini kids Simple 304, серый</t>
  </si>
  <si>
    <t>https://topol-dt.ru/catalog/krovatki/krovatka_detskaya_polini_kids_simple_304_seryy/</t>
  </si>
  <si>
    <t>https://topol-dt.ru/upload/iblock/6a0/9a91474d_e864_11eb_9107_549f35008dee_b7831146_2688_11ec_9107_549f35008dee.jpeg</t>
  </si>
  <si>
    <t>https://topol-dt.ru/upload/iblock/595/9a91474d_e864_11eb_9107_549f35008dee_dc6ac6e6_2688_11ec_9107_549f35008dee.jpeg</t>
  </si>
  <si>
    <t>https://topol-dt.ru/upload/iblock/9ea/9a91474d_e864_11eb_9107_549f35008dee_dc6ac6e7_2688_11ec_9107_549f35008dee.jpeg</t>
  </si>
  <si>
    <t>https://topol-dt.ru/upload/iblock/711/9a91474d_e864_11eb_9107_549f35008dee_e3b03afc_2688_11ec_9107_549f35008dee.jpeg</t>
  </si>
  <si>
    <t>https://topol-dt.ru/upload/iblock/656/9a91474d_e864_11eb_9107_549f35008dee_e3b03afd_2688_11ec_9107_549f35008dee.jpeg</t>
  </si>
  <si>
    <t>https://topol-dt.ru/upload/iblock/cd8/9a91474d_e864_11eb_9107_549f35008dee_ea706204_2688_11ec_9107_549f35008dee.jpeg</t>
  </si>
  <si>
    <t>https://topol-dt.ru/upload/iblock/ad9/9a91474d_e864_11eb_9107_549f35008dee_ea706205_2688_11ec_9107_549f35008dee.jpeg</t>
  </si>
  <si>
    <t>https://topol-dt.ru/upload/iblock/9a6/9a91474d_e864_11eb_9107_549f35008dee_f0df9a41_2688_11ec_9107_549f35008dee.jpeg</t>
  </si>
  <si>
    <t>https://topol-dt.ru/upload/iblock/58a/9a91474d_e864_11eb_9107_549f35008dee_f0df9a42_2688_11ec_9107_549f35008dee.jpeg</t>
  </si>
  <si>
    <t>https://topol-dt.ru/upload/iblock/0e8/9a91474d_e864_11eb_9107_549f35008dee_fac1f104_2688_11ec_9107_549f35008dee.jpeg</t>
  </si>
  <si>
    <t>https://topol-dt.ru/upload/iblock/a15/9a91474d_e864_11eb_9107_549f35008dee_e19d2f56_9a20_11ec_9890_549f35008dee.jpeg</t>
  </si>
  <si>
    <t>https://topol-dt.ru/upload/iblock/bec/9a91474d_e864_11eb_9107_549f35008dee_f055405b_f423_11eb_9107_549f35008dee.pdf</t>
  </si>
  <si>
    <t>Матрас для пеленания Polini kids Зайки на облачках с бортиками, 70х50 см, желтый</t>
  </si>
  <si>
    <t>https://topol-dt.ru/catalog/pelenalnye_doski_1/matras_dlya_pelenaniya_polini_kids_zayki_na_oblachkakh_s_bortikami_70kh50_sm_zheltyy/</t>
  </si>
  <si>
    <t>https://topol-dt.ru/upload/iblock/7fb/55cfd92b_151a_11ec_9107_549f35008dee_b06e9e26_2686_11ec_9107_549f35008dee.jpeg</t>
  </si>
  <si>
    <t>https://topol-dt.ru/upload/iblock/9b9/55cfd92b_151a_11ec_9107_549f35008dee_b7e87082_2686_11ec_9107_549f35008dee.jpeg</t>
  </si>
  <si>
    <t>https://topol-dt.ru/upload/iblock/f2c/55cfd92b_151a_11ec_9107_549f35008dee_b7e87083_2686_11ec_9107_549f35008dee.jpeg</t>
  </si>
  <si>
    <t>https://topol-dt.ru/upload/iblock/771/55cfd92b_151a_11ec_9107_549f35008dee_bef724f2_2686_11ec_9107_549f35008dee.jpeg</t>
  </si>
  <si>
    <t>https://topol-dt.ru/upload/iblock/c8d/55cfd92b_151a_11ec_9107_549f35008dee_bef724f3_2686_11ec_9107_549f35008dee.jpeg</t>
  </si>
  <si>
    <t>https://topol-dt.ru/upload/iblock/0c6/55cfd92b_151a_11ec_9107_549f35008dee_c72d0404_2686_11ec_9107_549f35008dee.jpeg</t>
  </si>
  <si>
    <t>https://topol-dt.ru/upload/iblock/c4c/55cfd92b_151a_11ec_9107_549f35008dee_c72d0405_2686_11ec_9107_549f35008dee.jpeg</t>
  </si>
  <si>
    <t>https://topol-dt.ru/upload/iblock/e66/55cfd92b_151a_11ec_9107_549f35008dee_cedd9608_2686_11ec_9107_549f35008dee.jpeg</t>
  </si>
  <si>
    <t>https://topol-dt.ru/upload/iblock/d32/55cfd92b_151a_11ec_9107_549f35008dee_d9ebda2e_2686_11ec_9107_549f35008dee.jpeg</t>
  </si>
  <si>
    <t>https://topol-dt.ru/upload/iblock/523/55cfd92b_151a_11ec_9107_549f35008dee_d9ebda30_2686_11ec_9107_549f35008dee.jpeg</t>
  </si>
  <si>
    <t>Ящик к  кроватке детской Polini kids Simple 304, натуральный</t>
  </si>
  <si>
    <t>https://topol-dt.ru/catalog/aksessuary_dlya_mebeli/yashchik_k_krovatke_detskoy_polini_kids_simple_304_naturalnyy/</t>
  </si>
  <si>
    <t>https://topol-dt.ru/upload/iblock/087/adb5e9b6_f9d7_11eb_9107_549f35008dee_2e56ff8a_2809_11ec_9107_549f35008dee.jpeg</t>
  </si>
  <si>
    <t>https://topol-dt.ru/upload/iblock/337/adb5e9b6_f9d7_11eb_9107_549f35008dee_3d3c5bff_2809_11ec_9107_549f35008dee.jpeg</t>
  </si>
  <si>
    <t>https://topol-dt.ru/upload/iblock/fdd/adb5e9b6_f9d7_11eb_9107_549f35008dee_3d3c5c01_2809_11ec_9107_549f35008dee.jpeg</t>
  </si>
  <si>
    <t>https://topol-dt.ru/upload/iblock/5e9/adb5e9b6_f9d7_11eb_9107_549f35008dee_45eba13f_2809_11ec_9107_549f35008dee.jpeg</t>
  </si>
  <si>
    <t>https://topol-dt.ru/upload/iblock/84a/adb5e9b6_f9d7_11eb_9107_549f35008dee_45eba140_2809_11ec_9107_549f35008dee.jpeg</t>
  </si>
  <si>
    <t>https://topol-dt.ru/upload/iblock/4c0/adb5e9b6_f9d7_11eb_9107_549f35008dee_82b9e34f_280b_11ec_9107_549f35008dee.jpeg</t>
  </si>
  <si>
    <t>https://topol-dt.ru/upload/iblock/9e9/adb5e9b6_f9d7_11eb_9107_549f35008dee_8a7b1ef3_280b_11ec_9107_549f35008dee.jpeg</t>
  </si>
  <si>
    <t>https://topol-dt.ru/upload/iblock/046/adb5e9b6_f9d7_11eb_9107_549f35008dee_8a7b1ef4_280b_11ec_9107_549f35008dee.jpeg</t>
  </si>
  <si>
    <t>https://topol-dt.ru/upload/iblock/a21/adb5e9b6_f9d7_11eb_9107_549f35008dee_94d47a84_280b_11ec_9107_549f35008dee.jpeg</t>
  </si>
  <si>
    <t>https://topol-dt.ru/upload/iblock/f42/adb5e9b6_f9d7_11eb_9107_549f35008dee_38868d77_9a21_11ec_9890_549f35008dee.jpeg</t>
  </si>
  <si>
    <t>https://topol-dt.ru/upload/iblock/a76/adb5e9b6_f9d7_11eb_9107_549f35008dee_3035f217_280a_11ec_9107_549f35008dee.pdf</t>
  </si>
  <si>
    <t>Матрас для пеленания Polini kids Зайки на облачках с бортиками, 70х50 см, мятный</t>
  </si>
  <si>
    <t>https://topol-dt.ru/catalog/pelenalnye_doski/matras_dlya_pelenaniya_polini_kids_zayki_na_oblachkakh_s_bortikami_70kh50_sm_myatnyy/</t>
  </si>
  <si>
    <t>https://topol-dt.ru/upload/iblock/1d1/6b8d2a6a_151a_11ec_9107_549f35008dee_1dbdff60_2b46_11ec_9107_549f35008dee.jpeg</t>
  </si>
  <si>
    <t>https://topol-dt.ru/upload/iblock/f28/6b8d2a6a_151a_11ec_9107_549f35008dee_1dbdff61_2b46_11ec_9107_549f35008dee.jpeg</t>
  </si>
  <si>
    <t>https://topol-dt.ru/upload/iblock/898/6b8d2a6a_151a_11ec_9107_549f35008dee_25604921_2b46_11ec_9107_549f35008dee.jpeg</t>
  </si>
  <si>
    <t>https://topol-dt.ru/upload/iblock/419/6b8d2a6a_151a_11ec_9107_549f35008dee_25604922_2b46_11ec_9107_549f35008dee.jpeg</t>
  </si>
  <si>
    <t>https://topol-dt.ru/upload/iblock/133/6b8d2a6a_151a_11ec_9107_549f35008dee_2d322e68_2b46_11ec_9107_549f35008dee.jpeg</t>
  </si>
  <si>
    <t>https://topol-dt.ru/upload/iblock/ea6/6b8d2a6a_151a_11ec_9107_549f35008dee_2d322e6a_2b46_11ec_9107_549f35008dee.jpeg</t>
  </si>
  <si>
    <t>https://topol-dt.ru/upload/iblock/e0a/6b8d2a6a_151a_11ec_9107_549f35008dee_3498f5c2_2b46_11ec_9107_549f35008dee.jpeg</t>
  </si>
  <si>
    <t>https://topol-dt.ru/upload/iblock/7b3/6b8d2a6a_151a_11ec_9107_549f35008dee_3498f5c4_2b46_11ec_9107_549f35008dee.jpeg</t>
  </si>
  <si>
    <t>https://topol-dt.ru/upload/iblock/c8c/6b8d2a6a_151a_11ec_9107_549f35008dee_3b9bc350_2b46_11ec_9107_549f35008dee.jpeg</t>
  </si>
  <si>
    <t>Маятник универсальный к кроватке детской, серый</t>
  </si>
  <si>
    <t>Маятник Polini- отличное дополнение к детской кроватке. Деталь обеспечит кроватку механизмом продольного качания. Облегчает процесс укачивания малыша, когда ребенок проснулся или не может уснуть.Запуск механизма приводится одним движением руки. Легко устанавливается в основание кровати. Подходит к детским кроваткам Polini 304, Фея 204, Фея 323.Размер(ДхШхВ):88х51,2х20 см.</t>
  </si>
  <si>
    <t>https://topol-dt.ru/catalog/aksessuary_dlya_mebeli/mayatnik_universalnyy_k_krovatke_detskoy_seryy/</t>
  </si>
  <si>
    <t>https://topol-dt.ru/upload/iblock/e7b/8e515ca2_16d7_11ec_9107_549f35008dee_55781422_2b47_11ec_9107_549f35008dee.jpeg</t>
  </si>
  <si>
    <t>https://topol-dt.ru/upload/iblock/033/8e515ca2_16d7_11ec_9107_549f35008dee_6163b841_2b47_11ec_9107_549f35008dee.jpeg</t>
  </si>
  <si>
    <t>https://topol-dt.ru/upload/iblock/e62/8e515ca2_16d7_11ec_9107_549f35008dee_79b9296e_2b47_11ec_9107_549f35008dee.jpeg</t>
  </si>
  <si>
    <t>https://topol-dt.ru/upload/iblock/727/8e515ca2_16d7_11ec_9107_549f35008dee_d7024f7f_2b58_11ec_9107_549f35008dee.pdf</t>
  </si>
  <si>
    <t>Подставка для ванночки Polini kids, черный</t>
  </si>
  <si>
    <t>металл, фанера</t>
  </si>
  <si>
    <t>Подставка для ванночки Polini kids, черный выполнена из прочного металлического каркаса. Донышко изголовлено из фанеры толщиной 10 см.Изделие подходит деткам с рождения и до 12 месяцев. Максимальный размер ванночки, которую можно устанавливать на подставку- 63х42 см.Компактно складывается для удобства хранения.Не занимает много места в квартире и подходит для помещению с любой площадью. Максимальная нагрузка – 20 кг.Размер (ВхШхД): 92х50х63 см.Размер дна: 29,5х24 см</t>
  </si>
  <si>
    <t>https://topol-dt.ru/catalog/podstavki/podstavka_dlya_vannochki_polini_kids_chernyy/</t>
  </si>
  <si>
    <t>https://topol-dt.ru/upload/iblock/bb8/a71e1979_f522_11eb_9107_549f35008dee_5bf54c07_3886_11ec_9107_549f35008dee.jpeg</t>
  </si>
  <si>
    <t>https://topol-dt.ru/upload/iblock/e13/a71e1979_f522_11eb_9107_549f35008dee_5bf54c08_3886_11ec_9107_549f35008dee.jpeg</t>
  </si>
  <si>
    <t>https://topol-dt.ru/upload/iblock/475/a71e1979_f522_11eb_9107_549f35008dee_5bf54c09_3886_11ec_9107_549f35008dee.jpeg</t>
  </si>
  <si>
    <t>https://topol-dt.ru/upload/iblock/5b3/a71e1979_f522_11eb_9107_549f35008dee_63ca1c83_3886_11ec_9107_549f35008dee.jpeg</t>
  </si>
  <si>
    <t>https://topol-dt.ru/upload/iblock/506/a71e1979_f522_11eb_9107_549f35008dee_6c38be3d_3886_11ec_9107_549f35008dee.jpeg</t>
  </si>
  <si>
    <t>https://topol-dt.ru/upload/iblock/060/a71e1979_f522_11eb_9107_549f35008dee_770507e7_3886_11ec_9107_549f35008dee.jpeg</t>
  </si>
  <si>
    <t>https://topol-dt.ru/upload/iblock/c07/a71e1979_f522_11eb_9107_549f35008dee_dd638430_3886_11ec_9107_549f35008dee.pdf</t>
  </si>
  <si>
    <t>Ящик к  кроватке детской Polini kids Simple 304, бежевый</t>
  </si>
  <si>
    <t>Ящик для кроватки детской Polini kids Simple 304 в бежевом цвете.Устанавливается в основании кроватки, служит для хранения постельного белья, игрушек и любых других швейных изделий.Ящик оснащен шариковыми направляющими для легкого выдвижения.С кроваткой Polini kids Simple 304 можно использовать одну из опций: маятник или ящик. Одновременно использовать две опции нельзя.Габариты (ДхШхВ), см: 119х54,5х13,5</t>
  </si>
  <si>
    <t>https://topol-dt.ru/catalog/aksessuary_dlya_mebeli/yashchik_k_krovatke_detskoy_polini_kids_simple_304_bezhevyy/</t>
  </si>
  <si>
    <t>https://topol-dt.ru/upload/iblock/c8d/758565bf_ef94_11eb_9107_549f35008dee_d693ec23_3887_11ec_9107_549f35008dee.jpeg</t>
  </si>
  <si>
    <t>https://topol-dt.ru/upload/iblock/422/758565bf_ef94_11eb_9107_549f35008dee_d693ec24_3887_11ec_9107_549f35008dee.jpeg</t>
  </si>
  <si>
    <t>https://topol-dt.ru/upload/iblock/31d/758565bf_ef94_11eb_9107_549f35008dee_ddf5d4df_3887_11ec_9107_549f35008dee.jpeg</t>
  </si>
  <si>
    <t>https://topol-dt.ru/upload/iblock/296/758565bf_ef94_11eb_9107_549f35008dee_ddf5d4e0_3887_11ec_9107_549f35008dee.jpeg</t>
  </si>
  <si>
    <t>https://topol-dt.ru/upload/iblock/b9c/758565bf_ef94_11eb_9107_549f35008dee_e498d7a0_3887_11ec_9107_549f35008dee.jpeg</t>
  </si>
  <si>
    <t>https://topol-dt.ru/upload/iblock/1c0/758565bf_ef94_11eb_9107_549f35008dee_2d334169_9a21_11ec_9890_549f35008dee.jpeg</t>
  </si>
  <si>
    <t>https://topol-dt.ru/upload/iblock/bb1/758565bf_ef94_11eb_9107_549f35008dee_b2e68831_3888_11ec_9107_549f35008dee.pdf</t>
  </si>
  <si>
    <t>Матрас для пеленания Polini kids на комод Волшебный Единорог, 77х72 см, серый</t>
  </si>
  <si>
    <t>Пеленальная доска Polini kids Волшебный Единорог, 77х72 см предназначена для использования на твердой поверхности, подходит к пеленальным комодам Фея/Polini 1580 и 1780.По краям матрасика есть бортики, которые не дадут ребенку случайно скатиться.Универсальный рисунок подойдет мальчику и девочке.Материал:Покрытие - непромокаемая клеенка.Наполнение — мягкий холлофайбер.Медицинская клеенка разрешена к использованию в роддомах и поликлиниках. На материал есть сертификат безопасности.Размер изделия: 77х72 см.</t>
  </si>
  <si>
    <t>https://topol-dt.ru/catalog/pelenalnye_doski_1/matras_dlya_pelenaniya_polini_kids_na_komod_volshebnyy_edinorog_77kh72_sm_seryy/</t>
  </si>
  <si>
    <t>https://topol-dt.ru/upload/iblock/276/af3860fa_6616_11eb_942e_549f35008dee_59d97a7d_f11c_11eb_9107_549f35008dee.jpeg</t>
  </si>
  <si>
    <t>https://topol-dt.ru/upload/iblock/f23/af3860fa_6616_11eb_942e_549f35008dee_59d97a7e_f11c_11eb_9107_549f35008dee.jpeg</t>
  </si>
  <si>
    <t>https://topol-dt.ru/upload/iblock/bb8/af3860fa_6616_11eb_942e_549f35008dee_60927d63_f11c_11eb_9107_549f35008dee.jpeg</t>
  </si>
  <si>
    <t>https://topol-dt.ru/upload/iblock/03c/af3860fa_6616_11eb_942e_549f35008dee_60927d64_f11c_11eb_9107_549f35008dee.jpeg</t>
  </si>
  <si>
    <t>Маятник к кроватке детской Polini kids Simple 911, натуральный</t>
  </si>
  <si>
    <t>https://topol-dt.ru/catalog/aksessuary_dlya_mebeli/mayatnik_k_krovatke_detskoy_polini_kids_simple_911_naturalnyy/</t>
  </si>
  <si>
    <t>https://topol-dt.ru/upload/iblock/981/8e3598b9_d95a_11eb_9107_549f35008dee_b219afdb_4c49_11ec_9107_549f35008dee.jpeg</t>
  </si>
  <si>
    <t>https://topol-dt.ru/upload/iblock/d31/8e3598b9_d95a_11eb_9107_549f35008dee_b219afdc_4c49_11ec_9107_549f35008dee.jpeg</t>
  </si>
  <si>
    <t>https://topol-dt.ru/upload/iblock/31b/8e3598b9_d95a_11eb_9107_549f35008dee_b968fab2_4c49_11ec_9107_549f35008dee.jpeg</t>
  </si>
  <si>
    <t>https://topol-dt.ru/upload/iblock/988/8e3598b9_d95a_11eb_9107_549f35008dee_b968fab3_4c49_11ec_9107_549f35008dee.jpeg</t>
  </si>
  <si>
    <t>https://topol-dt.ru/upload/iblock/d36/8e3598b9_d95a_11eb_9107_549f35008dee_b968fab4_4c49_11ec_9107_549f35008dee.jpeg</t>
  </si>
  <si>
    <t>https://topol-dt.ru/upload/iblock/716/8e3598b9_d95a_11eb_9107_549f35008dee_c0f8aada_4c49_11ec_9107_549f35008dee.jpeg</t>
  </si>
  <si>
    <t>https://topol-dt.ru/upload/iblock/2a2/8e3598b9_d95a_11eb_9107_549f35008dee_c0f8aadb_4c49_11ec_9107_549f35008dee.jpeg</t>
  </si>
  <si>
    <t>https://topol-dt.ru/upload/iblock/2e8/8e3598b9_d95a_11eb_9107_549f35008dee_2dcf00f8_4c49_11ec_9107_549f35008dee.pdf</t>
  </si>
  <si>
    <t>Маятник универсальный к кроватке детской, бежевый</t>
  </si>
  <si>
    <t>https://topol-dt.ru/catalog/aksessuary_dlya_mebeli/mayatnik_universalnyy_k_krovatke_detskoy_bezhevyy/</t>
  </si>
  <si>
    <t>https://topol-dt.ru/upload/iblock/bae/cd182df5_16d4_11ec_9107_549f35008dee_0b5d703a_4c4c_11ec_9107_549f35008dee.jpeg</t>
  </si>
  <si>
    <t>https://topol-dt.ru/upload/iblock/349/cd182df5_16d4_11ec_9107_549f35008dee_0b5d703b_4c4c_11ec_9107_549f35008dee.jpeg</t>
  </si>
  <si>
    <t>https://topol-dt.ru/upload/iblock/2f6/cd182df5_16d4_11ec_9107_549f35008dee_11dc2193_4c4c_11ec_9107_549f35008dee.jpeg</t>
  </si>
  <si>
    <t>https://topol-dt.ru/upload/iblock/440/cd182df5_16d4_11ec_9107_549f35008dee_11dc2194_4c4c_11ec_9107_549f35008dee.jpeg</t>
  </si>
  <si>
    <t>https://topol-dt.ru/upload/iblock/d55/cd182df5_16d4_11ec_9107_549f35008dee_11dc2195_4c4c_11ec_9107_549f35008dee.jpeg</t>
  </si>
  <si>
    <t>https://topol-dt.ru/upload/iblock/e93/cd182df5_16d4_11ec_9107_549f35008dee_be6c6b61_4c4b_11ec_9107_549f35008dee.pdf</t>
  </si>
  <si>
    <t>Маятник универсальный к кроватке детской, белый</t>
  </si>
  <si>
    <t>https://topol-dt.ru/catalog/aksessuary_dlya_mebeli/mayatnik_universalnyy_k_krovatke_detskoy_belyy/</t>
  </si>
  <si>
    <t>https://topol-dt.ru/upload/iblock/71a/85490888_16d5_11ec_9107_549f35008dee_f53f5c4f_4c3e_11ec_9107_549f35008dee.jpeg</t>
  </si>
  <si>
    <t>https://topol-dt.ru/upload/iblock/031/85490888_16d5_11ec_9107_549f35008dee_f53f5c50_4c3e_11ec_9107_549f35008dee.jpeg</t>
  </si>
  <si>
    <t>https://topol-dt.ru/upload/iblock/03d/85490888_16d5_11ec_9107_549f35008dee_fd3549d6_4c3e_11ec_9107_549f35008dee.jpeg</t>
  </si>
  <si>
    <t>https://topol-dt.ru/upload/iblock/2dd/85490888_16d5_11ec_9107_549f35008dee_fd3549d7_4c3e_11ec_9107_549f35008dee.jpeg</t>
  </si>
  <si>
    <t>https://topol-dt.ru/upload/iblock/5d4/85490888_16d5_11ec_9107_549f35008dee_3b3292e3_4c3f_11ec_9107_549f35008dee.pdf</t>
  </si>
  <si>
    <t>Кроватка детская Polini kids Simple 340, белый-бук</t>
  </si>
  <si>
    <t>белый-бук</t>
  </si>
  <si>
    <t>https://topol-dt.ru/catalog/krovatki/krovatka_detskaya_polini_kids_simple_340_belyy_buk/</t>
  </si>
  <si>
    <t>https://topol-dt.ru/upload/iblock/ef6/8024678f_1c45_11ec_9107_549f35008dee_72724d46_4c4b_11ec_9107_549f35008dee.jpeg</t>
  </si>
  <si>
    <t>https://topol-dt.ru/upload/iblock/3f6/8024678f_1c45_11ec_9107_549f35008dee_72724d47_4c4b_11ec_9107_549f35008dee.jpeg</t>
  </si>
  <si>
    <t>https://topol-dt.ru/upload/iblock/5c7/8024678f_1c45_11ec_9107_549f35008dee_7cc2392d_4c4b_11ec_9107_549f35008dee.jpeg</t>
  </si>
  <si>
    <t>https://topol-dt.ru/upload/iblock/4f9/8024678f_1c45_11ec_9107_549f35008dee_7cc2392e_4c4b_11ec_9107_549f35008dee.jpeg</t>
  </si>
  <si>
    <t>https://topol-dt.ru/upload/iblock/ac2/8024678f_1c45_11ec_9107_549f35008dee_8431ddbd_4c4b_11ec_9107_549f35008dee.jpeg</t>
  </si>
  <si>
    <t>https://topol-dt.ru/upload/iblock/eb3/8024678f_1c45_11ec_9107_549f35008dee_8431ddbe_4c4b_11ec_9107_549f35008dee.jpeg</t>
  </si>
  <si>
    <t>https://topol-dt.ru/upload/iblock/494/8024678f_1c45_11ec_9107_549f35008dee_8bbd6f25_4c4b_11ec_9107_549f35008dee.jpeg</t>
  </si>
  <si>
    <t>https://topol-dt.ru/upload/iblock/2c7/8024678f_1c45_11ec_9107_549f35008dee_8bbd6f26_4c4b_11ec_9107_549f35008dee.jpeg</t>
  </si>
  <si>
    <t>https://topol-dt.ru/upload/iblock/0bd/8024678f_1c45_11ec_9107_549f35008dee_980e3b9f_4c4b_11ec_9107_549f35008dee.jpeg</t>
  </si>
  <si>
    <t>https://topol-dt.ru/upload/iblock/2f3/8024678f_1c45_11ec_9107_549f35008dee_980e3ba0_4c4b_11ec_9107_549f35008dee.jpeg</t>
  </si>
  <si>
    <t>https://topol-dt.ru/upload/iblock/cbf/8024678f_1c45_11ec_9107_549f35008dee_b4a8783e_57f1_11ec_9107_549f35008dee.jpeg</t>
  </si>
  <si>
    <t>https://topol-dt.ru/upload/iblock/1c2/8024678f_1c45_11ec_9107_549f35008dee_c6706d45_57f1_11ec_9107_549f35008dee.jpeg</t>
  </si>
  <si>
    <t>https://topol-dt.ru/upload/iblock/ed8/8024678f_1c45_11ec_9107_549f35008dee_c6706d46_57f1_11ec_9107_549f35008dee.jpeg</t>
  </si>
  <si>
    <t>https://topol-dt.ru/upload/iblock/c0b/8024678f_1c45_11ec_9107_549f35008dee_cf073107_57f1_11ec_9107_549f35008dee.jpeg</t>
  </si>
  <si>
    <t>https://topol-dt.ru/upload/iblock/1f9/8024678f_1c45_11ec_9107_549f35008dee_045c7801_57f2_11ec_9107_549f35008dee.jpeg</t>
  </si>
  <si>
    <t>https://topol-dt.ru/upload/iblock/b87/8024678f_1c45_11ec_9107_549f35008dee_91361a63_4418_11ef_ba90_5254001dfc81.jpeg</t>
  </si>
  <si>
    <t>https://topol-dt.ru/upload/iblock/88d/8024678f_1c45_11ec_9107_549f35008dee_97eac3e4_4418_11ef_ba90_5254001dfc81.jpeg</t>
  </si>
  <si>
    <t>https://topol-dt.ru/upload/iblock/df1/8024678f_1c45_11ec_9107_549f35008dee_2f7f69a1_4c4b_11ec_9107_549f35008dee.pdf</t>
  </si>
  <si>
    <t>Доска пеленальная Polini kids Зайки на облачках с бортиками, для детских кроватей</t>
  </si>
  <si>
    <t>Доска пеленальная Polini kids Зайки на облачках - альтернатива пеленальным комодам и столикам. Может устанавливаться на детскую кроватку или на любую горизонтальную поверхность.Мягкие полукруглые бортики с наполнением из пенополиуретана не дают ребенку скатиться.Жесткая и надежная основа из ДВП выдерживает вес до 10 кг.Верхний слой в виде прочного покрытия из ПВХ .Доску легко мыть: достаточно протереть влажной тряпочкой без абразивных веществ.Возраст: с рождения до 6 месяцев.Размер изделия - 80х56х8 см.</t>
  </si>
  <si>
    <t>https://topol-dt.ru/catalog/pelenalnye_doski/doska_pelenalnaya_polini_kids_zayki_na_oblachkakh_s_bortikami_dlya_detskikh_krovatey/</t>
  </si>
  <si>
    <t>https://topol-dt.ru/upload/iblock/433/68bb6c19_3aef_11ec_9107_549f35008dee_aa5ed3d7_51b4_11ec_9107_549f35008dee.jpeg</t>
  </si>
  <si>
    <t>https://topol-dt.ru/upload/iblock/6b4/68bb6c19_3aef_11ec_9107_549f35008dee_aa5ed3d8_51b4_11ec_9107_549f35008dee.jpeg</t>
  </si>
  <si>
    <t>https://topol-dt.ru/upload/iblock/777/68bb6c19_3aef_11ec_9107_549f35008dee_b0f35771_51b4_11ec_9107_549f35008dee.jpeg</t>
  </si>
  <si>
    <t>https://topol-dt.ru/upload/iblock/036/68bb6c19_3aef_11ec_9107_549f35008dee_b0f35772_51b4_11ec_9107_549f35008dee.jpeg</t>
  </si>
  <si>
    <t>https://topol-dt.ru/upload/iblock/cb3/68bb6c19_3aef_11ec_9107_549f35008dee_b9d2be04_51b4_11ec_9107_549f35008dee.jpeg</t>
  </si>
  <si>
    <t>https://topol-dt.ru/upload/iblock/2cd/68bb6c19_3aef_11ec_9107_549f35008dee_b9d2be07_51b4_11ec_9107_549f35008dee.jpeg</t>
  </si>
  <si>
    <t>https://topol-dt.ru/upload/iblock/2bb/68bb6c19_3aef_11ec_9107_549f35008dee_c1849cac_51b4_11ec_9107_549f35008dee.jpeg</t>
  </si>
  <si>
    <t>Подставка развивающая Polini kids Sky, натуральный</t>
  </si>
  <si>
    <t>Подставка развивающая Polini kids Sky служит для развития самостоятельности малышей и вовлеченности в повседневные задачи.Пригодится как на кухне, так и в ванной комнате для самостоятельного мытья рук, умывания и чистки зубов.Ступенька имеет 3 варианта регулировки высоты от пола (39,49,59 см).Подставка выполнена из безвредного и прочного материала- массив безеры, ступенька- фанера. Поверхность покрыта безопасным лакокрасочным покрытием, не имеет вредных испарений.Изделие подходит деткам возрастом от 1 до 4 лет.Максимальный вес: 60 кг.Размер (ВхШхГ): 90х44х55 см.</t>
  </si>
  <si>
    <t>https://topol-dt.ru/catalog/mebelnye_komplekty/podstavka_razvivayushchaya_polini_kids_sky_naturalnyy/</t>
  </si>
  <si>
    <t>https://topol-dt.ru/upload/iblock/687/2bf052b7_bde2_11eb_9107_549f35008dee_a43bff69_535b_11ec_9107_549f35008dee.jpeg</t>
  </si>
  <si>
    <t>https://topol-dt.ru/upload/iblock/905/2bf052b7_bde2_11eb_9107_549f35008dee_a43bff6a_535b_11ec_9107_549f35008dee.jpeg</t>
  </si>
  <si>
    <t>https://topol-dt.ru/upload/iblock/706/2bf052b7_bde2_11eb_9107_549f35008dee_ac65f79a_535b_11ec_9107_549f35008dee.jpeg</t>
  </si>
  <si>
    <t>https://topol-dt.ru/upload/iblock/70e/2bf052b7_bde2_11eb_9107_549f35008dee_ac65f79b_535b_11ec_9107_549f35008dee.jpeg</t>
  </si>
  <si>
    <t>https://topol-dt.ru/upload/iblock/cd1/2bf052b7_bde2_11eb_9107_549f35008dee_387744c8_543e_11ec_9107_549f35008dee.jpeg</t>
  </si>
  <si>
    <t>https://topol-dt.ru/upload/iblock/668/2bf052b7_bde2_11eb_9107_549f35008dee_3e9f13bd_543e_11ec_9107_549f35008dee.jpeg</t>
  </si>
  <si>
    <t>https://topol-dt.ru/upload/iblock/1fb/2bf052b7_bde2_11eb_9107_549f35008dee_259649fa_5c40_11ec_9107_549f35008dee.jpeg</t>
  </si>
  <si>
    <t>https://topol-dt.ru/upload/iblock/5f1/2bf052b7_bde2_11eb_9107_549f35008dee_259649fb_5c40_11ec_9107_549f35008dee.jpeg</t>
  </si>
  <si>
    <t>https://topol-dt.ru/upload/iblock/b5b/2bf052b7_bde2_11eb_9107_549f35008dee_2fc36b1f_5c40_11ec_9107_549f35008dee.jpeg</t>
  </si>
  <si>
    <t>https://topol-dt.ru/upload/iblock/499/2bf052b7_bde2_11eb_9107_549f35008dee_fcd07944_9017_11ec_9fa5_549f35008dee.jpeg</t>
  </si>
  <si>
    <t>https://topol-dt.ru/upload/iblock/95a/2bf052b7_bde2_11eb_9107_549f35008dee_fcd07945_9017_11ec_9fa5_549f35008dee.jpeg</t>
  </si>
  <si>
    <t>https://topol-dt.ru/upload/iblock/fa2/2bf052b7_bde2_11eb_9107_549f35008dee_5ad19e5c_5362_11ec_9107_549f35008dee.pdf</t>
  </si>
  <si>
    <t>Подставка развивающая Polini kids Sky, серый</t>
  </si>
  <si>
    <t>https://topol-dt.ru/catalog/mebelnye_komplekty/podstavka_razvivayushchaya_polini_kids_sky_seryy/</t>
  </si>
  <si>
    <t>https://topol-dt.ru/upload/iblock/597/3bf708d0_bde2_11eb_9107_549f35008dee_bc727eb3_535b_11ec_9107_549f35008dee.jpeg</t>
  </si>
  <si>
    <t>https://topol-dt.ru/upload/iblock/5de/3bf708d0_bde2_11eb_9107_549f35008dee_bc727eb5_535b_11ec_9107_549f35008dee.jpeg</t>
  </si>
  <si>
    <t>https://topol-dt.ru/upload/iblock/d71/3bf708d0_bde2_11eb_9107_549f35008dee_c39dc3a6_535b_11ec_9107_549f35008dee.jpeg</t>
  </si>
  <si>
    <t>https://topol-dt.ru/upload/iblock/4ee/3bf708d0_bde2_11eb_9107_549f35008dee_13d49710_543e_11ec_9107_549f35008dee.jpeg</t>
  </si>
  <si>
    <t>https://topol-dt.ru/upload/iblock/e68/3bf708d0_bde2_11eb_9107_549f35008dee_13d49711_543e_11ec_9107_549f35008dee.jpeg</t>
  </si>
  <si>
    <t>https://topol-dt.ru/upload/iblock/01b/3bf708d0_bde2_11eb_9107_549f35008dee_0facfd68_5c40_11ec_9107_549f35008dee.jpeg</t>
  </si>
  <si>
    <t>https://topol-dt.ru/upload/iblock/446/3bf708d0_bde2_11eb_9107_549f35008dee_16285354_5c40_11ec_9107_549f35008dee.jpeg</t>
  </si>
  <si>
    <t>https://topol-dt.ru/upload/iblock/094/3bf708d0_bde2_11eb_9107_549f35008dee_16285355_5c40_11ec_9107_549f35008dee.jpeg</t>
  </si>
  <si>
    <t>https://topol-dt.ru/upload/iblock/68d/3bf708d0_bde2_11eb_9107_549f35008dee_be75ad57_9017_11ec_9fa5_549f35008dee.jpeg</t>
  </si>
  <si>
    <t>https://topol-dt.ru/upload/iblock/81d/3bf708d0_bde2_11eb_9107_549f35008dee_be75ad58_9017_11ec_9fa5_549f35008dee.jpeg</t>
  </si>
  <si>
    <t>https://topol-dt.ru/upload/iblock/1b7/3bf708d0_bde2_11eb_9107_549f35008dee_44b51610_5362_11ec_9107_549f35008dee.pdf</t>
  </si>
  <si>
    <t>Подставка развивающая Polini kids Step, белый</t>
  </si>
  <si>
    <t>Подставка развивающая Polini kids Step служит для развития самостоятельности малышей и вовлеченности в повседневные задачи.Пригодится как на кухне, так и в ванной комнате для мытья рук, умывания и чистки зубов.Ступенька имеет 3 варианта регулировки высоты от пола (22-33-50 см). Регулируется в зависимости от роста малыша.Подставка выполнена из безвредного и прочного материала- массив безеры, ступенька- фанера. Изделие покрыто безопасным лакокрасочным покрытием, не имеет вредных испарений.Изделие подходит деткам возрастом от 1 до 4 лет.Максимальная нагрузка- 60 кг.Размер (ВхШхГ): 90х39х51 см.</t>
  </si>
  <si>
    <t>https://topol-dt.ru/catalog/mebelnye_komplekty/podstavka_razvivayushchaya_polini_kids_step_belyy/</t>
  </si>
  <si>
    <t>https://topol-dt.ru/upload/iblock/caf/50dc9d34_bde2_11eb_9107_549f35008dee_d41eee2c_535b_11ec_9107_549f35008dee.jpeg</t>
  </si>
  <si>
    <t>https://topol-dt.ru/upload/iblock/d50/50dc9d34_bde2_11eb_9107_549f35008dee_d41eee2d_535b_11ec_9107_549f35008dee.jpeg</t>
  </si>
  <si>
    <t>https://topol-dt.ru/upload/iblock/8fa/50dc9d34_bde2_11eb_9107_549f35008dee_daa392cc_535b_11ec_9107_549f35008dee.jpeg</t>
  </si>
  <si>
    <t>https://topol-dt.ru/upload/iblock/9ff/50dc9d34_bde2_11eb_9107_549f35008dee_9c7371aa_543e_11ec_9107_549f35008dee.jpeg</t>
  </si>
  <si>
    <t>https://topol-dt.ru/upload/iblock/175/50dc9d34_bde2_11eb_9107_549f35008dee_9c7371ab_543e_11ec_9107_549f35008dee.jpeg</t>
  </si>
  <si>
    <t>https://topol-dt.ru/upload/iblock/e73/50dc9d34_bde2_11eb_9107_549f35008dee_efa70449_5c40_11ec_9107_549f35008dee.jpeg</t>
  </si>
  <si>
    <t>https://topol-dt.ru/upload/iblock/69e/50dc9d34_bde2_11eb_9107_549f35008dee_efa7044a_5c40_11ec_9107_549f35008dee.jpeg</t>
  </si>
  <si>
    <t>https://topol-dt.ru/upload/iblock/c9a/50dc9d34_bde2_11eb_9107_549f35008dee_f73e078c_5c40_11ec_9107_549f35008dee.jpeg</t>
  </si>
  <si>
    <t>https://topol-dt.ru/upload/iblock/772/50dc9d34_bde2_11eb_9107_549f35008dee_0eacd7a8_9021_11ec_9fa5_549f35008dee.jpeg</t>
  </si>
  <si>
    <t>https://topol-dt.ru/upload/iblock/431/50dc9d34_bde2_11eb_9107_549f35008dee_0eacd7aa_9021_11ec_9fa5_549f35008dee.jpeg</t>
  </si>
  <si>
    <t>https://topol-dt.ru/upload/iblock/e7f/50dc9d34_bde2_11eb_9107_549f35008dee_326ae355_5362_11ec_9107_549f35008dee.pdf</t>
  </si>
  <si>
    <t>Подставка развивающая Polini kids Step, натуральный</t>
  </si>
  <si>
    <t>https://topol-dt.ru/catalog/mebelnye_komplekty/podstavka_razvivayushchaya_polini_kids_step_naturalnyy/</t>
  </si>
  <si>
    <t>https://topol-dt.ru/upload/iblock/32b/5a41896b_bde2_11eb_9107_549f35008dee_ee5c5971_535b_11ec_9107_549f35008dee.jpeg</t>
  </si>
  <si>
    <t>https://topol-dt.ru/upload/iblock/14c/5a41896b_bde2_11eb_9107_549f35008dee_ee5c5972_535b_11ec_9107_549f35008dee.jpeg</t>
  </si>
  <si>
    <t>https://topol-dt.ru/upload/iblock/856/5a41896b_bde2_11eb_9107_549f35008dee_f49bf62a_535b_11ec_9107_549f35008dee.jpeg</t>
  </si>
  <si>
    <t>https://topol-dt.ru/upload/iblock/fb1/5a41896b_bde2_11eb_9107_549f35008dee_a6ee207f_543e_11ec_9107_549f35008dee.jpeg</t>
  </si>
  <si>
    <t>https://topol-dt.ru/upload/iblock/198/5a41896b_bde2_11eb_9107_549f35008dee_a6ee2080_543e_11ec_9107_549f35008dee.jpeg</t>
  </si>
  <si>
    <t>https://topol-dt.ru/upload/iblock/95f/5a41896b_bde2_11eb_9107_549f35008dee_0063ee06_5c41_11ec_9107_549f35008dee.jpeg</t>
  </si>
  <si>
    <t>https://topol-dt.ru/upload/iblock/260/5a41896b_bde2_11eb_9107_549f35008dee_0063ee07_5c41_11ec_9107_549f35008dee.jpeg</t>
  </si>
  <si>
    <t>https://topol-dt.ru/upload/iblock/d03/5a41896b_bde2_11eb_9107_549f35008dee_075734d4_5c41_11ec_9107_549f35008dee.jpeg</t>
  </si>
  <si>
    <t>https://topol-dt.ru/upload/iblock/f06/5a41896b_bde2_11eb_9107_549f35008dee_bb36980e_9020_11ec_9fa5_549f35008dee.jpeg</t>
  </si>
  <si>
    <t>https://topol-dt.ru/upload/iblock/e8f/5a41896b_bde2_11eb_9107_549f35008dee_c8743f93_9020_11ec_9fa5_549f35008dee.jpeg</t>
  </si>
  <si>
    <t>https://topol-dt.ru/upload/iblock/b29/5a41896b_bde2_11eb_9107_549f35008dee_3b0be053_5362_11ec_9107_549f35008dee.pdf</t>
  </si>
  <si>
    <t xml:space="preserve">Подставка развивающая Polini kids Step, серый </t>
  </si>
  <si>
    <t>https://topol-dt.ru/catalog/mebelnye_komplekty/podstavka_razvivayushchaya_polini_kids_step_seryy/</t>
  </si>
  <si>
    <t>https://topol-dt.ru/upload/iblock/691/648feead_bde2_11eb_9107_549f35008dee_fe5112c8_535b_11ec_9107_549f35008dee.jpeg</t>
  </si>
  <si>
    <t>https://topol-dt.ru/upload/iblock/5e2/648feead_bde2_11eb_9107_549f35008dee_fe5112c9_535b_11ec_9107_549f35008dee.jpeg</t>
  </si>
  <si>
    <t>https://topol-dt.ru/upload/iblock/c2f/648feead_bde2_11eb_9107_549f35008dee_04552d19_535c_11ec_9107_549f35008dee.jpeg</t>
  </si>
  <si>
    <t>https://topol-dt.ru/upload/iblock/355/648feead_bde2_11eb_9107_549f35008dee_9111dd5b_543e_11ec_9107_549f35008dee.jpeg</t>
  </si>
  <si>
    <t>https://topol-dt.ru/upload/iblock/ca7/648feead_bde2_11eb_9107_549f35008dee_9111dd5c_543e_11ec_9107_549f35008dee.jpeg</t>
  </si>
  <si>
    <t>https://topol-dt.ru/upload/iblock/c38/648feead_bde2_11eb_9107_549f35008dee_de491d3f_5c40_11ec_9107_549f35008dee.jpeg</t>
  </si>
  <si>
    <t>https://topol-dt.ru/upload/iblock/2ba/648feead_bde2_11eb_9107_549f35008dee_de491d40_5c40_11ec_9107_549f35008dee.jpeg</t>
  </si>
  <si>
    <t>https://topol-dt.ru/upload/iblock/4cb/648feead_bde2_11eb_9107_549f35008dee_e738fecf_5c40_11ec_9107_549f35008dee.jpeg</t>
  </si>
  <si>
    <t>https://topol-dt.ru/upload/iblock/4d8/648feead_bde2_11eb_9107_549f35008dee_9e7b3bfe_9020_11ec_9fa5_549f35008dee.jpeg</t>
  </si>
  <si>
    <t>https://topol-dt.ru/upload/iblock/08c/648feead_bde2_11eb_9107_549f35008dee_a5bbed54_9020_11ec_9fa5_549f35008dee.jpeg</t>
  </si>
  <si>
    <t>https://topol-dt.ru/upload/iblock/c51/648feead_bde2_11eb_9107_549f35008dee_28ec865d_5362_11ec_9107_549f35008dee.pdf</t>
  </si>
  <si>
    <t>Плед детский Polini kids Disney baby Бэмби, бежевый</t>
  </si>
  <si>
    <t>https://topol-dt.ru/catalog/postelnoe_bele/pled_detskiy_polini_kids_disney_baby_bembi_bezhevyy/</t>
  </si>
  <si>
    <t>https://topol-dt.ru/upload/iblock/6d8/0132b677_b468_11eb_9107_549f35008dee_49df609d_569d_11ec_9107_549f35008dee.jpeg</t>
  </si>
  <si>
    <t>https://topol-dt.ru/upload/iblock/43a/0132b677_b468_11eb_9107_549f35008dee_49df609e_569d_11ec_9107_549f35008dee.jpeg</t>
  </si>
  <si>
    <t>https://topol-dt.ru/upload/iblock/170/0132b677_b468_11eb_9107_549f35008dee_49df609f_569d_11ec_9107_549f35008dee.jpeg</t>
  </si>
  <si>
    <t>https://topol-dt.ru/upload/iblock/5ef/0132b677_b468_11eb_9107_549f35008dee_521ec530_569d_11ec_9107_549f35008dee.jpeg</t>
  </si>
  <si>
    <t>https://topol-dt.ru/upload/iblock/abd/0132b677_b468_11eb_9107_549f35008dee_521ec531_569d_11ec_9107_549f35008dee.jpeg</t>
  </si>
  <si>
    <t>Комплект детской мебели Фея Растем вместе белый</t>
  </si>
  <si>
    <t>-подходит для кормления, так и для обучения ребенка от 3-х до 7-ми лет,-три положения высоты,-регулируемый угол наклона,-способствует хорошей осанке,-мебель изготовлена из экологически чистых материалов.Габариты:Размер столика: 680х550 мм;Высота столика: 460/520/580 мм;Размер стула: 320х330 мм;Высота стула: 640 мм;Высота от пола до сидения: 260/295/340 мм.</t>
  </si>
  <si>
    <t>https://topol-dt.ru/catalog/mebelnye_komplekty/komplekt_detskoy_mebeli_feya_rastem_vmeste_belyy/</t>
  </si>
  <si>
    <t>https://topol-dt.ru/upload/iblock/acc/2dd9f6cd_54a0_11e7_8095_549f35008dee_c5f8e7c2_73b4_11ec_8a98_549f35008dee.jpeg</t>
  </si>
  <si>
    <t>https://topol-dt.ru/upload/iblock/15d/2dd9f6cd_54a0_11e7_8095_549f35008dee_c5f8e7c3_73b4_11ec_8a98_549f35008dee.jpeg</t>
  </si>
  <si>
    <t>https://topol-dt.ru/upload/iblock/6e3/2dd9f6cd_54a0_11e7_8095_549f35008dee_ceacefc3_73b4_11ec_8a98_549f35008dee.jpeg</t>
  </si>
  <si>
    <t>https://topol-dt.ru/upload/iblock/f52/2dd9f6cd_54a0_11e7_8095_549f35008dee_ceacefc4_73b4_11ec_8a98_549f35008dee.jpeg</t>
  </si>
  <si>
    <t>https://topol-dt.ru/upload/iblock/e97/2dd9f6cd_54a0_11e7_8095_549f35008dee_ceacefc5_73b4_11ec_8a98_549f35008dee.jpeg</t>
  </si>
  <si>
    <t>https://topol-dt.ru/upload/iblock/525/2dd9f6cd_54a0_11e7_8095_549f35008dee_d7b90aad_73b4_11ec_8a98_549f35008dee.jpeg</t>
  </si>
  <si>
    <t>https://topol-dt.ru/upload/iblock/2b0/2dd9f6cd_54a0_11e7_8095_549f35008dee_d7b90aae_73b4_11ec_8a98_549f35008dee.jpeg</t>
  </si>
  <si>
    <t>https://topol-dt.ru/upload/iblock/876/2dd9f6cd_54a0_11e7_8095_549f35008dee_e1350645_73b4_11ec_8a98_549f35008dee.jpeg</t>
  </si>
  <si>
    <t>https://topol-dt.ru/upload/iblock/a21/2dd9f6cd_54a0_11e7_8095_549f35008dee_e8c44504_73b4_11ec_8a98_549f35008dee.jpeg</t>
  </si>
  <si>
    <t>https://topol-dt.ru/upload/iblock/55e/2dd9f6cd_54a0_11e7_8095_549f35008dee_e8c44505_73b4_11ec_8a98_549f35008dee.jpeg</t>
  </si>
  <si>
    <t>https://topol-dt.ru/upload/iblock/c22/2dd9f6cd_54a0_11e7_8095_549f35008dee_efbfee71_73b4_11ec_8a98_549f35008dee.jpeg</t>
  </si>
  <si>
    <t>https://topol-dt.ru/upload/iblock/87d/2dd9f6cd_54a0_11e7_8095_549f35008dee_efbfee72_73b4_11ec_8a98_549f35008dee.jpeg</t>
  </si>
  <si>
    <t>https://topol-dt.ru/upload/iblock/67a/2dd9f6cd_54a0_11e7_8095_549f35008dee_1fffb2df_73b5_11ec_8a98_549f35008dee.pdf</t>
  </si>
  <si>
    <t>Кроватка детская Polini kids Simple 101, белый-бук</t>
  </si>
  <si>
    <t>https://topol-dt.ru/catalog/krovatki/krovatka_detskaya_polini_kids_simple_101_belyy_buk/</t>
  </si>
  <si>
    <t>https://topol-dt.ru/upload/iblock/517/813bde56_4e8a_11ec_9107_549f35008dee_5af7d3bc_687d_11ec_8a98_549f35008dee.jpeg</t>
  </si>
  <si>
    <t>https://topol-dt.ru/upload/iblock/574/813bde56_4e8a_11ec_9107_549f35008dee_5af7d3bd_687d_11ec_8a98_549f35008dee.jpeg</t>
  </si>
  <si>
    <t>https://topol-dt.ru/upload/iblock/118/813bde56_4e8a_11ec_9107_549f35008dee_654c6c8c_687d_11ec_8a98_549f35008dee.jpeg</t>
  </si>
  <si>
    <t>https://topol-dt.ru/upload/iblock/ed9/813bde56_4e8a_11ec_9107_549f35008dee_719c0a77_687d_11ec_8a98_549f35008dee.jpeg</t>
  </si>
  <si>
    <t>https://topol-dt.ru/upload/iblock/f0f/813bde56_4e8a_11ec_9107_549f35008dee_719c0a78_687d_11ec_8a98_549f35008dee.jpeg</t>
  </si>
  <si>
    <t>https://topol-dt.ru/upload/iblock/621/813bde56_4e8a_11ec_9107_549f35008dee_7c274b86_687d_11ec_8a98_549f35008dee.jpeg</t>
  </si>
  <si>
    <t>https://topol-dt.ru/upload/iblock/493/813bde56_4e8a_11ec_9107_549f35008dee_7c274b87_687d_11ec_8a98_549f35008dee.jpeg</t>
  </si>
  <si>
    <t>https://topol-dt.ru/upload/iblock/c44/813bde56_4e8a_11ec_9107_549f35008dee_8794c6b6_687d_11ec_8a98_549f35008dee.jpeg</t>
  </si>
  <si>
    <t>https://topol-dt.ru/upload/iblock/e34/813bde56_4e8a_11ec_9107_549f35008dee_8794c6b7_687d_11ec_8a98_549f35008dee.jpeg</t>
  </si>
  <si>
    <t>https://topol-dt.ru/upload/iblock/1e6/813bde56_4e8a_11ec_9107_549f35008dee_953d8c29_687d_11ec_8a98_549f35008dee.jpeg</t>
  </si>
  <si>
    <t>https://topol-dt.ru/upload/iblock/47b/813bde56_4e8a_11ec_9107_549f35008dee_a3138bc1_687d_11ec_8a98_549f35008dee.jpeg</t>
  </si>
  <si>
    <t>https://topol-dt.ru/upload/iblock/5e6/813bde56_4e8a_11ec_9107_549f35008dee_b5648ab9_03d8_11ef_ba8e_5254001dfc81.jpeg</t>
  </si>
  <si>
    <t>https://topol-dt.ru/upload/iblock/695/813bde56_4e8a_11ec_9107_549f35008dee_d63ec044_687d_11ec_8a98_549f35008dee.pdf</t>
  </si>
  <si>
    <t>Кресло-качалка детское Polini kids, серый</t>
  </si>
  <si>
    <t>Используя кресло- качалку Polini kids вы можете быть уверены в правильной поддержке спины и головы ребенка. Многофункциональная качалка отлично подойдет для малышей с рождения и до 3 лет. Модель состоит из трех частей: - кресло;- металлические опоры для качания;- вкладыш с ремешками. Материал чехла - оксфорд 600, 100%-ПЭ.Материал сидения - бязь стеганная 100% хлопок. Наполнитель кресла:- нижняя подушка - поролон (крошка);- верхняя подушка - гранулы вспененные.Материал вкладыша - бязь 100% хлопок, наполнитель - холлкон - 100% ПЭ.Крепление кресла к качалке обусловлено наличием двух контактных лент (липучки).Максимальная нагрузка 18 кг.</t>
  </si>
  <si>
    <t>ОТК № 6228</t>
  </si>
  <si>
    <t>https://topol-dt.ru/catalog/shezlongi/kreslo_kachalka_detskoe_polini_kids_seryy/</t>
  </si>
  <si>
    <t>https://topol-dt.ru/upload/iblock/78f/d49a04b9_c5d8_11e7_8095_549f35008dee_77daffaf_7aa7_11ec_8a98_549f35008dee.jpeg</t>
  </si>
  <si>
    <t>https://topol-dt.ru/upload/iblock/31b/d49a04b9_c5d8_11e7_8095_549f35008dee_6e4c43bc_7aa7_11ec_8a98_549f35008dee.jpeg</t>
  </si>
  <si>
    <t>https://topol-dt.ru/upload/iblock/6f5/d49a04b9_c5d8_11e7_8095_549f35008dee_77daffb1_7aa7_11ec_8a98_549f35008dee.jpeg</t>
  </si>
  <si>
    <t>https://topol-dt.ru/upload/iblock/233/d49a04b9_c5d8_11e7_8095_549f35008dee_827eb220_7aa7_11ec_8a98_549f35008dee.jpeg</t>
  </si>
  <si>
    <t>https://topol-dt.ru/upload/iblock/3a2/d49a04b9_c5d8_11e7_8095_549f35008dee_827eb221_7aa7_11ec_8a98_549f35008dee.jpeg</t>
  </si>
  <si>
    <t>https://topol-dt.ru/upload/iblock/645/d49a04b9_c5d8_11e7_8095_549f35008dee_8d06eceb_7aa7_11ec_8a98_549f35008dee.jpeg</t>
  </si>
  <si>
    <t>https://topol-dt.ru/upload/iblock/6fc/d49a04b9_c5d8_11e7_8095_549f35008dee_952f5cdf_7aa7_11ec_8a98_549f35008dee.jpeg</t>
  </si>
  <si>
    <t>https://topol-dt.ru/upload/iblock/cd8/d49a04b9_c5d8_11e7_8095_549f35008dee_952f5ce0_7aa7_11ec_8a98_549f35008dee.jpeg</t>
  </si>
  <si>
    <t>https://topol-dt.ru/upload/iblock/a50/d49a04b9_c5d8_11e7_8095_549f35008dee_9ef4ba00_7aa7_11ec_8a98_549f35008dee.jpeg</t>
  </si>
  <si>
    <t>https://topol-dt.ru/upload/iblock/0f8/d49a04b9_c5d8_11e7_8095_549f35008dee_a6cfa512_7aa7_11ec_8a98_549f35008dee.jpeg</t>
  </si>
  <si>
    <t>https://topol-dt.ru/upload/iblock/20a/d49a04b9_c5d8_11e7_8095_549f35008dee_b14da686_7aa7_11ec_8a98_549f35008dee.jpeg</t>
  </si>
  <si>
    <t>https://topol-dt.ru/upload/iblock/a71/d49a04b9_c5d8_11e7_8095_549f35008dee_b91c5c6a_7aa7_11ec_8a98_549f35008dee.jpeg</t>
  </si>
  <si>
    <t>https://topol-dt.ru/upload/iblock/b8f/d49a04b9_c5d8_11e7_8095_549f35008dee_c310e08b_7aa7_11ec_8a98_549f35008dee.jpeg</t>
  </si>
  <si>
    <t>https://topol-dt.ru/upload/iblock/e17/d49a04b9_c5d8_11e7_8095_549f35008dee_27ae1e40_7aa8_11ec_8a98_549f35008dee.pdf</t>
  </si>
  <si>
    <t>Кроватка детская Polini Kids Simple 930, белый</t>
  </si>
  <si>
    <t>Кроватка детская Polini Kids Simple 930- мультифункциональная кроватка 9 в 1.Без острых углов, на колесах со стопорами для удобства перемещения.  Варианты трансформации:1. Колыбель (круглая кроватка) размер ложа 75х75 см. Используется от 0 до 6 месяцев в зависимости от комплекции ребенка.2. Пеленальный столик.3. Детская кроватка (овальная кровать) с размером ложа 125х75 см.,которое имеет 3 положения по высоте:нижнее положение (расстояние от пола до дна)-22 см, среднее положение- 42 см, самое верхнее- 52 см. 4. Приставная кроватка. Новорожденным малышам особенно важен спокойный сон и чувство защищенности. Кроватку можно использовать в качестве приставной к родительской кровати с помощью специальной планки для крепления, что позволяет малышу быть ближе к маме, облегчая процесс ухода и кормления в течение ночи.5. Кроватка-диванчик. 6. Кровать-манеж. (необходимо опустить ложе на самое низкое положение и снять колеса).7. Подростковая кровать.8. Два кресла.9. Игровой стол.Кровать изготовлена из экологически чистого массива березы. Продукция строго соответствует европейским стандартам качества детской мебели.Немецкие лаки и краски, используемые в производстве, имеют европейские сертификаты качества и абсолютно безопасны для здоровья ребёнка.Размеры:Размер матраса в колыбели: 75х75 смРазмер матраса в кровати для новорожденного 75х125 см Размер матраса для подростковой кровати 175х75х10 смГабаритные размеры 87х82,5х132,5 см Размер пеленального столика 82,5х50х81,5 смРазмер манежа 81х82,5х132,5 смРазмер стола 82,5х50х81,5 смРазмер кресла 41,2х82,5х81 см</t>
  </si>
  <si>
    <t>https://topol-dt.ru/catalog/krovati_transformery_iz_massiva/krovatka_detskaya_polini_kids_simple_930_belyy/</t>
  </si>
  <si>
    <t>https://topol-dt.ru/upload/iblock/a0f/a02bec9b_1563_11ec_9107_549f35008dee_6ac76e3a_7dc1_11ec_8a98_549f35008dee.jpeg</t>
  </si>
  <si>
    <t>https://topol-dt.ru/upload/iblock/691/a02bec9b_1563_11ec_9107_549f35008dee_7a582dc4_7dc1_11ec_8a98_549f35008dee.jpeg</t>
  </si>
  <si>
    <t>https://topol-dt.ru/upload/iblock/d23/a02bec9b_1563_11ec_9107_549f35008dee_86aeefd0_7dc1_11ec_8a98_549f35008dee.jpeg</t>
  </si>
  <si>
    <t>https://topol-dt.ru/upload/iblock/e12/a02bec9b_1563_11ec_9107_549f35008dee_8f22b2a9_7dc1_11ec_8a98_549f35008dee.jpeg</t>
  </si>
  <si>
    <t>https://topol-dt.ru/upload/iblock/0d9/a02bec9b_1563_11ec_9107_549f35008dee_97373e77_7dc1_11ec_8a98_549f35008dee.jpeg</t>
  </si>
  <si>
    <t>https://topol-dt.ru/upload/iblock/ed2/a02bec9b_1563_11ec_9107_549f35008dee_9fd5da15_7dc1_11ec_8a98_549f35008dee.jpeg</t>
  </si>
  <si>
    <t>https://topol-dt.ru/upload/iblock/444/a02bec9b_1563_11ec_9107_549f35008dee_a8a67299_7dc1_11ec_8a98_549f35008dee.jpeg</t>
  </si>
  <si>
    <t>https://topol-dt.ru/upload/iblock/db6/a02bec9b_1563_11ec_9107_549f35008dee_af774342_7dc1_11ec_8a98_549f35008dee.jpeg</t>
  </si>
  <si>
    <t>https://topol-dt.ru/upload/iblock/6c4/a02bec9b_1563_11ec_9107_549f35008dee_ba1f2c3c_7dc1_11ec_8a98_549f35008dee.jpeg</t>
  </si>
  <si>
    <t>https://topol-dt.ru/upload/iblock/bdf/a02bec9b_1563_11ec_9107_549f35008dee_ba1f2c3d_7dc1_11ec_8a98_549f35008dee.jpeg</t>
  </si>
  <si>
    <t>https://topol-dt.ru/upload/iblock/02f/a02bec9b_1563_11ec_9107_549f35008dee_d1380664_7dc1_11ec_8a98_549f35008dee.jpeg</t>
  </si>
  <si>
    <t>https://topol-dt.ru/upload/iblock/204/a02bec9b_1563_11ec_9107_549f35008dee_d801b2ec_7dc1_11ec_8a98_549f35008dee.jpeg</t>
  </si>
  <si>
    <t>https://topol-dt.ru/upload/iblock/276/a02bec9b_1563_11ec_9107_549f35008dee_e400620e_7dc1_11ec_8a98_549f35008dee.jpeg</t>
  </si>
  <si>
    <t>https://topol-dt.ru/upload/iblock/104/a02bec9b_1563_11ec_9107_549f35008dee_ec174f3c_7dc1_11ec_8a98_549f35008dee.jpeg</t>
  </si>
  <si>
    <t>https://topol-dt.ru/upload/iblock/dac/a02bec9b_1563_11ec_9107_549f35008dee_0d226af3_82cb_11ec_9fa5_549f35008dee.jpeg</t>
  </si>
  <si>
    <t>https://topol-dt.ru/upload/iblock/3b2/a02bec9b_1563_11ec_9107_549f35008dee_0d226af4_82cb_11ec_9fa5_549f35008dee.jpeg</t>
  </si>
  <si>
    <t>https://topol-dt.ru/upload/iblock/927/a02bec9b_1563_11ec_9107_549f35008dee_143aa4e4_82cb_11ec_9fa5_549f35008dee.jpeg</t>
  </si>
  <si>
    <t>https://topol-dt.ru/upload/iblock/139/a02bec9b_1563_11ec_9107_549f35008dee_143aa4e5_82cb_11ec_9fa5_549f35008dee.jpeg</t>
  </si>
  <si>
    <t>https://topol-dt.ru/upload/iblock/1e2/a02bec9b_1563_11ec_9107_549f35008dee_1d36162d_82cb_11ec_9fa5_549f35008dee.jpeg</t>
  </si>
  <si>
    <t>https://topol-dt.ru/upload/iblock/79b/a02bec9b_1563_11ec_9107_549f35008dee_f161a9c2_7dbc_11ec_8a98_549f35008dee.pdf</t>
  </si>
  <si>
    <t>Комплект маятников к кроваткам Polini kids Simple 905,930; French 925</t>
  </si>
  <si>
    <t>Комплект маятников к кроваткам Polini kids Simple 905,930; French 925 - отличное дополнение к детской кроватке.Деталь обеспечит кроватку механизмом поперечного качания.Облегчает процесс укачивания малыша, когда ребенок проснулся или не может уснуть.Запуск механизма приводится одним движением руки.Легко устанавливается в основание кровати.Очень легок в сборке и крепится к кроватке с помощью 4 винтов в отверстия для колес (они при этом снимаются).Это дополнительная опция, в комплект не входит. Размер для колыбели (ДхШхВ):108,5х56х22 см.Размер для овальной кроватки (ДхШхВ):60,6х56х22 см.</t>
  </si>
  <si>
    <t>https://topol-dt.ru/catalog/aksessuary_dlya_mebeli/komplekt_mayatnikov_k_krovatkam_polini_kids_simple_905_930_french_925/</t>
  </si>
  <si>
    <t>https://topol-dt.ru/upload/iblock/f01/8420401e_15db_11ec_9107_549f35008dee_be6e82b0_7dd2_11ec_8a98_549f35008dee.jpeg</t>
  </si>
  <si>
    <t>https://topol-dt.ru/upload/iblock/0dd/8420401e_15db_11ec_9107_549f35008dee_c61a51f0_7dd2_11ec_8a98_549f35008dee.jpeg</t>
  </si>
  <si>
    <t>https://topol-dt.ru/upload/iblock/d4c/8420401e_15db_11ec_9107_549f35008dee_c61a51f1_7dd2_11ec_8a98_549f35008dee.jpeg</t>
  </si>
  <si>
    <t>https://topol-dt.ru/upload/iblock/e8c/8420401e_15db_11ec_9107_549f35008dee_cd4a59a4_7dd2_11ec_8a98_549f35008dee.jpeg</t>
  </si>
  <si>
    <t>https://topol-dt.ru/upload/iblock/bd7/8420401e_15db_11ec_9107_549f35008dee_cd4a59a6_7dd2_11ec_8a98_549f35008dee.jpeg</t>
  </si>
  <si>
    <t>https://topol-dt.ru/upload/iblock/311/8420401e_15db_11ec_9107_549f35008dee_d56146d2_7dd2_11ec_8a98_549f35008dee.jpeg</t>
  </si>
  <si>
    <t>https://topol-dt.ru/upload/iblock/2a8/8420401e_15db_11ec_9107_549f35008dee_e9f328a8_7dd3_11ec_8a98_549f35008dee.jpeg</t>
  </si>
  <si>
    <t>https://topol-dt.ru/upload/iblock/01a/8420401e_15db_11ec_9107_549f35008dee_f146e500_7dd3_11ec_8a98_549f35008dee.jpeg</t>
  </si>
  <si>
    <t>https://topol-dt.ru/upload/iblock/862/8420401e_15db_11ec_9107_549f35008dee_fb1630c1_7dd3_11ec_8a98_549f35008dee.jpeg</t>
  </si>
  <si>
    <t>https://topol-dt.ru/upload/iblock/d03/8420401e_15db_11ec_9107_549f35008dee_abc77a48_7dd2_11ec_8a98_549f35008dee.pdf</t>
  </si>
  <si>
    <t>Матрас для пеленания Polini kids Малышарики &amp;quot;Солнечный день&amp;quot; с бортиками, 70х50 см, желтый</t>
  </si>
  <si>
    <t>Малышарики</t>
  </si>
  <si>
    <t>https://topol-dt.ru/catalog/pelenalnye_doski_1/matras_dlya_pelenaniya_polini_kids_malyshariki_solnechnyy_den_s_bortikami_70kh50_sm_zheltyy/</t>
  </si>
  <si>
    <t>https://topol-dt.ru/upload/iblock/9c7/4bedbad2_5e3c_11ec_9107_549f35008dee_fc440a4b_83fa_11ec_9fa5_549f35008dee.jpeg</t>
  </si>
  <si>
    <t>https://topol-dt.ru/upload/iblock/31b/4bedbad2_5e3c_11ec_9107_549f35008dee_fc440a4c_83fa_11ec_9fa5_549f35008dee.jpeg</t>
  </si>
  <si>
    <t>https://topol-dt.ru/upload/iblock/780/4bedbad2_5e3c_11ec_9107_549f35008dee_fc440a4d_83fa_11ec_9fa5_549f35008dee.jpeg</t>
  </si>
  <si>
    <t>https://topol-dt.ru/upload/iblock/c95/4bedbad2_5e3c_11ec_9107_549f35008dee_051e284f_83fb_11ec_9fa5_549f35008dee.jpeg</t>
  </si>
  <si>
    <t>https://topol-dt.ru/upload/iblock/6df/4bedbad2_5e3c_11ec_9107_549f35008dee_051e2850_83fb_11ec_9fa5_549f35008dee.jpeg</t>
  </si>
  <si>
    <t>https://topol-dt.ru/upload/iblock/e89/4bedbad2_5e3c_11ec_9107_549f35008dee_0e50593e_83fb_11ec_9fa5_549f35008dee.jpeg</t>
  </si>
  <si>
    <t>https://topol-dt.ru/upload/iblock/584/4bedbad2_5e3c_11ec_9107_549f35008dee_0e50593f_83fb_11ec_9fa5_549f35008dee.jpeg</t>
  </si>
  <si>
    <t>https://topol-dt.ru/upload/iblock/9c9/4bedbad2_5e3c_11ec_9107_549f35008dee_15936bf4_83fb_11ec_9fa5_549f35008dee.jpeg</t>
  </si>
  <si>
    <t>https://topol-dt.ru/upload/iblock/d03/4bedbad2_5e3c_11ec_9107_549f35008dee_15936bf5_83fb_11ec_9fa5_549f35008dee.jpeg</t>
  </si>
  <si>
    <t>Матрас для пеленания Polini kids Малышарики &amp;quot;Солнечный день&amp;quot; на комод, 77х72 см, желтый</t>
  </si>
  <si>
    <t>https://topol-dt.ru/catalog/pelenalnye_doski_1/matras_dlya_pelenaniya_polini_kids_malyshariki_solnechnyy_den_na_komod_77kh72_sm_zheltyy/</t>
  </si>
  <si>
    <t>https://topol-dt.ru/upload/iblock/3fa/8c0a1b44_5e3c_11ec_9107_549f35008dee_a457362d_83fa_11ec_9fa5_549f35008dee.jpeg</t>
  </si>
  <si>
    <t>https://topol-dt.ru/upload/iblock/1c7/8c0a1b44_5e3c_11ec_9107_549f35008dee_ab6127db_83fa_11ec_9fa5_549f35008dee.jpeg</t>
  </si>
  <si>
    <t>https://topol-dt.ru/upload/iblock/374/8c0a1b44_5e3c_11ec_9107_549f35008dee_ab6127dc_83fa_11ec_9fa5_549f35008dee.jpeg</t>
  </si>
  <si>
    <t>https://topol-dt.ru/upload/iblock/945/8c0a1b44_5e3c_11ec_9107_549f35008dee_b2ccb1f6_83fa_11ec_9fa5_549f35008dee.jpeg</t>
  </si>
  <si>
    <t>https://topol-dt.ru/upload/iblock/6c5/8c0a1b44_5e3c_11ec_9107_549f35008dee_b2ccb1f7_83fa_11ec_9fa5_549f35008dee.jpeg</t>
  </si>
  <si>
    <t>https://topol-dt.ru/upload/iblock/3b2/8c0a1b44_5e3c_11ec_9107_549f35008dee_b93264b2_83fa_11ec_9fa5_549f35008dee.jpeg</t>
  </si>
  <si>
    <t>https://topol-dt.ru/upload/iblock/323/8c0a1b44_5e3c_11ec_9107_549f35008dee_b93264b3_83fa_11ec_9fa5_549f35008dee.jpeg</t>
  </si>
  <si>
    <t>https://topol-dt.ru/upload/iblock/02a/8c0a1b44_5e3c_11ec_9107_549f35008dee_c1aaea4c_83fa_11ec_9fa5_549f35008dee.jpeg</t>
  </si>
  <si>
    <t>Доска пеленальная Polini kids Малышарики &amp;quot;Солнечный день&amp;quot;, для детских кроватей, желтый</t>
  </si>
  <si>
    <t>https://topol-dt.ru/catalog/pelenalnye_doski_1/doska_pelenalnaya_polini_kids_malyshariki_solnechnyy_den_dlya_detskikh_krovatey_zheltyy/</t>
  </si>
  <si>
    <t>https://topol-dt.ru/upload/iblock/087/59be6fc7_5e3d_11ec_9107_549f35008dee_975cb325_83fb_11ec_9fa5_549f35008dee.jpeg</t>
  </si>
  <si>
    <t>https://topol-dt.ru/upload/iblock/c4a/59be6fc7_5e3d_11ec_9107_549f35008dee_975cb326_83fb_11ec_9fa5_549f35008dee.jpeg</t>
  </si>
  <si>
    <t>https://topol-dt.ru/upload/iblock/4b7/59be6fc7_5e3d_11ec_9107_549f35008dee_a0346fc9_83fb_11ec_9fa5_549f35008dee.jpeg</t>
  </si>
  <si>
    <t>https://topol-dt.ru/upload/iblock/758/59be6fc7_5e3d_11ec_9107_549f35008dee_a0346fca_83fb_11ec_9fa5_549f35008dee.jpeg</t>
  </si>
  <si>
    <t>https://topol-dt.ru/upload/iblock/c51/59be6fc7_5e3d_11ec_9107_549f35008dee_a7112755_83fb_11ec_9fa5_549f35008dee.jpeg</t>
  </si>
  <si>
    <t>https://topol-dt.ru/upload/iblock/25f/59be6fc7_5e3d_11ec_9107_549f35008dee_ae921dd1_83fb_11ec_9fa5_549f35008dee.jpeg</t>
  </si>
  <si>
    <t>https://topol-dt.ru/upload/iblock/3e6/59be6fc7_5e3d_11ec_9107_549f35008dee_b4cf5929_83fb_11ec_9fa5_549f35008dee.jpeg</t>
  </si>
  <si>
    <t>https://topol-dt.ru/upload/iblock/a4b/59be6fc7_5e3d_11ec_9107_549f35008dee_b4cf592a_83fb_11ec_9fa5_549f35008dee.jpeg</t>
  </si>
  <si>
    <t>https://topol-dt.ru/upload/iblock/9b5/59be6fc7_5e3d_11ec_9107_549f35008dee_be0fd259_83fb_11ec_9fa5_549f35008dee.jpeg</t>
  </si>
  <si>
    <t>https://topol-dt.ru/upload/iblock/78b/59be6fc7_5e3d_11ec_9107_549f35008dee_be0fd25b_83fb_11ec_9fa5_549f35008dee.jpeg</t>
  </si>
  <si>
    <t>https://topol-dt.ru/upload/iblock/b9e/59be6fc7_5e3d_11ec_9107_549f35008dee_c6c3da5a_83fb_11ec_9fa5_549f35008dee.jpeg</t>
  </si>
  <si>
    <t>Стульчик для кормления Polini kids Малышарики 152 &amp;quot;Солнечный день&amp;quot;, желтый</t>
  </si>
  <si>
    <t>https://topol-dt.ru/catalog/stulchiki_dlya_kormleniya_1/stulchik_dlya_kormleniya_polini_kids_malyshariki_solnechnyy_den_zheltyy/</t>
  </si>
  <si>
    <t>https://topol-dt.ru/upload/iblock/78a/c0bb9f62_5e3d_11ec_9107_549f35008dee_d8547636_8400_11ec_9fa5_549f35008dee.jpeg</t>
  </si>
  <si>
    <t>https://topol-dt.ru/upload/iblock/ce0/c0bb9f62_5e3d_11ec_9107_549f35008dee_de9d986f_8400_11ec_9fa5_549f35008dee.jpeg</t>
  </si>
  <si>
    <t>https://topol-dt.ru/upload/iblock/b4b/c0bb9f62_5e3d_11ec_9107_549f35008dee_de9d9870_8400_11ec_9fa5_549f35008dee.jpeg</t>
  </si>
  <si>
    <t>https://topol-dt.ru/upload/iblock/91b/c0bb9f62_5e3d_11ec_9107_549f35008dee_eb585446_8400_11ec_9fa5_549f35008dee.jpeg</t>
  </si>
  <si>
    <t>https://topol-dt.ru/upload/iblock/c92/c0bb9f62_5e3d_11ec_9107_549f35008dee_eb585447_8400_11ec_9fa5_549f35008dee.jpeg</t>
  </si>
  <si>
    <t>https://topol-dt.ru/upload/iblock/30b/c0bb9f62_5e3d_11ec_9107_549f35008dee_f384adda_8400_11ec_9fa5_549f35008dee.jpeg</t>
  </si>
  <si>
    <t>https://topol-dt.ru/upload/iblock/162/c0bb9f62_5e3d_11ec_9107_549f35008dee_fd990180_8400_11ec_9fa5_549f35008dee.jpeg</t>
  </si>
  <si>
    <t>https://topol-dt.ru/upload/iblock/93c/c0bb9f62_5e3d_11ec_9107_549f35008dee_047a7bcd_8401_11ec_9fa5_549f35008dee.jpeg</t>
  </si>
  <si>
    <t>https://topol-dt.ru/upload/iblock/8c9/c0bb9f62_5e3d_11ec_9107_549f35008dee_047a7bd8_8401_11ec_9fa5_549f35008dee.jpeg</t>
  </si>
  <si>
    <t>https://topol-dt.ru/upload/iblock/6a1/c0bb9f62_5e3d_11ec_9107_549f35008dee_0ed89a1c_8401_11ec_9fa5_549f35008dee.jpeg</t>
  </si>
  <si>
    <t>https://topol-dt.ru/upload/iblock/311/c0bb9f62_5e3d_11ec_9107_549f35008dee_0ed89a1d_8401_11ec_9fa5_549f35008dee.jpeg</t>
  </si>
  <si>
    <t>https://topol-dt.ru/upload/iblock/409/c0bb9f62_5e3d_11ec_9107_549f35008dee_1a37cd0b_8401_11ec_9fa5_549f35008dee.jpeg</t>
  </si>
  <si>
    <t>https://topol-dt.ru/upload/iblock/c03/c0bb9f62_5e3d_11ec_9107_549f35008dee_215bedde_8401_11ec_9fa5_549f35008dee.jpeg</t>
  </si>
  <si>
    <t>https://topol-dt.ru/upload/iblock/e9c/c0bb9f62_5e3d_11ec_9107_549f35008dee_4ad929e4_8401_11ec_9fa5_549f35008dee.jpeg</t>
  </si>
  <si>
    <t>https://topol-dt.ru/upload/iblock/c6d/c0bb9f62_5e3d_11ec_9107_549f35008dee_5d46462e_8db4_11ec_9fa5_549f35008dee.jpeg</t>
  </si>
  <si>
    <t>https://topol-dt.ru/upload/iblock/b81/c0bb9f62_5e3d_11ec_9107_549f35008dee_5d46462f_8db4_11ec_9fa5_549f35008dee.jpeg</t>
  </si>
  <si>
    <t>https://topol-dt.ru/upload/iblock/9fd/c0bb9f62_5e3d_11ec_9107_549f35008dee_66c70486_8db4_11ec_9fa5_549f35008dee.jpeg</t>
  </si>
  <si>
    <t>https://topol-dt.ru/upload/iblock/de5/c0bb9f62_5e3d_11ec_9107_549f35008dee_6cf5f79d_8db4_11ec_9fa5_549f35008dee.jpeg</t>
  </si>
  <si>
    <t>https://topol-dt.ru/upload/iblock/6a9/c0bb9f62_5e3d_11ec_9107_549f35008dee_6cf5f79e_8db4_11ec_9fa5_549f35008dee.jpeg</t>
  </si>
  <si>
    <t>https://topol-dt.ru/upload/iblock/815/c0bb9f62_5e3d_11ec_9107_549f35008dee_536bdea3_8401_11ec_9fa5_549f35008dee.pdf</t>
  </si>
  <si>
    <t>Качели Polini kids Disney baby Бэмби, с вышивкой, бежевый</t>
  </si>
  <si>
    <t>Детские качели Polini kids Disney baby Бэмби,с любимым героем гармонично впишутся в интерьер детской комнаты.Выполнены из надежного металлического каркаса с мягкими насадками.От скольжения установлены специальные насадки на ножках.Для безопасности во время качания предусмотрены ремни безопасности.Легко и компактно складываются для хранения и транспортировки.Габариты:В сложенном виде:100х380х1120 мм.Габаритные размеры:1015х735х1100 мм.</t>
  </si>
  <si>
    <t>https://topol-dt.ru/catalog/kacheli/kacheli_polini_kids_disney_baby_bembi_s_vyshivkoy_bezhevyy/</t>
  </si>
  <si>
    <t>https://topol-dt.ru/upload/iblock/987/781d2b8f_2d53_11eb_876e_549f35008dee_16f04fec_995a_11ec_9890_549f35008dee.jpeg</t>
  </si>
  <si>
    <t>https://topol-dt.ru/upload/iblock/c0a/781d2b8f_2d53_11eb_876e_549f35008dee_bca47ce6_9959_11ec_9890_549f35008dee.jpeg</t>
  </si>
  <si>
    <t>https://topol-dt.ru/upload/iblock/7db/781d2b8f_2d53_11eb_876e_549f35008dee_bca47ce7_9959_11ec_9890_549f35008dee.jpeg</t>
  </si>
  <si>
    <t>https://topol-dt.ru/upload/iblock/7d4/781d2b8f_2d53_11eb_876e_549f35008dee_c875f1e2_9959_11ec_9890_549f35008dee.jpeg</t>
  </si>
  <si>
    <t>https://topol-dt.ru/upload/iblock/4f1/781d2b8f_2d53_11eb_876e_549f35008dee_c875f1e3_9959_11ec_9890_549f35008dee.jpeg</t>
  </si>
  <si>
    <t>https://topol-dt.ru/upload/iblock/5c5/781d2b8f_2d53_11eb_876e_549f35008dee_c875f1e4_9959_11ec_9890_549f35008dee.jpeg</t>
  </si>
  <si>
    <t>https://topol-dt.ru/upload/iblock/47b/781d2b8f_2d53_11eb_876e_549f35008dee_d11e1301_9959_11ec_9890_549f35008dee.jpeg</t>
  </si>
  <si>
    <t>https://topol-dt.ru/upload/iblock/bbe/781d2b8f_2d53_11eb_876e_549f35008dee_d11e1302_9959_11ec_9890_549f35008dee.jpeg</t>
  </si>
  <si>
    <t>https://topol-dt.ru/upload/iblock/c30/781d2b8f_2d53_11eb_876e_549f35008dee_db398acb_9959_11ec_9890_549f35008dee.jpeg</t>
  </si>
  <si>
    <t>https://topol-dt.ru/upload/iblock/e91/781d2b8f_2d53_11eb_876e_549f35008dee_16f04feb_995a_11ec_9890_549f35008dee.jpeg</t>
  </si>
  <si>
    <t>Качели детские подвесные Polini kids Лиана, оранжевый</t>
  </si>
  <si>
    <t>искуственная кожа</t>
  </si>
  <si>
    <t>1.084</t>
  </si>
  <si>
    <t>Качели детские подвесные Polini kids Лиана используется как совместно с детскими спортивными комплексами, так и отдельно. Диаметр сиденья – 27 см.Толщина сиденья – 6 см.Длина шнура – 250 см; с учетом узлов для крепления – 230 см.Диаметр шнура – 10 мм. Материал чехла: искусственная кожа. Наполнение: фанера 10 мм, холофайбер 50 мм.Материал шнура: полиамидный армированный.</t>
  </si>
  <si>
    <t>ЕАЭС RU C-RU.АБ47.В.00518/20</t>
  </si>
  <si>
    <t>https://topol-dt.ru/catalog/kacheli/kacheli_detskie_podvesnye_polini_kids_liana_oranzhevyy/</t>
  </si>
  <si>
    <t>https://topol-dt.ru/upload/iblock/776/56de4b5f_153a_11ec_9107_549f35008dee_b6754103_8331_11ec_9fa5_549f35008dee.jpeg</t>
  </si>
  <si>
    <t>https://topol-dt.ru/upload/iblock/aab/56de4b5f_153a_11ec_9107_549f35008dee_b6754104_8331_11ec_9fa5_549f35008dee.jpeg</t>
  </si>
  <si>
    <t>https://topol-dt.ru/upload/iblock/e5f/56de4b5f_153a_11ec_9107_549f35008dee_c20d94f9_8331_11ec_9fa5_549f35008dee.jpeg</t>
  </si>
  <si>
    <t>https://topol-dt.ru/upload/iblock/26f/56de4b5f_153a_11ec_9107_549f35008dee_c20d94fa_8331_11ec_9fa5_549f35008dee.jpeg</t>
  </si>
  <si>
    <t>https://topol-dt.ru/upload/iblock/4ea/56de4b5f_153a_11ec_9107_549f35008dee_cee27ff3_8331_11ec_9fa5_549f35008dee.jpeg</t>
  </si>
  <si>
    <t>https://topol-dt.ru/upload/iblock/c93/56de4b5f_153a_11ec_9107_549f35008dee_d6637671_8331_11ec_9fa5_549f35008dee.jpeg</t>
  </si>
  <si>
    <t>https://topol-dt.ru/upload/iblock/79e/56de4b5f_153a_11ec_9107_549f35008dee_d6637672_8331_11ec_9fa5_549f35008dee.jpeg</t>
  </si>
  <si>
    <t>https://topol-dt.ru/upload/iblock/60e/56de4b5f_153a_11ec_9107_549f35008dee_117189ac_84e2_11ec_9fa5_549f35008dee.pdf</t>
  </si>
  <si>
    <t>Кровать-чердак Polini kids Marvel 4355 Железный человек, с письменным столом и шкафом, серый</t>
  </si>
  <si>
    <t>Кровать-чердак Polini kids Marvel 4355  из новой коллекции Железный человек включает в себя сразу 5 предметов мебели: кровать для подростка, лестницу, письменный стол, шкаф, стеллаж.Материал изделия: ЛДСП Kronospan Австрия, лакокрасочное покрытие ГерманияПродукция строго соответствует Европейским стандартам качества детской мебели.Состав чердака и габариты:1. Подростковая кровать: 45,3 (39,7)х 200,6 х 91,2 см., ортопедическое ложе 200 х 90 см., максимальная толщина матраса: 20см.2. Шкаф: 150 х 57х 50,4 см.3. Стеллаж: 150 х 38 х 50,4  см.4. Стол: 73,7 х 154,3 х 60 см.5. Тумба: 73,7 х 59,4 х 60 см.6. Лестница: 189 х 40,4 х 12 см.Общий размер чердака: 199,5 х 205 х 107,9  см.Возраст ребенка: от 6 до 16 лет.</t>
  </si>
  <si>
    <t>https://topol-dt.ru/catalog/krovati_cherdaki_s_igrovoy_zonoy/krovat_cherdak_polini_kids_marvel_4355_zheleznyy_chelovek_s_pismennym_stolom_i_shkafom_seryy/</t>
  </si>
  <si>
    <t>https://topol-dt.ru/upload/iblock/7a2/839be0bb_940d_11e9_8710_549f35008dee_d66225c6_54cf_11eb_942e_549f35008dee.jpeg</t>
  </si>
  <si>
    <t>https://topol-dt.ru/upload/iblock/abb/839be0bb_940d_11e9_8710_549f35008dee_df22e056_54cf_11eb_942e_549f35008dee.jpeg</t>
  </si>
  <si>
    <t>https://topol-dt.ru/upload/iblock/3e6/839be0bb_940d_11e9_8710_549f35008dee_e57bb9a0_54cf_11eb_942e_549f35008dee.jpeg</t>
  </si>
  <si>
    <t>https://topol-dt.ru/upload/iblock/9ae/839be0bb_940d_11e9_8710_549f35008dee_e57bb9a1_54cf_11eb_942e_549f35008dee.jpeg</t>
  </si>
  <si>
    <t>https://topol-dt.ru/upload/iblock/eb1/839be0bb_940d_11e9_8710_549f35008dee_edaf263e_54cf_11eb_942e_549f35008dee.jpeg</t>
  </si>
  <si>
    <t>https://topol-dt.ru/upload/iblock/9ea/839be0bb_940d_11e9_8710_549f35008dee_edaf263f_54cf_11eb_942e_549f35008dee.jpeg</t>
  </si>
  <si>
    <t>https://topol-dt.ru/upload/iblock/3b6/839be0bb_940d_11e9_8710_549f35008dee_f482d6a5_54cf_11eb_942e_549f35008dee.jpeg</t>
  </si>
  <si>
    <t>https://topol-dt.ru/upload/iblock/703/839be0bb_940d_11e9_8710_549f35008dee_e651d686_a6b9_11ec_9890_549f35008dee.pdf</t>
  </si>
  <si>
    <t>https://topol-dt.ru/upload/iblock/5a8/839be0bb_940d_11e9_8710_549f35008dee_f4e3e2d1_a6b9_11ec_9890_549f35008dee.pdf</t>
  </si>
  <si>
    <t>https://topol-dt.ru/upload/iblock/fcc/839be0bb_940d_11e9_8710_549f35008dee_daf9c7b7_a6b9_11ec_9890_549f35008dee.pdf</t>
  </si>
  <si>
    <t>https://topol-dt.ru/upload/iblock/325/839be0bb_940d_11e9_8710_549f35008dee_e651d684_a6b9_11ec_9890_549f35008dee.pdf</t>
  </si>
  <si>
    <t>https://topol-dt.ru/upload/iblock/caf/839be0bb_940d_11e9_8710_549f35008dee_daf9c7b6_a6b9_11ec_9890_549f35008dee.pdf</t>
  </si>
  <si>
    <t>Кроватка-трансформер детская Polini kids French 925, Teddy, белый</t>
  </si>
  <si>
    <t>Кроватка детская Polini Kids French  925 Teddy - мультифункциональная кроватка 8 в 1.Без острых углов, на колесах со стопорами для удобства перемещения.  Варианты трансформации:1. Колыбель (круглая кроватка) размер ложа 75х75 см. Используется от 0 до 6 месяцев в зависимости от комплекции ребенка.2. Пеленальный столик.3. Детская кроватка (овальная кровать) с размером ложа 125х75 см.,которое имеет 3 положения по высоте:нижнее положение (расстояние от пола до дна)-22 см, среднее положение- 42 см, самое верхнее- 52 см. 4. Приставная кроватка. Новорожденным малышам особенно важен спокойный сон и чувство защищенности. Кроватку можно использовать в качестве приставной к родительской кровати с помощью специальной планки для крепления, что позволяет малышу быть ближе к маме, облегчая процесс ухода и кормления в течение ночи.5. Кроватка-диванчик. 6. Кровать-манеж. (необходимо опустить ложе на самое низкое положение и снять колеса)7. Два кресла.8. Игровой стол.Кровать изготовлена из экологически чистого массива березы. Продукция строго соответствует европейским стандартам качества детской мебели.Немецкие лаки и краски, используемые в производстве, имеют европейские сертификаты качества и абсолютно безопасны для здоровья ребёнка.Дополнительно можно приобрести маятник, который превращает кровать в полноценную качалку для малыша.Размеры:Размер матраца в колыбели: 75х75 смРазмер матраца в кровати для новорожденного 75х125 см Габаритные размеры 87х82,5х132,5 см Размер пеленального столика 82,5х50х81,5 смРазмер манежа 81х82,5х132,5 смРазмер стола 82,5х50х81,5 смРазмер кресла 41,2х82,5х81 см</t>
  </si>
  <si>
    <t>https://topol-dt.ru/catalog/krovati_transformery_iz_massiva/krovatka_transformer_detskaya_polini_kids_french_925_teddy_belyy/</t>
  </si>
  <si>
    <t>https://topol-dt.ru/upload/iblock/fad/78c14a57_729a_11ec_8a98_549f35008dee_eb560424_ab63_11ec_9890_549f35008dee.jpeg</t>
  </si>
  <si>
    <t>https://topol-dt.ru/upload/iblock/9ff/78c14a57_729a_11ec_8a98_549f35008dee_f79035ad_ab63_11ec_9890_549f35008dee.jpeg</t>
  </si>
  <si>
    <t>https://topol-dt.ru/upload/iblock/f97/78c14a57_729a_11ec_8a98_549f35008dee_03405765_ab64_11ec_9890_549f35008dee.jpeg</t>
  </si>
  <si>
    <t>https://topol-dt.ru/upload/iblock/1be/78c14a57_729a_11ec_8a98_549f35008dee_03405766_ab64_11ec_9890_549f35008dee.jpeg</t>
  </si>
  <si>
    <t>https://topol-dt.ru/upload/iblock/d0f/78c14a57_729a_11ec_8a98_549f35008dee_0cc5d87e_ab64_11ec_9890_549f35008dee.jpeg</t>
  </si>
  <si>
    <t>https://topol-dt.ru/upload/iblock/b73/78c14a57_729a_11ec_8a98_549f35008dee_0cc5d87f_ab64_11ec_9890_549f35008dee.jpeg</t>
  </si>
  <si>
    <t>https://topol-dt.ru/upload/iblock/75c/78c14a57_729a_11ec_8a98_549f35008dee_160651ae_ab64_11ec_9890_549f35008dee.jpeg</t>
  </si>
  <si>
    <t>https://topol-dt.ru/upload/iblock/9cc/78c14a57_729a_11ec_8a98_549f35008dee_1d743d29_ab64_11ec_9890_549f35008dee.jpeg</t>
  </si>
  <si>
    <t>https://topol-dt.ru/upload/iblock/0f7/78c14a57_729a_11ec_8a98_549f35008dee_24b28d1f_ab64_11ec_9890_549f35008dee.jpeg</t>
  </si>
  <si>
    <t>https://topol-dt.ru/upload/iblock/8f6/78c14a57_729a_11ec_8a98_549f35008dee_24b28d21_ab64_11ec_9890_549f35008dee.jpeg</t>
  </si>
  <si>
    <t>https://topol-dt.ru/upload/iblock/4ac/78c14a57_729a_11ec_8a98_549f35008dee_6c3ac73b_ab64_11ec_9890_549f35008dee.pdf</t>
  </si>
  <si>
    <t>Кроватка-трансформер детская Polini kids French 925, Amis, белый</t>
  </si>
  <si>
    <t>Кроватка детская Polini Kids French 925 Amis - мультифункциональная кроватка 8 в 1.Без острых углов, на колесах со стопорами для удобства перемещения.  Варианты трансформации:1. Колыбель (круглая кроватка) размер ложа 75х75 см. Используется от 0 до 6 месяцев в зависимости от комплекции ребенка.2. Пеленальный столик.3. Детская кроватка (овальная кровать) с размером ложа 125х75 см.,которое имеет 3 положения по высоте:нижнее положение (расстояние от пола до дна)-22 см, среднее положение- 42 см, самое верхнее- 52 см. 4. Приставная кроватка. Новорожденным малышам особенно важен спокойный сон и чувство защищенности. Кроватку можно использовать в качестве приставной к родительской кровати с помощью специальной планки для крепления, что позволяет малышу быть ближе к маме, облегчая процесс ухода и кормления в течение ночи.5. Кроватка-диванчик. 6. Кровать-манеж. (необходимо опустить ложе на самое низкое положение и снять колеса)7. Два кресла.8. Игровой стол.Кровать изготовлена из экологически чистого массива березы. Продукция строго соответствует европейским стандартам качества детской мебели.Немецкие лаки и краски, используемые в производстве, имеют европейские сертификаты качества и абсолютно безопасны для здоровья ребёнка.Дополнительно можно приобрести маятник, который превращает кровать в полноценную качалку для малыша.Размеры:Размер матраца в колыбели: 75х75 смРазмер матраца в кровати для новорожденного 75х125 см Габаритные размеры 87х82,5х132,5 см Размер пеленального столика 82,5х50х81,5 смРазмер манежа 81х82,5х132,5 смРазмер стола 82,5х50х81,5 смРазмер кресла 41,2х82,5х81 см</t>
  </si>
  <si>
    <t>https://topol-dt.ru/catalog/krovati_transformery_iz_massiva/krovatka_transformer_detskaya_polini_kids_french_925_amis_belyy/</t>
  </si>
  <si>
    <t>https://topol-dt.ru/upload/iblock/390/97ae6b26_729a_11ec_8a98_549f35008dee_c5aa9fb7_ab62_11ec_9890_549f35008dee.jpeg</t>
  </si>
  <si>
    <t>https://topol-dt.ru/upload/iblock/7b0/97ae6b26_729a_11ec_8a98_549f35008dee_e01c6942_ab62_11ec_9890_549f35008dee.jpeg</t>
  </si>
  <si>
    <t>https://topol-dt.ru/upload/iblock/322/97ae6b26_729a_11ec_8a98_549f35008dee_e803baec_ab62_11ec_9890_549f35008dee.jpeg</t>
  </si>
  <si>
    <t>https://topol-dt.ru/upload/iblock/531/97ae6b26_729a_11ec_8a98_549f35008dee_ee64aae7_ab62_11ec_9890_549f35008dee.jpeg</t>
  </si>
  <si>
    <t>https://topol-dt.ru/upload/iblock/b65/97ae6b26_729a_11ec_8a98_549f35008dee_ee64aae8_ab62_11ec_9890_549f35008dee.jpeg</t>
  </si>
  <si>
    <t>https://topol-dt.ru/upload/iblock/18d/97ae6b26_729a_11ec_8a98_549f35008dee_f60231e8_ab62_11ec_9890_549f35008dee.jpeg</t>
  </si>
  <si>
    <t>https://topol-dt.ru/upload/iblock/5a4/97ae6b26_729a_11ec_8a98_549f35008dee_fed52bcb_ab62_11ec_9890_549f35008dee.jpeg</t>
  </si>
  <si>
    <t>https://topol-dt.ru/upload/iblock/2ac/97ae6b26_729a_11ec_8a98_549f35008dee_fed52bcd_ab62_11ec_9890_549f35008dee.jpeg</t>
  </si>
  <si>
    <t>https://topol-dt.ru/upload/iblock/524/97ae6b26_729a_11ec_8a98_549f35008dee_11183a65_ab63_11ec_9890_549f35008dee.jpeg</t>
  </si>
  <si>
    <t>https://topol-dt.ru/upload/iblock/416/97ae6b26_729a_11ec_8a98_549f35008dee_62cab285_ab64_11ec_9890_549f35008dee.pdf</t>
  </si>
  <si>
    <t>Комплект детской мебели Polini Kids Малышарики 105 S, &amp;quot;Солнечный день&amp;quot;, белый</t>
  </si>
  <si>
    <t>-безопасные материалы: фанера и массив березы,-устойчивая конструкция,-веселый принт,-для игр и обучения.Возраст:от 3-5 лет.Габариты:Стол: 600*500,высота 460Стул: 265*290, высота 510.</t>
  </si>
  <si>
    <t>https://topol-dt.ru/catalog/mebelnye_komplekty/komplekt_detskoy_mebeli_polini_kids_malyshariki_105_s_solnechnyy_den_belyy/</t>
  </si>
  <si>
    <t>https://topol-dt.ru/upload/iblock/7c4/a4fdc0b4_8342_11ec_9fa5_549f35008dee_0cd3203d_9291_11ec_9fa5_549f35008dee.jpeg</t>
  </si>
  <si>
    <t>https://topol-dt.ru/upload/iblock/e9e/a4fdc0b4_8342_11ec_9fa5_549f35008dee_0cd3203e_9291_11ec_9fa5_549f35008dee.jpeg</t>
  </si>
  <si>
    <t>https://topol-dt.ru/upload/iblock/f7d/a4fdc0b4_8342_11ec_9fa5_549f35008dee_1815c2a9_9291_11ec_9fa5_549f35008dee.jpeg</t>
  </si>
  <si>
    <t>https://topol-dt.ru/upload/iblock/4f7/a4fdc0b4_8342_11ec_9fa5_549f35008dee_1815c2aa_9291_11ec_9fa5_549f35008dee.jpeg</t>
  </si>
  <si>
    <t>https://topol-dt.ru/upload/iblock/ab0/a4fdc0b4_8342_11ec_9fa5_549f35008dee_21ddea49_9291_11ec_9fa5_549f35008dee.jpeg</t>
  </si>
  <si>
    <t>https://topol-dt.ru/upload/iblock/d39/a4fdc0b4_8342_11ec_9fa5_549f35008dee_21ddea4a_9291_11ec_9fa5_549f35008dee.jpeg</t>
  </si>
  <si>
    <t>https://topol-dt.ru/upload/iblock/61a/a4fdc0b4_8342_11ec_9fa5_549f35008dee_2a540e83_9291_11ec_9fa5_549f35008dee.jpeg</t>
  </si>
  <si>
    <t>https://topol-dt.ru/upload/iblock/df3/a4fdc0b4_8342_11ec_9fa5_549f35008dee_2a540e84_9291_11ec_9fa5_549f35008dee.jpeg</t>
  </si>
  <si>
    <t>https://topol-dt.ru/upload/iblock/e14/a4fdc0b4_8342_11ec_9fa5_549f35008dee_33485bab_9291_11ec_9fa5_549f35008dee.jpeg</t>
  </si>
  <si>
    <t>https://topol-dt.ru/upload/iblock/fd8/a4fdc0b4_8342_11ec_9fa5_549f35008dee_0a2a08e5_92f7_11ec_9fa5_549f35008dee.pdf</t>
  </si>
  <si>
    <t>Кроватка детская Polini kids Simple 350, белый-серый</t>
  </si>
  <si>
    <t>0.723125</t>
  </si>
  <si>
    <t>Кроватка детская Polini kids Simple 350 выполнена в классическом стиле.Имеет крепкий каркас и надежные бортики, что обеспечит максимальную безопасность во время сна маленького ребенка.Каркас кровати полностью выполнен из массива березы.Реечное основание модели, выполненное из фанеры 12 мм и латофлексов 12 мм, создает естественную вентиляцию матраса и обеспечивает правильное формирование позвоночника малыша.Регулируется по высоте в 3-х положениях: верхнее положение - для новорожденных детей с 0-3 месяцев (500 мм от пола), среднее положение - для детей от 3-6 месяцев (400 мм от пола), а когда ребенок сможет самостоятельно вставать на ножки в целях безопасности ложе опускается на нижнее положение – с 6-36 месяцев (300 мм от пола).Благодаря наличию в комплекте колёсиков, два из которых идут со стопорами, кроватка является мобильной, и её можно бесшумно перемещать в любое удобное место без особых усилий.При необходимости колеса можно легко снять.В комплекте с изделием предусмотрен маятниковый механизм продольного качания, который может быть установлен и на обычную кроватку, и на приставную. Чтобы изделие в приставной версии можно было надежно прикрепить к родительской кровати в комплектации идут 2 фиксирующих ремешка с фастексом. Плавные движение маятника напомнят о маминых объятиях, что поможет малышу быстрее уснуть.-3 положения спального ложа;-передняя стенка снимается и кроватка превращается в приставную;-2 фиксирующих ремешка с фастексом;-натуральные высококачественные материалы- массив березы;-реечное основание;-стандартный размер ложа 120х60 см.;-классический дизайн;-скругленные углы;-колеса в комплекте;-превращается в полноценную качалку(маятник в комплекте).Размер (ДхШхВ) – 124,8х65х90 см..</t>
  </si>
  <si>
    <t>https://topol-dt.ru/catalog/krovatki/krovatka_detskaya_polini_kids_simple_350_belyy_seryy/</t>
  </si>
  <si>
    <t>https://topol-dt.ru/upload/iblock/b2a/543d6576_7362_11ec_8a98_549f35008dee_7ba48326_bbe4_11ec_9890_549f35008dee.jpeg</t>
  </si>
  <si>
    <t>https://topol-dt.ru/upload/iblock/133/543d6576_7362_11ec_8a98_549f35008dee_ff4f1bf4_b9a3_11ec_9890_549f35008dee.jpeg</t>
  </si>
  <si>
    <t>https://topol-dt.ru/upload/iblock/4be/543d6576_7362_11ec_8a98_549f35008dee_ff4f1bf5_b9a3_11ec_9890_549f35008dee.jpeg</t>
  </si>
  <si>
    <t>https://topol-dt.ru/upload/iblock/713/543d6576_7362_11ec_8a98_549f35008dee_05e6cb97_b9a4_11ec_9890_549f35008dee.jpeg</t>
  </si>
  <si>
    <t>https://topol-dt.ru/upload/iblock/6c2/543d6576_7362_11ec_8a98_549f35008dee_05e6cb98_b9a4_11ec_9890_549f35008dee.jpeg</t>
  </si>
  <si>
    <t>https://topol-dt.ru/upload/iblock/fa3/543d6576_7362_11ec_8a98_549f35008dee_0ca953fe_b9a4_11ec_9890_549f35008dee.jpeg</t>
  </si>
  <si>
    <t>https://topol-dt.ru/upload/iblock/23b/543d6576_7362_11ec_8a98_549f35008dee_0ca953ff_b9a4_11ec_9890_549f35008dee.jpeg</t>
  </si>
  <si>
    <t>https://topol-dt.ru/upload/iblock/76f/543d6576_7362_11ec_8a98_549f35008dee_14dcd1af_b9a4_11ec_9890_549f35008dee.jpeg</t>
  </si>
  <si>
    <t>https://topol-dt.ru/upload/iblock/0f2/543d6576_7362_11ec_8a98_549f35008dee_bb062010_b9a4_11ec_9890_549f35008dee.jpeg</t>
  </si>
  <si>
    <t>https://topol-dt.ru/upload/iblock/f2d/543d6576_7362_11ec_8a98_549f35008dee_cc944615_b9a4_11ec_9890_549f35008dee.jpeg</t>
  </si>
  <si>
    <t>https://topol-dt.ru/upload/iblock/e8f/543d6576_7362_11ec_8a98_549f35008dee_5ba5a417_bbe4_11ec_9890_549f35008dee.jpeg</t>
  </si>
  <si>
    <t>https://topol-dt.ru/upload/iblock/12a/543d6576_7362_11ec_8a98_549f35008dee_65775139_bbe4_11ec_9890_549f35008dee.jpeg</t>
  </si>
  <si>
    <t>https://topol-dt.ru/upload/iblock/0d7/543d6576_7362_11ec_8a98_549f35008dee_6577513a_bbe4_11ec_9890_549f35008dee.jpeg</t>
  </si>
  <si>
    <t>https://topol-dt.ru/upload/iblock/aac/543d6576_7362_11ec_8a98_549f35008dee_6be8ead8_bbe4_11ec_9890_549f35008dee.jpeg</t>
  </si>
  <si>
    <t>https://topol-dt.ru/upload/iblock/c1b/543d6576_7362_11ec_8a98_549f35008dee_733a45ce_bbe4_11ec_9890_549f35008dee.jpeg</t>
  </si>
  <si>
    <t>https://topol-dt.ru/upload/iblock/98c/543d6576_7362_11ec_8a98_549f35008dee_00c52c6f_fcab_11ee_ba8e_5254001dfc81.jpeg</t>
  </si>
  <si>
    <t>https://topol-dt.ru/upload/iblock/71e/543d6576_7362_11ec_8a98_549f35008dee_00c52c70_fcab_11ee_ba8e_5254001dfc81.jpeg</t>
  </si>
  <si>
    <t>https://topol-dt.ru/upload/iblock/329/543d6576_7362_11ec_8a98_549f35008dee_f2edd878_b9a1_11ec_9890_549f35008dee.pdf</t>
  </si>
  <si>
    <t>Кроватка детская Polini kids Simple 350, белый-бук</t>
  </si>
  <si>
    <t>https://topol-dt.ru/catalog/krovatki/krovatka_detskaya_polini_kids_simple_350_belyy_buk/</t>
  </si>
  <si>
    <t>https://topol-dt.ru/upload/iblock/612/063104b1_7363_11ec_8a98_549f35008dee_d665753f_b9a3_11ec_9890_549f35008dee.jpeg</t>
  </si>
  <si>
    <t>https://topol-dt.ru/upload/iblock/ee3/063104b1_7363_11ec_8a98_549f35008dee_a8f22f03_b9a3_11ec_9890_549f35008dee.jpeg</t>
  </si>
  <si>
    <t>https://topol-dt.ru/upload/iblock/5e1/063104b1_7363_11ec_8a98_549f35008dee_a8f22f04_b9a3_11ec_9890_549f35008dee.jpeg</t>
  </si>
  <si>
    <t>https://topol-dt.ru/upload/iblock/7e9/063104b1_7363_11ec_8a98_549f35008dee_b06e62c0_b9a3_11ec_9890_549f35008dee.jpeg</t>
  </si>
  <si>
    <t>https://topol-dt.ru/upload/iblock/12b/063104b1_7363_11ec_8a98_549f35008dee_b06e62c1_b9a3_11ec_9890_549f35008dee.jpeg</t>
  </si>
  <si>
    <t>https://topol-dt.ru/upload/iblock/10d/063104b1_7363_11ec_8a98_549f35008dee_b94fa4e6_b9a3_11ec_9890_549f35008dee.jpeg</t>
  </si>
  <si>
    <t>https://topol-dt.ru/upload/iblock/747/063104b1_7363_11ec_8a98_549f35008dee_b94fa4e7_b9a3_11ec_9890_549f35008dee.jpeg</t>
  </si>
  <si>
    <t>https://topol-dt.ru/upload/iblock/dce/063104b1_7363_11ec_8a98_549f35008dee_c7827a28_b9a3_11ec_9890_549f35008dee.jpeg</t>
  </si>
  <si>
    <t>https://topol-dt.ru/upload/iblock/a12/063104b1_7363_11ec_8a98_549f35008dee_c7827a29_b9a3_11ec_9890_549f35008dee.jpeg</t>
  </si>
  <si>
    <t>https://topol-dt.ru/upload/iblock/b0e/063104b1_7363_11ec_8a98_549f35008dee_e02b3b7f_b9a3_11ec_9890_549f35008dee.jpeg</t>
  </si>
  <si>
    <t>https://topol-dt.ru/upload/iblock/994/063104b1_7363_11ec_8a98_549f35008dee_e02b3b80_b9a3_11ec_9890_549f35008dee.jpeg</t>
  </si>
  <si>
    <t>https://topol-dt.ru/upload/iblock/283/063104b1_7363_11ec_8a98_549f35008dee_ea125502_b9a3_11ec_9890_549f35008dee.jpeg</t>
  </si>
  <si>
    <t>https://topol-dt.ru/upload/iblock/fab/063104b1_7363_11ec_8a98_549f35008dee_ea125503_b9a3_11ec_9890_549f35008dee.jpeg</t>
  </si>
  <si>
    <t>https://topol-dt.ru/upload/iblock/c50/063104b1_7363_11ec_8a98_549f35008dee_dc7f79ea_b9a4_11ec_9890_549f35008dee.jpeg</t>
  </si>
  <si>
    <t>https://topol-dt.ru/upload/iblock/953/063104b1_7363_11ec_8a98_549f35008dee_e8619888_b9a4_11ec_9890_549f35008dee.jpeg</t>
  </si>
  <si>
    <t>https://topol-dt.ru/upload/iblock/e4f/063104b1_7363_11ec_8a98_549f35008dee_0cdbea95_fcab_11ee_ba8e_5254001dfc81.jpeg</t>
  </si>
  <si>
    <t>https://topol-dt.ru/upload/iblock/a2c/063104b1_7363_11ec_8a98_549f35008dee_0cdbea96_fcab_11ee_ba8e_5254001dfc81.jpeg</t>
  </si>
  <si>
    <t>https://topol-dt.ru/upload/iblock/004/063104b1_7363_11ec_8a98_549f35008dee_e5b4f3b2_b9a1_11ec_9890_549f35008dee.pdf</t>
  </si>
  <si>
    <t>Кроватка детская Polini kids Simple 350, белый-натуральный</t>
  </si>
  <si>
    <t>https://topol-dt.ru/catalog/krovatki/krovatka_detskaya_polini_kids_simple_350_belyy_naturalnyy/</t>
  </si>
  <si>
    <t>https://topol-dt.ru/upload/iblock/cf4/cf8e0756_7363_11ec_8a98_549f35008dee_7a90a0cf_d6e4_11ee_ba8a_5254001dfc81.jpeg</t>
  </si>
  <si>
    <t>https://topol-dt.ru/upload/iblock/ce6/cf8e0756_7363_11ec_8a98_549f35008dee_3a913da7_b9a4_11ec_9890_549f35008dee.jpeg</t>
  </si>
  <si>
    <t>https://topol-dt.ru/upload/iblock/adf/cf8e0756_7363_11ec_8a98_549f35008dee_3a913da8_b9a4_11ec_9890_549f35008dee.jpeg</t>
  </si>
  <si>
    <t>https://topol-dt.ru/upload/iblock/60c/cf8e0756_7363_11ec_8a98_549f35008dee_4203ebe2_b9a4_11ec_9890_549f35008dee.jpeg</t>
  </si>
  <si>
    <t>https://topol-dt.ru/upload/iblock/e32/cf8e0756_7363_11ec_8a98_549f35008dee_4203ebe3_b9a4_11ec_9890_549f35008dee.jpeg</t>
  </si>
  <si>
    <t>https://topol-dt.ru/upload/iblock/3c1/cf8e0756_7363_11ec_8a98_549f35008dee_4a40ef15_b9a4_11ec_9890_549f35008dee.jpeg</t>
  </si>
  <si>
    <t>https://topol-dt.ru/upload/iblock/1ec/cf8e0756_7363_11ec_8a98_549f35008dee_4a40ef16_b9a4_11ec_9890_549f35008dee.jpeg</t>
  </si>
  <si>
    <t>https://topol-dt.ru/upload/iblock/d47/cf8e0756_7363_11ec_8a98_549f35008dee_5181a06a_b9a4_11ec_9890_549f35008dee.jpeg</t>
  </si>
  <si>
    <t>https://topol-dt.ru/upload/iblock/660/cf8e0756_7363_11ec_8a98_549f35008dee_5181a06d_b9a4_11ec_9890_549f35008dee.jpeg</t>
  </si>
  <si>
    <t>https://topol-dt.ru/upload/iblock/690/cf8e0756_7363_11ec_8a98_549f35008dee_6503a769_b9a4_11ec_9890_549f35008dee.jpeg</t>
  </si>
  <si>
    <t>https://topol-dt.ru/upload/iblock/f6d/cf8e0756_7363_11ec_8a98_549f35008dee_6e8b89e2_b9a4_11ec_9890_549f35008dee.jpeg</t>
  </si>
  <si>
    <t>https://topol-dt.ru/upload/iblock/d45/cf8e0756_7363_11ec_8a98_549f35008dee_6e8b89e4_b9a4_11ec_9890_549f35008dee.jpeg</t>
  </si>
  <si>
    <t>https://topol-dt.ru/upload/iblock/ecd/cf8e0756_7363_11ec_8a98_549f35008dee_77680947_b9a4_11ec_9890_549f35008dee.jpeg</t>
  </si>
  <si>
    <t>https://topol-dt.ru/upload/iblock/f3e/cf8e0756_7363_11ec_8a98_549f35008dee_77680948_b9a4_11ec_9890_549f35008dee.jpeg</t>
  </si>
  <si>
    <t>https://topol-dt.ru/upload/iblock/979/cf8e0756_7363_11ec_8a98_549f35008dee_7fcd83df_b9a4_11ec_9890_549f35008dee.jpeg</t>
  </si>
  <si>
    <t>https://topol-dt.ru/upload/iblock/300/cf8e0756_7363_11ec_8a98_549f35008dee_e8efe9bb_fcaa_11ee_ba8e_5254001dfc81.jpeg</t>
  </si>
  <si>
    <t>https://topol-dt.ru/upload/iblock/8e7/cf8e0756_7363_11ec_8a98_549f35008dee_e8efe9bc_fcaa_11ee_ba8e_5254001dfc81.jpeg</t>
  </si>
  <si>
    <t>https://topol-dt.ru/upload/iblock/e2b/cf8e0756_7363_11ec_8a98_549f35008dee_fd473409_b9a1_11ec_9890_549f35008dee.pdf</t>
  </si>
  <si>
    <t>Кроватка-трансформер детская Polini kids Vintage 400 металлическая, белый</t>
  </si>
  <si>
    <t>1.19625</t>
  </si>
  <si>
    <t>62.2</t>
  </si>
  <si>
    <t>- 3 положения высоты ложа (50,5 см, 40,5 см, 30,5 см от пола),- надежное основание из ДВП с перфорированными отверстиями для вентиляции,- скругленные углы, - съемное боковое ограждение,- трансформируется во взрослую кровать,- надежная и устойчивая конструкция.Размеры кроватки (ДхШхВ) -145х75,5х110 см.Размер матраса - 140х70х10 см.Максимальная нагрузка – 35 кг.</t>
  </si>
  <si>
    <t>https://topol-dt.ru/catalog/krovatki/krovatka_transformer_detskaya_polini_kids_vintage_400_metallicheskaya_belyy/</t>
  </si>
  <si>
    <t>https://topol-dt.ru/upload/iblock/194/96026ab0_6885_11ec_8a98_549f35008dee_374ff1a4_9c86_11ec_9890_549f35008dee.jpeg</t>
  </si>
  <si>
    <t>https://topol-dt.ru/upload/iblock/f94/96026ab0_6885_11ec_8a98_549f35008dee_374ff1a5_9c86_11ec_9890_549f35008dee.jpeg</t>
  </si>
  <si>
    <t>https://topol-dt.ru/upload/iblock/6f6/96026ab0_6885_11ec_8a98_549f35008dee_3de07d25_9c86_11ec_9890_549f35008dee.jpeg</t>
  </si>
  <si>
    <t>https://topol-dt.ru/upload/iblock/259/96026ab0_6885_11ec_8a98_549f35008dee_3de07d26_9c86_11ec_9890_549f35008dee.jpeg</t>
  </si>
  <si>
    <t>https://topol-dt.ru/upload/iblock/dac/96026ab0_6885_11ec_8a98_549f35008dee_468affa5_9c86_11ec_9890_549f35008dee.jpeg</t>
  </si>
  <si>
    <t>https://topol-dt.ru/upload/iblock/635/96026ab0_6885_11ec_8a98_549f35008dee_468affa6_9c86_11ec_9890_549f35008dee.jpeg</t>
  </si>
  <si>
    <t>https://topol-dt.ru/upload/iblock/900/96026ab0_6885_11ec_8a98_549f35008dee_4d6c79f0_9c86_11ec_9890_549f35008dee.jpeg</t>
  </si>
  <si>
    <t>https://topol-dt.ru/upload/iblock/1e0/96026ab0_6885_11ec_8a98_549f35008dee_5bc7c697_9c86_11ec_9890_549f35008dee.jpeg</t>
  </si>
  <si>
    <t>https://topol-dt.ru/upload/iblock/63b/96026ab0_6885_11ec_8a98_549f35008dee_6a90928a_9c86_11ec_9890_549f35008dee.jpeg</t>
  </si>
  <si>
    <t>https://topol-dt.ru/upload/iblock/fce/96026ab0_6885_11ec_8a98_549f35008dee_72080386_9c86_11ec_9890_549f35008dee.jpeg</t>
  </si>
  <si>
    <t>https://topol-dt.ru/upload/iblock/8f3/96026ab0_6885_11ec_8a98_549f35008dee_72080387_9c86_11ec_9890_549f35008dee.jpeg</t>
  </si>
  <si>
    <t>https://topol-dt.ru/upload/iblock/df6/96026ab0_6885_11ec_8a98_549f35008dee_7a4e8c3a_9c86_11ec_9890_549f35008dee.jpeg</t>
  </si>
  <si>
    <t>https://topol-dt.ru/upload/iblock/930/96026ab0_6885_11ec_8a98_549f35008dee_7a4e8c3b_9c86_11ec_9890_549f35008dee.jpeg</t>
  </si>
  <si>
    <t>https://topol-dt.ru/upload/iblock/df1/96026ab0_6885_11ec_8a98_549f35008dee_867cd6e1_9c86_11ec_9890_549f35008dee.jpeg</t>
  </si>
  <si>
    <t>https://topol-dt.ru/upload/iblock/688/96026ab0_6885_11ec_8a98_549f35008dee_c20c8a0d_9c84_11ec_9890_549f35008dee.pdf</t>
  </si>
  <si>
    <t>Кроватка-трансформер детская Polini kids Vintage 400 металлическая, бронзовый</t>
  </si>
  <si>
    <t>https://topol-dt.ru/catalog/krovatki/krovatka_transformer_detskaya_polini_kids_vintage_400_metallicheskaya_bronzovyy/</t>
  </si>
  <si>
    <t>https://topol-dt.ru/upload/iblock/6e2/9363d394_6886_11ec_8a98_549f35008dee_96da4cc3_9c86_11ec_9890_549f35008dee.jpeg</t>
  </si>
  <si>
    <t>https://topol-dt.ru/upload/iblock/e7e/9363d394_6886_11ec_8a98_549f35008dee_96da4cc4_9c86_11ec_9890_549f35008dee.jpeg</t>
  </si>
  <si>
    <t>https://topol-dt.ru/upload/iblock/fb3/9363d394_6886_11ec_8a98_549f35008dee_9e00cef6_9c86_11ec_9890_549f35008dee.jpeg</t>
  </si>
  <si>
    <t>https://topol-dt.ru/upload/iblock/54a/9363d394_6886_11ec_8a98_549f35008dee_a588e994_9c86_11ec_9890_549f35008dee.jpeg</t>
  </si>
  <si>
    <t>https://topol-dt.ru/upload/iblock/8d8/9363d394_6886_11ec_8a98_549f35008dee_a588e995_9c86_11ec_9890_549f35008dee.jpeg</t>
  </si>
  <si>
    <t>https://topol-dt.ru/upload/iblock/0dc/9363d394_6886_11ec_8a98_549f35008dee_ae382ed4_9c86_11ec_9890_549f35008dee.jpeg</t>
  </si>
  <si>
    <t>https://topol-dt.ru/upload/iblock/ca2/9363d394_6886_11ec_8a98_549f35008dee_b4c3f795_9c86_11ec_9890_549f35008dee.jpeg</t>
  </si>
  <si>
    <t>https://topol-dt.ru/upload/iblock/3ef/9363d394_6886_11ec_8a98_549f35008dee_be6f8eb2_9c86_11ec_9890_549f35008dee.jpeg</t>
  </si>
  <si>
    <t>https://topol-dt.ru/upload/iblock/700/9363d394_6886_11ec_8a98_549f35008dee_be6f8eb3_9c86_11ec_9890_549f35008dee.jpeg</t>
  </si>
  <si>
    <t>https://topol-dt.ru/upload/iblock/fe5/9363d394_6886_11ec_8a98_549f35008dee_ca886cf6_9c86_11ec_9890_549f35008dee.jpeg</t>
  </si>
  <si>
    <t>https://topol-dt.ru/upload/iblock/5df/9363d394_6886_11ec_8a98_549f35008dee_d0dfd771_9c86_11ec_9890_549f35008dee.jpeg</t>
  </si>
  <si>
    <t>https://topol-dt.ru/upload/iblock/8de/9363d394_6886_11ec_8a98_549f35008dee_db1a411e_9c86_11ec_9890_549f35008dee.jpeg</t>
  </si>
  <si>
    <t>https://topol-dt.ru/upload/iblock/601/9363d394_6886_11ec_8a98_549f35008dee_d027918c_9c84_11ec_9890_549f35008dee.pdf</t>
  </si>
  <si>
    <t>Кроватка-трансформер детская Polini kids Vintage 400 металлическая, черный матовый</t>
  </si>
  <si>
    <t>https://topol-dt.ru/catalog/krovatki/krovatka_transformer_detskaya_polini_kids_vintage_400_metallicheskaya_chernyy_matovyy/</t>
  </si>
  <si>
    <t>https://topol-dt.ru/upload/iblock/0b0/b7fcfbcb_6886_11ec_8a98_549f35008dee_4bcc6717_9c87_11ec_9890_549f35008dee.jpeg</t>
  </si>
  <si>
    <t>https://topol-dt.ru/upload/iblock/b76/b7fcfbcb_6886_11ec_8a98_549f35008dee_51ef734c_9c87_11ec_9890_549f35008dee.jpeg</t>
  </si>
  <si>
    <t>https://topol-dt.ru/upload/iblock/897/b7fcfbcb_6886_11ec_8a98_549f35008dee_51ef734d_9c87_11ec_9890_549f35008dee.jpeg</t>
  </si>
  <si>
    <t>https://topol-dt.ru/upload/iblock/bfd/b7fcfbcb_6886_11ec_8a98_549f35008dee_581e6662_9c87_11ec_9890_549f35008dee.jpeg</t>
  </si>
  <si>
    <t>https://topol-dt.ru/upload/iblock/a18/b7fcfbcb_6886_11ec_8a98_549f35008dee_581e6663_9c87_11ec_9890_549f35008dee.jpeg</t>
  </si>
  <si>
    <t>https://topol-dt.ru/upload/iblock/a29/b7fcfbcb_6886_11ec_8a98_549f35008dee_5f7946db_9c87_11ec_9890_549f35008dee.jpeg</t>
  </si>
  <si>
    <t>https://topol-dt.ru/upload/iblock/026/b7fcfbcb_6886_11ec_8a98_549f35008dee_5f7946dc_9c87_11ec_9890_549f35008dee.jpeg</t>
  </si>
  <si>
    <t>https://topol-dt.ru/upload/iblock/f20/b7fcfbcb_6886_11ec_8a98_549f35008dee_6679b309_9c87_11ec_9890_549f35008dee.jpeg</t>
  </si>
  <si>
    <t>https://topol-dt.ru/upload/iblock/aef/b7fcfbcb_6886_11ec_8a98_549f35008dee_84aea371_bfc7_11ec_9890_549f35008dee.jpeg</t>
  </si>
  <si>
    <t>https://topol-dt.ru/upload/iblock/6d9/b7fcfbcb_6886_11ec_8a98_549f35008dee_84aea372_bfc7_11ec_9890_549f35008dee.jpeg</t>
  </si>
  <si>
    <t>https://topol-dt.ru/upload/iblock/da6/b7fcfbcb_6886_11ec_8a98_549f35008dee_91434944_bfc7_11ec_9890_549f35008dee.jpeg</t>
  </si>
  <si>
    <t>https://topol-dt.ru/upload/iblock/860/b7fcfbcb_6886_11ec_8a98_549f35008dee_9a946c16_bfc7_11ec_9890_549f35008dee.jpeg</t>
  </si>
  <si>
    <t>https://topol-dt.ru/upload/iblock/352/b7fcfbcb_6886_11ec_8a98_549f35008dee_a7649450_bfc7_11ec_9890_549f35008dee.jpeg</t>
  </si>
  <si>
    <t>https://topol-dt.ru/upload/iblock/933/b7fcfbcb_6886_11ec_8a98_549f35008dee_ae96fd64_bfc7_11ec_9890_549f35008dee.jpeg</t>
  </si>
  <si>
    <t>https://topol-dt.ru/upload/iblock/d1c/b7fcfbcb_6886_11ec_8a98_549f35008dee_b73a5bc3_bfc7_11ec_9890_549f35008dee.jpeg</t>
  </si>
  <si>
    <t>https://topol-dt.ru/upload/iblock/39b/b7fcfbcb_6886_11ec_8a98_549f35008dee_f20e6ab3_9c84_11ec_9890_549f35008dee.pdf</t>
  </si>
  <si>
    <t>Столик для пеленания Polini kids Vintagе 1180 металлический, черный матовый-морское дерево карбон</t>
  </si>
  <si>
    <t>- выполнен из металла;- длительный срок эксплуатации изделия;- прост в уходе;- материал полки ЛДСП;- матрасик в комплекте(основание ДВП, наполнитель холлкон, карес махра (махра на мембранной основе).Габариты:общий размер(ШхГхВ): 87,5х48,6х100,2 см.расстояние между полками: 32,5 см.размер полок и пеленального места : 43х82 см.размер матраса: 82х42 см.</t>
  </si>
  <si>
    <t>https://topol-dt.ru/catalog/komody_i_stoliki/stolik_dlya_pelenaniya_polini_kids_vintage_1180_metallicheskiy_chernyy_matovyy_morskoe_derevo_karbon/</t>
  </si>
  <si>
    <t>https://topol-dt.ru/upload/iblock/38b/a46e9eac_fe66_11eb_9107_549f35008dee_6ea14ae1_bfc4_11ec_9890_549f35008dee.jpeg</t>
  </si>
  <si>
    <t>https://topol-dt.ru/upload/iblock/87c/a46e9eac_fe66_11eb_9107_549f35008dee_6ea14ae0_bfc4_11ec_9890_549f35008dee.jpeg</t>
  </si>
  <si>
    <t>https://topol-dt.ru/upload/iblock/a6f/a46e9eac_fe66_11eb_9107_549f35008dee_773d851e_bfc4_11ec_9890_549f35008dee.jpeg</t>
  </si>
  <si>
    <t>https://topol-dt.ru/upload/iblock/28e/a46e9eac_fe66_11eb_9107_549f35008dee_773d851f_bfc4_11ec_9890_549f35008dee.jpeg</t>
  </si>
  <si>
    <t>https://topol-dt.ru/upload/iblock/5ae/a46e9eac_fe66_11eb_9107_549f35008dee_7e1a3ca8_bfc4_11ec_9890_549f35008dee.jpeg</t>
  </si>
  <si>
    <t>https://topol-dt.ru/upload/iblock/23f/a46e9eac_fe66_11eb_9107_549f35008dee_7e1a3ca9_bfc4_11ec_9890_549f35008dee.jpeg</t>
  </si>
  <si>
    <t>https://topol-dt.ru/upload/iblock/7c9/a46e9eac_fe66_11eb_9107_549f35008dee_84577800_bfc4_11ec_9890_549f35008dee.jpeg</t>
  </si>
  <si>
    <t>https://topol-dt.ru/upload/iblock/04b/a46e9eac_fe66_11eb_9107_549f35008dee_84577801_bfc4_11ec_9890_549f35008dee.jpeg</t>
  </si>
  <si>
    <t>https://topol-dt.ru/upload/iblock/f0b/a46e9eac_fe66_11eb_9107_549f35008dee_8eae7231_bfc4_11ec_9890_549f35008dee.jpeg</t>
  </si>
  <si>
    <t>https://topol-dt.ru/upload/iblock/ca0/a46e9eac_fe66_11eb_9107_549f35008dee_38a2ee89_b410_11ec_9890_549f35008dee.pdf</t>
  </si>
  <si>
    <t>Кроватка-трансформер детская Polini kids Vintage 400 металлическая, золотистый</t>
  </si>
  <si>
    <t>https://topol-dt.ru/catalog/krovatki/krovatka_transformer_detskaya_polini_kids_vintage_400_metallicheskaya_zolotistyy/</t>
  </si>
  <si>
    <t>https://topol-dt.ru/upload/iblock/98a/29843ae5_323c_11ec_9107_549f35008dee_e86fb667_9c86_11ec_9890_549f35008dee.jpeg</t>
  </si>
  <si>
    <t>https://topol-dt.ru/upload/iblock/841/29843ae5_323c_11ec_9107_549f35008dee_e86fb668_9c86_11ec_9890_549f35008dee.jpeg</t>
  </si>
  <si>
    <t>https://topol-dt.ru/upload/iblock/f7b/29843ae5_323c_11ec_9107_549f35008dee_ef23f68d_9c86_11ec_9890_549f35008dee.jpeg</t>
  </si>
  <si>
    <t>https://topol-dt.ru/upload/iblock/874/29843ae5_323c_11ec_9107_549f35008dee_fcb74f9d_9c86_11ec_9890_549f35008dee.jpeg</t>
  </si>
  <si>
    <t>https://topol-dt.ru/upload/iblock/d4a/29843ae5_323c_11ec_9107_549f35008dee_fcb74f9e_9c86_11ec_9890_549f35008dee.jpeg</t>
  </si>
  <si>
    <t>https://topol-dt.ru/upload/iblock/76e/29843ae5_323c_11ec_9107_549f35008dee_055f70bc_9c87_11ec_9890_549f35008dee.jpeg</t>
  </si>
  <si>
    <t>https://topol-dt.ru/upload/iblock/c51/29843ae5_323c_11ec_9107_549f35008dee_0de63e97_9c87_11ec_9890_549f35008dee.jpeg</t>
  </si>
  <si>
    <t>https://topol-dt.ru/upload/iblock/7fb/29843ae5_323c_11ec_9107_549f35008dee_14f9b5c8_9c87_11ec_9890_549f35008dee.jpeg</t>
  </si>
  <si>
    <t>https://topol-dt.ru/upload/iblock/065/29843ae5_323c_11ec_9107_549f35008dee_14f9b5c9_9c87_11ec_9890_549f35008dee.jpeg</t>
  </si>
  <si>
    <t>https://topol-dt.ru/upload/iblock/279/29843ae5_323c_11ec_9107_549f35008dee_1eb133c6_9c87_11ec_9890_549f35008dee.jpeg</t>
  </si>
  <si>
    <t>https://topol-dt.ru/upload/iblock/a32/29843ae5_323c_11ec_9107_549f35008dee_1eb133c7_9c87_11ec_9890_549f35008dee.jpeg</t>
  </si>
  <si>
    <t>https://topol-dt.ru/upload/iblock/168/29843ae5_323c_11ec_9107_549f35008dee_2b4cfdba_9c87_11ec_9890_549f35008dee.jpeg</t>
  </si>
  <si>
    <t>https://topol-dt.ru/upload/iblock/df2/29843ae5_323c_11ec_9107_549f35008dee_31a92af5_9c87_11ec_9890_549f35008dee.jpeg</t>
  </si>
  <si>
    <t>https://topol-dt.ru/upload/iblock/9d1/29843ae5_323c_11ec_9107_549f35008dee_e12e0922_9c84_11ec_9890_549f35008dee.pdf</t>
  </si>
  <si>
    <t>Маятник к кроватке детской Polini kids Simple 911, серый</t>
  </si>
  <si>
    <t>https://topol-dt.ru/catalog/aksessuary_dlya_mebeli/mayatnik_k_krovatke_detskoy_polini_kids_simple_911_seryy/</t>
  </si>
  <si>
    <t>https://topol-dt.ru/upload/iblock/d7b/97da0bb6_d95a_11eb_9107_549f35008dee_4c2d030d_cc4e_11ec_9890_549f35008dee.jpeg</t>
  </si>
  <si>
    <t>https://topol-dt.ru/upload/iblock/41f/97da0bb6_d95a_11eb_9107_549f35008dee_4c2d030e_cc4e_11ec_9890_549f35008dee.jpeg</t>
  </si>
  <si>
    <t>https://topol-dt.ru/upload/iblock/b11/97da0bb6_d95a_11eb_9107_549f35008dee_db7436eb_cc4e_11ec_9890_549f35008dee.jpeg</t>
  </si>
  <si>
    <t>https://topol-dt.ru/upload/iblock/329/97da0bb6_d95a_11eb_9107_549f35008dee_d97b97cb_4c49_11ec_9107_549f35008dee.pdf</t>
  </si>
  <si>
    <t>Стол навесной Polini kids Mirum, серый-дуб</t>
  </si>
  <si>
    <t>https://topol-dt.ru/catalog/stoly/stol_navesnoy_polini_kids_mirum_seryy_dub/</t>
  </si>
  <si>
    <t>https://topol-dt.ru/upload/iblock/226/d9e06c25_19a9_11eb_876e_549f35008dee_9bb2299c_d293_11ec_9890_549f35008dee.jpeg</t>
  </si>
  <si>
    <t>https://topol-dt.ru/upload/iblock/ede/d9e06c25_19a9_11eb_876e_549f35008dee_9bb2299d_d293_11ec_9890_549f35008dee.jpeg</t>
  </si>
  <si>
    <t>Полка книжная Polini kids Mirum 3L 800 белый-серый</t>
  </si>
  <si>
    <t>Полка Polini kids Mirum 5Y 800- навесная полка, на которой можно разместить книги, журналы.Отлично дополняет всю коллекцию мебели Мирум и придает интерьеру завершенный вид.Полка имеет оригинальную форму уголка и надежно крепится к стене.Размер полки: (ВхШхГ) 42,2х80х26 см.</t>
  </si>
  <si>
    <t>https://topol-dt.ru/catalog/polki/polka_knizhnaya_polini_kids_mirum_3l_800_belyy_seryy/</t>
  </si>
  <si>
    <t>https://topol-dt.ru/upload/iblock/4dd/f4b5162f_292d_11e9_94db_549f35008dee_92f01f01_d121_11ec_9890_549f35008dee.jpeg</t>
  </si>
  <si>
    <t>https://topol-dt.ru/upload/iblock/5b0/f4b5162f_292d_11e9_94db_549f35008dee_0b6d061f_d122_11ec_9890_549f35008dee.pdf</t>
  </si>
  <si>
    <t>Полка книжная Polini kids Mirum 3L 800, серый-голубой</t>
  </si>
  <si>
    <t>Полка Polini kids Mirum 3L 800 - навесная полка, на которой можно разместить книги, журналы.Отлично дополняет всю коллекцию мебели Мирум и придает интерьеру завершенный вид.Полка имеет оригинальную форму уголка и надежно крепится к стене.Размер полки: (ВхШхГ) 42,2х80х26 см.</t>
  </si>
  <si>
    <t>https://topol-dt.ru/catalog/polki/polka_knizhnaya_polini_kids_mirum_3l_800_seryy_goluboy/</t>
  </si>
  <si>
    <t>https://topol-dt.ru/upload/iblock/720/81c8a1e4_292f_11e9_94db_549f35008dee_e25345ec_d120_11ec_9890_549f35008dee.jpeg</t>
  </si>
  <si>
    <t>https://topol-dt.ru/upload/iblock/09c/81c8a1e4_292f_11e9_94db_549f35008dee_35bbbb3e_d122_11ec_9890_549f35008dee.pdf</t>
  </si>
  <si>
    <t>Полка книжная Polini kids Mirum 3L 800, серый-розовый</t>
  </si>
  <si>
    <t>https://topol-dt.ru/catalog/polki/polka_knizhnaya_polini_kids_mirum_3l_800_seryy_rozovyy/</t>
  </si>
  <si>
    <t>https://topol-dt.ru/upload/iblock/e95/bdb8880a_292f_11e9_94db_549f35008dee_333faddd_d121_11ec_9890_549f35008dee.jpeg</t>
  </si>
  <si>
    <t>https://topol-dt.ru/upload/iblock/bcb/bdb8880a_292f_11e9_94db_549f35008dee_455d246a_d122_11ec_9890_549f35008dee.pdf</t>
  </si>
  <si>
    <t>Полка книжная Polini kids Mirum 3L 800, серый-желтый</t>
  </si>
  <si>
    <t>https://topol-dt.ru/catalog/polki/polka_knizhnaya_polini_kids_mirum_3l_800_seryy_zheltyy/</t>
  </si>
  <si>
    <t>https://topol-dt.ru/upload/iblock/574/de0f7a06_292f_11e9_94db_549f35008dee_a54175dc_d121_11ec_9890_549f35008dee.jpeg</t>
  </si>
  <si>
    <t>https://topol-dt.ru/upload/iblock/d52/de0f7a06_292f_11e9_94db_549f35008dee_225b0784_d122_11ec_9890_549f35008dee.pdf</t>
  </si>
  <si>
    <t>Стол навесной Polini kids Mirum, белый-дуб</t>
  </si>
  <si>
    <t>https://topol-dt.ru/catalog/stoly/stol_navesnoy_polini_kids_mirum_belyy_dub/</t>
  </si>
  <si>
    <t>https://topol-dt.ru/upload/iblock/ff2/831c735e_1d97_11ea_b3e1_549f35008dee_794d9309_1918_11eb_876e_549f35008dee.jpeg</t>
  </si>
  <si>
    <t>https://topol-dt.ru/upload/iblock/781/831c735e_1d97_11ea_b3e1_549f35008dee_932bf661_1918_11eb_876e_549f35008dee.jpeg</t>
  </si>
  <si>
    <t>Матрас детский Polini kids Волшебные сны Перышко 119х59х10, с закругленными углами, бязь</t>
  </si>
  <si>
    <t>0.072</t>
  </si>
  <si>
    <t>Материал матраса состоит из 100% хлопка (бязь).Основа матраса- беспружинная.Толщина составляет 10 см.Имеет 2 стороны одинаковой жесткости, степень которой ниже средней.Съемный чехол на молнии, находящийся с трех сторон.Обладает отличной воздухопроницаемостью и высокими свойствами терморегуляции.Размеры изделия, см: 119 х 59 х 10.</t>
  </si>
  <si>
    <t>https://topol-dt.ru/catalog/matratsy/matras_detskiy_polini_kids_volshebnye_sny_peryshko_119kh59kh10_s_zakruglennymi_uglami_byaz/</t>
  </si>
  <si>
    <t>https://topol-dt.ru/upload/iblock/8bd/563ee972_ac29_11ec_9890_549f35008dee_908df79d_b9a2_11ec_9890_549f35008dee.jpeg</t>
  </si>
  <si>
    <t>https://topol-dt.ru/upload/iblock/e08/563ee972_ac29_11ec_9890_549f35008dee_908df79e_b9a2_11ec_9890_549f35008dee.jpeg</t>
  </si>
  <si>
    <t>https://topol-dt.ru/upload/iblock/a05/563ee972_ac29_11ec_9890_549f35008dee_98ac08ec_b9a2_11ec_9890_549f35008dee.jpeg</t>
  </si>
  <si>
    <t>https://topol-dt.ru/upload/iblock/cc7/563ee972_ac29_11ec_9890_549f35008dee_98ac08ed_b9a2_11ec_9890_549f35008dee.jpeg</t>
  </si>
  <si>
    <t>https://topol-dt.ru/upload/iblock/58b/563ee972_ac29_11ec_9890_549f35008dee_a0dd253e_b9a2_11ec_9890_549f35008dee.jpeg</t>
  </si>
  <si>
    <t>Комод Polini kids Simple 1580, Морская история, белый</t>
  </si>
  <si>
    <t>Комод Polini kids Simple 1580, Морская история, белый предназначен для пеленания детей с рождения.В разложенном виде пеленальная поверхность служит местом для проведения гигиенических процедур, переодевания. В сложенном виде можно использовать как дополнительную полку.Пеленальная поверхность полностью снимается.Для безопасности использования комод может крепиться к стене.Фасад и корпус выполнены из ЛДСП производства Kronospan (Австрия). Включает в себя 4 ящика на шариковых направляющих. Ящики на роликовых направляющих. Габариты: Размер комода (ШхГхВ): 80,4х46,7х92,2 см;Размер пеленального матрасика на комод: ширина - 60 см, глубина 70 см, высота 4 см.</t>
  </si>
  <si>
    <t>https://topol-dt.ru/catalog/komody_i_stoliki/komod_polini_kids_simple_1580_morskaya_istoriya_belyy/</t>
  </si>
  <si>
    <t>https://topol-dt.ru/upload/iblock/b04/0ced01b7_1454_11eb_876e_549f35008dee_ee26a789_e344_11ec_bf2f_549f35008dee.jpeg</t>
  </si>
  <si>
    <t>https://topol-dt.ru/upload/iblock/be9/0ced01b7_1454_11eb_876e_549f35008dee_e63cf480_e344_11ec_bf2f_549f35008dee.jpeg</t>
  </si>
  <si>
    <t>https://topol-dt.ru/upload/iblock/f0e/0ced01b7_1454_11eb_876e_549f35008dee_ee26a78a_e344_11ec_bf2f_549f35008dee.jpeg</t>
  </si>
  <si>
    <t>https://topol-dt.ru/upload/iblock/224/0ced01b7_1454_11eb_876e_549f35008dee_ee26a78b_e344_11ec_bf2f_549f35008dee.jpeg</t>
  </si>
  <si>
    <t>https://topol-dt.ru/upload/iblock/16f/0ced01b7_1454_11eb_876e_549f35008dee_f902eec9_e344_11ec_bf2f_549f35008dee.jpeg</t>
  </si>
  <si>
    <t>https://topol-dt.ru/upload/iblock/eb7/0ced01b7_1454_11eb_876e_549f35008dee_6292d759_e344_11ec_bf2f_549f35008dee.pdf</t>
  </si>
  <si>
    <t>Стульчик для кормления Baby Boom Коала, серый</t>
  </si>
  <si>
    <t>Baby Boom</t>
  </si>
  <si>
    <t>Коала</t>
  </si>
  <si>
    <t>Стульчик для кормления - самый необходимый предмет мебели для кормления малыша.Его можно использовать детям с 6 месяцев и до 3-х лет. Стул позволит ребенку почувствовать себя самостоятельным и вместе со взрослыми сидеть за одним столом. Удобное и мягкое сидение изготовлено из чистящихся материалов: медицинская клеенка, используемая в роддомах и поликлиниках.-подставка для ног;-5-ти точечные ремни безопасности;-складная конструкция;-столик с углублениями для посуды;-моющаяся поверхность;-накладки на ножках. Достаточно протереть влажной тряпочкой сидение, чтобы удалить остатки еды с поверхности. Выполнен в яркой расцветке с веселым рисунком, что поможет заинтересовать малыша.Пятиточечные ремни гарантируют безопасность и могут регулироваться по длине по мере роста ребенка.Простая конструкция и компактные размеры облегчают хранение, транспортировку стульчика для кормления. Габариты изделия: (ДхШхВ) 73,5х53х100,5 см..</t>
  </si>
  <si>
    <t>https://topol-dt.ru/catalog/detskaya_mebel/stulchik_dlya_kormleniya_baby_boom_koala_seryy/</t>
  </si>
  <si>
    <t>https://topol-dt.ru/upload/iblock/f79/7eec20a7_af22_11ec_9890_549f35008dee_590dd4cd_7616_11ed_bf2f_549f35008dee.jpeg</t>
  </si>
  <si>
    <t>https://topol-dt.ru/upload/iblock/f78/7eec20a7_af22_11ec_9890_549f35008dee_7321e5ac_e25b_11ec_bf2f_549f35008dee.jpeg</t>
  </si>
  <si>
    <t>https://topol-dt.ru/upload/iblock/502/7eec20a7_af22_11ec_9890_549f35008dee_792f857e_e25b_11ec_bf2f_549f35008dee.jpeg</t>
  </si>
  <si>
    <t>https://topol-dt.ru/upload/iblock/831/7eec20a7_af22_11ec_9890_549f35008dee_792f857f_e25b_11ec_bf2f_549f35008dee.jpeg</t>
  </si>
  <si>
    <t>https://topol-dt.ru/upload/iblock/1e5/7eec20a7_af22_11ec_9890_549f35008dee_7ff20de5_e25b_11ec_bf2f_549f35008dee.jpeg</t>
  </si>
  <si>
    <t>https://topol-dt.ru/upload/iblock/c13/7eec20a7_af22_11ec_9890_549f35008dee_7ff20de7_e25b_11ec_bf2f_549f35008dee.jpeg</t>
  </si>
  <si>
    <t>https://topol-dt.ru/upload/iblock/b92/7eec20a7_af22_11ec_9890_549f35008dee_88258b97_e25b_11ec_bf2f_549f35008dee.jpeg</t>
  </si>
  <si>
    <t>https://topol-dt.ru/upload/iblock/15a/7eec20a7_af22_11ec_9890_549f35008dee_8f4026e8_e25b_11ec_bf2f_549f35008dee.jpeg</t>
  </si>
  <si>
    <t>https://topol-dt.ru/upload/iblock/62e/7eec20a7_af22_11ec_9890_549f35008dee_8f4026e9_e25b_11ec_bf2f_549f35008dee.jpeg</t>
  </si>
  <si>
    <t>https://topol-dt.ru/upload/iblock/c6c/7eec20a7_af22_11ec_9890_549f35008dee_99a5695a_e25b_11ec_bf2f_549f35008dee.jpeg</t>
  </si>
  <si>
    <t>https://topol-dt.ru/upload/iblock/f03/7eec20a7_af22_11ec_9890_549f35008dee_739e1243_7615_11ed_bf2f_549f35008dee.jpeg</t>
  </si>
  <si>
    <t>https://topol-dt.ru/upload/iblock/6c7/7eec20a7_af22_11ec_9890_549f35008dee_739e1244_7615_11ed_bf2f_549f35008dee.jpeg</t>
  </si>
  <si>
    <t>https://topol-dt.ru/upload/iblock/5d6/7eec20a7_af22_11ec_9890_549f35008dee_6225d698_7616_11ed_bf2f_549f35008dee.jpeg</t>
  </si>
  <si>
    <t>https://topol-dt.ru/upload/iblock/c00/7eec20a7_af22_11ec_9890_549f35008dee_4e1d9f8a_e25b_11ec_bf2f_549f35008dee.pdf</t>
  </si>
  <si>
    <t>Стульчик для кормления Baby Boom Мишка с перьями, серый</t>
  </si>
  <si>
    <t>Стульчик для кормления - самый необходимый предмет мебели для кормления малыша.Его можно использовать детям с 6 месяцев и до 3-х лет. Стул позволит ребенку почувствовать себя самостоятельным и вместе со взрослыми сидеть за одним столом. Удобное и мягкое сидение изготовлено из чистящихся материалов: медицинская клеенка, используемая в роддомах и поликлиниках.-подставка для ног;-5-ти точечные ремни безопасности;-складная конструкция;-столик с углублениями для посуды;-моющаяся поверхность;-накладки на ножках. Достаточно протереть влажной тряпочкой сидение, чтобы удалить остатки еды с поверхности. Выполнен в яркой расцветке с веселым рисунком, что поможет заинтересовать малыша.Пятиточечные ремни гарантируют безопасность и могут регулироваться по длине по мере роста ребенка.Простая конструкция и компактные размеры облегчают хранение, транспортировку стульчика для кормления.Габариты изделия: (ДхШхВ) 73,5х53х100,5 см.. .</t>
  </si>
  <si>
    <t>https://topol-dt.ru/catalog/detskaya_mebel/stulchik_dlya_kormleniya_baby_boom_mishka_s_peryami_seryy/</t>
  </si>
  <si>
    <t>https://topol-dt.ru/upload/iblock/7e8/3973997b_af2f_11ec_9890_549f35008dee_41ab2ffa_7616_11ed_bf2f_549f35008dee.jpeg</t>
  </si>
  <si>
    <t>https://topol-dt.ru/upload/iblock/e3f/3973997b_af2f_11ec_9890_549f35008dee_aff3ee8d_e25b_11ec_bf2f_549f35008dee.jpeg</t>
  </si>
  <si>
    <t>https://topol-dt.ru/upload/iblock/581/3973997b_af2f_11ec_9890_549f35008dee_aff3ee8e_e25b_11ec_bf2f_549f35008dee.jpeg</t>
  </si>
  <si>
    <t>https://topol-dt.ru/upload/iblock/798/3973997b_af2f_11ec_9890_549f35008dee_b95f4081_e25b_11ec_bf2f_549f35008dee.jpeg</t>
  </si>
  <si>
    <t>https://topol-dt.ru/upload/iblock/f0d/3973997b_af2f_11ec_9890_549f35008dee_b95f4083_e25b_11ec_bf2f_549f35008dee.jpeg</t>
  </si>
  <si>
    <t>https://topol-dt.ru/upload/iblock/a12/3973997b_af2f_11ec_9890_549f35008dee_c2f309db_e25b_11ec_bf2f_549f35008dee.jpeg</t>
  </si>
  <si>
    <t>https://topol-dt.ru/upload/iblock/ebe/3973997b_af2f_11ec_9890_549f35008dee_c2f309dc_e25b_11ec_bf2f_549f35008dee.jpeg</t>
  </si>
  <si>
    <t>https://topol-dt.ru/upload/iblock/3ca/3973997b_af2f_11ec_9890_549f35008dee_cc2c5eed_e25b_11ec_bf2f_549f35008dee.jpeg</t>
  </si>
  <si>
    <t>https://topol-dt.ru/upload/iblock/320/3973997b_af2f_11ec_9890_549f35008dee_d57b205d_e25b_11ec_bf2f_549f35008dee.jpeg</t>
  </si>
  <si>
    <t>https://topol-dt.ru/upload/iblock/9d8/3973997b_af2f_11ec_9890_549f35008dee_d57b205e_e25b_11ec_bf2f_549f35008dee.jpeg</t>
  </si>
  <si>
    <t>https://topol-dt.ru/upload/iblock/1b0/3973997b_af2f_11ec_9890_549f35008dee_b72b7f69_7615_11ed_bf2f_549f35008dee.jpeg</t>
  </si>
  <si>
    <t>https://topol-dt.ru/upload/iblock/131/3973997b_af2f_11ec_9890_549f35008dee_b72b7f6a_7615_11ed_bf2f_549f35008dee.jpeg</t>
  </si>
  <si>
    <t>https://topol-dt.ru/upload/iblock/12e/3973997b_af2f_11ec_9890_549f35008dee_4a4508d8_7616_11ed_bf2f_549f35008dee.jpeg</t>
  </si>
  <si>
    <t>https://topol-dt.ru/upload/iblock/30e/3973997b_af2f_11ec_9890_549f35008dee_a7c5339b_e25b_11ec_bf2f_549f35008dee.pdf</t>
  </si>
  <si>
    <t>Стульчик для кормления Baby Boom Радуга и звезды, макиато</t>
  </si>
  <si>
    <t>Радуа и звезды</t>
  </si>
  <si>
    <t>ЕАЭС RU C-RU.АЖ49.В.01430/22</t>
  </si>
  <si>
    <t>https://topol-dt.ru/catalog/detskaya_mebel/stulchik_dlya_kormleniya_baby_boom_raduga_i_zvezdy_makiato/</t>
  </si>
  <si>
    <t>https://topol-dt.ru/upload/iblock/d40/073229ca_af30_11ec_9890_549f35008dee_103abb6a_7616_11ed_bf2f_549f35008dee.jpeg</t>
  </si>
  <si>
    <t>https://topol-dt.ru/upload/iblock/1d2/073229ca_af30_11ec_9890_549f35008dee_24e126a1_e25c_11ec_bf2f_549f35008dee.jpeg</t>
  </si>
  <si>
    <t>https://topol-dt.ru/upload/iblock/30e/073229ca_af30_11ec_9890_549f35008dee_24e126a2_e25c_11ec_bf2f_549f35008dee.jpeg</t>
  </si>
  <si>
    <t>https://topol-dt.ru/upload/iblock/f4e/073229ca_af30_11ec_9890_549f35008dee_2c778981_e25c_11ec_bf2f_549f35008dee.jpeg</t>
  </si>
  <si>
    <t>https://topol-dt.ru/upload/iblock/1b0/073229ca_af30_11ec_9890_549f35008dee_2c778982_e25c_11ec_bf2f_549f35008dee.jpeg</t>
  </si>
  <si>
    <t>https://topol-dt.ru/upload/iblock/153/073229ca_af30_11ec_9890_549f35008dee_32a67c97_e25c_11ec_bf2f_549f35008dee.jpeg</t>
  </si>
  <si>
    <t>https://topol-dt.ru/upload/iblock/fb9/073229ca_af30_11ec_9890_549f35008dee_32a67c98_e25c_11ec_bf2f_549f35008dee.jpeg</t>
  </si>
  <si>
    <t>https://topol-dt.ru/upload/iblock/186/073229ca_af30_11ec_9890_549f35008dee_3b262651_e25c_11ec_bf2f_549f35008dee.jpeg</t>
  </si>
  <si>
    <t>https://topol-dt.ru/upload/iblock/d7f/073229ca_af30_11ec_9890_549f35008dee_3b262652_e25c_11ec_bf2f_549f35008dee.jpeg</t>
  </si>
  <si>
    <t>https://topol-dt.ru/upload/iblock/ba3/073229ca_af30_11ec_9890_549f35008dee_43a36eac_e25c_11ec_bf2f_549f35008dee.jpeg</t>
  </si>
  <si>
    <t>https://topol-dt.ru/upload/iblock/19b/073229ca_af30_11ec_9890_549f35008dee_866ff36d_7615_11ed_bf2f_549f35008dee.jpeg</t>
  </si>
  <si>
    <t>https://topol-dt.ru/upload/iblock/345/073229ca_af30_11ec_9890_549f35008dee_866ff36e_7615_11ed_bf2f_549f35008dee.jpeg</t>
  </si>
  <si>
    <t>https://topol-dt.ru/upload/iblock/581/073229ca_af30_11ec_9890_549f35008dee_16a2cf86_7616_11ed_bf2f_549f35008dee.jpeg</t>
  </si>
  <si>
    <t>https://topol-dt.ru/upload/iblock/528/073229ca_af30_11ec_9890_549f35008dee_1e6d2ba3_e25c_11ec_bf2f_549f35008dee.pdf</t>
  </si>
  <si>
    <t>Кроватка детская приставная Polini kids Simple 105, белый</t>
  </si>
  <si>
    <t>0.48336</t>
  </si>
  <si>
    <t>Кроватка-трансформер детская приставная Polini kids Simple 105 выполнена в классическом стиле.Кроватка имеет 3 уровня высоты ложа, выполненного из МДФ:  - 50 см (0-2 месяца),- 40 см (2-4 месяца),- 30 см (4-6 месяцев).Указана высота от пола с учетом колес.Размер матраса – 90х50х10 см.Габариты:(ДхШхВ): 94,8х52,4х95,8 см.Размер ложа: 50х90 см.</t>
  </si>
  <si>
    <t>https://topol-dt.ru/catalog/krovati_transformery_iz_massiva/krovatka_detskaya_pristavnaya_polini_kids_simple_105_belyy/</t>
  </si>
  <si>
    <t>https://topol-dt.ru/upload/iblock/4ce/3dce0327_7299_11ec_8a98_549f35008dee_1d988fae_eca7_11ec_bf2f_549f35008dee.jpeg</t>
  </si>
  <si>
    <t>https://topol-dt.ru/upload/iblock/83d/3dce0327_7299_11ec_8a98_549f35008dee_1d988faf_eca7_11ec_bf2f_549f35008dee.jpeg</t>
  </si>
  <si>
    <t>https://topol-dt.ru/upload/iblock/027/3dce0327_7299_11ec_8a98_549f35008dee_253ad96f_eca7_11ec_bf2f_549f35008dee.jpeg</t>
  </si>
  <si>
    <t>https://topol-dt.ru/upload/iblock/e81/3dce0327_7299_11ec_8a98_549f35008dee_2bea56d4_eca7_11ec_bf2f_549f35008dee.jpeg</t>
  </si>
  <si>
    <t>https://topol-dt.ru/upload/iblock/b10/3dce0327_7299_11ec_8a98_549f35008dee_2bea56d6_eca7_11ec_bf2f_549f35008dee.jpeg</t>
  </si>
  <si>
    <t>https://topol-dt.ru/upload/iblock/03d/3dce0327_7299_11ec_8a98_549f35008dee_33773433_eca7_11ec_bf2f_549f35008dee.jpeg</t>
  </si>
  <si>
    <t>https://topol-dt.ru/upload/iblock/a0a/3dce0327_7299_11ec_8a98_549f35008dee_33773434_eca7_11ec_bf2f_549f35008dee.jpeg</t>
  </si>
  <si>
    <t>https://topol-dt.ru/upload/iblock/4d2/3dce0327_7299_11ec_8a98_549f35008dee_3a5d713e_eca7_11ec_bf2f_549f35008dee.jpeg</t>
  </si>
  <si>
    <t>https://topol-dt.ru/upload/iblock/14a/3dce0327_7299_11ec_8a98_549f35008dee_450c7e59_eca7_11ec_bf2f_549f35008dee.jpeg</t>
  </si>
  <si>
    <t>https://topol-dt.ru/upload/iblock/4ff/3dce0327_7299_11ec_8a98_549f35008dee_16724adf_ecb6_11ec_bf2f_549f35008dee.pdf</t>
  </si>
  <si>
    <t>Кроватка детская приставная Polini kids Simple 105, белый-серый</t>
  </si>
  <si>
    <t>https://topol-dt.ru/catalog/krovati_transformery_iz_massiva/krovatka_detskaya_pristavnaya_polini_kids_simple_105_belyy_seryy/</t>
  </si>
  <si>
    <t>https://topol-dt.ru/upload/iblock/39f/3009b3d4_c165_11ec_9890_549f35008dee_64991b5c_eca7_11ec_bf2f_549f35008dee.jpeg</t>
  </si>
  <si>
    <t>https://topol-dt.ru/upload/iblock/bc9/3009b3d4_c165_11ec_9890_549f35008dee_d1f714b1_eca7_11ec_bf2f_549f35008dee.jpeg</t>
  </si>
  <si>
    <t>https://topol-dt.ru/upload/iblock/235/3009b3d4_c165_11ec_9890_549f35008dee_da25cfa3_eca7_11ec_bf2f_549f35008dee.jpeg</t>
  </si>
  <si>
    <t>https://topol-dt.ru/upload/iblock/7db/3009b3d4_c165_11ec_9890_549f35008dee_e0b3f9c4_eca7_11ec_bf2f_549f35008dee.jpeg</t>
  </si>
  <si>
    <t>https://topol-dt.ru/upload/iblock/89d/3009b3d4_c165_11ec_9890_549f35008dee_e0b3f9c7_eca7_11ec_bf2f_549f35008dee.jpeg</t>
  </si>
  <si>
    <t>https://topol-dt.ru/upload/iblock/8f8/3009b3d4_c165_11ec_9890_549f35008dee_e960dda3_eca7_11ec_bf2f_549f35008dee.jpeg</t>
  </si>
  <si>
    <t>https://topol-dt.ru/upload/iblock/00c/3009b3d4_c165_11ec_9890_549f35008dee_f459b567_eca7_11ec_bf2f_549f35008dee.jpeg</t>
  </si>
  <si>
    <t>https://topol-dt.ru/upload/iblock/3e5/3009b3d4_c165_11ec_9890_549f35008dee_fb5c82f5_eca7_11ec_bf2f_549f35008dee.jpeg</t>
  </si>
  <si>
    <t>https://topol-dt.ru/upload/iblock/c32/3009b3d4_c165_11ec_9890_549f35008dee_fb5c82f6_eca7_11ec_bf2f_549f35008dee.jpeg</t>
  </si>
  <si>
    <t>https://topol-dt.ru/upload/iblock/4bd/3009b3d4_c165_11ec_9890_549f35008dee_08ce88c2_eca8_11ec_bf2f_549f35008dee.jpeg</t>
  </si>
  <si>
    <t>https://topol-dt.ru/upload/iblock/5eb/3009b3d4_c165_11ec_9890_549f35008dee_10eefb71_eca8_11ec_bf2f_549f35008dee.jpeg</t>
  </si>
  <si>
    <t>https://topol-dt.ru/upload/iblock/8ec/3009b3d4_c165_11ec_9890_549f35008dee_10eefb72_eca8_11ec_bf2f_549f35008dee.jpeg</t>
  </si>
  <si>
    <t>https://topol-dt.ru/upload/iblock/99a/3009b3d4_c165_11ec_9890_549f35008dee_1a50c7e5_eca8_11ec_bf2f_549f35008dee.jpeg</t>
  </si>
  <si>
    <t>https://topol-dt.ru/upload/iblock/530/3009b3d4_c165_11ec_9890_549f35008dee_1a50c7e6_eca8_11ec_bf2f_549f35008dee.jpeg</t>
  </si>
  <si>
    <t>https://topol-dt.ru/upload/iblock/784/3009b3d4_c165_11ec_9890_549f35008dee_249bdb35_eca8_11ec_bf2f_549f35008dee.jpeg</t>
  </si>
  <si>
    <t>https://topol-dt.ru/upload/iblock/71f/3009b3d4_c165_11ec_9890_549f35008dee_fc3e651b_ecb5_11ec_bf2f_549f35008dee.pdf</t>
  </si>
  <si>
    <t>Кроватка-трансформер детская приставная Polini kids Simple 120, белый</t>
  </si>
  <si>
    <t>Кроватка-трансформер детская приставная Polini kids Simple 120  выполнена в классическом стиле.Трансформируется в 3 предмета:1. Кроватка-трансформер детская приставная.Кроватка имеет 3 уровня высоты ложа, выполненного из МДФ:  - 50 см (0-2 месяца),- 40 см (2-4 месяца),- 30 см (4-6 месяцев).Указана высота от пола с учетом колес.Размер матраса – 90х50х10 см.2. Столик для хранения вещей.Боковое ограждение устанавливается под ложем, что придает изделию жесткости и устойчивости.3. Письменный стол.Размеры столешницы – 90х50 см.Высота от пола до столешницы – 70 см.Максимальная нагрузка на столешницу – 15 кг.Преимущества:•	3 уровня ложа •	набор колес•	в комплекте ограждение•	фиксирующие ремешкиГабариты:(ДхШхВ): 94,8х52,4х95,8 см.Размер ложа: 50х90 см.</t>
  </si>
  <si>
    <t>ЕАЭС RU C-RU.НЕ24.В.00138/22</t>
  </si>
  <si>
    <t>https://topol-dt.ru/catalog/krovati_transformery_iz_massiva/krovatka_transformer_detskaya_pristavnaya_polini_kids_simple_120_belyy/</t>
  </si>
  <si>
    <t>https://topol-dt.ru/upload/iblock/00d/b8c8db11_7299_11ec_8a98_549f35008dee_42b9e44c_eca8_11ec_bf2f_549f35008dee.jpeg</t>
  </si>
  <si>
    <t>https://topol-dt.ru/upload/iblock/1df/b8c8db11_7299_11ec_8a98_549f35008dee_4cd2fab6_eca8_11ec_bf2f_549f35008dee.jpeg</t>
  </si>
  <si>
    <t>https://topol-dt.ru/upload/iblock/4eb/b8c8db11_7299_11ec_8a98_549f35008dee_5310360e_eca8_11ec_bf2f_549f35008dee.jpeg</t>
  </si>
  <si>
    <t>https://topol-dt.ru/upload/iblock/83a/b8c8db11_7299_11ec_8a98_549f35008dee_5310360f_eca8_11ec_bf2f_549f35008dee.jpeg</t>
  </si>
  <si>
    <t>https://topol-dt.ru/upload/iblock/843/b8c8db11_7299_11ec_8a98_549f35008dee_5a2f9420_eca8_11ec_bf2f_549f35008dee.jpeg</t>
  </si>
  <si>
    <t>https://topol-dt.ru/upload/iblock/d3f/b8c8db11_7299_11ec_8a98_549f35008dee_607654f9_eca8_11ec_bf2f_549f35008dee.jpeg</t>
  </si>
  <si>
    <t>https://topol-dt.ru/upload/iblock/2ad/b8c8db11_7299_11ec_8a98_549f35008dee_607654fb_eca8_11ec_bf2f_549f35008dee.jpeg</t>
  </si>
  <si>
    <t>https://topol-dt.ru/upload/iblock/97b/b8c8db11_7299_11ec_8a98_549f35008dee_6f607430_eca8_11ec_bf2f_549f35008dee.jpeg</t>
  </si>
  <si>
    <t>https://topol-dt.ru/upload/iblock/b99/b8c8db11_7299_11ec_8a98_549f35008dee_6f607431_eca8_11ec_bf2f_549f35008dee.jpeg</t>
  </si>
  <si>
    <t>https://topol-dt.ru/upload/iblock/03d/b8c8db11_7299_11ec_8a98_549f35008dee_78525ff8_eca8_11ec_bf2f_549f35008dee.jpeg</t>
  </si>
  <si>
    <t>https://topol-dt.ru/upload/iblock/918/b8c8db11_7299_11ec_8a98_549f35008dee_78525ff9_eca8_11ec_bf2f_549f35008dee.jpeg</t>
  </si>
  <si>
    <t>https://topol-dt.ru/upload/iblock/dba/b8c8db11_7299_11ec_8a98_549f35008dee_85489e36_eca8_11ec_bf2f_549f35008dee.jpeg</t>
  </si>
  <si>
    <t>https://topol-dt.ru/upload/iblock/090/b8c8db11_7299_11ec_8a98_549f35008dee_8ceae7f7_eca8_11ec_bf2f_549f35008dee.jpeg</t>
  </si>
  <si>
    <t>https://topol-dt.ru/upload/iblock/34d/b8c8db11_7299_11ec_8a98_549f35008dee_94c8b41e_eca8_11ec_bf2f_549f35008dee.jpeg</t>
  </si>
  <si>
    <t>https://topol-dt.ru/upload/iblock/422/b8c8db11_7299_11ec_8a98_549f35008dee_94c8b41f_eca8_11ec_bf2f_549f35008dee.jpeg</t>
  </si>
  <si>
    <t>https://topol-dt.ru/upload/iblock/c6d/b8c8db11_7299_11ec_8a98_549f35008dee_9fde1c65_eca8_11ec_bf2f_549f35008dee.jpeg</t>
  </si>
  <si>
    <t>https://topol-dt.ru/upload/iblock/6e2/b8c8db11_7299_11ec_8a98_549f35008dee_a60389fa_eca8_11ec_bf2f_549f35008dee.jpeg</t>
  </si>
  <si>
    <t>https://topol-dt.ru/upload/iblock/a99/b8c8db11_7299_11ec_8a98_549f35008dee_a60389fb_eca8_11ec_bf2f_549f35008dee.jpeg</t>
  </si>
  <si>
    <t>https://topol-dt.ru/upload/iblock/6cb/b8c8db11_7299_11ec_8a98_549f35008dee_aff428ff_eca8_11ec_bf2f_549f35008dee.jpeg</t>
  </si>
  <si>
    <t>https://topol-dt.ru/upload/iblock/bcb/b8c8db11_7299_11ec_8a98_549f35008dee_aff42900_eca8_11ec_bf2f_549f35008dee.jpeg</t>
  </si>
  <si>
    <t>https://topol-dt.ru/upload/iblock/db1/b8c8db11_7299_11ec_8a98_549f35008dee_bd2aac64_eca8_11ec_bf2f_549f35008dee.jpeg</t>
  </si>
  <si>
    <t>https://topol-dt.ru/upload/iblock/77d/b8c8db11_7299_11ec_8a98_549f35008dee_dfc6ec18_eca9_11ec_bf2f_549f35008dee.pdf</t>
  </si>
  <si>
    <t>Кроватка-трансформер детская приставная Polini kids Simple 120, белый-бук</t>
  </si>
  <si>
    <t>https://topol-dt.ru/catalog/krovati_transformery_iz_massiva/krovatka_transformer_detskaya_pristavnaya_polini_kids_simple_120_belyy_buk/</t>
  </si>
  <si>
    <t>https://topol-dt.ru/upload/iblock/1e7/e0cb9c4a_7299_11ec_8a98_549f35008dee_7ce227af_eca6_11ec_bf2f_549f35008dee.jpeg</t>
  </si>
  <si>
    <t>https://topol-dt.ru/upload/iblock/c2d/e0cb9c4a_7299_11ec_8a98_549f35008dee_84da22fa_eca6_11ec_bf2f_549f35008dee.jpeg</t>
  </si>
  <si>
    <t>https://topol-dt.ru/upload/iblock/4d0/e0cb9c4a_7299_11ec_8a98_549f35008dee_8d31554f_eca6_11ec_bf2f_549f35008dee.jpeg</t>
  </si>
  <si>
    <t>https://topol-dt.ru/upload/iblock/69d/e0cb9c4a_7299_11ec_8a98_549f35008dee_956bf722_eca6_11ec_bf2f_549f35008dee.jpeg</t>
  </si>
  <si>
    <t>https://topol-dt.ru/upload/iblock/f9b/e0cb9c4a_7299_11ec_8a98_549f35008dee_956bf724_eca6_11ec_bf2f_549f35008dee.jpeg</t>
  </si>
  <si>
    <t>https://topol-dt.ru/upload/iblock/e29/e0cb9c4a_7299_11ec_8a98_549f35008dee_a1ed91f2_eca6_11ec_bf2f_549f35008dee.jpeg</t>
  </si>
  <si>
    <t>https://topol-dt.ru/upload/iblock/0b7/e0cb9c4a_7299_11ec_8a98_549f35008dee_a1ed91f3_eca6_11ec_bf2f_549f35008dee.jpeg</t>
  </si>
  <si>
    <t>https://topol-dt.ru/upload/iblock/fd7/e0cb9c4a_7299_11ec_8a98_549f35008dee_ab99290f_eca6_11ec_bf2f_549f35008dee.jpeg</t>
  </si>
  <si>
    <t>https://topol-dt.ru/upload/iblock/469/e0cb9c4a_7299_11ec_8a98_549f35008dee_b6c19c58_eca6_11ec_bf2f_549f35008dee.jpeg</t>
  </si>
  <si>
    <t>https://topol-dt.ru/upload/iblock/5e0/e0cb9c4a_7299_11ec_8a98_549f35008dee_b6c19c5a_eca6_11ec_bf2f_549f35008dee.jpeg</t>
  </si>
  <si>
    <t>https://topol-dt.ru/upload/iblock/3b1/e0cb9c4a_7299_11ec_8a98_549f35008dee_d0b79e55_eca6_11ec_bf2f_549f35008dee.jpeg</t>
  </si>
  <si>
    <t>https://topol-dt.ru/upload/iblock/e35/e0cb9c4a_7299_11ec_8a98_549f35008dee_d6f4d9ad_eca6_11ec_bf2f_549f35008dee.jpeg</t>
  </si>
  <si>
    <t>https://topol-dt.ru/upload/iblock/c10/e0cb9c4a_7299_11ec_8a98_549f35008dee_df49aaa2_eca6_11ec_bf2f_549f35008dee.jpeg</t>
  </si>
  <si>
    <t>https://topol-dt.ru/upload/iblock/c5a/e0cb9c4a_7299_11ec_8a98_549f35008dee_df49aaa3_eca6_11ec_bf2f_549f35008dee.jpeg</t>
  </si>
  <si>
    <t>https://topol-dt.ru/upload/iblock/c65/e0cb9c4a_7299_11ec_8a98_549f35008dee_ea7e04cd_eca6_11ec_bf2f_549f35008dee.jpeg</t>
  </si>
  <si>
    <t>https://topol-dt.ru/upload/iblock/8f9/e0cb9c4a_7299_11ec_8a98_549f35008dee_f07afafd_eca6_11ec_bf2f_549f35008dee.jpeg</t>
  </si>
  <si>
    <t>https://topol-dt.ru/upload/iblock/bb9/e0cb9c4a_7299_11ec_8a98_549f35008dee_f07afafe_eca6_11ec_bf2f_549f35008dee.jpeg</t>
  </si>
  <si>
    <t>https://topol-dt.ru/upload/iblock/313/e0cb9c4a_7299_11ec_8a98_549f35008dee_f89b6dad_eca6_11ec_bf2f_549f35008dee.jpeg</t>
  </si>
  <si>
    <t>https://topol-dt.ru/upload/iblock/475/e0cb9c4a_7299_11ec_8a98_549f35008dee_c74b64e6_eca9_11ec_bf2f_549f35008dee.pdf</t>
  </si>
  <si>
    <t>Кроватка-трансформер детская приставная Polini kids Simple 120, белый-серый</t>
  </si>
  <si>
    <t>https://topol-dt.ru/catalog/krovati_transformery_iz_massiva/krovatka_transformer_detskaya_pristavnaya_polini_kids_simple_120_belyy_seryy/</t>
  </si>
  <si>
    <t>https://topol-dt.ru/upload/iblock/8ef/057d1aee_c165_11ec_9890_549f35008dee_03bb5764_eca9_11ec_bf2f_549f35008dee.jpeg</t>
  </si>
  <si>
    <t>https://topol-dt.ru/upload/iblock/bc6/057d1aee_c165_11ec_9890_549f35008dee_0a95ad8e_eca9_11ec_bf2f_549f35008dee.jpeg</t>
  </si>
  <si>
    <t>https://topol-dt.ru/upload/iblock/735/057d1aee_c165_11ec_9890_549f35008dee_133b6d4c_eca9_11ec_bf2f_549f35008dee.jpeg</t>
  </si>
  <si>
    <t>https://topol-dt.ru/upload/iblock/6ee/057d1aee_c165_11ec_9890_549f35008dee_133b6d4d_eca9_11ec_bf2f_549f35008dee.jpeg</t>
  </si>
  <si>
    <t>https://topol-dt.ru/upload/iblock/cea/057d1aee_c165_11ec_9890_549f35008dee_1edd46c3_eca9_11ec_bf2f_549f35008dee.jpeg</t>
  </si>
  <si>
    <t>https://topol-dt.ru/upload/iblock/a22/057d1aee_c165_11ec_9890_549f35008dee_1edd46c5_eca9_11ec_bf2f_549f35008dee.jpeg</t>
  </si>
  <si>
    <t>https://topol-dt.ru/upload/iblock/a04/057d1aee_c165_11ec_9890_549f35008dee_28badac6_eca9_11ec_bf2f_549f35008dee.jpeg</t>
  </si>
  <si>
    <t>https://topol-dt.ru/upload/iblock/dcb/057d1aee_c165_11ec_9890_549f35008dee_28badac7_eca9_11ec_bf2f_549f35008dee.jpeg</t>
  </si>
  <si>
    <t>https://topol-dt.ru/upload/iblock/211/057d1aee_c165_11ec_9890_549f35008dee_367449da_eca9_11ec_bf2f_549f35008dee.jpeg</t>
  </si>
  <si>
    <t>https://topol-dt.ru/upload/iblock/b79/057d1aee_c165_11ec_9890_549f35008dee_3e6c4525_eca9_11ec_bf2f_549f35008dee.jpeg</t>
  </si>
  <si>
    <t>https://topol-dt.ru/upload/iblock/6fb/057d1aee_c165_11ec_9890_549f35008dee_45e154c1_eca9_11ec_bf2f_549f35008dee.jpeg</t>
  </si>
  <si>
    <t>https://topol-dt.ru/upload/iblock/688/057d1aee_c165_11ec_9890_549f35008dee_45e154c2_eca9_11ec_bf2f_549f35008dee.jpeg</t>
  </si>
  <si>
    <t>https://topol-dt.ru/upload/iblock/dee/057d1aee_c165_11ec_9890_549f35008dee_533b8cca_eca9_11ec_bf2f_549f35008dee.jpeg</t>
  </si>
  <si>
    <t>https://topol-dt.ru/upload/iblock/40a/057d1aee_c165_11ec_9890_549f35008dee_5d1b822d_eca9_11ec_bf2f_549f35008dee.jpeg</t>
  </si>
  <si>
    <t>https://topol-dt.ru/upload/iblock/8ee/057d1aee_c165_11ec_9890_549f35008dee_5d1b822e_eca9_11ec_bf2f_549f35008dee.jpeg</t>
  </si>
  <si>
    <t>https://topol-dt.ru/upload/iblock/a8b/057d1aee_c165_11ec_9890_549f35008dee_683f32b6_eca9_11ec_bf2f_549f35008dee.jpeg</t>
  </si>
  <si>
    <t>https://topol-dt.ru/upload/iblock/b44/057d1aee_c165_11ec_9890_549f35008dee_6fb6a3b2_eca9_11ec_bf2f_549f35008dee.jpeg</t>
  </si>
  <si>
    <t>https://topol-dt.ru/upload/iblock/33d/057d1aee_c165_11ec_9890_549f35008dee_75b85ca3_eca9_11ec_bf2f_549f35008dee.jpeg</t>
  </si>
  <si>
    <t>https://topol-dt.ru/upload/iblock/0eb/057d1aee_c165_11ec_9890_549f35008dee_7cd2f7f4_eca9_11ec_bf2f_549f35008dee.jpeg</t>
  </si>
  <si>
    <t>https://topol-dt.ru/upload/iblock/36c/057d1aee_c165_11ec_9890_549f35008dee_ee249a1f_eca9_11ec_bf2f_549f35008dee.pdf</t>
  </si>
  <si>
    <t>Кроватка детская приставная Polini kids Simple 105, белый-бук</t>
  </si>
  <si>
    <t>https://topol-dt.ru/catalog/krovati_transformery_iz_massiva/krovatka_detskaya_pristavnaya_polini_kids_simple_105_belyy_buk/</t>
  </si>
  <si>
    <t>https://topol-dt.ru/upload/iblock/9eb/c593e097_d277_11ec_9890_549f35008dee_fa6b83af_ed71_11ec_bf2f_549f35008dee.jpeg</t>
  </si>
  <si>
    <t>https://topol-dt.ru/upload/iblock/646/c593e097_d277_11ec_9890_549f35008dee_fa6b83b0_ed71_11ec_bf2f_549f35008dee.jpeg</t>
  </si>
  <si>
    <t>https://topol-dt.ru/upload/iblock/7f1/c593e097_d277_11ec_9890_549f35008dee_049c67dc_ed72_11ec_bf2f_549f35008dee.jpeg</t>
  </si>
  <si>
    <t>https://topol-dt.ru/upload/iblock/6d8/c593e097_d277_11ec_9890_549f35008dee_049c67dd_ed72_11ec_bf2f_549f35008dee.jpeg</t>
  </si>
  <si>
    <t>https://topol-dt.ru/upload/iblock/ef0/c593e097_d277_11ec_9890_549f35008dee_049c67de_ed72_11ec_bf2f_549f35008dee.jpeg</t>
  </si>
  <si>
    <t>https://topol-dt.ru/upload/iblock/487/c593e097_d277_11ec_9890_549f35008dee_0e186373_ed72_11ec_bf2f_549f35008dee.jpeg</t>
  </si>
  <si>
    <t>https://topol-dt.ru/upload/iblock/ce4/c593e097_d277_11ec_9890_549f35008dee_145cc2ec_ed72_11ec_bf2f_549f35008dee.jpeg</t>
  </si>
  <si>
    <t>https://topol-dt.ru/upload/iblock/1c2/c593e097_d277_11ec_9890_549f35008dee_145cc2ed_ed72_11ec_bf2f_549f35008dee.jpeg</t>
  </si>
  <si>
    <t>https://topol-dt.ru/upload/iblock/f4c/c593e097_d277_11ec_9890_549f35008dee_1d511014_ed72_11ec_bf2f_549f35008dee.jpeg</t>
  </si>
  <si>
    <t>https://topol-dt.ru/upload/iblock/0da/c593e097_d277_11ec_9890_549f35008dee_24008d79_ed72_11ec_bf2f_549f35008dee.jpeg</t>
  </si>
  <si>
    <t>https://topol-dt.ru/upload/iblock/70e/c593e097_d277_11ec_9890_549f35008dee_24008d7a_ed72_11ec_bf2f_549f35008dee.jpeg</t>
  </si>
  <si>
    <t>https://topol-dt.ru/upload/iblock/b65/c593e097_d277_11ec_9890_549f35008dee_2c745052_ed72_11ec_bf2f_549f35008dee.jpeg</t>
  </si>
  <si>
    <t>https://topol-dt.ru/upload/iblock/85c/c593e097_d277_11ec_9890_549f35008dee_2c745054_ed72_11ec_bf2f_549f35008dee.jpeg</t>
  </si>
  <si>
    <t>https://topol-dt.ru/upload/iblock/7eb/c593e097_d277_11ec_9890_549f35008dee_34e5b1ca_ed72_11ec_bf2f_549f35008dee.jpeg</t>
  </si>
  <si>
    <t>https://topol-dt.ru/upload/iblock/acd/c593e097_d277_11ec_9890_549f35008dee_34e5b1cc_ed72_11ec_bf2f_549f35008dee.jpeg</t>
  </si>
  <si>
    <t>https://topol-dt.ru/upload/iblock/148/c593e097_d277_11ec_9890_549f35008dee_071f6f1c_ecb6_11ec_bf2f_549f35008dee.pdf</t>
  </si>
  <si>
    <t>Стойка для балдахина Фея Компакт</t>
  </si>
  <si>
    <t>0.91</t>
  </si>
  <si>
    <t xml:space="preserve">- надежное крепление.- защищает ребенка от ветра, света или насекомых.- стойка порошковая окраска металлических поверхностей.Размеры (ДхШхВ) 57х46х21 см. </t>
  </si>
  <si>
    <t>https://topol-dt.ru/catalog/baldakhiny/stoyka_dlya_baldakhina_feya_kompakt/</t>
  </si>
  <si>
    <t>https://topol-dt.ru/upload/iblock/f01/ebddb340_da7e_11ec_bf2f_549f35008dee_cc1489cd_f3b0_11ec_bf2f_549f35008dee.jpeg</t>
  </si>
  <si>
    <t>https://topol-dt.ru/upload/iblock/6c8/ebddb340_da7e_11ec_bf2f_549f35008dee_cc1489ce_f3b0_11ec_bf2f_549f35008dee.jpeg</t>
  </si>
  <si>
    <t>https://topol-dt.ru/upload/iblock/ae8/ebddb340_da7e_11ec_bf2f_549f35008dee_d2d4b0d4_f3b0_11ec_bf2f_549f35008dee.jpeg</t>
  </si>
  <si>
    <t>https://topol-dt.ru/upload/iblock/fa7/ebddb340_da7e_11ec_bf2f_549f35008dee_d2d4b0d5_f3b0_11ec_bf2f_549f35008dee.jpeg</t>
  </si>
  <si>
    <t>https://topol-dt.ru/upload/iblock/4f8/ebddb340_da7e_11ec_bf2f_549f35008dee_da68b254_f3b0_11ec_bf2f_549f35008dee.jpeg</t>
  </si>
  <si>
    <t>https://topol-dt.ru/upload/iblock/52d/ebddb340_da7e_11ec_bf2f_549f35008dee_5db48d61_60f9_11ed_bf2f_549f35008dee.jpeg</t>
  </si>
  <si>
    <t>https://topol-dt.ru/upload/iblock/f84/ebddb340_da7e_11ec_bf2f_549f35008dee_c2642ff0_f3b0_11ec_bf2f_549f35008dee.pdf</t>
  </si>
  <si>
    <t>Кровать детская Фея 204 с маятником, белый</t>
  </si>
  <si>
    <t>Кроватка детская Фея 204 отлично впишется в любую детскую комнату благодаря классическому дизайну.-опускание передней планки-ортопедическое основание-2 положения ложа-колёса-массив березы-маятник-размер ложа 120х60Размеры (ДхШхВ) – 125,6 х 73 х 102 см.</t>
  </si>
  <si>
    <t>https://topol-dt.ru/catalog/krovatki/krovat_detskaya_feya_204_s_mayatnikom_belyy/</t>
  </si>
  <si>
    <t>https://topol-dt.ru/upload/iblock/b3b/39203376_bfc8_11ec_9890_549f35008dee_6e893330_0675_11ed_bf2f_549f35008dee.jpeg</t>
  </si>
  <si>
    <t>https://topol-dt.ru/upload/iblock/fe5/39203376_bfc8_11ec_9890_549f35008dee_78c39cdd_0675_11ed_bf2f_549f35008dee.jpeg</t>
  </si>
  <si>
    <t>https://topol-dt.ru/upload/iblock/281/39203376_bfc8_11ec_9890_549f35008dee_78c39cde_0675_11ed_bf2f_549f35008dee.jpeg</t>
  </si>
  <si>
    <t>https://topol-dt.ru/upload/iblock/f36/39203376_bfc8_11ec_9890_549f35008dee_807db461_0675_11ed_bf2f_549f35008dee.jpeg</t>
  </si>
  <si>
    <t>https://topol-dt.ru/upload/iblock/998/39203376_bfc8_11ec_9890_549f35008dee_807db462_0675_11ed_bf2f_549f35008dee.jpeg</t>
  </si>
  <si>
    <t>https://topol-dt.ru/upload/iblock/296/39203376_bfc8_11ec_9890_549f35008dee_8763f16c_0675_11ed_bf2f_549f35008dee.jpeg</t>
  </si>
  <si>
    <t>https://topol-dt.ru/upload/iblock/6ef/39203376_bfc8_11ec_9890_549f35008dee_8763f16d_0675_11ed_bf2f_549f35008dee.jpeg</t>
  </si>
  <si>
    <t>https://topol-dt.ru/upload/iblock/19a/39203376_bfc8_11ec_9890_549f35008dee_8f6310d8_0675_11ed_bf2f_549f35008dee.jpeg</t>
  </si>
  <si>
    <t>https://topol-dt.ru/upload/iblock/ef1/39203376_bfc8_11ec_9890_549f35008dee_8f6310d9_0675_11ed_bf2f_549f35008dee.jpeg</t>
  </si>
  <si>
    <t>https://topol-dt.ru/upload/iblock/e77/39203376_bfc8_11ec_9890_549f35008dee_9a48dd99_0675_11ed_bf2f_549f35008dee.jpeg</t>
  </si>
  <si>
    <t>https://topol-dt.ru/upload/iblock/47d/39203376_bfc8_11ec_9890_549f35008dee_60d06b00_0680_11ed_bf2f_549f35008dee.pdf</t>
  </si>
  <si>
    <t>https://topol-dt.ru/upload/iblock/8b3/39203376_bfc8_11ec_9890_549f35008dee_a4eac74f_0681_11ed_bf2f_549f35008dee.pdf</t>
  </si>
  <si>
    <t>Кроватка детская Polini kids Vintage 200 металлическая, белый</t>
  </si>
  <si>
    <t>1.1005</t>
  </si>
  <si>
    <t>Кроватка детская Polini kids Vintage 200 изготовлена из прочного материала: металл.Надежная и прочная конструкция обеспечивают устойчивость даже с самым непоседливым малышом.Предназначена для детей в возрасте от 3 до 7 лет.Модель оснащена реечным днищем.Универсальный цвет сочетается с любой детской мебелью, а также с любым постельным бельем.Габариты (ДхШхВ): 155х71х100 см.Максимальная нагрузка: 35 кг.</t>
  </si>
  <si>
    <t>ЕАЭС RU C-RU.АЯ52.В.00557/22</t>
  </si>
  <si>
    <t>https://topol-dt.ru/catalog/krovatki/krovatka_detskaya_polini_kids_vintage_200_metallicheskaya_belyy/</t>
  </si>
  <si>
    <t>https://topol-dt.ru/upload/iblock/dc6/ebbfedd2_8324_11ec_9fa5_549f35008dee_6b57bdb3_f870_11ec_bf2f_549f35008dee.jpeg</t>
  </si>
  <si>
    <t>https://topol-dt.ru/upload/iblock/32d/ebbfedd2_8324_11ec_9fa5_549f35008dee_79cad81d_f870_11ec_bf2f_549f35008dee.jpeg</t>
  </si>
  <si>
    <t>https://topol-dt.ru/upload/iblock/ecc/ebbfedd2_8324_11ec_9fa5_549f35008dee_79cad81e_f870_11ec_bf2f_549f35008dee.jpeg</t>
  </si>
  <si>
    <t>https://topol-dt.ru/upload/iblock/11d/ebbfedd2_8324_11ec_9fa5_549f35008dee_807a5582_f870_11ec_bf2f_549f35008dee.jpeg</t>
  </si>
  <si>
    <t>https://topol-dt.ru/upload/iblock/1b2/ebbfedd2_8324_11ec_9fa5_549f35008dee_807a5583_f870_11ec_bf2f_549f35008dee.jpeg</t>
  </si>
  <si>
    <t>https://topol-dt.ru/upload/iblock/f36/ebbfedd2_8324_11ec_9fa5_549f35008dee_8911ccff_f870_11ec_bf2f_549f35008dee.jpeg</t>
  </si>
  <si>
    <t>https://topol-dt.ru/upload/iblock/c96/ebbfedd2_8324_11ec_9fa5_549f35008dee_8911cd00_f870_11ec_bf2f_549f35008dee.jpeg</t>
  </si>
  <si>
    <t>https://topol-dt.ru/upload/iblock/a60/ebbfedd2_8324_11ec_9fa5_549f35008dee_9035edd2_f870_11ec_bf2f_549f35008dee.jpeg</t>
  </si>
  <si>
    <t>https://topol-dt.ru/upload/iblock/9fb/ebbfedd2_8324_11ec_9fa5_549f35008dee_9035edd3_f870_11ec_bf2f_549f35008dee.jpeg</t>
  </si>
  <si>
    <t>https://topol-dt.ru/upload/iblock/99f/ebbfedd2_8324_11ec_9fa5_549f35008dee_2fa6394c_f871_11ec_bf2f_549f35008dee.pdf</t>
  </si>
  <si>
    <t>Кроватка детская Polini kids Vintage 200 металлическая, бронзовый</t>
  </si>
  <si>
    <t>https://topol-dt.ru/catalog/krovatki/krovatka_detskaya_polini_kids_vintage_200_metallicheskaya_bronzovyy/</t>
  </si>
  <si>
    <t>https://topol-dt.ru/upload/iblock/c92/50cc7384_8327_11ec_9fa5_549f35008dee_211ccb07_f874_11ec_bf2f_549f35008dee.jpeg</t>
  </si>
  <si>
    <t>https://topol-dt.ru/upload/iblock/669/50cc7384_8327_11ec_9fa5_549f35008dee_211ccb08_f874_11ec_bf2f_549f35008dee.jpeg</t>
  </si>
  <si>
    <t>https://topol-dt.ru/upload/iblock/396/50cc7384_8327_11ec_9fa5_549f35008dee_27b93d6a_f874_11ec_bf2f_549f35008dee.jpeg</t>
  </si>
  <si>
    <t>https://topol-dt.ru/upload/iblock/43c/50cc7384_8327_11ec_9fa5_549f35008dee_27b93d6b_f874_11ec_bf2f_549f35008dee.jpeg</t>
  </si>
  <si>
    <t>https://topol-dt.ru/upload/iblock/826/50cc7384_8327_11ec_9fa5_549f35008dee_2e0be524_f874_11ec_bf2f_549f35008dee.jpeg</t>
  </si>
  <si>
    <t>https://topol-dt.ru/upload/iblock/cb3/50cc7384_8327_11ec_9fa5_549f35008dee_2e0be525_f874_11ec_bf2f_549f35008dee.jpeg</t>
  </si>
  <si>
    <t>https://topol-dt.ru/upload/iblock/e41/50cc7384_8327_11ec_9fa5_549f35008dee_3593ffc2_f874_11ec_bf2f_549f35008dee.jpeg</t>
  </si>
  <si>
    <t>https://topol-dt.ru/upload/iblock/169/50cc7384_8327_11ec_9fa5_549f35008dee_3593ffc3_f874_11ec_bf2f_549f35008dee.jpeg</t>
  </si>
  <si>
    <t>https://topol-dt.ru/upload/iblock/fe9/50cc7384_8327_11ec_9fa5_549f35008dee_3cc1a615_f874_11ec_bf2f_549f35008dee.jpeg</t>
  </si>
  <si>
    <t>https://topol-dt.ru/upload/iblock/785/50cc7384_8327_11ec_9fa5_549f35008dee_3cc1a616_f874_11ec_bf2f_549f35008dee.jpeg</t>
  </si>
  <si>
    <t>https://topol-dt.ru/upload/iblock/933/50cc7384_8327_11ec_9fa5_549f35008dee_0d308d95_f871_11ec_bf2f_549f35008dee.pdf</t>
  </si>
  <si>
    <t>Кроватка детская Polini kids Vintage 200 металлическая, золотистый</t>
  </si>
  <si>
    <t>https://topol-dt.ru/catalog/krovatki/krovatka_detskaya_polini_kids_vintage_200_metallicheskaya_zolotistyy/</t>
  </si>
  <si>
    <t>https://topol-dt.ru/upload/iblock/4f7/7b6291ea_8327_11ec_9fa5_549f35008dee_9ec24fe6_f873_11ec_bf2f_549f35008dee.jpeg</t>
  </si>
  <si>
    <t>https://topol-dt.ru/upload/iblock/573/7b6291ea_8327_11ec_9fa5_549f35008dee_9ec24fe7_f873_11ec_bf2f_549f35008dee.jpeg</t>
  </si>
  <si>
    <t>https://topol-dt.ru/upload/iblock/d01/7b6291ea_8327_11ec_9fa5_549f35008dee_a59f0770_f873_11ec_bf2f_549f35008dee.jpeg</t>
  </si>
  <si>
    <t>https://topol-dt.ru/upload/iblock/35e/7b6291ea_8327_11ec_9fa5_549f35008dee_a59f0771_f873_11ec_bf2f_549f35008dee.jpeg</t>
  </si>
  <si>
    <t>https://topol-dt.ru/upload/iblock/87f/7b6291ea_8327_11ec_9fa5_549f35008dee_ad7cd398_f873_11ec_bf2f_549f35008dee.jpeg</t>
  </si>
  <si>
    <t>https://topol-dt.ru/upload/iblock/98c/7b6291ea_8327_11ec_9fa5_549f35008dee_ad7cd399_f873_11ec_bf2f_549f35008dee.jpeg</t>
  </si>
  <si>
    <t>https://topol-dt.ru/upload/iblock/6ea/7b6291ea_8327_11ec_9fa5_549f35008dee_b44b42e0_f873_11ec_bf2f_549f35008dee.jpeg</t>
  </si>
  <si>
    <t>https://topol-dt.ru/upload/iblock/12c/7b6291ea_8327_11ec_9fa5_549f35008dee_b44b42e2_f873_11ec_bf2f_549f35008dee.jpeg</t>
  </si>
  <si>
    <t>https://topol-dt.ru/upload/iblock/2eb/7b6291ea_8327_11ec_9fa5_549f35008dee_183ed1ba_f871_11ec_bf2f_549f35008dee.pdf</t>
  </si>
  <si>
    <t>Кроватка детская Polini kids Vintage 200 металлическая, черный матовый</t>
  </si>
  <si>
    <t>https://topol-dt.ru/catalog/krovatki/krovatka_detskaya_polini_kids_vintage_200_metallicheskaya_chernyy_matovyy/</t>
  </si>
  <si>
    <t>https://topol-dt.ru/upload/iblock/da3/2d373f42_8328_11ec_9fa5_549f35008dee_5ef5293e_f875_11ec_bf2f_549f35008dee.jpeg</t>
  </si>
  <si>
    <t>https://topol-dt.ru/upload/iblock/539/2d373f42_8328_11ec_9fa5_549f35008dee_65111151_f875_11ec_bf2f_549f35008dee.jpeg</t>
  </si>
  <si>
    <t>https://topol-dt.ru/upload/iblock/a7f/2d373f42_8328_11ec_9fa5_549f35008dee_65111152_f875_11ec_bf2f_549f35008dee.jpeg</t>
  </si>
  <si>
    <t>https://topol-dt.ru/upload/iblock/805/2d373f42_8328_11ec_9fa5_549f35008dee_65111153_f875_11ec_bf2f_549f35008dee.jpeg</t>
  </si>
  <si>
    <t>https://topol-dt.ru/upload/iblock/b72/2d373f42_8328_11ec_9fa5_549f35008dee_6db46faf_f875_11ec_bf2f_549f35008dee.jpeg</t>
  </si>
  <si>
    <t>https://topol-dt.ru/upload/iblock/048/2d373f42_8328_11ec_9fa5_549f35008dee_6db46fb0_f875_11ec_bf2f_549f35008dee.jpeg</t>
  </si>
  <si>
    <t>https://topol-dt.ru/upload/iblock/1b1/2d373f42_8328_11ec_9fa5_549f35008dee_754ad28f_f875_11ec_bf2f_549f35008dee.jpeg</t>
  </si>
  <si>
    <t>https://topol-dt.ru/upload/iblock/735/2d373f42_8328_11ec_9fa5_549f35008dee_754ad290_f875_11ec_bf2f_549f35008dee.jpeg</t>
  </si>
  <si>
    <t>https://topol-dt.ru/upload/iblock/c6b/2d373f42_8328_11ec_9fa5_549f35008dee_7bff12b5_f875_11ec_bf2f_549f35008dee.jpeg</t>
  </si>
  <si>
    <t>https://topol-dt.ru/upload/iblock/ca4/2d373f42_8328_11ec_9fa5_549f35008dee_7bff12b6_f875_11ec_bf2f_549f35008dee.jpeg</t>
  </si>
  <si>
    <t>https://topol-dt.ru/upload/iblock/58f/2d373f42_8328_11ec_9fa5_549f35008dee_238636e7_f871_11ec_bf2f_549f35008dee.pdf</t>
  </si>
  <si>
    <t>Комод Polini kids Simple 1980,  вяз-белый</t>
  </si>
  <si>
    <t>35.22</t>
  </si>
  <si>
    <t>Комод выполнен в классическом стиле.Состоит из 3-х глубоких ящиков на шариковых направляющих.Пеленальная поверхность отсутствует.Продается отдельно: арт. 0001757.9 Рамка для пеленания Polini kids для комода Универсальная, белый.Комод изготовлен из высококачественного и безопасного ЛДСП, а торцы деталей облицованы противоударной кромкой ПВХ 2 мм и 0,4 мм для обеспечения долговечности изделия.Продукция произведена в строгом соответствии с ГОСТ 16371, ТР ТС 025/2012 «О безопасности мебельной продукции» и Европейским стандартом качества для детских комодов EN 12221.Габариты: (ВхШхГ) 79,7х80,4х50,5 см..</t>
  </si>
  <si>
    <t>https://topol-dt.ru/catalog/komody_i_stoliki/komod_polini_kids_simple_1980_vyaz_belyy/</t>
  </si>
  <si>
    <t>https://topol-dt.ru/upload/iblock/31c/432780b4_e75f_11ea_a0f3_549f35008dee_d00ff8da_0673_11ed_bf2f_549f35008dee.jpeg</t>
  </si>
  <si>
    <t>https://topol-dt.ru/upload/iblock/f43/432780b4_e75f_11ea_a0f3_549f35008dee_d00ff8db_0673_11ed_bf2f_549f35008dee.jpeg</t>
  </si>
  <si>
    <t>https://topol-dt.ru/upload/iblock/d08/432780b4_e75f_11ea_a0f3_549f35008dee_d795b218_0673_11ed_bf2f_549f35008dee.jpeg</t>
  </si>
  <si>
    <t>https://topol-dt.ru/upload/iblock/1c9/432780b4_e75f_11ea_a0f3_549f35008dee_d795b219_0673_11ed_bf2f_549f35008dee.jpeg</t>
  </si>
  <si>
    <t>https://topol-dt.ru/upload/iblock/cf2/432780b4_e75f_11ea_a0f3_549f35008dee_de17f558_0673_11ed_bf2f_549f35008dee.jpeg</t>
  </si>
  <si>
    <t>https://topol-dt.ru/upload/iblock/4b4/432780b4_e75f_11ea_a0f3_549f35008dee_de17f559_0673_11ed_bf2f_549f35008dee.jpeg</t>
  </si>
  <si>
    <t>https://topol-dt.ru/upload/iblock/25b/432780b4_e75f_11ea_a0f3_549f35008dee_e52b6c88_0673_11ed_bf2f_549f35008dee.jpeg</t>
  </si>
  <si>
    <t>https://topol-dt.ru/upload/iblock/ab6/432780b4_e75f_11ea_a0f3_549f35008dee_e52b6c89_0673_11ed_bf2f_549f35008dee.jpeg</t>
  </si>
  <si>
    <t>https://topol-dt.ru/upload/iblock/bd8/432780b4_e75f_11ea_a0f3_549f35008dee_ebbbf80a_0673_11ed_bf2f_549f35008dee.jpeg</t>
  </si>
  <si>
    <t>https://topol-dt.ru/upload/iblock/c43/432780b4_e75f_11ea_a0f3_549f35008dee_ebbbf80c_0673_11ed_bf2f_549f35008dee.jpeg</t>
  </si>
  <si>
    <t>https://topol-dt.ru/upload/iblock/45a/432780b4_e75f_11ea_a0f3_549f35008dee_65a04ef2_0674_11ed_bf2f_549f35008dee.pdf</t>
  </si>
  <si>
    <t>Комод Polini kids Simple 1980,  белый-вяз</t>
  </si>
  <si>
    <t>белый-вяз</t>
  </si>
  <si>
    <t>https://topol-dt.ru/catalog/komody_i_stoliki/komod_polini_kids_simple_1980_belyy_vyaz/</t>
  </si>
  <si>
    <t>https://topol-dt.ru/upload/iblock/111/6f073968_e75f_11ea_a0f3_549f35008dee_26b893dc_0673_11ed_bf2f_549f35008dee.jpeg</t>
  </si>
  <si>
    <t>https://topol-dt.ru/upload/iblock/7af/6f073968_e75f_11ea_a0f3_549f35008dee_26b893dd_0673_11ed_bf2f_549f35008dee.jpeg</t>
  </si>
  <si>
    <t>https://topol-dt.ru/upload/iblock/04d/6f073968_e75f_11ea_a0f3_549f35008dee_2e4ef6bc_0673_11ed_bf2f_549f35008dee.jpeg</t>
  </si>
  <si>
    <t>https://topol-dt.ru/upload/iblock/d13/6f073968_e75f_11ea_a0f3_549f35008dee_2e4ef6bd_0673_11ed_bf2f_549f35008dee.jpeg</t>
  </si>
  <si>
    <t>https://topol-dt.ru/upload/iblock/3a6/6f073968_e75f_11ea_a0f3_549f35008dee_3545dd69_0673_11ed_bf2f_549f35008dee.jpeg</t>
  </si>
  <si>
    <t>https://topol-dt.ru/upload/iblock/992/6f073968_e75f_11ea_a0f3_549f35008dee_3545dd6a_0673_11ed_bf2f_549f35008dee.jpeg</t>
  </si>
  <si>
    <t>https://topol-dt.ru/upload/iblock/270/6f073968_e75f_11ea_a0f3_549f35008dee_3b4eba7b_0673_11ed_bf2f_549f35008dee.jpeg</t>
  </si>
  <si>
    <t>https://topol-dt.ru/upload/iblock/b3a/6f073968_e75f_11ea_a0f3_549f35008dee_3b4eba7c_0673_11ed_bf2f_549f35008dee.jpeg</t>
  </si>
  <si>
    <t>https://topol-dt.ru/upload/iblock/cfe/6f073968_e75f_11ea_a0f3_549f35008dee_420c8021_0673_11ed_bf2f_549f35008dee.jpeg</t>
  </si>
  <si>
    <t>https://topol-dt.ru/upload/iblock/2a5/6f073968_e75f_11ea_a0f3_549f35008dee_420c8022_0673_11ed_bf2f_549f35008dee.jpeg</t>
  </si>
  <si>
    <t>https://topol-dt.ru/upload/iblock/b8c/6f073968_e75f_11ea_a0f3_549f35008dee_c20b8947_22ba_11ed_bf2f_549f35008dee.jpeg</t>
  </si>
  <si>
    <t>https://topol-dt.ru/upload/iblock/f4d/6f073968_e75f_11ea_a0f3_549f35008dee_525044d8_0674_11ed_bf2f_549f35008dee.pdf</t>
  </si>
  <si>
    <t>Комод Polini kids Simple 1980, серый-белый</t>
  </si>
  <si>
    <t>https://topol-dt.ru/catalog/komody_i_stoliki/komod_polini_kids_simple_1980_seryy_belyy/</t>
  </si>
  <si>
    <t>https://topol-dt.ru/upload/iblock/3bf/9c546a28_e75f_11ea_a0f3_549f35008dee_e9470eca_0672_11ed_bf2f_549f35008dee.jpeg</t>
  </si>
  <si>
    <t>https://topol-dt.ru/upload/iblock/156/9c546a28_e75f_11ea_a0f3_549f35008dee_e9470ecb_0672_11ed_bf2f_549f35008dee.jpeg</t>
  </si>
  <si>
    <t>https://topol-dt.ru/upload/iblock/27e/9c546a28_e75f_11ea_a0f3_549f35008dee_f093a701_0672_11ed_bf2f_549f35008dee.jpeg</t>
  </si>
  <si>
    <t>https://topol-dt.ru/upload/iblock/82c/9c546a28_e75f_11ea_a0f3_549f35008dee_f093a702_0672_11ed_bf2f_549f35008dee.jpeg</t>
  </si>
  <si>
    <t>https://topol-dt.ru/upload/iblock/ca6/9c546a28_e75f_11ea_a0f3_549f35008dee_f6b6b335_0672_11ed_bf2f_549f35008dee.jpeg</t>
  </si>
  <si>
    <t>https://topol-dt.ru/upload/iblock/ae0/9c546a28_e75f_11ea_a0f3_549f35008dee_f6b6b336_0672_11ed_bf2f_549f35008dee.jpeg</t>
  </si>
  <si>
    <t>https://topol-dt.ru/upload/iblock/380/9c546a28_e75f_11ea_a0f3_549f35008dee_00187faa_0673_11ed_bf2f_549f35008dee.jpeg</t>
  </si>
  <si>
    <t>https://topol-dt.ru/upload/iblock/a4a/9c546a28_e75f_11ea_a0f3_549f35008dee_00187fab_0673_11ed_bf2f_549f35008dee.jpeg</t>
  </si>
  <si>
    <t>https://topol-dt.ru/upload/iblock/33a/9c546a28_e75f_11ea_a0f3_549f35008dee_082848b7_0673_11ed_bf2f_549f35008dee.jpeg</t>
  </si>
  <si>
    <t>https://topol-dt.ru/upload/iblock/dd7/9c546a28_e75f_11ea_a0f3_549f35008dee_0e821493_0673_11ed_bf2f_549f35008dee.jpeg</t>
  </si>
  <si>
    <t>https://topol-dt.ru/upload/iblock/253/9c546a28_e75f_11ea_a0f3_549f35008dee_59ca1736_0674_11ed_bf2f_549f35008dee.pdf</t>
  </si>
  <si>
    <t>Комод Polini kids Simple 1980, белый</t>
  </si>
  <si>
    <t>https://topol-dt.ru/catalog/komody_i_stoliki/komod_polini_kids_simple_1980_belyy/</t>
  </si>
  <si>
    <t>https://topol-dt.ru/upload/iblock/a34/b7fdaac7_e0a5_11ec_bf2f_549f35008dee_61cd7b69_0673_11ed_bf2f_549f35008dee.jpeg</t>
  </si>
  <si>
    <t>https://topol-dt.ru/upload/iblock/f51/b7fdaac7_e0a5_11ec_bf2f_549f35008dee_61cd7b6a_0673_11ed_bf2f_549f35008dee.jpeg</t>
  </si>
  <si>
    <t>https://topol-dt.ru/upload/iblock/80b/b7fdaac7_e0a5_11ec_bf2f_549f35008dee_6a88a78a_0673_11ed_bf2f_549f35008dee.jpeg</t>
  </si>
  <si>
    <t>https://topol-dt.ru/upload/iblock/6a5/b7fdaac7_e0a5_11ec_bf2f_549f35008dee_6a88a78b_0673_11ed_bf2f_549f35008dee.jpeg</t>
  </si>
  <si>
    <t>https://topol-dt.ru/upload/iblock/10e/b7fdaac7_e0a5_11ec_bf2f_549f35008dee_7096475d_0673_11ed_bf2f_549f35008dee.jpeg</t>
  </si>
  <si>
    <t>https://topol-dt.ru/upload/iblock/5fa/b7fdaac7_e0a5_11ec_bf2f_549f35008dee_7096475e_0673_11ed_bf2f_549f35008dee.jpeg</t>
  </si>
  <si>
    <t>https://topol-dt.ru/upload/iblock/3d0/b7fdaac7_e0a5_11ec_bf2f_549f35008dee_7745c4c2_0673_11ed_bf2f_549f35008dee.jpeg</t>
  </si>
  <si>
    <t>https://topol-dt.ru/upload/iblock/9ac/b7fdaac7_e0a5_11ec_bf2f_549f35008dee_7745c4c3_0673_11ed_bf2f_549f35008dee.jpeg</t>
  </si>
  <si>
    <t>https://topol-dt.ru/upload/iblock/023/b7fdaac7_e0a5_11ec_bf2f_549f35008dee_7e6ea855_0673_11ed_bf2f_549f35008dee.jpeg</t>
  </si>
  <si>
    <t>https://topol-dt.ru/upload/iblock/9de/b7fdaac7_e0a5_11ec_bf2f_549f35008dee_7e6ea856_0673_11ed_bf2f_549f35008dee.jpeg</t>
  </si>
  <si>
    <t>https://topol-dt.ru/upload/iblock/bff/b7fdaac7_e0a5_11ec_bf2f_549f35008dee_436162e1_0674_11ed_bf2f_549f35008dee.pdf</t>
  </si>
  <si>
    <t>Кровать детская Polini kids Simple 3150 с 4 ящиками, натуральный</t>
  </si>
  <si>
    <t>0.156</t>
  </si>
  <si>
    <t>76.8</t>
  </si>
  <si>
    <t>https://topol-dt.ru/catalog/krovati_podrostkovye/krovat_detskaya_polini_kids_simple_3150_s_4_yashchikami_naturalnyy/</t>
  </si>
  <si>
    <t>https://topol-dt.ru/upload/iblock/6b9/4be75140_f3a2_11ec_bf2f_549f35008dee_812ebac6_082f_11ed_bf2f_549f35008dee.jpeg</t>
  </si>
  <si>
    <t>https://topol-dt.ru/upload/iblock/451/4be75140_f3a2_11ec_bf2f_549f35008dee_812ebac7_082f_11ed_bf2f_549f35008dee.jpeg</t>
  </si>
  <si>
    <t>https://topol-dt.ru/upload/iblock/ffd/4be75140_f3a2_11ec_bf2f_549f35008dee_874d043a_082f_11ed_bf2f_549f35008dee.jpeg</t>
  </si>
  <si>
    <t>https://topol-dt.ru/upload/iblock/885/4be75140_f3a2_11ec_bf2f_549f35008dee_8d9fabf4_082f_11ed_bf2f_549f35008dee.jpeg</t>
  </si>
  <si>
    <t>https://topol-dt.ru/upload/iblock/993/4be75140_f3a2_11ec_bf2f_549f35008dee_d06eab05_082f_11ed_bf2f_549f35008dee.pdf</t>
  </si>
  <si>
    <t>Рюкзак кенгуру Фея Слинг</t>
  </si>
  <si>
    <t>-используется как гамак и переноска-внутренняя отделка из натуральных тканей-регулируемая длина ремня-шнуровка для более надежной фиксации ребенкаРекомендованный возраст ребенка: 1-12 месяцев.Вес ребенка: до 15 кг.</t>
  </si>
  <si>
    <t>https://topol-dt.ru/catalog/ryukzaki_kenguru/ryukzak_kenguru_feya_sling/</t>
  </si>
  <si>
    <t>https://topol-dt.ru/upload/iblock/94d/c645e2a5_7bef_11de_8466_505054503030_baab8105_0c5c_11ed_bf2f_549f35008dee.jpeg</t>
  </si>
  <si>
    <t>https://topol-dt.ru/upload/iblock/db6/c645e2a5_7bef_11de_8466_505054503030_baab8106_0c5c_11ed_bf2f_549f35008dee.jpeg</t>
  </si>
  <si>
    <t>https://topol-dt.ru/upload/iblock/c56/c645e2a5_7bef_11de_8466_505054503030_c3ddb1f4_0c5c_11ed_bf2f_549f35008dee.jpeg</t>
  </si>
  <si>
    <t>https://topol-dt.ru/upload/iblock/32f/c645e2a5_7bef_11de_8466_505054503030_c3ddb1f5_0c5c_11ed_bf2f_549f35008dee.jpeg</t>
  </si>
  <si>
    <t>https://topol-dt.ru/upload/iblock/3d5/c645e2a5_7bef_11de_8466_505054503030_cbe19420_0c5c_11ed_bf2f_549f35008dee.jpeg</t>
  </si>
  <si>
    <t>https://topol-dt.ru/upload/iblock/2ed/c645e2a5_7bef_11de_8466_505054503030_d23dc15b_0c5c_11ed_bf2f_549f35008dee.jpeg</t>
  </si>
  <si>
    <t>Кровать детская Polini kids Simple 3000 с нишами, белый</t>
  </si>
  <si>
    <t>https://topol-dt.ru/catalog/krovati_podrostkovye/krovat_detskaya_polini_kids_simple_3000_s_nishami_belyy/</t>
  </si>
  <si>
    <t>https://topol-dt.ru/upload/iblock/837/45c98929_abb6_11e6_819b_549f35008dee_ff618368_1398_11e7_8216_549f35008dee.jpeg</t>
  </si>
  <si>
    <t>https://topol-dt.ru/upload/iblock/dc3/45c98929_abb6_11e6_819b_549f35008dee_ff618367_1398_11e7_8216_549f35008dee.jpeg</t>
  </si>
  <si>
    <t>https://topol-dt.ru/upload/iblock/f8d/45c98929_abb6_11e6_819b_549f35008dee_0786b8d7_1399_11e7_8216_549f35008dee.jpeg</t>
  </si>
  <si>
    <t>https://topol-dt.ru/upload/iblock/6e3/45c98929_abb6_11e6_819b_549f35008dee_1fbd3821_1399_11e7_8216_549f35008dee.jpeg</t>
  </si>
  <si>
    <t>https://topol-dt.ru/upload/iblock/207/45c98929_abb6_11e6_819b_549f35008dee_1fbd3822_1399_11e7_8216_549f35008dee.jpeg</t>
  </si>
  <si>
    <t>https://topol-dt.ru/upload/iblock/ca9/45c98929_abb6_11e6_819b_549f35008dee_9c6db4e9_577f_11e8_903c_549f35008dee.jpeg</t>
  </si>
  <si>
    <t>https://topol-dt.ru/upload/iblock/cde/45c98929_abb6_11e6_819b_549f35008dee_f42b2003_b8de_11e9_8710_549f35008dee.pdf</t>
  </si>
  <si>
    <t>Кровать детская Polini kids French 900, Amis, с комодом, белый</t>
  </si>
  <si>
    <t>115.76</t>
  </si>
  <si>
    <t>Многофункциональная кровать 3 в 1.Предназначена для детей с рождения и до 18 лет.Продукция соответствует европейским требованиям безопасности мебели SGS.Ортопедическое основание ложа из натурального дерева.В основании ящик на колесах для хранения всех необходимых вещей.Кроватка имеет 3 высоты спального ложа: - 0-3 месяцев - 50,5 см, - 3-6 месяцев - 40,5 см, - 6-36 месяцев - 30,5 см. Состоит из: кроватки детской и пеленального комода.Может трансформироваться в подростковую кровать с ложем 190х90 см и отдельно стоящий комод.Комод имеет пеленальную поверхность со сглаженными бортиками.Дополнительно можно приобрести мягкую пеленальную доску (матрасик) размером не более: 64,2 (ширина) х 65,3 (глубина) х 4 (толщина) см.Конструкция комода дает возможность использования сразу с 3-х сторон.Комод устанавливается только с правой стороны изделия.Общий размер кровати: 189,6х65,3х106,5 см.Размер детской кровати (ДхШ): 119,6 х 65 см.Размер детского ложа: 120х60 см.Размер ящика выкатного (ДхВ): 119,6х 26,6 см.</t>
  </si>
  <si>
    <t>https://topol-dt.ru/catalog/krovati_transformery_iz_ldsp_i_mdf/krovat_detskaya_polini_kids_french_900_amis_s_komodom_belyy/</t>
  </si>
  <si>
    <t>https://topol-dt.ru/upload/iblock/a00/b2c429d9_0e5e_11ed_bf2f_549f35008dee_f33c7f45_11ac_11ed_bf2f_549f35008dee.jpeg</t>
  </si>
  <si>
    <t>https://topol-dt.ru/upload/iblock/ef7/b2c429d9_0e5e_11ed_bf2f_549f35008dee_f98f2700_11ac_11ed_bf2f_549f35008dee.jpeg</t>
  </si>
  <si>
    <t>https://topol-dt.ru/upload/iblock/2e8/b2c429d9_0e5e_11ed_bf2f_549f35008dee_f98f2701_11ac_11ed_bf2f_549f35008dee.jpeg</t>
  </si>
  <si>
    <t>https://topol-dt.ru/upload/iblock/2ce/b2c429d9_0e5e_11ed_bf2f_549f35008dee_00d6fc76_11ad_11ed_bf2f_549f35008dee.jpeg</t>
  </si>
  <si>
    <t>https://topol-dt.ru/upload/iblock/851/b2c429d9_0e5e_11ed_bf2f_549f35008dee_00d6fc77_11ad_11ed_bf2f_549f35008dee.jpeg</t>
  </si>
  <si>
    <t>https://topol-dt.ru/upload/iblock/adc/b2c429d9_0e5e_11ed_bf2f_549f35008dee_00d6fc78_11ad_11ed_bf2f_549f35008dee.jpeg</t>
  </si>
  <si>
    <t>https://topol-dt.ru/upload/iblock/0fc/b2c429d9_0e5e_11ed_bf2f_549f35008dee_0c74132c_11ad_11ed_bf2f_549f35008dee.jpeg</t>
  </si>
  <si>
    <t>https://topol-dt.ru/upload/iblock/0f4/b2c429d9_0e5e_11ed_bf2f_549f35008dee_0c74132d_11ad_11ed_bf2f_549f35008dee.jpeg</t>
  </si>
  <si>
    <t>https://topol-dt.ru/upload/iblock/622/b2c429d9_0e5e_11ed_bf2f_549f35008dee_712dcd0c_1176_11ed_bf2f_549f35008dee.pdf</t>
  </si>
  <si>
    <t>Кровать детская Polini kids Ameli 900, с комодом, белый</t>
  </si>
  <si>
    <t>https://topol-dt.ru/catalog/krovati_transformery_iz_ldsp_i_mdf/krovat_detskaya_polini_kids_ameli_900_s_komodom_belyy/</t>
  </si>
  <si>
    <t>https://topol-dt.ru/upload/iblock/189/d1462cbc_0e5e_11ed_bf2f_549f35008dee_a7690763_11ad_11ed_bf2f_549f35008dee.jpeg</t>
  </si>
  <si>
    <t>https://topol-dt.ru/upload/iblock/ad4/d1462cbc_0e5e_11ed_bf2f_549f35008dee_a7690764_11ad_11ed_bf2f_549f35008dee.jpeg</t>
  </si>
  <si>
    <t>https://topol-dt.ru/upload/iblock/f5b/d1462cbc_0e5e_11ed_bf2f_549f35008dee_b29d618d_11ad_11ed_bf2f_549f35008dee.jpeg</t>
  </si>
  <si>
    <t>https://topol-dt.ru/upload/iblock/8a9/d1462cbc_0e5e_11ed_bf2f_549f35008dee_b29d618e_11ad_11ed_bf2f_549f35008dee.jpeg</t>
  </si>
  <si>
    <t>https://topol-dt.ru/upload/iblock/11a/d1462cbc_0e5e_11ed_bf2f_549f35008dee_ba5054f0_11ad_11ed_bf2f_549f35008dee.jpeg</t>
  </si>
  <si>
    <t>https://topol-dt.ru/upload/iblock/761/d1462cbc_0e5e_11ed_bf2f_549f35008dee_ba5054f1_11ad_11ed_bf2f_549f35008dee.jpeg</t>
  </si>
  <si>
    <t>https://topol-dt.ru/upload/iblock/1b1/d1462cbc_0e5e_11ed_bf2f_549f35008dee_c4c8a264_11ad_11ed_bf2f_549f35008dee.jpeg</t>
  </si>
  <si>
    <t>https://topol-dt.ru/upload/iblock/e48/d1462cbc_0e5e_11ed_bf2f_549f35008dee_c4c8a265_11ad_11ed_bf2f_549f35008dee.jpeg</t>
  </si>
  <si>
    <t>https://topol-dt.ru/upload/iblock/094/d1462cbc_0e5e_11ed_bf2f_549f35008dee_3605da7d_1176_11ed_bf2f_549f35008dee.pdf</t>
  </si>
  <si>
    <t>Кровать детская Polini kids French 900, Teddy, с комодом, белый-серый</t>
  </si>
  <si>
    <t>https://topol-dt.ru/catalog/krovati_transformery_iz_ldsp_i_mdf/krovat_detskaya_polini_kids_french_900_teddy_s_komodom_belyy_seryy/</t>
  </si>
  <si>
    <t>https://topol-dt.ru/upload/iblock/c75/0e2da1fe_0e5f_11ed_bf2f_549f35008dee_a5c51943_11ab_11ed_bf2f_549f35008dee.jpeg</t>
  </si>
  <si>
    <t>https://topol-dt.ru/upload/iblock/3df/0e2da1fe_0e5f_11ed_bf2f_549f35008dee_ae3b3d7c_11ab_11ed_bf2f_549f35008dee.jpeg</t>
  </si>
  <si>
    <t>https://topol-dt.ru/upload/iblock/e52/0e2da1fe_0e5f_11ed_bf2f_549f35008dee_e1830283_11ab_11ed_bf2f_549f35008dee.jpeg</t>
  </si>
  <si>
    <t>https://topol-dt.ru/upload/iblock/7bc/0e2da1fe_0e5f_11ed_bf2f_549f35008dee_e84f106c_11ab_11ed_bf2f_549f35008dee.jpeg</t>
  </si>
  <si>
    <t>https://topol-dt.ru/upload/iblock/530/0e2da1fe_0e5f_11ed_bf2f_549f35008dee_f04248f6_11ab_11ed_bf2f_549f35008dee.jpeg</t>
  </si>
  <si>
    <t>https://topol-dt.ru/upload/iblock/102/0e2da1fe_0e5f_11ed_bf2f_549f35008dee_f04248f7_11ab_11ed_bf2f_549f35008dee.jpeg</t>
  </si>
  <si>
    <t>https://topol-dt.ru/upload/iblock/3f2/0e2da1fe_0e5f_11ed_bf2f_549f35008dee_f80f6b7c_11ab_11ed_bf2f_549f35008dee.jpeg</t>
  </si>
  <si>
    <t>https://topol-dt.ru/upload/iblock/2f4/0e2da1fe_0e5f_11ed_bf2f_549f35008dee_f80f6b7d_11ab_11ed_bf2f_549f35008dee.jpeg</t>
  </si>
  <si>
    <t>https://topol-dt.ru/upload/iblock/550/0e2da1fe_0e5f_11ed_bf2f_549f35008dee_05ac4a0d_11ac_11ed_bf2f_549f35008dee.jpeg</t>
  </si>
  <si>
    <t>https://topol-dt.ru/upload/iblock/cb0/0e2da1fe_0e5f_11ed_bf2f_549f35008dee_b7adce6a_1176_11ed_bf2f_549f35008dee.pdf</t>
  </si>
  <si>
    <t>Кровать детская Polini kids French 900, Teddy, с комодом, белый-дуб пастельный</t>
  </si>
  <si>
    <t>https://topol-dt.ru/catalog/krovati_transformery_iz_ldsp_i_mdf/krovat_detskaya_polini_kids_french_900_teddy_s_komodom_belyy_dub_pastelnyy/</t>
  </si>
  <si>
    <t>https://topol-dt.ru/upload/iblock/c9f/1f9a74c0_0e5f_11ed_bf2f_549f35008dee_30c2f2c3_11ac_11ed_bf2f_549f35008dee.jpeg</t>
  </si>
  <si>
    <t>https://topol-dt.ru/upload/iblock/82b/1f9a74c0_0e5f_11ed_bf2f_549f35008dee_372d6840_11ac_11ed_bf2f_549f35008dee.jpeg</t>
  </si>
  <si>
    <t>https://topol-dt.ru/upload/iblock/030/1f9a74c0_0e5f_11ed_bf2f_549f35008dee_3ea99bfc_11ac_11ed_bf2f_549f35008dee.jpeg</t>
  </si>
  <si>
    <t>https://topol-dt.ru/upload/iblock/548/1f9a74c0_0e5f_11ed_bf2f_549f35008dee_3ea99bfd_11ac_11ed_bf2f_549f35008dee.jpeg</t>
  </si>
  <si>
    <t>https://topol-dt.ru/upload/iblock/31d/1f9a74c0_0e5f_11ed_bf2f_549f35008dee_45aecaeb_11ac_11ed_bf2f_549f35008dee.jpeg</t>
  </si>
  <si>
    <t>https://topol-dt.ru/upload/iblock/f50/1f9a74c0_0e5f_11ed_bf2f_549f35008dee_45aecaec_11ac_11ed_bf2f_549f35008dee.jpeg</t>
  </si>
  <si>
    <t>https://topol-dt.ru/upload/iblock/3b9/1f9a74c0_0e5f_11ed_bf2f_549f35008dee_5106d9b9_11ac_11ed_bf2f_549f35008dee.jpeg</t>
  </si>
  <si>
    <t>https://topol-dt.ru/upload/iblock/be7/1f9a74c0_0e5f_11ed_bf2f_549f35008dee_5106d9ba_11ac_11ed_bf2f_549f35008dee.jpeg</t>
  </si>
  <si>
    <t>https://topol-dt.ru/upload/iblock/b74/1f9a74c0_0e5f_11ed_bf2f_549f35008dee_aa32431d_1176_11ed_bf2f_549f35008dee.pdf</t>
  </si>
  <si>
    <t>Кровать детская Polini kids French 900, Teddy, с комодом, белый</t>
  </si>
  <si>
    <t>https://topol-dt.ru/catalog/krovati_transformery_iz_ldsp_i_mdf/krovat_detskaya_polini_kids_french_900_teddy_s_komodom_belyy/</t>
  </si>
  <si>
    <t>https://topol-dt.ru/upload/iblock/bbb/2e444ed0_0e5f_11ed_bf2f_549f35008dee_7bcc93a6_11ac_11ed_bf2f_549f35008dee.jpeg</t>
  </si>
  <si>
    <t>https://topol-dt.ru/upload/iblock/e57/2e444ed0_0e5f_11ed_bf2f_549f35008dee_825abdc7_11ac_11ed_bf2f_549f35008dee.jpeg</t>
  </si>
  <si>
    <t>https://topol-dt.ru/upload/iblock/403/2e444ed0_0e5f_11ed_bf2f_549f35008dee_825abdc8_11ac_11ed_bf2f_549f35008dee.jpeg</t>
  </si>
  <si>
    <t>https://topol-dt.ru/upload/iblock/97a/2e444ed0_0e5f_11ed_bf2f_549f35008dee_88e42528_11ac_11ed_bf2f_549f35008dee.jpeg</t>
  </si>
  <si>
    <t>https://topol-dt.ru/upload/iblock/f25/2e444ed0_0e5f_11ed_bf2f_549f35008dee_88e42529_11ac_11ed_bf2f_549f35008dee.jpeg</t>
  </si>
  <si>
    <t>https://topol-dt.ru/upload/iblock/8db/2e444ed0_0e5f_11ed_bf2f_549f35008dee_88e4252a_11ac_11ed_bf2f_549f35008dee.jpeg</t>
  </si>
  <si>
    <t>https://topol-dt.ru/upload/iblock/ce1/2e444ed0_0e5f_11ed_bf2f_549f35008dee_9ca8d2ae_11ac_11ed_bf2f_549f35008dee.jpeg</t>
  </si>
  <si>
    <t>https://topol-dt.ru/upload/iblock/70a/2e444ed0_0e5f_11ed_bf2f_549f35008dee_a669d62e_11ac_11ed_bf2f_549f35008dee.jpeg</t>
  </si>
  <si>
    <t>https://topol-dt.ru/upload/iblock/1e9/2e444ed0_0e5f_11ed_bf2f_549f35008dee_9b7a20cb_1176_11ed_bf2f_549f35008dee.pdf</t>
  </si>
  <si>
    <t>Кровать детская Polini kids French 900, Amis, с комодом, белый-серый</t>
  </si>
  <si>
    <t>https://topol-dt.ru/catalog/krovati_transformery_iz_ldsp_i_mdf/krovat_detskaya_polini_kids_french_900_amis_s_komodom_belyy_seryy/</t>
  </si>
  <si>
    <t>https://topol-dt.ru/upload/iblock/37c/3b60a313_0e5f_11ed_bf2f_549f35008dee_bab16f63_11ac_11ed_bf2f_549f35008dee.jpeg</t>
  </si>
  <si>
    <t>https://topol-dt.ru/upload/iblock/cb4/3b60a313_0e5f_11ed_bf2f_549f35008dee_bab16f64_11ac_11ed_bf2f_549f35008dee.jpeg</t>
  </si>
  <si>
    <t>https://topol-dt.ru/upload/iblock/2a8/3b60a313_0e5f_11ed_bf2f_549f35008dee_c6dfba0a_11ac_11ed_bf2f_549f35008dee.jpeg</t>
  </si>
  <si>
    <t>https://topol-dt.ru/upload/iblock/13b/3b60a313_0e5f_11ed_bf2f_549f35008dee_c6dfba0b_11ac_11ed_bf2f_549f35008dee.jpeg</t>
  </si>
  <si>
    <t>https://topol-dt.ru/upload/iblock/50f/3b60a313_0e5f_11ed_bf2f_549f35008dee_c6dfba0c_11ac_11ed_bf2f_549f35008dee.jpeg</t>
  </si>
  <si>
    <t>https://topol-dt.ru/upload/iblock/a55/3b60a313_0e5f_11ed_bf2f_549f35008dee_cf348b00_11ac_11ed_bf2f_549f35008dee.jpeg</t>
  </si>
  <si>
    <t>https://topol-dt.ru/upload/iblock/a8a/3b60a313_0e5f_11ed_bf2f_549f35008dee_cf348b01_11ac_11ed_bf2f_549f35008dee.jpeg</t>
  </si>
  <si>
    <t>https://topol-dt.ru/upload/iblock/52b/3b60a313_0e5f_11ed_bf2f_549f35008dee_d6779db7_11ac_11ed_bf2f_549f35008dee.jpeg</t>
  </si>
  <si>
    <t>https://topol-dt.ru/upload/iblock/f27/3b60a313_0e5f_11ed_bf2f_549f35008dee_d6779db9_11ac_11ed_bf2f_549f35008dee.jpeg</t>
  </si>
  <si>
    <t>https://topol-dt.ru/upload/iblock/086/3b60a313_0e5f_11ed_bf2f_549f35008dee_8d4e6fa9_1176_11ed_bf2f_549f35008dee.pdf</t>
  </si>
  <si>
    <t>Кровать детская Polini kids French 900, Amis, с комодом, белый-дуб пастельный</t>
  </si>
  <si>
    <t>белый-дуб светлый</t>
  </si>
  <si>
    <t>https://topol-dt.ru/catalog/krovati_transformery_iz_ldsp_i_mdf/krovat_detskaya_polini_kids_french_900_amis_s_komodom_belyy_dub_pastelnyy_1/</t>
  </si>
  <si>
    <t>https://topol-dt.ru/upload/iblock/ce1/4d872129_0e5f_11ed_bf2f_549f35008dee_7298fd46_11ae_11ed_bf2f_549f35008dee.jpeg</t>
  </si>
  <si>
    <t>https://topol-dt.ru/upload/iblock/e79/4d872129_0e5f_11ed_bf2f_549f35008dee_7298fd47_11ae_11ed_bf2f_549f35008dee.jpeg</t>
  </si>
  <si>
    <t>https://topol-dt.ru/upload/iblock/847/4d872129_0e5f_11ed_bf2f_549f35008dee_8555720e_11ae_11ed_bf2f_549f35008dee.jpeg</t>
  </si>
  <si>
    <t>https://topol-dt.ru/upload/iblock/6cd/4d872129_0e5f_11ed_bf2f_549f35008dee_8555720f_11ae_11ed_bf2f_549f35008dee.jpeg</t>
  </si>
  <si>
    <t>https://topol-dt.ru/upload/iblock/b01/4d872129_0e5f_11ed_bf2f_549f35008dee_8c80b701_11ae_11ed_bf2f_549f35008dee.jpeg</t>
  </si>
  <si>
    <t>https://topol-dt.ru/upload/iblock/893/4d872129_0e5f_11ed_bf2f_549f35008dee_8c80b702_11ae_11ed_bf2f_549f35008dee.jpeg</t>
  </si>
  <si>
    <t>https://topol-dt.ru/upload/iblock/5b2/4d872129_0e5f_11ed_bf2f_549f35008dee_966ef4a6_11ae_11ed_bf2f_549f35008dee.jpeg</t>
  </si>
  <si>
    <t>https://topol-dt.ru/upload/iblock/425/4d872129_0e5f_11ed_bf2f_549f35008dee_966ef4a7_11ae_11ed_bf2f_549f35008dee.jpeg</t>
  </si>
  <si>
    <t>https://topol-dt.ru/upload/iblock/949/4d872129_0e5f_11ed_bf2f_549f35008dee_a2a2020e_11ae_11ed_bf2f_549f35008dee.jpeg</t>
  </si>
  <si>
    <t>https://topol-dt.ru/upload/iblock/c4f/4d872129_0e5f_11ed_bf2f_549f35008dee_8074c1ef_1176_11ed_bf2f_549f35008dee.pdf</t>
  </si>
  <si>
    <t>Кровать детская Polini kids Ameli 900, с комодом, белый-серый</t>
  </si>
  <si>
    <t>https://topol-dt.ru/catalog/krovati_transformery_iz_ldsp_i_mdf/krovat_detskaya_polini_kids_ameli_900_s_komodom_belyy_seryy/</t>
  </si>
  <si>
    <t>https://topol-dt.ru/upload/iblock/9be/5cef694f_0e5f_11ed_bf2f_549f35008dee_2292fcd8_11ad_11ed_bf2f_549f35008dee.jpeg</t>
  </si>
  <si>
    <t>https://topol-dt.ru/upload/iblock/a1d/5cef694f_0e5f_11ed_bf2f_549f35008dee_2292fcd9_11ad_11ed_bf2f_549f35008dee.jpeg</t>
  </si>
  <si>
    <t>https://topol-dt.ru/upload/iblock/603/5cef694f_0e5f_11ed_bf2f_549f35008dee_35c4150e_11ad_11ed_bf2f_549f35008dee.jpeg</t>
  </si>
  <si>
    <t>https://topol-dt.ru/upload/iblock/b5c/5cef694f_0e5f_11ed_bf2f_549f35008dee_35c4150f_11ad_11ed_bf2f_549f35008dee.jpeg</t>
  </si>
  <si>
    <t>https://topol-dt.ru/upload/iblock/bb8/5cef694f_0e5f_11ed_bf2f_549f35008dee_3c7ab694_11ad_11ed_bf2f_549f35008dee.jpeg</t>
  </si>
  <si>
    <t>https://topol-dt.ru/upload/iblock/b33/5cef694f_0e5f_11ed_bf2f_549f35008dee_3c7ab695_11ad_11ed_bf2f_549f35008dee.jpeg</t>
  </si>
  <si>
    <t>https://topol-dt.ru/upload/iblock/017/5cef694f_0e5f_11ed_bf2f_549f35008dee_4aa8c915_11ad_11ed_bf2f_549f35008dee.jpeg</t>
  </si>
  <si>
    <t>https://topol-dt.ru/upload/iblock/90d/5cef694f_0e5f_11ed_bf2f_549f35008dee_4aa8c916_11ad_11ed_bf2f_549f35008dee.jpeg</t>
  </si>
  <si>
    <t>https://topol-dt.ru/upload/iblock/3c4/5cef694f_0e5f_11ed_bf2f_549f35008dee_6376bf58_1176_11ed_bf2f_549f35008dee.pdf</t>
  </si>
  <si>
    <t>Кровать детская Polini kids Ameli 900, с комодом, белый-дуб пастельный</t>
  </si>
  <si>
    <t>https://topol-dt.ru/catalog/krovati_transformery_iz_ldsp_i_mdf/krovat_detskaya_polini_kids_ameli_900_s_komodom_belyy_dub_pastelnyy/</t>
  </si>
  <si>
    <t>https://topol-dt.ru/upload/iblock/1b4/77319756_0e5f_11ed_bf2f_549f35008dee_67b7754e_11ad_11ed_bf2f_549f35008dee.jpeg</t>
  </si>
  <si>
    <t>https://topol-dt.ru/upload/iblock/985/77319756_0e5f_11ed_bf2f_549f35008dee_67b7754f_11ad_11ed_bf2f_549f35008dee.jpeg</t>
  </si>
  <si>
    <t>https://topol-dt.ru/upload/iblock/84f/77319756_0e5f_11ed_bf2f_549f35008dee_7468aba4_11ad_11ed_bf2f_549f35008dee.jpeg</t>
  </si>
  <si>
    <t>https://topol-dt.ru/upload/iblock/793/77319756_0e5f_11ed_bf2f_549f35008dee_7ccbc4db_11ad_11ed_bf2f_549f35008dee.jpeg</t>
  </si>
  <si>
    <t>https://topol-dt.ru/upload/iblock/d64/77319756_0e5f_11ed_bf2f_549f35008dee_7ccbc4dc_11ad_11ed_bf2f_549f35008dee.jpeg</t>
  </si>
  <si>
    <t>https://topol-dt.ru/upload/iblock/223/77319756_0e5f_11ed_bf2f_549f35008dee_87b8b5bd_11ad_11ed_bf2f_549f35008dee.jpeg</t>
  </si>
  <si>
    <t>https://topol-dt.ru/upload/iblock/73e/77319756_0e5f_11ed_bf2f_549f35008dee_87b8b5be_11ad_11ed_bf2f_549f35008dee.jpeg</t>
  </si>
  <si>
    <t>https://topol-dt.ru/upload/iblock/863/77319756_0e5f_11ed_bf2f_549f35008dee_90d57a49_11ad_11ed_bf2f_549f35008dee.jpeg</t>
  </si>
  <si>
    <t>https://topol-dt.ru/upload/iblock/f54/77319756_0e5f_11ed_bf2f_549f35008dee_4ae36a65_1176_11ed_bf2f_549f35008dee.pdf</t>
  </si>
  <si>
    <t>Матрас детский Polini kids Волшебные сны Перышко 90х50х10, с закругленными углами, бязь</t>
  </si>
  <si>
    <t>0.045</t>
  </si>
  <si>
    <t>Материал матраса состоит из 100% хлопка (бязь).Основа матраса- беспружинная.Толщина составляет 10 см.Имеет 2 стороны одинаковой жесткости, степень которой ниже средней.Съемный чехол на молнии, находящийся с трех сторон.Обладает отличной воздухопроницаемостью и высокими свойствами терморегуляции.Размеры изделия, см: 90х50х10</t>
  </si>
  <si>
    <t>https://topol-dt.ru/catalog/matratsy/matras_detskiy_polini_kids_volshebnye_sny_peryshko_90kh50kh10_s_zakruglennymi_uglami_byaz/</t>
  </si>
  <si>
    <t>https://topol-dt.ru/upload/iblock/e19/d0930d3e_f141_11ec_bf2f_549f35008dee_ebfd3922_0675_11ed_bf2f_549f35008dee.jpeg</t>
  </si>
  <si>
    <t>https://topol-dt.ru/upload/iblock/73f/d0930d3e_f141_11ec_bf2f_549f35008dee_f2f6812e_0675_11ed_bf2f_549f35008dee.jpeg</t>
  </si>
  <si>
    <t>https://topol-dt.ru/upload/iblock/2c5/d0930d3e_f141_11ec_bf2f_549f35008dee_f2f6812f_0675_11ed_bf2f_549f35008dee.jpeg</t>
  </si>
  <si>
    <t>https://topol-dt.ru/upload/iblock/ef8/d0930d3e_f141_11ec_bf2f_549f35008dee_f9550fca_0675_11ed_bf2f_549f35008dee.jpeg</t>
  </si>
  <si>
    <t>https://topol-dt.ru/upload/iblock/4d7/d0930d3e_f141_11ec_bf2f_549f35008dee_f9550fcb_0675_11ed_bf2f_549f35008dee.jpeg</t>
  </si>
  <si>
    <t>Стеллаж с ящиками Polini kids Simple, серый</t>
  </si>
  <si>
    <t>Стеллаж с ящиками Polini kids Simple, серый  –многофункциональный стеллаж для детской комнаты с тремя открытыми полками и тремя вместительными ящиками на роликовых направляющих.Широкое разнообразие цветов исполнения – возможность составить уникальный интерьер детской комнаты.Стеллаж прекрасно сочетается с остальными элементами мебели Polini.Габариты изделия, мм: (ВхШхГ)1900 х 450 х 500.</t>
  </si>
  <si>
    <t>https://topol-dt.ru/catalog/shkafy/stellazh_s_yashchikami_polini_kids_simple_seryy/</t>
  </si>
  <si>
    <t>https://topol-dt.ru/upload/iblock/1c3/567832b0_0cd9_11ed_bf2f_549f35008dee_34679177_1c79_11ed_bf2f_549f35008dee.jpeg</t>
  </si>
  <si>
    <t>https://topol-dt.ru/upload/iblock/b7c/567832b0_0cd9_11ed_bf2f_549f35008dee_bd754c38_60d4_11ed_bf2f_549f35008dee.jpeg</t>
  </si>
  <si>
    <t>https://topol-dt.ru/upload/iblock/0e0/567832b0_0cd9_11ed_bf2f_549f35008dee_bd754c39_60d4_11ed_bf2f_549f35008dee.jpeg</t>
  </si>
  <si>
    <t>https://topol-dt.ru/upload/iblock/104/567832b0_0cd9_11ed_bf2f_549f35008dee_c4c445d0_60d4_11ed_bf2f_549f35008dee.jpeg</t>
  </si>
  <si>
    <t>https://topol-dt.ru/upload/iblock/cc3/567832b0_0cd9_11ed_bf2f_549f35008dee_c4c445d1_60d4_11ed_bf2f_549f35008dee.jpeg</t>
  </si>
  <si>
    <t>https://topol-dt.ru/upload/iblock/6f3/567832b0_0cd9_11ed_bf2f_549f35008dee_67829a51_1c7a_11ed_bf2f_549f35008dee.pdf</t>
  </si>
  <si>
    <t>Шкаф двухсекционный Polini kids Simple с 1 ящиком, натуральный</t>
  </si>
  <si>
    <t>https://topol-dt.ru/catalog/shkafy/shkaf_dvukhsektsionnyy_polini_kids_simple_s_1_yashchikom_naturalnyy/</t>
  </si>
  <si>
    <t>https://topol-dt.ru/upload/iblock/955/dfeb719f_01c3_11ed_bf2f_549f35008dee_7f405edd_1d68_11ed_bf2f_549f35008dee.jpeg</t>
  </si>
  <si>
    <t>https://topol-dt.ru/upload/iblock/350/dfeb719f_01c3_11ed_bf2f_549f35008dee_75c201e7_1d68_11ed_bf2f_549f35008dee.jpeg</t>
  </si>
  <si>
    <t>https://topol-dt.ru/upload/iblock/fdc/dfeb719f_01c3_11ed_bf2f_549f35008dee_6167dba5_1d69_11ed_bf2f_549f35008dee.pdf</t>
  </si>
  <si>
    <t>Комод Polini kids Simple c 4 ящиками, натуральный</t>
  </si>
  <si>
    <t>https://topol-dt.ru/catalog/komody_i_stoliki/komod_polini_kids_simple_c_4_yashchikami_naturalnyy/</t>
  </si>
  <si>
    <t>https://topol-dt.ru/upload/iblock/8f3/40b3f5a6_0dd5_11ed_bf2f_549f35008dee_93f5775f_1d68_11ed_bf2f_549f35008dee.jpeg</t>
  </si>
  <si>
    <t>https://topol-dt.ru/upload/iblock/1f3/40b3f5a6_0dd5_11ed_bf2f_549f35008dee_93f57762_1d68_11ed_bf2f_549f35008dee.jpeg</t>
  </si>
  <si>
    <t>https://topol-dt.ru/upload/iblock/f27/40b3f5a6_0dd5_11ed_bf2f_549f35008dee_e0fc7ebd_1d68_11ed_bf2f_549f35008dee.pdf</t>
  </si>
  <si>
    <t>Комод Polini kids Simple 2110, белый</t>
  </si>
  <si>
    <t>Комод Polini kids Simple 2110 создаст теплую атмосферу в комнате ребенка благодаря современному дизайну.Модель сочетает в себе открытые и закрытые полки.Широкая поверхность может использоваться в качестве хранения вещей.Подходит для пеленания ребенка благодаря возможности установки пеленальной рамы с бортиками.Пеленальная поверхность предназначена для использования детьми с рождения и до 12 месяцев.Рамка для пеленания не входит в комплект и продается отдельно: 0001757.9 Рамка для пеленания Polini kids для комода Универсальная, белыйВ трех вместительных ящиках на шариковых направляющих поместятся все те детские вещи, аксессуары и игрушки, которые должны быть всегда под рукой.Комод изготовлен из высококачественного ЛДСП, торцы деталей облицованы противоударной кромкой ПВХ 2 мм и 0,4 мм для обеспечения долговечности изделия.Возраст ребенка: от 0 месяцев.Габариты изделия (ДхШхВ) – 1130х505х865 мм..</t>
  </si>
  <si>
    <t>https://topol-dt.ru/catalog/komody_i_stoliki/komod_polini_kids_simple_2110_belyy/</t>
  </si>
  <si>
    <t>https://topol-dt.ru/upload/iblock/af9/c0f18f34_e75d_11ea_a0f3_549f35008dee_85c3ae80_22d3_11ed_bf2f_549f35008dee.jpeg</t>
  </si>
  <si>
    <t>https://topol-dt.ru/upload/iblock/a3e/c0f18f34_e75d_11ea_a0f3_549f35008dee_85c3ae81_22d3_11ed_bf2f_549f35008dee.jpeg</t>
  </si>
  <si>
    <t>https://topol-dt.ru/upload/iblock/a08/c0f18f34_e75d_11ea_a0f3_549f35008dee_8bd14e53_22d3_11ed_bf2f_549f35008dee.jpeg</t>
  </si>
  <si>
    <t>https://topol-dt.ru/upload/iblock/7c8/c0f18f34_e75d_11ea_a0f3_549f35008dee_8bd14e54_22d3_11ed_bf2f_549f35008dee.jpeg</t>
  </si>
  <si>
    <t>https://topol-dt.ru/upload/iblock/22f/c0f18f34_e75d_11ea_a0f3_549f35008dee_8bd14e55_22d3_11ed_bf2f_549f35008dee.jpeg</t>
  </si>
  <si>
    <t>https://topol-dt.ru/upload/iblock/ac9/c0f18f34_e75d_11ea_a0f3_549f35008dee_9518eba4_22d3_11ed_bf2f_549f35008dee.jpeg</t>
  </si>
  <si>
    <t>https://topol-dt.ru/upload/iblock/d99/c0f18f34_e75d_11ea_a0f3_549f35008dee_9518eba5_22d3_11ed_bf2f_549f35008dee.jpeg</t>
  </si>
  <si>
    <t>https://topol-dt.ru/upload/iblock/d46/c0f18f34_e75d_11ea_a0f3_549f35008dee_9b138074_22d3_11ed_bf2f_549f35008dee.jpeg</t>
  </si>
  <si>
    <t>https://topol-dt.ru/upload/iblock/008/c0f18f34_e75d_11ea_a0f3_549f35008dee_9b138075_22d3_11ed_bf2f_549f35008dee.jpeg</t>
  </si>
  <si>
    <t>https://topol-dt.ru/upload/iblock/3cc/c0f18f34_e75d_11ea_a0f3_549f35008dee_9b138076_22d3_11ed_bf2f_549f35008dee.jpeg</t>
  </si>
  <si>
    <t>https://topol-dt.ru/upload/iblock/867/c0f18f34_e75d_11ea_a0f3_549f35008dee_a3df5638_22d3_11ed_bf2f_549f35008dee.jpeg</t>
  </si>
  <si>
    <t>https://topol-dt.ru/upload/iblock/d03/c0f18f34_e75d_11ea_a0f3_549f35008dee_546f469f_22d4_11ed_bf2f_549f35008dee.pdf</t>
  </si>
  <si>
    <t>Комод Polini kids Simple 2110,  вяз-белый</t>
  </si>
  <si>
    <t>Комод Polini kids Simple 2110 создаст теплую атмосферу в комнате ребенка благодаря современному дизайну.Модель сочетает в себе открытые и закрытые полки.Широкая поверхность может использоваться в качестве хранения вещей.Подходит для пеленания ребенка благодаря возможности установки пеленальной рамы с бортиками.Пеленальная поверхность предназначена для использования детьми с рождения и до 12 месяцев.Рамка для пеленания не входит в комплект и продается отдельно: 0001757.9 Рамка для пеленания Polini kids для комода Универсальная, белыйВ трех вместительных ящиках на шариковых направляющих поместятся все те детские вещи, аксессуары и игрушки, которые должны быть всегда под рукой.Комод изготовлен из высококачественного ЛДСП, торцы деталей облицованы противоударной кромкой ПВХ 2 мм и 0,4 мм для обеспечения долговечности изделия.Возраст ребенка: от 0 месяцев.Габариты изделия (ДхШхВ) – 1130х505х865 мм.</t>
  </si>
  <si>
    <t>https://topol-dt.ru/catalog/komody_i_stoliki/komod_polini_kids_simple_2110_vyaz_belyy/</t>
  </si>
  <si>
    <t>https://topol-dt.ru/upload/iblock/d39/ff07429b_e75d_11ea_a0f3_549f35008dee_394b6a0b_22d3_11ed_bf2f_549f35008dee.jpeg</t>
  </si>
  <si>
    <t>https://topol-dt.ru/upload/iblock/04f/ff07429b_e75d_11ea_a0f3_549f35008dee_45051144_22d3_11ed_bf2f_549f35008dee.jpeg</t>
  </si>
  <si>
    <t>https://topol-dt.ru/upload/iblock/68d/ff07429b_e75d_11ea_a0f3_549f35008dee_45051145_22d3_11ed_bf2f_549f35008dee.jpeg</t>
  </si>
  <si>
    <t>https://topol-dt.ru/upload/iblock/abb/ff07429b_e75d_11ea_a0f3_549f35008dee_45051146_22d3_11ed_bf2f_549f35008dee.jpeg</t>
  </si>
  <si>
    <t>https://topol-dt.ru/upload/iblock/de7/ff07429b_e75d_11ea_a0f3_549f35008dee_4cae7f26_22d3_11ed_bf2f_549f35008dee.jpeg</t>
  </si>
  <si>
    <t>https://topol-dt.ru/upload/iblock/9a2/ff07429b_e75d_11ea_a0f3_549f35008dee_4cae7f27_22d3_11ed_bf2f_549f35008dee.jpeg</t>
  </si>
  <si>
    <t>https://topol-dt.ru/upload/iblock/988/ff07429b_e75d_11ea_a0f3_549f35008dee_5511985d_22d3_11ed_bf2f_549f35008dee.jpeg</t>
  </si>
  <si>
    <t>https://topol-dt.ru/upload/iblock/169/ff07429b_e75d_11ea_a0f3_549f35008dee_5511985e_22d3_11ed_bf2f_549f35008dee.jpeg</t>
  </si>
  <si>
    <t>https://topol-dt.ru/upload/iblock/af2/ff07429b_e75d_11ea_a0f3_549f35008dee_5cd072a1_22d3_11ed_bf2f_549f35008dee.jpeg</t>
  </si>
  <si>
    <t>https://topol-dt.ru/upload/iblock/1db/ff07429b_e75d_11ea_a0f3_549f35008dee_5cd072a2_22d3_11ed_bf2f_549f35008dee.jpeg</t>
  </si>
  <si>
    <t>https://topol-dt.ru/upload/iblock/c99/ff07429b_e75d_11ea_a0f3_549f35008dee_62dbb113_22d3_11ed_bf2f_549f35008dee.jpeg</t>
  </si>
  <si>
    <t>https://topol-dt.ru/upload/iblock/757/ff07429b_e75d_11ea_a0f3_549f35008dee_71cee1a1_22d4_11ed_bf2f_549f35008dee.pdf</t>
  </si>
  <si>
    <t>Комод Polini kids Simple 2110, белый-серый</t>
  </si>
  <si>
    <t>https://topol-dt.ru/catalog/komody_i_stoliki/komod_polini_kids_simple_2110_belyy_seryy/</t>
  </si>
  <si>
    <t>https://topol-dt.ru/upload/iblock/d50/dc78241a_e75e_11ea_a0f3_549f35008dee_b51eeed5_22d3_11ed_bf2f_549f35008dee.jpeg</t>
  </si>
  <si>
    <t>https://topol-dt.ru/upload/iblock/79a/dc78241a_e75e_11ea_a0f3_549f35008dee_b51eeed6_22d3_11ed_bf2f_549f35008dee.jpeg</t>
  </si>
  <si>
    <t>https://topol-dt.ru/upload/iblock/01f/dc78241a_e75e_11ea_a0f3_549f35008dee_b51eeed7_22d3_11ed_bf2f_549f35008dee.jpeg</t>
  </si>
  <si>
    <t>https://topol-dt.ru/upload/iblock/98c/dc78241a_e75e_11ea_a0f3_549f35008dee_bd54cde6_22d3_11ed_bf2f_549f35008dee.jpeg</t>
  </si>
  <si>
    <t>https://topol-dt.ru/upload/iblock/f13/dc78241a_e75e_11ea_a0f3_549f35008dee_bd54cde7_22d3_11ed_bf2f_549f35008dee.jpeg</t>
  </si>
  <si>
    <t>https://topol-dt.ru/upload/iblock/285/dc78241a_e75e_11ea_a0f3_549f35008dee_c396cbfe_22d3_11ed_bf2f_549f35008dee.jpeg</t>
  </si>
  <si>
    <t>https://topol-dt.ru/upload/iblock/da8/dc78241a_e75e_11ea_a0f3_549f35008dee_c396cbff_22d3_11ed_bf2f_549f35008dee.jpeg</t>
  </si>
  <si>
    <t>https://topol-dt.ru/upload/iblock/6b3/dc78241a_e75e_11ea_a0f3_549f35008dee_c9ee3679_22d3_11ed_bf2f_549f35008dee.jpeg</t>
  </si>
  <si>
    <t>https://topol-dt.ru/upload/iblock/805/dc78241a_e75e_11ea_a0f3_549f35008dee_c9ee367a_22d3_11ed_bf2f_549f35008dee.jpeg</t>
  </si>
  <si>
    <t>https://topol-dt.ru/upload/iblock/93b/dc78241a_e75e_11ea_a0f3_549f35008dee_d0d47384_22d3_11ed_bf2f_549f35008dee.jpeg</t>
  </si>
  <si>
    <t>https://topol-dt.ru/upload/iblock/5b1/dc78241a_e75e_11ea_a0f3_549f35008dee_d0d47385_22d3_11ed_bf2f_549f35008dee.jpeg</t>
  </si>
  <si>
    <t>https://topol-dt.ru/upload/iblock/39b/dc78241a_e75e_11ea_a0f3_549f35008dee_5d97f20d_22d4_11ed_bf2f_549f35008dee.pdf</t>
  </si>
  <si>
    <t>Комод Polini kids Simple 2110, серый-белый</t>
  </si>
  <si>
    <t>https://topol-dt.ru/catalog/komody_i_stoliki/komod_polini_kids_simple_2110_seryy_belyy/</t>
  </si>
  <si>
    <t>https://topol-dt.ru/upload/iblock/8a3/0852d3ad_e75f_11ea_a0f3_549f35008dee_e48d3a2a_22d3_11ed_bf2f_549f35008dee.jpeg</t>
  </si>
  <si>
    <t>https://topol-dt.ru/upload/iblock/72b/0852d3ad_e75f_11ea_a0f3_549f35008dee_e48d3a2b_22d3_11ed_bf2f_549f35008dee.jpeg</t>
  </si>
  <si>
    <t>https://topol-dt.ru/upload/iblock/fbe/0852d3ad_e75f_11ea_a0f3_549f35008dee_ea91f0bd_22d3_11ed_bf2f_549f35008dee.jpeg</t>
  </si>
  <si>
    <t>https://topol-dt.ru/upload/iblock/ae0/0852d3ad_e75f_11ea_a0f3_549f35008dee_ea91f0be_22d3_11ed_bf2f_549f35008dee.jpeg</t>
  </si>
  <si>
    <t>https://topol-dt.ru/upload/iblock/6b3/0852d3ad_e75f_11ea_a0f3_549f35008dee_ea91f0bf_22d3_11ed_bf2f_549f35008dee.jpeg</t>
  </si>
  <si>
    <t>https://topol-dt.ru/upload/iblock/a4f/0852d3ad_e75f_11ea_a0f3_549f35008dee_f2a67c8b_22d3_11ed_bf2f_549f35008dee.jpeg</t>
  </si>
  <si>
    <t>https://topol-dt.ru/upload/iblock/db7/0852d3ad_e75f_11ea_a0f3_549f35008dee_f2a67c8c_22d3_11ed_bf2f_549f35008dee.jpeg</t>
  </si>
  <si>
    <t>https://topol-dt.ru/upload/iblock/2c7/0852d3ad_e75f_11ea_a0f3_549f35008dee_fd268a63_22d3_11ed_bf2f_549f35008dee.jpeg</t>
  </si>
  <si>
    <t>https://topol-dt.ru/upload/iblock/c23/0852d3ad_e75f_11ea_a0f3_549f35008dee_fd268a65_22d3_11ed_bf2f_549f35008dee.jpeg</t>
  </si>
  <si>
    <t>https://topol-dt.ru/upload/iblock/630/0852d3ad_e75f_11ea_a0f3_549f35008dee_04a2be1f_22d4_11ed_bf2f_549f35008dee.jpeg</t>
  </si>
  <si>
    <t>https://topol-dt.ru/upload/iblock/d5b/0852d3ad_e75f_11ea_a0f3_549f35008dee_0ac10794_22d4_11ed_bf2f_549f35008dee.jpeg</t>
  </si>
  <si>
    <t>https://topol-dt.ru/upload/iblock/603/0852d3ad_e75f_11ea_a0f3_549f35008dee_66e6b380_22d4_11ed_bf2f_549f35008dee.pdf</t>
  </si>
  <si>
    <t>Комод Polini kids Simple 2580, со стеллажом, белый</t>
  </si>
  <si>
    <t>50.3</t>
  </si>
  <si>
    <t>Комод Polini kids Simple 2580, со стеллажом, белый дополнит комнату и позволит хранить нижнее белье и мелкие вещи в полном порядке. Комод имеет откидную пеленальную поверхность.В сложенном состоянии пеленальная поверхность превращается в дополнительную полку и нишу для вещей. При желании ее можно легко демонтировать. Размер пеленальной поверхности составляет 72х73 см, максимальная нагрузка – 11 кг. Фасад и корпус выполнен из ЛДСП производства Kronospan (Австрия).Состоит из 4 ящиков на шариковых направляющих, в которые поместятся все детские вещи.На полке стеллажа будет удобно разместить самые необходимые гигиенические принадлежности, чтобы при уходе за малышом все было под рукой.Габариты изделия (ДхШхВ) – 804х467х1367 мм.</t>
  </si>
  <si>
    <t>https://topol-dt.ru/catalog/komody_i_stoliki/komod_polini_kids_simple_2580_so_stellazhom_belyy/</t>
  </si>
  <si>
    <t>https://topol-dt.ru/upload/iblock/0e3/7da579dc_f85f_11ec_bf2f_549f35008dee_11dffe6b_22f9_11ed_bf2f_549f35008dee.jpeg</t>
  </si>
  <si>
    <t>https://topol-dt.ru/upload/iblock/9cc/7da579dc_f85f_11ec_bf2f_549f35008dee_cf16af2b_1c51_11f0_ba9b_5254001dfc81.jpeg</t>
  </si>
  <si>
    <t>https://topol-dt.ru/upload/iblock/b20/7da579dc_f85f_11ec_bf2f_549f35008dee_cf16af2c_1c51_11f0_ba9b_5254001dfc81.jpeg</t>
  </si>
  <si>
    <t>https://topol-dt.ru/upload/iblock/1a1/7da579dc_f85f_11ec_bf2f_549f35008dee_d83e5780_1c51_11f0_ba9b_5254001dfc81.jpeg</t>
  </si>
  <si>
    <t>https://topol-dt.ru/upload/iblock/384/7da579dc_f85f_11ec_bf2f_549f35008dee_d83e5781_1c51_11f0_ba9b_5254001dfc81.jpeg</t>
  </si>
  <si>
    <t>https://topol-dt.ru/upload/iblock/899/7da579dc_f85f_11ec_bf2f_549f35008dee_e1744584_1c51_11f0_ba9b_5254001dfc81.jpeg</t>
  </si>
  <si>
    <t>https://topol-dt.ru/upload/iblock/b0b/7da579dc_f85f_11ec_bf2f_549f35008dee_e1744585_1c51_11f0_ba9b_5254001dfc81.jpeg</t>
  </si>
  <si>
    <t>https://topol-dt.ru/upload/iblock/358/7da579dc_f85f_11ec_bf2f_549f35008dee_eaecdb29_1c51_11f0_ba9b_5254001dfc81.jpeg</t>
  </si>
  <si>
    <t>https://topol-dt.ru/upload/iblock/371/7da579dc_f85f_11ec_bf2f_549f35008dee_eaecdb2a_1c51_11f0_ba9b_5254001dfc81.jpeg</t>
  </si>
  <si>
    <t>https://topol-dt.ru/upload/iblock/e55/7da579dc_f85f_11ec_bf2f_549f35008dee_f34048db_1c51_11f0_ba9b_5254001dfc81.jpeg</t>
  </si>
  <si>
    <t>https://topol-dt.ru/upload/iblock/816/7da579dc_f85f_11ec_bf2f_549f35008dee_f34048dc_1c51_11f0_ba9b_5254001dfc81.jpeg</t>
  </si>
  <si>
    <t>https://topol-dt.ru/upload/iblock/7ca/7da579dc_f85f_11ec_bf2f_549f35008dee_fbf31e93_1c51_11f0_ba9b_5254001dfc81.jpeg</t>
  </si>
  <si>
    <t>https://topol-dt.ru/upload/iblock/284/7da579dc_f85f_11ec_bf2f_549f35008dee_fbf31e94_1c51_11f0_ba9b_5254001dfc81.jpeg</t>
  </si>
  <si>
    <t>https://topol-dt.ru/upload/iblock/f61/7da579dc_f85f_11ec_bf2f_549f35008dee_030dacf6_22f9_11ed_bf2f_549f35008dee.jpeg</t>
  </si>
  <si>
    <t>https://topol-dt.ru/upload/iblock/12b/7da579dc_f85f_11ec_bf2f_549f35008dee_0970fe52_22f9_11ed_bf2f_549f35008dee.jpeg</t>
  </si>
  <si>
    <t>https://topol-dt.ru/upload/iblock/164/7da579dc_f85f_11ec_bf2f_549f35008dee_0970fe53_22f9_11ed_bf2f_549f35008dee.jpeg</t>
  </si>
  <si>
    <t>https://topol-dt.ru/upload/iblock/77e/7da579dc_f85f_11ec_bf2f_549f35008dee_11dffe6c_22f9_11ed_bf2f_549f35008dee.jpeg</t>
  </si>
  <si>
    <t>https://topol-dt.ru/upload/iblock/876/7da579dc_f85f_11ec_bf2f_549f35008dee_1845b127_22f9_11ed_bf2f_549f35008dee.jpeg</t>
  </si>
  <si>
    <t>https://topol-dt.ru/upload/iblock/b29/7da579dc_f85f_11ec_bf2f_549f35008dee_1845b128_22f9_11ed_bf2f_549f35008dee.jpeg</t>
  </si>
  <si>
    <t>https://topol-dt.ru/upload/iblock/4fc/7da579dc_f85f_11ec_bf2f_549f35008dee_1e4508b8_22f9_11ed_bf2f_549f35008dee.jpeg</t>
  </si>
  <si>
    <t>https://topol-dt.ru/upload/iblock/3a1/7da579dc_f85f_11ec_bf2f_549f35008dee_1e4508b9_22f9_11ed_bf2f_549f35008dee.jpeg</t>
  </si>
  <si>
    <t>https://topol-dt.ru/upload/iblock/6f2/7da579dc_f85f_11ec_bf2f_549f35008dee_2497b072_22f9_11ed_bf2f_549f35008dee.jpeg</t>
  </si>
  <si>
    <t>https://topol-dt.ru/upload/iblock/3dd/7da579dc_f85f_11ec_bf2f_549f35008dee_2497b073_22f9_11ed_bf2f_549f35008dee.jpeg</t>
  </si>
  <si>
    <t>https://topol-dt.ru/upload/iblock/742/7da579dc_f85f_11ec_bf2f_549f35008dee_2b0bab71_22f9_11ed_bf2f_549f35008dee.jpeg</t>
  </si>
  <si>
    <t>https://topol-dt.ru/upload/iblock/7b3/7da579dc_f85f_11ec_bf2f_549f35008dee_fa9761ac_22f8_11ed_bf2f_549f35008dee.pdf</t>
  </si>
  <si>
    <t>Комод Polini kids Simple 2581 со стеллажом,белый</t>
  </si>
  <si>
    <t>Комод Polini kids Simple 2581, со стеллажом, белый дополнит комнату и позволит хранить нижнее белье и мелкие вещи в полном порядке. Комод имеет откидную пеленальную поверхность.В сложенном состоянии пеленальная поверхность превращается в дополнительную полку и нишу для вещей. При желании ее можно легко демонтировать. Размер пеленальной поверхности составляет 72х73 см, максимальная нагрузка – 11 кг. Фасад и корпус выполнен из ЛДСП производства Kronospan (Австрия).Состоит из 4 ящиков на шариковых направляющих, в которые поместятся все детские вещи.На полке стеллажа будет удобно разместить самые необходимые гигиенические принадлежности, чтобы при уходе за малышом все было под рукой.Габариты изделия (ДхШхВ) – 804х467х1367 мм.</t>
  </si>
  <si>
    <t>https://topol-dt.ru/catalog/komody_i_stoliki/komod_polini_kids_simple_2581_so_stellazhom_belyy/</t>
  </si>
  <si>
    <t>https://topol-dt.ru/upload/iblock/d45/dcfb76b5_f85f_11ec_bf2f_549f35008dee_68ebf151_2531_11ed_bf2f_549f35008dee.jpeg</t>
  </si>
  <si>
    <t>https://topol-dt.ru/upload/iblock/33d/dcfb76b5_f85f_11ec_bf2f_549f35008dee_5159b0fb_2531_11ed_bf2f_549f35008dee.jpeg</t>
  </si>
  <si>
    <t>https://topol-dt.ru/upload/iblock/029/dcfb76b5_f85f_11ec_bf2f_549f35008dee_5159b0fc_2531_11ed_bf2f_549f35008dee.jpeg</t>
  </si>
  <si>
    <t>https://topol-dt.ru/upload/iblock/438/dcfb76b5_f85f_11ec_bf2f_549f35008dee_5d93e283_2531_11ed_bf2f_549f35008dee.jpeg</t>
  </si>
  <si>
    <t>https://topol-dt.ru/upload/iblock/1bc/dcfb76b5_f85f_11ec_bf2f_549f35008dee_68ebf152_2531_11ed_bf2f_549f35008dee.jpeg</t>
  </si>
  <si>
    <t>https://topol-dt.ru/upload/iblock/e2c/dcfb76b5_f85f_11ec_bf2f_549f35008dee_70cc1ed9_2531_11ed_bf2f_549f35008dee.jpeg</t>
  </si>
  <si>
    <t>https://topol-dt.ru/upload/iblock/3ff/dcfb76b5_f85f_11ec_bf2f_549f35008dee_70cc1eda_2531_11ed_bf2f_549f35008dee.jpeg</t>
  </si>
  <si>
    <t>https://topol-dt.ru/upload/iblock/c82/dcfb76b5_f85f_11ec_bf2f_549f35008dee_7789e480_2531_11ed_bf2f_549f35008dee.jpeg</t>
  </si>
  <si>
    <t>https://topol-dt.ru/upload/iblock/24f/dcfb76b5_f85f_11ec_bf2f_549f35008dee_7789e482_2531_11ed_bf2f_549f35008dee.jpeg</t>
  </si>
  <si>
    <t>https://topol-dt.ru/upload/iblock/356/dcfb76b5_f85f_11ec_bf2f_549f35008dee_8255821e_2531_11ed_bf2f_549f35008dee.jpeg</t>
  </si>
  <si>
    <t>https://topol-dt.ru/upload/iblock/dce/dcfb76b5_f85f_11ec_bf2f_549f35008dee_013e124a_2864_11ed_bf2f_549f35008dee.jpeg</t>
  </si>
  <si>
    <t>https://topol-dt.ru/upload/iblock/c8a/dcfb76b5_f85f_11ec_bf2f_549f35008dee_be2eb4e7_2532_11ed_bf2f_549f35008dee.pdf</t>
  </si>
  <si>
    <t>Кровать детская Polini kids Basic 180х90, белый</t>
  </si>
  <si>
    <t>Кровать детская Polini kids Basic 180х90, белый изготовлена из высококачественного ЛДСП - безвредного и надежного материала для ребенка. Основание – латофлексы из фанеры. Отличается простой надежной конструкцией.Модель оснащена реечным днищем.Бортики защитят ребенка от случайных падений с кровати (приобретается отдельно).Универсальный белый цвет дерева сочетается с любой детской мебелью, а также с любым постельным бельем. Можно докомплектовать кровать вместительным выдвижным ящиком на колесах, которым также (приобретается отдельно). Устойчивая конструкция гарантирует безопасность и удобство при эксплуатации. Продукция произведена в строгом соответствии с ГОСТ 19917 и ТР ТС 025/2012 «О безопасности мебельной продукции».Габариты изделия (ДхШхВ) – 183,6х95,6х85 см.</t>
  </si>
  <si>
    <t>https://topol-dt.ru/catalog/krovatki/krovat_detskaya_polini_kids_basic_180kh90_belyy/</t>
  </si>
  <si>
    <t>https://topol-dt.ru/upload/iblock/c2b/180c68e9_13ab_11ed_bf2f_549f35008dee_95c95e87_27ab_11ed_bf2f_549f35008dee.jpeg</t>
  </si>
  <si>
    <t>https://topol-dt.ru/upload/iblock/f59/180c68e9_13ab_11ed_bf2f_549f35008dee_95c95e88_27ab_11ed_bf2f_549f35008dee.jpeg</t>
  </si>
  <si>
    <t>https://topol-dt.ru/upload/iblock/634/180c68e9_13ab_11ed_bf2f_549f35008dee_9cd812f7_27ab_11ed_bf2f_549f35008dee.jpeg</t>
  </si>
  <si>
    <t>https://topol-dt.ru/upload/iblock/593/180c68e9_13ab_11ed_bf2f_549f35008dee_9cd812f8_27ab_11ed_bf2f_549f35008dee.jpeg</t>
  </si>
  <si>
    <t>https://topol-dt.ru/upload/iblock/b1d/180c68e9_13ab_11ed_bf2f_549f35008dee_8dd8875d_27ab_11ed_bf2f_549f35008dee.pdf</t>
  </si>
  <si>
    <t>Полка книжная Polini kids Mirum 3L 600 белый-серый</t>
  </si>
  <si>
    <t>Полка Polini kids Mirum 3L 600 - навесная полка, на которой можно разместить книги, журналы.Отлично дополняет всю коллекцию мебели Мирум и придает интерьеру завершенный вид.Полка имеет оригинальную форму уголка и надежно крепится к стене.Размер полки: (ВхШхГ) 42,2х60х26 см.</t>
  </si>
  <si>
    <t>https://topol-dt.ru/catalog/polki/polka_knizhnaya_polini_kids_mirum_3l_600_belyy_seryy/</t>
  </si>
  <si>
    <t>https://topol-dt.ru/upload/iblock/c31/8852f0be_292c_11e9_94db_549f35008dee_77da1a9b_2798_11ed_bf2f_549f35008dee.jpeg</t>
  </si>
  <si>
    <t>https://topol-dt.ru/upload/iblock/a76/8852f0be_292c_11e9_94db_549f35008dee_c3d705d1_2799_11ed_bf2f_549f35008dee.pdf</t>
  </si>
  <si>
    <t>Полка книжная Polini kids Mirum 3L 600 белый-голубой</t>
  </si>
  <si>
    <t>https://topol-dt.ru/catalog/polki/polka_knizhnaya_polini_kids_mirum_3l_600_belyy_goluboy/</t>
  </si>
  <si>
    <t>https://topol-dt.ru/upload/iblock/d0a/b3cb31df_292c_11e9_94db_549f35008dee_2aed4260_2798_11ed_bf2f_549f35008dee.jpeg</t>
  </si>
  <si>
    <t>https://topol-dt.ru/upload/iblock/5bb/b3cb31df_292c_11e9_94db_549f35008dee_fe0c2c05_2799_11ed_bf2f_549f35008dee.pdf</t>
  </si>
  <si>
    <t>Полка книжная Polini kids Mirum 3L 600 белый-розовый</t>
  </si>
  <si>
    <t>https://topol-dt.ru/catalog/polki/polka_knizhnaya_polini_kids_mirum_3l_600_belyy_rozovyy/</t>
  </si>
  <si>
    <t>https://topol-dt.ru/upload/iblock/d63/de791e08_292c_11e9_94db_549f35008dee_8d278b2e_2798_11ed_bf2f_549f35008dee.jpeg</t>
  </si>
  <si>
    <t>https://topol-dt.ru/upload/iblock/c54/de791e08_292c_11e9_94db_549f35008dee_b8378dbb_2799_11ed_bf2f_549f35008dee.pdf</t>
  </si>
  <si>
    <t>Полка книжная Polini kids Mirum 3L 600 белый-желтый</t>
  </si>
  <si>
    <t>https://topol-dt.ru/catalog/polki/polka_knizhnaya_polini_kids_mirum_3l_600_belyy_zheltyy/</t>
  </si>
  <si>
    <t>https://topol-dt.ru/upload/iblock/77b/074fb9bc_292d_11e9_94db_549f35008dee_6a92ed93_2798_11ed_bf2f_549f35008dee.jpeg</t>
  </si>
  <si>
    <t>https://topol-dt.ru/upload/iblock/5ac/074fb9bc_292d_11e9_94db_549f35008dee_d066e8e3_2799_11ed_bf2f_549f35008dee.pdf</t>
  </si>
  <si>
    <t>Полка книжная Polini kids Mirum 3L 600, серый-голубой</t>
  </si>
  <si>
    <t>https://topol-dt.ru/catalog/polki/polka_knizhnaya_polini_kids_mirum_3l_600_seryy_goluboy/</t>
  </si>
  <si>
    <t>https://topol-dt.ru/upload/iblock/794/6c992744_292d_11e9_94db_549f35008dee_4c0e8950_2798_11ed_bf2f_549f35008dee.jpeg</t>
  </si>
  <si>
    <t>https://topol-dt.ru/upload/iblock/405/6c992744_292d_11e9_94db_549f35008dee_e73859c4_2799_11ed_bf2f_549f35008dee.pdf</t>
  </si>
  <si>
    <t>Полка книжная Polini kids Mirum 3L 600, серый-розовый</t>
  </si>
  <si>
    <t>https://topol-dt.ru/catalog/polki/polka_knizhnaya_polini_kids_mirum_3l_600_seryy_rozovyy/</t>
  </si>
  <si>
    <t>https://topol-dt.ru/upload/iblock/984/9f9721a3_292d_11e9_94db_549f35008dee_5a14246e_2798_11ed_bf2f_549f35008dee.jpeg</t>
  </si>
  <si>
    <t>https://topol-dt.ru/upload/iblock/775/9f9721a3_292d_11e9_94db_549f35008dee_dba2672e_2799_11ed_bf2f_549f35008dee.pdf</t>
  </si>
  <si>
    <t>Полка книжная Polini kids Mirum 3L 600, серый-желтый</t>
  </si>
  <si>
    <t>https://topol-dt.ru/catalog/polki/polka_knizhnaya_polini_kids_mirum_3l_600_seryy_zheltyy/</t>
  </si>
  <si>
    <t>https://topol-dt.ru/upload/iblock/180/c270c726_292d_11e9_94db_549f35008dee_3b92218a_2798_11ed_bf2f_549f35008dee.jpeg</t>
  </si>
  <si>
    <t>https://topol-dt.ru/upload/iblock/584/c270c726_292d_11e9_94db_549f35008dee_f3728b4c_2799_11ed_bf2f_549f35008dee.pdf</t>
  </si>
  <si>
    <t>Пеленальный столик Polini kids Simple 1090, белый</t>
  </si>
  <si>
    <t>Пеленальный столик из массива березы имеет просторное пеленальное место и боковые вешалки для полотенец.Имеет бортики с закругленными углами для обеспечения безопасности ребенка во время нахождения на пеленальном столике.Для расположения необходимых предметов под рукой послужат полки.Благодаря колесикам столик легко переместить в любое место, где родителям будет удобно провести необходимые процедуры по уходу за малышом.Два колеса идут со стопором.Максимальная нагрузка: 8 кг.Размер бортиков у пеленальной зоны: 71,4 х 52 см.</t>
  </si>
  <si>
    <t>https://topol-dt.ru/catalog/komody_i_stoliki/pelenalnyy_stolik_polini_kids_simple_1090_belyy/</t>
  </si>
  <si>
    <t>https://topol-dt.ru/upload/iblock/061/ce1d1ae4_f220_11ec_bf2f_549f35008dee_8d227d6a_2ac2_11ed_bf2f_549f35008dee.jpeg</t>
  </si>
  <si>
    <t>https://topol-dt.ru/upload/iblock/7be/ce1d1ae4_f220_11ec_bf2f_549f35008dee_8b083ca2_1aa5_11f0_ba9b_5254001dfc81.jpeg</t>
  </si>
  <si>
    <t>https://topol-dt.ru/upload/iblock/f92/ce1d1ae4_f220_11ec_bf2f_549f35008dee_8b083ca3_1aa5_11f0_ba9b_5254001dfc81.jpeg</t>
  </si>
  <si>
    <t>https://topol-dt.ru/upload/iblock/78a/ce1d1ae4_f220_11ec_bf2f_549f35008dee_93af24b7_1aa5_11f0_ba9b_5254001dfc81.jpeg</t>
  </si>
  <si>
    <t>https://topol-dt.ru/upload/iblock/a54/ce1d1ae4_f220_11ec_bf2f_549f35008dee_93af24b8_1aa5_11f0_ba9b_5254001dfc81.jpeg</t>
  </si>
  <si>
    <t>https://topol-dt.ru/upload/iblock/f64/ce1d1ae4_f220_11ec_bf2f_549f35008dee_9b522b03_1aa5_11f0_ba9b_5254001dfc81.jpeg</t>
  </si>
  <si>
    <t>https://topol-dt.ru/upload/iblock/45b/ce1d1ae4_f220_11ec_bf2f_549f35008dee_9b522b04_1aa5_11f0_ba9b_5254001dfc81.jpeg</t>
  </si>
  <si>
    <t>https://topol-dt.ru/upload/iblock/d1f/ce1d1ae4_f220_11ec_bf2f_549f35008dee_a4219c0e_1aa5_11f0_ba9b_5254001dfc81.jpeg</t>
  </si>
  <si>
    <t>https://topol-dt.ru/upload/iblock/b78/ce1d1ae4_f220_11ec_bf2f_549f35008dee_a4219c0f_1aa5_11f0_ba9b_5254001dfc81.jpeg</t>
  </si>
  <si>
    <t>https://topol-dt.ru/upload/iblock/1e1/ce1d1ae4_f220_11ec_bf2f_549f35008dee_ab785932_1aa5_11f0_ba9b_5254001dfc81.jpeg</t>
  </si>
  <si>
    <t>https://topol-dt.ru/upload/iblock/e08/ce1d1ae4_f220_11ec_bf2f_549f35008dee_ab785933_1aa5_11f0_ba9b_5254001dfc81.jpeg</t>
  </si>
  <si>
    <t>https://topol-dt.ru/upload/iblock/cf5/ce1d1ae4_f220_11ec_bf2f_549f35008dee_8d227d6b_2ac2_11ed_bf2f_549f35008dee.jpeg</t>
  </si>
  <si>
    <t>https://topol-dt.ru/upload/iblock/e7b/ce1d1ae4_f220_11ec_bf2f_549f35008dee_947afc82_2ac2_11ed_bf2f_549f35008dee.jpeg</t>
  </si>
  <si>
    <t>https://topol-dt.ru/upload/iblock/b93/ce1d1ae4_f220_11ec_bf2f_549f35008dee_947afc83_2ac2_11ed_bf2f_549f35008dee.jpeg</t>
  </si>
  <si>
    <t>https://topol-dt.ru/upload/iblock/afc/ce1d1ae4_f220_11ec_bf2f_549f35008dee_9d6f49aa_2ac2_11ed_bf2f_549f35008dee.jpeg</t>
  </si>
  <si>
    <t>https://topol-dt.ru/upload/iblock/620/ce1d1ae4_f220_11ec_bf2f_549f35008dee_9d6f49ab_2ac2_11ed_bf2f_549f35008dee.jpeg</t>
  </si>
  <si>
    <t>https://topol-dt.ru/upload/iblock/2b8/ce1d1ae4_f220_11ec_bf2f_549f35008dee_a4f502e8_2ac2_11ed_bf2f_549f35008dee.jpeg</t>
  </si>
  <si>
    <t>https://topol-dt.ru/upload/iblock/2a3/ce1d1ae4_f220_11ec_bf2f_549f35008dee_a4f502e9_2ac2_11ed_bf2f_549f35008dee.jpeg</t>
  </si>
  <si>
    <t>https://topol-dt.ru/upload/iblock/a09/ce1d1ae4_f220_11ec_bf2f_549f35008dee_acc2256e_2ac2_11ed_bf2f_549f35008dee.jpeg</t>
  </si>
  <si>
    <t>https://topol-dt.ru/upload/iblock/f4e/ce1d1ae4_f220_11ec_bf2f_549f35008dee_acc2256f_2ac2_11ed_bf2f_549f35008dee.jpeg</t>
  </si>
  <si>
    <t>https://topol-dt.ru/upload/iblock/3f6/ce1d1ae4_f220_11ec_bf2f_549f35008dee_b592bdf1_2ac2_11ed_bf2f_549f35008dee.jpeg</t>
  </si>
  <si>
    <t>https://topol-dt.ru/upload/iblock/90d/ce1d1ae4_f220_11ec_bf2f_549f35008dee_b592bdf2_2ac2_11ed_bf2f_549f35008dee.jpeg</t>
  </si>
  <si>
    <t>https://topol-dt.ru/upload/iblock/8ea/ce1d1ae4_f220_11ec_bf2f_549f35008dee_bdbf1782_2ac2_11ed_bf2f_549f35008dee.jpeg</t>
  </si>
  <si>
    <t>https://topol-dt.ru/upload/iblock/c2a/ce1d1ae4_f220_11ec_bf2f_549f35008dee_1dad40cf_86b3_11ed_bf2f_549f35008dee.jpeg</t>
  </si>
  <si>
    <t>https://topol-dt.ru/upload/iblock/6c8/ce1d1ae4_f220_11ec_bf2f_549f35008dee_78d5d352_2ac2_11ed_bf2f_549f35008dee.pdf</t>
  </si>
  <si>
    <t>Комод Polini kids Simple 2582, со стеллажом, белый</t>
  </si>
  <si>
    <t>ЛДСП + МДФ</t>
  </si>
  <si>
    <t>50.8</t>
  </si>
  <si>
    <t>Комод Polini kids Simple 2582, со стеллажом, белый дополнит комнату и позволит хранить нижнее белье и мелкие вещи в полном порядке. Комод имеет откидную пеленальную поверхность.В сложенном состоянии пеленальная поверхность превращается в дополнительную полку и нишу для вещей. При желании ее можно легко демонтировать. Размер пеленальной поверхности составляет 72х73 см, максимальная нагрузка – 11 кг. Фасад выполнен из МДФ производства Kronospan (Австрия).Состоит из 4 ящиков на шариковых направляющих, в которые поместятся все детские вещи.На полке стеллажа будет удобно разместить самые необходимые гигиенические принадлежности, чтобы при уходе за малышом все было под рукой.Габариты изделия (ДхШхВ) – 804х467х1367 мм.</t>
  </si>
  <si>
    <t>https://topol-dt.ru/catalog/komody_i_stoliki/komod_polini_kids_simple_2582_so_stellazhom_belyy/</t>
  </si>
  <si>
    <t>https://topol-dt.ru/upload/iblock/71f/f3dff299_f85f_11ec_bf2f_549f35008dee_83fda194_2ac1_11ed_bf2f_549f35008dee.jpeg</t>
  </si>
  <si>
    <t>https://topol-dt.ru/upload/iblock/9ea/f3dff299_f85f_11ec_bf2f_549f35008dee_83fda193_2ac1_11ed_bf2f_549f35008dee.jpeg</t>
  </si>
  <si>
    <t>https://topol-dt.ru/upload/iblock/dc1/f3dff299_f85f_11ec_bf2f_549f35008dee_90711b32_2ac1_11ed_bf2f_549f35008dee.jpeg</t>
  </si>
  <si>
    <t>https://topol-dt.ru/upload/iblock/f8e/f3dff299_f85f_11ec_bf2f_549f35008dee_90711b33_2ac1_11ed_bf2f_549f35008dee.jpeg</t>
  </si>
  <si>
    <t>https://topol-dt.ru/upload/iblock/99b/f3dff299_f85f_11ec_bf2f_549f35008dee_985148ba_2ac1_11ed_bf2f_549f35008dee.jpeg</t>
  </si>
  <si>
    <t>https://topol-dt.ru/upload/iblock/c7c/f3dff299_f85f_11ec_bf2f_549f35008dee_985148bb_2ac1_11ed_bf2f_549f35008dee.jpeg</t>
  </si>
  <si>
    <t>https://topol-dt.ru/upload/iblock/41f/f3dff299_f85f_11ec_bf2f_549f35008dee_a292d689_2ac1_11ed_bf2f_549f35008dee.jpeg</t>
  </si>
  <si>
    <t>https://topol-dt.ru/upload/iblock/ad5/f3dff299_f85f_11ec_bf2f_549f35008dee_a292d68a_2ac1_11ed_bf2f_549f35008dee.jpeg</t>
  </si>
  <si>
    <t>https://topol-dt.ru/upload/iblock/265/f3dff299_f85f_11ec_bf2f_549f35008dee_780d3ab3_2ac1_11ed_bf2f_549f35008dee.pdf</t>
  </si>
  <si>
    <t>Кроватка детская Фея 701, белый</t>
  </si>
  <si>
    <t>0.95232</t>
  </si>
  <si>
    <t>Кроватка детская Фея 701 отлично впишется в любую детскую комнату благодаря классическому дизайну и спокойной цветовой гамме.-в комплекте накладки ПВХ на бортики-реечное ортопедическое основание-натуральные материал: массив березы-регулировка ложа по высоте в 3 положения: 50 см (0-3 месяца), 40 см (3-6 месяцев), 30 см (6-36 месяцев).-выполнена по европейским стандартамРазмер матраса – 120х60 см.Габариты кроватки с учетом колёс (ДхШхВ) – 124х64х112,6 см...</t>
  </si>
  <si>
    <t>https://topol-dt.ru/catalog/krovatki/krovatka_detskaya_feya_701_belyy/</t>
  </si>
  <si>
    <t>https://topol-dt.ru/upload/iblock/d40/a9aec2d0_f872_11ec_bf2f_549f35008dee_948f9d7e_2456_11ed_bf2f_549f35008dee.jpeg</t>
  </si>
  <si>
    <t>https://topol-dt.ru/upload/iblock/ff4/a9aec2d0_f872_11ec_bf2f_549f35008dee_948f9d7f_2456_11ed_bf2f_549f35008dee.jpeg</t>
  </si>
  <si>
    <t>https://topol-dt.ru/upload/iblock/412/a9aec2d0_f872_11ec_bf2f_549f35008dee_9c390b61_2456_11ed_bf2f_549f35008dee.jpeg</t>
  </si>
  <si>
    <t>https://topol-dt.ru/upload/iblock/402/a9aec2d0_f872_11ec_bf2f_549f35008dee_a41938e8_2456_11ed_bf2f_549f35008dee.jpeg</t>
  </si>
  <si>
    <t>https://topol-dt.ru/upload/iblock/b47/a9aec2d0_f872_11ec_bf2f_549f35008dee_a41938e9_2456_11ed_bf2f_549f35008dee.jpeg</t>
  </si>
  <si>
    <t>https://topol-dt.ru/upload/iblock/cea/a9aec2d0_f872_11ec_bf2f_549f35008dee_ae8a623b_2456_11ed_bf2f_549f35008dee.jpeg</t>
  </si>
  <si>
    <t>https://topol-dt.ru/upload/iblock/5cd/a9aec2d0_f872_11ec_bf2f_549f35008dee_b5709f47_2456_11ed_bf2f_549f35008dee.jpeg</t>
  </si>
  <si>
    <t>https://topol-dt.ru/upload/iblock/a3b/a9aec2d0_f872_11ec_bf2f_549f35008dee_b5709f48_2456_11ed_bf2f_549f35008dee.jpeg</t>
  </si>
  <si>
    <t>https://topol-dt.ru/upload/iblock/5bc/a9aec2d0_f872_11ec_bf2f_549f35008dee_bf7dcecf_2456_11ed_bf2f_549f35008dee.jpeg</t>
  </si>
  <si>
    <t>https://topol-dt.ru/upload/iblock/82d/a9aec2d0_f872_11ec_bf2f_549f35008dee_c68ee49f_2456_11ed_bf2f_549f35008dee.jpeg</t>
  </si>
  <si>
    <t>https://topol-dt.ru/upload/iblock/156/a9aec2d0_f872_11ec_bf2f_549f35008dee_c68ee4a0_2456_11ed_bf2f_549f35008dee.jpeg</t>
  </si>
  <si>
    <t>https://topol-dt.ru/upload/iblock/a26/a9aec2d0_f872_11ec_bf2f_549f35008dee_d1dfcf4d_2456_11ed_bf2f_549f35008dee.jpeg</t>
  </si>
  <si>
    <t>https://topol-dt.ru/upload/iblock/b98/a9aec2d0_f872_11ec_bf2f_549f35008dee_d1dfcf4f_2456_11ed_bf2f_549f35008dee.jpeg</t>
  </si>
  <si>
    <t>https://topol-dt.ru/upload/iblock/3b5/a9aec2d0_f872_11ec_bf2f_549f35008dee_dd14f591_2457_11ed_bf2f_549f35008dee.pdf</t>
  </si>
  <si>
    <t>Кроватка детская Фея 711, с ящиком, белый</t>
  </si>
  <si>
    <t>Кроватка детская Фея 711 отлично впишется в любую детскую комнату благодаря классическому дизайну и спокойной цветовой гамме.-в комплекте накладки ПВХ на бортики-реечное ортопедическое основание-натуральные материал: массив березы-ящик в основании-регулировка ложа по высоте в 3 положения: 50 см (0-3 месяца), 40 см (3-6 месяцев), 30 см (6-36 месяцев).-выполнена по европейским стандартамРазмер матраса – 120х60 см.Габариты кроватки с учетом колёс (ДхШхВ) – 124х64х119 см.</t>
  </si>
  <si>
    <t>https://topol-dt.ru/catalog/krovatki/krovatka_detskaya_feya_711_s_yashchikom_belyy/</t>
  </si>
  <si>
    <t>https://topol-dt.ru/upload/iblock/099/b2dc30ff_f872_11ec_bf2f_549f35008dee_4fa2b0c8_2457_11ed_bf2f_549f35008dee.jpeg</t>
  </si>
  <si>
    <t>https://topol-dt.ru/upload/iblock/69e/b2dc30ff_f872_11ec_bf2f_549f35008dee_4fa2b0c9_2457_11ed_bf2f_549f35008dee.jpeg</t>
  </si>
  <si>
    <t>https://topol-dt.ru/upload/iblock/cfc/b2dc30ff_f872_11ec_bf2f_549f35008dee_57853fb0_2457_11ed_bf2f_549f35008dee.jpeg</t>
  </si>
  <si>
    <t>https://topol-dt.ru/upload/iblock/814/b2dc30ff_f872_11ec_bf2f_549f35008dee_57853fb1_2457_11ed_bf2f_549f35008dee.jpeg</t>
  </si>
  <si>
    <t>https://topol-dt.ru/upload/iblock/bea/b2dc30ff_f872_11ec_bf2f_549f35008dee_5f252811_2457_11ed_bf2f_549f35008dee.jpeg</t>
  </si>
  <si>
    <t>https://topol-dt.ru/upload/iblock/ead/b2dc30ff_f872_11ec_bf2f_549f35008dee_5f252815_2457_11ed_bf2f_549f35008dee.jpeg</t>
  </si>
  <si>
    <t>https://topol-dt.ru/upload/iblock/f67/b2dc30ff_f872_11ec_bf2f_549f35008dee_69ee644e_2457_11ed_bf2f_549f35008dee.jpeg</t>
  </si>
  <si>
    <t>https://topol-dt.ru/upload/iblock/af7/b2dc30ff_f872_11ec_bf2f_549f35008dee_69ee644f_2457_11ed_bf2f_549f35008dee.jpeg</t>
  </si>
  <si>
    <t>https://topol-dt.ru/upload/iblock/303/b2dc30ff_f872_11ec_bf2f_549f35008dee_7480e0e6_2457_11ed_bf2f_549f35008dee.jpeg</t>
  </si>
  <si>
    <t>https://topol-dt.ru/upload/iblock/bdd/b2dc30ff_f872_11ec_bf2f_549f35008dee_7aa3ed1b_2457_11ed_bf2f_549f35008dee.jpeg</t>
  </si>
  <si>
    <t>https://topol-dt.ru/upload/iblock/76d/b2dc30ff_f872_11ec_bf2f_549f35008dee_7aa3ed1c_2457_11ed_bf2f_549f35008dee.jpeg</t>
  </si>
  <si>
    <t>https://topol-dt.ru/upload/iblock/4ca/b2dc30ff_f872_11ec_bf2f_549f35008dee_8552fa36_2457_11ed_bf2f_549f35008dee.jpeg</t>
  </si>
  <si>
    <t>https://topol-dt.ru/upload/iblock/019/b2dc30ff_f872_11ec_bf2f_549f35008dee_8ce6fbb5_2457_11ed_bf2f_549f35008dee.jpeg</t>
  </si>
  <si>
    <t>https://topol-dt.ru/upload/iblock/4e6/b2dc30ff_f872_11ec_bf2f_549f35008dee_d70755bd_2457_11ed_bf2f_549f35008dee.pdf</t>
  </si>
  <si>
    <t>Пеленальный столик Polini kids Simple 1090, серый-белый</t>
  </si>
  <si>
    <t>https://topol-dt.ru/catalog/komody_i_stoliki/pelenalnyy_stolik_polini_kids_simple_1090_seryy_belyy/</t>
  </si>
  <si>
    <t>https://topol-dt.ru/upload/iblock/9ec/5d1c8e99_02a2_11ed_bf2f_549f35008dee_dbc7b437_2ac2_11ed_bf2f_549f35008dee.jpeg</t>
  </si>
  <si>
    <t>https://topol-dt.ru/upload/iblock/4c0/5d1c8e99_02a2_11ed_bf2f_549f35008dee_dbc7b438_2ac2_11ed_bf2f_549f35008dee.jpeg</t>
  </si>
  <si>
    <t>https://topol-dt.ru/upload/iblock/26e/5d1c8e99_02a2_11ed_bf2f_549f35008dee_dbc7b439_2ac2_11ed_bf2f_549f35008dee.jpeg</t>
  </si>
  <si>
    <t>https://topol-dt.ru/upload/iblock/3a3/5d1c8e99_02a2_11ed_bf2f_549f35008dee_e4fc4686_2ac2_11ed_bf2f_549f35008dee.jpeg</t>
  </si>
  <si>
    <t>https://topol-dt.ru/upload/iblock/15e/5d1c8e99_02a2_11ed_bf2f_549f35008dee_e4fc4687_2ac2_11ed_bf2f_549f35008dee.jpeg</t>
  </si>
  <si>
    <t>https://topol-dt.ru/upload/iblock/41b/5d1c8e99_02a2_11ed_bf2f_549f35008dee_eb85ade7_2ac2_11ed_bf2f_549f35008dee.jpeg</t>
  </si>
  <si>
    <t>https://topol-dt.ru/upload/iblock/734/5d1c8e99_02a2_11ed_bf2f_549f35008dee_eb85ade8_2ac2_11ed_bf2f_549f35008dee.jpeg</t>
  </si>
  <si>
    <t>https://topol-dt.ru/upload/iblock/bb6/5d1c8e99_02a2_11ed_bf2f_549f35008dee_f39576f5_2ac2_11ed_bf2f_549f35008dee.jpeg</t>
  </si>
  <si>
    <t>https://topol-dt.ru/upload/iblock/756/5d1c8e99_02a2_11ed_bf2f_549f35008dee_f39576f6_2ac2_11ed_bf2f_549f35008dee.jpeg</t>
  </si>
  <si>
    <t>https://topol-dt.ru/upload/iblock/8ce/5d1c8e99_02a2_11ed_bf2f_549f35008dee_fb166d72_2ac2_11ed_bf2f_549f35008dee.jpeg</t>
  </si>
  <si>
    <t>https://topol-dt.ru/upload/iblock/48f/5d1c8e99_02a2_11ed_bf2f_549f35008dee_fb166d73_2ac2_11ed_bf2f_549f35008dee.jpeg</t>
  </si>
  <si>
    <t>https://topol-dt.ru/upload/iblock/fa7/5d1c8e99_02a2_11ed_bf2f_549f35008dee_0342c703_2ac3_11ed_bf2f_549f35008dee.jpeg</t>
  </si>
  <si>
    <t>https://topol-dt.ru/upload/iblock/04c/5d1c8e99_02a2_11ed_bf2f_549f35008dee_0959c0b8_86b3_11ed_bf2f_549f35008dee.jpeg</t>
  </si>
  <si>
    <t>https://topol-dt.ru/upload/iblock/f30/5d1c8e99_02a2_11ed_bf2f_549f35008dee_d3480a7d_2ac2_11ed_bf2f_549f35008dee.pdf</t>
  </si>
  <si>
    <t>Пеленальный столик Polini kids Simple 1090, натуральный-белый</t>
  </si>
  <si>
    <t>https://topol-dt.ru/catalog/komody_i_stoliki/pelenalnyy_stolik_polini_kids_simple_1090_naturalnyy_belyy/</t>
  </si>
  <si>
    <t>https://topol-dt.ru/upload/iblock/e46/971af525_02a2_11ed_bf2f_549f35008dee_182bd842_2ac3_11ed_bf2f_549f35008dee.jpeg</t>
  </si>
  <si>
    <t>https://topol-dt.ru/upload/iblock/8f2/971af525_02a2_11ed_bf2f_549f35008dee_182bd843_2ac3_11ed_bf2f_549f35008dee.jpeg</t>
  </si>
  <si>
    <t>https://topol-dt.ru/upload/iblock/ac7/971af525_02a2_11ed_bf2f_549f35008dee_1f5e50ff_2ac3_11ed_bf2f_549f35008dee.jpeg</t>
  </si>
  <si>
    <t>https://topol-dt.ru/upload/iblock/192/971af525_02a2_11ed_bf2f_549f35008dee_1f5e5100_2ac3_11ed_bf2f_549f35008dee.jpeg</t>
  </si>
  <si>
    <t>https://topol-dt.ru/upload/iblock/1f5/971af525_02a2_11ed_bf2f_549f35008dee_25d70ebe_2ac3_11ed_bf2f_549f35008dee.jpeg</t>
  </si>
  <si>
    <t>https://topol-dt.ru/upload/iblock/e87/971af525_02a2_11ed_bf2f_549f35008dee_25d70ebf_2ac3_11ed_bf2f_549f35008dee.jpeg</t>
  </si>
  <si>
    <t>https://topol-dt.ru/upload/iblock/c1f/971af525_02a2_11ed_bf2f_549f35008dee_25d70ec0_2ac3_11ed_bf2f_549f35008dee.jpeg</t>
  </si>
  <si>
    <t>https://topol-dt.ru/upload/iblock/bd2/971af525_02a2_11ed_bf2f_549f35008dee_31bdf01c_2ac3_11ed_bf2f_549f35008dee.jpeg</t>
  </si>
  <si>
    <t>https://topol-dt.ru/upload/iblock/46a/971af525_02a2_11ed_bf2f_549f35008dee_31bdf01d_2ac3_11ed_bf2f_549f35008dee.jpeg</t>
  </si>
  <si>
    <t>https://topol-dt.ru/upload/iblock/305/971af525_02a2_11ed_bf2f_549f35008dee_3ba9cc61_2ac3_11ed_bf2f_549f35008dee.jpeg</t>
  </si>
  <si>
    <t>https://topol-dt.ru/upload/iblock/4f1/971af525_02a2_11ed_bf2f_549f35008dee_3ba9cc62_2ac3_11ed_bf2f_549f35008dee.jpeg</t>
  </si>
  <si>
    <t>https://topol-dt.ru/upload/iblock/386/971af525_02a2_11ed_bf2f_549f35008dee_fa687d60_86b2_11ed_bf2f_549f35008dee.jpeg</t>
  </si>
  <si>
    <t>https://topol-dt.ru/upload/iblock/5ff/971af525_02a2_11ed_bf2f_549f35008dee_11ae57c3_2ac3_11ed_bf2f_549f35008dee.pdf</t>
  </si>
  <si>
    <t>Комод Polini kids Simple 2780, со стеллажом, белый</t>
  </si>
  <si>
    <t>56.8</t>
  </si>
  <si>
    <t>Комод Polini kids Simple 2780, со стеллажом, белый дополнит комнату и позволит хранить нижнее белье и мелкие вещи в полном порядке. Комод имеет откидную пеленальную поверхность.В сложенном состоянии пеленальная поверхность превращается в дополнительную полку и нишу для вещей. При желании ее можно легко демонтировать. Размер пеленальной поверхности составляет 72х73 см, максимальная нагрузка – 11 кг. Фасад и корпус выполнен из ЛДСП производства Kronospan (Австрия).Состоит из 5 ящиков на шариковых направляющих, в которые поместятся все детские вещи.На полке стеллажа будет удобно разместить самые необходимые гигиенические принадлежности, чтобы при уходе за малышом все было под рукой.Габариты изделия (ДхШхВ) – 804х467х1367 мм..</t>
  </si>
  <si>
    <t>https://topol-dt.ru/catalog/komody_i_stoliki/komod_polini_kids_simple_2780_so_stellazhom_belyy/</t>
  </si>
  <si>
    <t>https://topol-dt.ru/upload/iblock/af5/ca7ce5b4_f85f_11ec_bf2f_549f35008dee_a073f73d_2f70_11ed_bf2f_549f35008dee.jpeg</t>
  </si>
  <si>
    <t>https://topol-dt.ru/upload/iblock/804/ca7ce5b4_f85f_11ec_bf2f_549f35008dee_957b1f7b_2f70_11ed_bf2f_549f35008dee.jpeg</t>
  </si>
  <si>
    <t>https://topol-dt.ru/upload/iblock/f90/ca7ce5b4_f85f_11ec_bf2f_549f35008dee_a073f73f_2f70_11ed_bf2f_549f35008dee.jpeg</t>
  </si>
  <si>
    <t>https://topol-dt.ru/upload/iblock/45d/ca7ce5b4_f85f_11ec_bf2f_549f35008dee_a8a5138f_2f70_11ed_bf2f_549f35008dee.jpeg</t>
  </si>
  <si>
    <t>https://topol-dt.ru/upload/iblock/4e9/ca7ce5b4_f85f_11ec_bf2f_549f35008dee_a8a51390_2f70_11ed_bf2f_549f35008dee.jpeg</t>
  </si>
  <si>
    <t>https://topol-dt.ru/upload/iblock/f2c/ca7ce5b4_f85f_11ec_bf2f_549f35008dee_b0938958_2f70_11ed_bf2f_549f35008dee.jpeg</t>
  </si>
  <si>
    <t>https://topol-dt.ru/upload/iblock/def/ca7ce5b4_f85f_11ec_bf2f_549f35008dee_b728d79a_2f70_11ed_bf2f_549f35008dee.jpeg</t>
  </si>
  <si>
    <t>https://topol-dt.ru/upload/iblock/366/ca7ce5b4_f85f_11ec_bf2f_549f35008dee_b728d79b_2f70_11ed_bf2f_549f35008dee.jpeg</t>
  </si>
  <si>
    <t>https://topol-dt.ru/upload/iblock/7b5/ca7ce5b4_f85f_11ec_bf2f_549f35008dee_bf7da890_2f70_11ed_bf2f_549f35008dee.jpeg</t>
  </si>
  <si>
    <t>https://topol-dt.ru/upload/iblock/2c3/ca7ce5b4_f85f_11ec_bf2f_549f35008dee_c536a04d_39e2_11ed_bf2f_549f35008dee.jpeg</t>
  </si>
  <si>
    <t>https://topol-dt.ru/upload/iblock/a37/ca7ce5b4_f85f_11ec_bf2f_549f35008dee_a46cbac1_2f72_11ed_bf2f_549f35008dee.pdf</t>
  </si>
  <si>
    <t>Комод Polini kids Simple 2781, со стеллажом, белый</t>
  </si>
  <si>
    <t>Комод Polini kids Simple 2781, со стеллажом, белый дополнит комнату и позволит хранить нижнее белье и мелкие вещи в полном порядке. Комод имеет откидную пеленальную поверхность.В сложенном состоянии пеленальная поверхность превращается в дополнительную полку и нишу для вещей. При желании ее можно легко демонтировать. Размер пеленальной поверхности составляет 72х73 см, максимальная нагрузка – 11 кг. Фасад и корпус выполнен из ЛДСП производства Kronospan (Австрия).Состоит из 5 ящиков на шариковых направляющих, в которые поместятся все детские вещи.На полке стеллажа будет удобно разместить самые необходимые гигиенические принадлежности, чтобы при уходе за малышом все было под рукой.Габариты изделия (ДхШхВ) – 804х467х1307 мм..</t>
  </si>
  <si>
    <t>https://topol-dt.ru/catalog/komody_i_stoliki/komod_polini_kids_simple_2781_so_stellazhom_belyy/</t>
  </si>
  <si>
    <t>https://topol-dt.ru/upload/iblock/37b/ea345b7b_f85f_11ec_bf2f_549f35008dee_d5bde580_2f70_11ed_bf2f_549f35008dee.jpeg</t>
  </si>
  <si>
    <t>https://topol-dt.ru/upload/iblock/c0d/ea345b7b_f85f_11ec_bf2f_549f35008dee_d5bde57f_2f70_11ed_bf2f_549f35008dee.jpeg</t>
  </si>
  <si>
    <t>https://topol-dt.ru/upload/iblock/22d/ea345b7b_f85f_11ec_bf2f_549f35008dee_df7a263e_2f70_11ed_bf2f_549f35008dee.jpeg</t>
  </si>
  <si>
    <t>https://topol-dt.ru/upload/iblock/05e/ea345b7b_f85f_11ec_bf2f_549f35008dee_df7a263f_2f70_11ed_bf2f_549f35008dee.jpeg</t>
  </si>
  <si>
    <t>https://topol-dt.ru/upload/iblock/a44/ea345b7b_f85f_11ec_bf2f_549f35008dee_e61b5b62_2f70_11ed_bf2f_549f35008dee.jpeg</t>
  </si>
  <si>
    <t>https://topol-dt.ru/upload/iblock/df2/ea345b7b_f85f_11ec_bf2f_549f35008dee_e61b5b64_2f70_11ed_bf2f_549f35008dee.jpeg</t>
  </si>
  <si>
    <t>https://topol-dt.ru/upload/iblock/533/ea345b7b_f85f_11ec_bf2f_549f35008dee_ee300e40_2f70_11ed_bf2f_549f35008dee.jpeg</t>
  </si>
  <si>
    <t>https://topol-dt.ru/upload/iblock/acd/ea345b7b_f85f_11ec_bf2f_549f35008dee_ee300e42_2f70_11ed_bf2f_549f35008dee.jpeg</t>
  </si>
  <si>
    <t>https://topol-dt.ru/upload/iblock/570/ea345b7b_f85f_11ec_bf2f_549f35008dee_f6effd22_2f70_11ed_bf2f_549f35008dee.jpeg</t>
  </si>
  <si>
    <t>https://topol-dt.ru/upload/iblock/e57/ea345b7b_f85f_11ec_bf2f_549f35008dee_b6470ccf_2f72_11ed_bf2f_549f35008dee.pdf</t>
  </si>
  <si>
    <t>Комод Polini kids Simple 2583, белый</t>
  </si>
  <si>
    <t>Комод Polini kids Simple 2583, белый дополнит комнату и позволит хранить нижнее белье и мелкие вещи в полном порядке. Комод имеет откидную пеленальную поверхность.В сложенном состоянии пеленальная поверхность превращается в дополнительную полку и нишу для вещей. Пеленальная доска может быть установлена только с левой стороны.При желании ее можно легко демонтировать. Размер пеленальной поверхности составляет 53х72 см, максимальная нагрузка – 11 кг. Фасад и корпус выполнен из ЛДСП производства Kronospan (Австрия).Состоит из 4 ящиков на шариковых направляющих, в которые поместятся все детские вещи.Габариты изделия (ДхШхВ) – 804х467х900 мм.</t>
  </si>
  <si>
    <t>https://topol-dt.ru/catalog/komody_i_stoliki/komod_polini_kids_simple_2583_belyy/</t>
  </si>
  <si>
    <t>https://topol-dt.ru/upload/iblock/03f/32e6219a_f860_11ec_bf2f_549f35008dee_d4d8b45f_2dc1_11ed_bf2f_549f35008dee.jpeg</t>
  </si>
  <si>
    <t>https://topol-dt.ru/upload/iblock/2f0/32e6219a_f860_11ec_bf2f_549f35008dee_1c41dc68_1c52_11f0_ba9b_5254001dfc81.jpeg</t>
  </si>
  <si>
    <t>https://topol-dt.ru/upload/iblock/6d8/32e6219a_f860_11ec_bf2f_549f35008dee_1c41dc69_1c52_11f0_ba9b_5254001dfc81.jpeg</t>
  </si>
  <si>
    <t>https://topol-dt.ru/upload/iblock/f65/32e6219a_f860_11ec_bf2f_549f35008dee_23d43776_1c52_11f0_ba9b_5254001dfc81.jpeg</t>
  </si>
  <si>
    <t>https://topol-dt.ru/upload/iblock/cb7/32e6219a_f860_11ec_bf2f_549f35008dee_23d43777_1c52_11f0_ba9b_5254001dfc81.jpeg</t>
  </si>
  <si>
    <t>https://topol-dt.ru/upload/iblock/481/32e6219a_f860_11ec_bf2f_549f35008dee_2b1580c2_1c52_11f0_ba9b_5254001dfc81.jpeg</t>
  </si>
  <si>
    <t>https://topol-dt.ru/upload/iblock/aa1/32e6219a_f860_11ec_bf2f_549f35008dee_2b1580c3_1c52_11f0_ba9b_5254001dfc81.jpeg</t>
  </si>
  <si>
    <t>https://topol-dt.ru/upload/iblock/03f/32e6219a_f860_11ec_bf2f_549f35008dee_331321e3_1c52_11f0_ba9b_5254001dfc81.jpeg</t>
  </si>
  <si>
    <t>https://topol-dt.ru/upload/iblock/dc9/32e6219a_f860_11ec_bf2f_549f35008dee_331321e4_1c52_11f0_ba9b_5254001dfc81.jpeg</t>
  </si>
  <si>
    <t>https://topol-dt.ru/upload/iblock/529/32e6219a_f860_11ec_bf2f_549f35008dee_3c2092db_1c52_11f0_ba9b_5254001dfc81.jpeg</t>
  </si>
  <si>
    <t>https://topol-dt.ru/upload/iblock/d51/32e6219a_f860_11ec_bf2f_549f35008dee_3c2092dc_1c52_11f0_ba9b_5254001dfc81.jpeg</t>
  </si>
  <si>
    <t>https://topol-dt.ru/upload/iblock/98b/32e6219a_f860_11ec_bf2f_549f35008dee_46be90b6_1c52_11f0_ba9b_5254001dfc81.jpeg</t>
  </si>
  <si>
    <t>https://topol-dt.ru/upload/iblock/349/32e6219a_f860_11ec_bf2f_549f35008dee_46be90b7_1c52_11f0_ba9b_5254001dfc81.jpeg</t>
  </si>
  <si>
    <t>https://topol-dt.ru/upload/iblock/98f/32e6219a_f860_11ec_bf2f_549f35008dee_c4a61742_2dc1_11ed_bf2f_549f35008dee.jpeg</t>
  </si>
  <si>
    <t>https://topol-dt.ru/upload/iblock/b06/32e6219a_f860_11ec_bf2f_549f35008dee_daf49c74_2dc1_11ed_bf2f_549f35008dee.jpeg</t>
  </si>
  <si>
    <t>https://topol-dt.ru/upload/iblock/ddc/32e6219a_f860_11ec_bf2f_549f35008dee_e698d74a_2dc1_11ed_bf2f_549f35008dee.jpeg</t>
  </si>
  <si>
    <t>https://topol-dt.ru/upload/iblock/509/32e6219a_f860_11ec_bf2f_549f35008dee_e698d74b_2dc1_11ed_bf2f_549f35008dee.jpeg</t>
  </si>
  <si>
    <t>https://topol-dt.ru/upload/iblock/819/32e6219a_f860_11ec_bf2f_549f35008dee_f2d0a772_2dc1_11ed_bf2f_549f35008dee.jpeg</t>
  </si>
  <si>
    <t>https://topol-dt.ru/upload/iblock/46e/32e6219a_f860_11ec_bf2f_549f35008dee_fbf4901f_2dc1_11ed_bf2f_549f35008dee.jpeg</t>
  </si>
  <si>
    <t>https://topol-dt.ru/upload/iblock/21b/32e6219a_f860_11ec_bf2f_549f35008dee_03947880_2dc2_11ed_bf2f_549f35008dee.jpeg</t>
  </si>
  <si>
    <t>https://topol-dt.ru/upload/iblock/7b2/32e6219a_f860_11ec_bf2f_549f35008dee_0ba1e02d_2dc2_11ed_bf2f_549f35008dee.jpeg</t>
  </si>
  <si>
    <t>https://topol-dt.ru/upload/iblock/e9f/32e6219a_f860_11ec_bf2f_549f35008dee_0ba1e02e_2dc2_11ed_bf2f_549f35008dee.jpeg</t>
  </si>
  <si>
    <t>https://topol-dt.ru/upload/iblock/5a4/32e6219a_f860_11ec_bf2f_549f35008dee_14786c37_2dc2_11ed_bf2f_549f35008dee.jpeg</t>
  </si>
  <si>
    <t>https://topol-dt.ru/upload/iblock/fb7/32e6219a_f860_11ec_bf2f_549f35008dee_5516025d_6c9e_11ed_bf2f_549f35008dee.pdf</t>
  </si>
  <si>
    <t>Комод Polini kids Simple 2782, со стеллажом, белый</t>
  </si>
  <si>
    <t>59.6</t>
  </si>
  <si>
    <t>Комод Polini kids Simple 2782, со стеллажом, белый дополнит комнату и позволит хранить нижнее белье и мелкие вещи в полном порядке. Комод имеет откидную пеленальную поверхность.В сложенном состоянии пеленальная поверхность превращается в дополнительную полку и нишу для вещей. При желании ее можно легко демонтировать. Размер пеленальной поверхности составляет 72х73 см, максимальная нагрузка – 11 кг. Фасад выполнен из МДФ производства Kronospan (Австрия).Состоит из 5 ящиков на шариковых направляющих, в которые поместятся все детские вещи.На полке стеллажа будет удобно разместить самые необходимые гигиенические принадлежности, чтобы при уходе за малышом все было под рукой.Габариты изделия (ДхШхВ) – 804х467х1367 мм..</t>
  </si>
  <si>
    <t>https://topol-dt.ru/catalog/komody_i_stoliki/komod_polini_kids_simple_2782_so_stellazhom_belyy/</t>
  </si>
  <si>
    <t>https://topol-dt.ru/upload/iblock/333/0697a4a1_f860_11ec_bf2f_549f35008dee_0f3e4a2f_2f71_11ed_bf2f_549f35008dee.jpeg</t>
  </si>
  <si>
    <t>https://topol-dt.ru/upload/iblock/b07/0697a4a1_f860_11ec_bf2f_549f35008dee_0f3e4a2e_2f71_11ed_bf2f_549f35008dee.jpeg</t>
  </si>
  <si>
    <t>https://topol-dt.ru/upload/iblock/223/0697a4a1_f860_11ec_bf2f_549f35008dee_1752d5fd_2f71_11ed_bf2f_549f35008dee.jpeg</t>
  </si>
  <si>
    <t>https://topol-dt.ru/upload/iblock/7bf/0697a4a1_f860_11ec_bf2f_549f35008dee_1752d5fe_2f71_11ed_bf2f_549f35008dee.jpeg</t>
  </si>
  <si>
    <t>https://topol-dt.ru/upload/iblock/201/0697a4a1_f860_11ec_bf2f_549f35008dee_1e2d5337_2f71_11ed_bf2f_549f35008dee.jpeg</t>
  </si>
  <si>
    <t>https://topol-dt.ru/upload/iblock/98b/0697a4a1_f860_11ec_bf2f_549f35008dee_1e2d5339_2f71_11ed_bf2f_549f35008dee.jpeg</t>
  </si>
  <si>
    <t>https://topol-dt.ru/upload/iblock/da5/0697a4a1_f860_11ec_bf2f_549f35008dee_2710f6bd_2f71_11ed_bf2f_549f35008dee.jpeg</t>
  </si>
  <si>
    <t>https://topol-dt.ru/upload/iblock/6d0/0697a4a1_f860_11ec_bf2f_549f35008dee_2710f6be_2f71_11ed_bf2f_549f35008dee.jpeg</t>
  </si>
  <si>
    <t>https://topol-dt.ru/upload/iblock/b8c/0697a4a1_f860_11ec_bf2f_549f35008dee_3114a0c4_2f71_11ed_bf2f_549f35008dee.jpeg</t>
  </si>
  <si>
    <t>https://topol-dt.ru/upload/iblock/3f8/0697a4a1_f860_11ec_bf2f_549f35008dee_3114a0c5_2f71_11ed_bf2f_549f35008dee.jpeg</t>
  </si>
  <si>
    <t>https://topol-dt.ru/upload/iblock/c46/0697a4a1_f860_11ec_bf2f_549f35008dee_c3bb73fb_2f72_11ed_bf2f_549f35008dee.pdf</t>
  </si>
  <si>
    <t>Шкаф двухсекционный Polini kids Simple, дуб пастельный-белый</t>
  </si>
  <si>
    <t>дуб пастельный-белый</t>
  </si>
  <si>
    <t xml:space="preserve">Шкаф-важная часть детской комнаты. Ребенок учится наводить порядок, ведь каждая вещь имеет собственное место в шкафу.Состоит из 2 секций: 5 полок, штанга для одежды.Отвечает европейским стандартам качества и требованиям к безопасности детей.Модель изготовлена из ЛДСП Kronospan (Австрия).Габариты (ВхШхГ): 1900 х 898 х 500 мм.. </t>
  </si>
  <si>
    <t>https://topol-dt.ru/catalog/shkafy/shkaf_dvukhsektsionnyy_polini_kids_simple_dub_pastelnyy_belyy/</t>
  </si>
  <si>
    <t>https://topol-dt.ru/upload/iblock/986/effa926c_1d21_11ed_bf2f_549f35008dee_7cc868bf_ac56_11ed_bf2f_549f35008dee.jpeg</t>
  </si>
  <si>
    <t>https://topol-dt.ru/upload/iblock/1fe/effa926c_1d21_11ed_bf2f_549f35008dee_44bbf5d4_301f_11ed_bf2f_549f35008dee.jpeg</t>
  </si>
  <si>
    <t>https://topol-dt.ru/upload/iblock/d2d/effa926c_1d21_11ed_bf2f_549f35008dee_4c35c82f_301f_11ed_bf2f_549f35008dee.jpeg</t>
  </si>
  <si>
    <t>https://topol-dt.ru/upload/iblock/873/effa926c_1d21_11ed_bf2f_549f35008dee_4c35c831_301f_11ed_bf2f_549f35008dee.jpeg</t>
  </si>
  <si>
    <t>https://topol-dt.ru/upload/iblock/c03/effa926c_1d21_11ed_bf2f_549f35008dee_54f355b1_301f_11ed_bf2f_549f35008dee.jpeg</t>
  </si>
  <si>
    <t>https://topol-dt.ru/upload/iblock/116/effa926c_1d21_11ed_bf2f_549f35008dee_5c76ad8e_301f_11ed_bf2f_549f35008dee.jpeg</t>
  </si>
  <si>
    <t>https://topol-dt.ru/upload/iblock/3c8/effa926c_1d21_11ed_bf2f_549f35008dee_5c76ad8f_301f_11ed_bf2f_549f35008dee.jpeg</t>
  </si>
  <si>
    <t>https://topol-dt.ru/upload/iblock/267/effa926c_1d21_11ed_bf2f_549f35008dee_d6b05e48_a864_11ed_bf2f_549f35008dee.jpeg</t>
  </si>
  <si>
    <t>https://topol-dt.ru/upload/iblock/71c/effa926c_1d21_11ed_bf2f_549f35008dee_d6b05e49_a864_11ed_bf2f_549f35008dee.jpeg</t>
  </si>
  <si>
    <t>https://topol-dt.ru/upload/iblock/f4f/effa926c_1d21_11ed_bf2f_549f35008dee_882ebfcf_ac56_11ed_bf2f_549f35008dee.jpeg</t>
  </si>
  <si>
    <t>https://topol-dt.ru/upload/iblock/ada/effa926c_1d21_11ed_bf2f_549f35008dee_33eba69a_3024_11ed_bf2f_549f35008dee.pdf</t>
  </si>
  <si>
    <t>Шкаф двухсекционный Polini kids Simple с 1 ящиком, дуб пастельный-белый</t>
  </si>
  <si>
    <t>https://topol-dt.ru/catalog/shkafy/shkaf_dvukhsektsionnyy_polini_kids_simple_s_1_yashchikom_dub_pastelnyy_belyy/</t>
  </si>
  <si>
    <t>https://topol-dt.ru/upload/iblock/152/35312cfe_1d22_11ed_bf2f_549f35008dee_8be15878_b774_11ed_bf2f_549f35008dee.jpeg</t>
  </si>
  <si>
    <t>https://topol-dt.ru/upload/iblock/b3a/35312cfe_1d22_11ed_bf2f_549f35008dee_6fbdce69_301f_11ed_bf2f_549f35008dee.jpeg</t>
  </si>
  <si>
    <t>https://topol-dt.ru/upload/iblock/125/35312cfe_1d22_11ed_bf2f_549f35008dee_78d36ed4_301f_11ed_bf2f_549f35008dee.jpeg</t>
  </si>
  <si>
    <t>https://topol-dt.ru/upload/iblock/094/35312cfe_1d22_11ed_bf2f_549f35008dee_78d36ed5_301f_11ed_bf2f_549f35008dee.jpeg</t>
  </si>
  <si>
    <t>https://topol-dt.ru/upload/iblock/e16/35312cfe_1d22_11ed_bf2f_549f35008dee_80d02ce0_301f_11ed_bf2f_549f35008dee.jpeg</t>
  </si>
  <si>
    <t>https://topol-dt.ru/upload/iblock/612/35312cfe_1d22_11ed_bf2f_549f35008dee_80d02ce3_301f_11ed_bf2f_549f35008dee.jpeg</t>
  </si>
  <si>
    <t>https://topol-dt.ru/upload/iblock/e96/35312cfe_1d22_11ed_bf2f_549f35008dee_8908bb73_301f_11ed_bf2f_549f35008dee.jpeg</t>
  </si>
  <si>
    <t>https://topol-dt.ru/upload/iblock/339/35312cfe_1d22_11ed_bf2f_549f35008dee_ed589a3b_3023_11ed_bf2f_549f35008dee.pdf</t>
  </si>
  <si>
    <t>Шкаф трехсекционный Polini kids Simple, дуб пастельный-белый</t>
  </si>
  <si>
    <t>Шкаф трехсекционный Polini kids Simple, состоит из 2 закрытых секций, вмещающих в себя 5 полок и платяную штангу, которые могут быть по-разному установлены.Центральная часть состоит из открытого стеллажа, в основании которого 3 выдвижных ящика на роликовых направляющих. Сглаженные углы шкафа уберегут ребенка от получения травм. Изготовлен из высококачественных и безвредных материалов: ЛДСП Kronospan (Австрия).Отвечает европейским стандартам качества и требованиям к безопасности детей.Габариты изделия (ГхВхШ): 52 x 190 x 135 см..</t>
  </si>
  <si>
    <t>https://topol-dt.ru/catalog/shkafy/shkaf_trekhsektsionnyy_polini_kids_simple_dub_pastelnyy_belyy/</t>
  </si>
  <si>
    <t>https://topol-dt.ru/upload/iblock/b0c/79c76687_1d22_11ed_bf2f_549f35008dee_ff754bc8_a869_11ed_bf2f_549f35008dee.jpeg</t>
  </si>
  <si>
    <t>https://topol-dt.ru/upload/iblock/a46/79c76687_1d22_11ed_bf2f_549f35008dee_a2e48e4d_301f_11ed_bf2f_549f35008dee.jpeg</t>
  </si>
  <si>
    <t>https://topol-dt.ru/upload/iblock/69c/79c76687_1d22_11ed_bf2f_549f35008dee_a2e48e4e_301f_11ed_bf2f_549f35008dee.jpeg</t>
  </si>
  <si>
    <t>https://topol-dt.ru/upload/iblock/1dd/79c76687_1d22_11ed_bf2f_549f35008dee_aa1958c1_301f_11ed_bf2f_549f35008dee.jpeg</t>
  </si>
  <si>
    <t>https://topol-dt.ru/upload/iblock/02c/79c76687_1d22_11ed_bf2f_549f35008dee_aa1958c2_301f_11ed_bf2f_549f35008dee.jpeg</t>
  </si>
  <si>
    <t>https://topol-dt.ru/upload/iblock/c69/79c76687_1d22_11ed_bf2f_549f35008dee_b1c9eac4_301f_11ed_bf2f_549f35008dee.jpeg</t>
  </si>
  <si>
    <t>https://topol-dt.ru/upload/iblock/c54/79c76687_1d22_11ed_bf2f_549f35008dee_b1c9eac5_301f_11ed_bf2f_549f35008dee.jpeg</t>
  </si>
  <si>
    <t>https://topol-dt.ru/upload/iblock/8f1/79c76687_1d22_11ed_bf2f_549f35008dee_ff754bc9_a869_11ed_bf2f_549f35008dee.jpeg</t>
  </si>
  <si>
    <t>https://topol-dt.ru/upload/iblock/476/79c76687_1d22_11ed_bf2f_549f35008dee_0a1d34c2_a86a_11ed_bf2f_549f35008dee.jpeg</t>
  </si>
  <si>
    <t>https://topol-dt.ru/upload/iblock/d92/79c76687_1d22_11ed_bf2f_549f35008dee_b43eb7c8_3023_11ed_bf2f_549f35008dee.pdf</t>
  </si>
  <si>
    <t>Комод Polini kids Simple c 4 ящиками, дуб пастельный-белый</t>
  </si>
  <si>
    <t>https://topol-dt.ru/catalog/komody_i_stoliki/komod_polini_kids_simple_c_4_yashchikami_dub_pastelnyy_belyy/</t>
  </si>
  <si>
    <t>https://topol-dt.ru/upload/iblock/e2a/64932186_1d20_11ed_bf2f_549f35008dee_48e1bdea_3354_11ed_bf2f_549f35008dee.jpeg</t>
  </si>
  <si>
    <t>https://topol-dt.ru/upload/iblock/788/64932186_1d20_11ed_bf2f_549f35008dee_5371d920_3354_11ed_bf2f_549f35008dee.jpeg</t>
  </si>
  <si>
    <t>https://topol-dt.ru/upload/iblock/42b/64932186_1d20_11ed_bf2f_549f35008dee_5c4e5885_3354_11ed_bf2f_549f35008dee.jpeg</t>
  </si>
  <si>
    <t>https://topol-dt.ru/upload/iblock/7df/64932186_1d20_11ed_bf2f_549f35008dee_6d88dd7e_4e07_11ed_bf2f_549f35008dee.jpeg</t>
  </si>
  <si>
    <t>https://topol-dt.ru/upload/iblock/2bf/64932186_1d20_11ed_bf2f_549f35008dee_746a57c9_4e07_11ed_bf2f_549f35008dee.jpeg</t>
  </si>
  <si>
    <t>https://topol-dt.ru/upload/iblock/b44/64932186_1d20_11ed_bf2f_549f35008dee_746a57cb_4e07_11ed_bf2f_549f35008dee.jpeg</t>
  </si>
  <si>
    <t>https://topol-dt.ru/upload/iblock/9f2/64932186_1d20_11ed_bf2f_549f35008dee_7b3d89d3_4e07_11ed_bf2f_549f35008dee.jpeg</t>
  </si>
  <si>
    <t>https://topol-dt.ru/upload/iblock/b90/64932186_1d20_11ed_bf2f_549f35008dee_848eaca4_4e07_11ed_bf2f_549f35008dee.jpeg</t>
  </si>
  <si>
    <t>https://topol-dt.ru/upload/iblock/06e/64932186_1d20_11ed_bf2f_549f35008dee_d512edf9_341a_11ed_bf2f_549f35008dee.pdf</t>
  </si>
  <si>
    <t>Стеллаж с ящиками Polini kids Simple, дуб пастельный-белый</t>
  </si>
  <si>
    <t>Стеллаж с ящиками Polini kids Simple, –многофункциональный стеллаж для детской комнаты с тремя открытыми полками и тремя вместительными ящиками на роликовых направляющих.Широкое разнообразие цветов исполнения – возможность составить уникальный интерьер детской комнаты.Стеллаж прекрасно сочетается с остальными элементами мебели Polini.Габариты изделия, мм: (ВхШхГ)1900 х 450 х 500.</t>
  </si>
  <si>
    <t>https://topol-dt.ru/catalog/shkafy_i_stellazhi/stellazh_s_yashchikami_polini_kids_simple_dub_pastelnyy_belyy/</t>
  </si>
  <si>
    <t>https://topol-dt.ru/upload/iblock/eb2/b777cd59_1d21_11ed_bf2f_549f35008dee_6952df06_3354_11ed_bf2f_549f35008dee.jpeg</t>
  </si>
  <si>
    <t>https://topol-dt.ru/upload/iblock/79d/b777cd59_1d21_11ed_bf2f_549f35008dee_6f7389db_3354_11ed_bf2f_549f35008dee.jpeg</t>
  </si>
  <si>
    <t>https://topol-dt.ru/upload/iblock/f27/b777cd59_1d21_11ed_bf2f_549f35008dee_76680f26_3354_11ed_bf2f_549f35008dee.jpeg</t>
  </si>
  <si>
    <t>https://topol-dt.ru/upload/iblock/f57/b777cd59_1d21_11ed_bf2f_549f35008dee_76680f28_3354_11ed_bf2f_549f35008dee.jpeg</t>
  </si>
  <si>
    <t>https://topol-dt.ru/upload/iblock/160/b777cd59_1d21_11ed_bf2f_549f35008dee_7f57998e_3354_11ed_bf2f_549f35008dee.jpeg</t>
  </si>
  <si>
    <t>https://topol-dt.ru/upload/iblock/cb3/b777cd59_1d21_11ed_bf2f_549f35008dee_42515064_341a_11ed_bf2f_549f35008dee.pdf</t>
  </si>
  <si>
    <t>Кроватка детская Polini kids Simple 360, белый</t>
  </si>
  <si>
    <t>массив березы + МДФ</t>
  </si>
  <si>
    <t>31.4</t>
  </si>
  <si>
    <t>Кроватка детская Polini kids Simple 360 выполнена в классическом стиле.-3 положения спального ложа;-скругленные углы спинок;-силиконовые накладки анти-зубки;-натуральные высококачественные материалы- массив березы;-стандартный размер ложа 120х60 см.;-классический дизайн.Габариты изделия (ДхШхВ) – 124,5х64,5х95,5 см.</t>
  </si>
  <si>
    <t>https://topol-dt.ru/catalog/krovatki/krovatka_detskaya_polini_kids_simple_360_belyy/</t>
  </si>
  <si>
    <t>https://topol-dt.ru/upload/iblock/aa9/f0f7b433_097d_11ed_bf2f_549f35008dee_77aa5942_37fd_11ed_bf2f_549f35008dee.jpeg</t>
  </si>
  <si>
    <t>https://topol-dt.ru/upload/iblock/dc5/f0f7b433_097d_11ed_bf2f_549f35008dee_7fd13c68_37fd_11ed_bf2f_549f35008dee.jpeg</t>
  </si>
  <si>
    <t>https://topol-dt.ru/upload/iblock/fdc/f0f7b433_097d_11ed_bf2f_549f35008dee_8636ef25_37fd_11ed_bf2f_549f35008dee.jpeg</t>
  </si>
  <si>
    <t>https://topol-dt.ru/upload/iblock/e37/f0f7b433_097d_11ed_bf2f_549f35008dee_8636ef26_37fd_11ed_bf2f_549f35008dee.jpeg</t>
  </si>
  <si>
    <t>https://topol-dt.ru/upload/iblock/a18/f0f7b433_097d_11ed_bf2f_549f35008dee_90a5b718_37fd_11ed_bf2f_549f35008dee.jpeg</t>
  </si>
  <si>
    <t>https://topol-dt.ru/upload/iblock/8b0/f0f7b433_097d_11ed_bf2f_549f35008dee_90a5b719_37fd_11ed_bf2f_549f35008dee.jpeg</t>
  </si>
  <si>
    <t>https://topol-dt.ru/upload/iblock/746/f0f7b433_097d_11ed_bf2f_549f35008dee_a1ac2eae_37fd_11ed_bf2f_549f35008dee.jpeg</t>
  </si>
  <si>
    <t>https://topol-dt.ru/upload/iblock/0f0/f0f7b433_097d_11ed_bf2f_549f35008dee_a862d034_37fd_11ed_bf2f_549f35008dee.jpeg</t>
  </si>
  <si>
    <t>https://topol-dt.ru/upload/iblock/df0/f0f7b433_097d_11ed_bf2f_549f35008dee_b1d7a7aa_37fd_11ed_bf2f_549f35008dee.jpeg</t>
  </si>
  <si>
    <t>https://topol-dt.ru/upload/iblock/77e/f0f7b433_097d_11ed_bf2f_549f35008dee_b972cd4a_37fd_11ed_bf2f_549f35008dee.jpeg</t>
  </si>
  <si>
    <t>https://topol-dt.ru/upload/iblock/b52/f0f7b433_097d_11ed_bf2f_549f35008dee_bfd8a718_37fd_11ed_bf2f_549f35008dee.jpeg</t>
  </si>
  <si>
    <t>https://topol-dt.ru/upload/iblock/c6a/f0f7b433_097d_11ed_bf2f_549f35008dee_4da3956d_4e0b_11ed_bf2f_549f35008dee.jpeg</t>
  </si>
  <si>
    <t>https://topol-dt.ru/upload/iblock/333/f0f7b433_097d_11ed_bf2f_549f35008dee_54eb6ae3_4e0b_11ed_bf2f_549f35008dee.jpeg</t>
  </si>
  <si>
    <t>https://topol-dt.ru/upload/iblock/fbb/f0f7b433_097d_11ed_bf2f_549f35008dee_8235f82c_4e08_11ed_bf2f_549f35008dee.pdf</t>
  </si>
  <si>
    <t>Кроватка детская Polini kids Simple 360, белый-натуральный</t>
  </si>
  <si>
    <t>https://topol-dt.ru/catalog/krovatki/krovatka_detskaya_polini_kids_simple_360_belyy_naturalnyy/</t>
  </si>
  <si>
    <t>https://topol-dt.ru/upload/iblock/7e4/53bc0cd2_097e_11ed_bf2f_549f35008dee_10f03fbb_3800_11ed_bf2f_549f35008dee.jpeg</t>
  </si>
  <si>
    <t>https://topol-dt.ru/upload/iblock/14a/53bc0cd2_097e_11ed_bf2f_549f35008dee_10f03fbc_3800_11ed_bf2f_549f35008dee.jpeg</t>
  </si>
  <si>
    <t>https://topol-dt.ru/upload/iblock/7a0/53bc0cd2_097e_11ed_bf2f_549f35008dee_17f0abea_3800_11ed_bf2f_549f35008dee.jpeg</t>
  </si>
  <si>
    <t>https://topol-dt.ru/upload/iblock/64f/53bc0cd2_097e_11ed_bf2f_549f35008dee_17f0abed_3800_11ed_bf2f_549f35008dee.jpeg</t>
  </si>
  <si>
    <t>https://topol-dt.ru/upload/iblock/530/53bc0cd2_097e_11ed_bf2f_549f35008dee_1fdf21b5_3800_11ed_bf2f_549f35008dee.jpeg</t>
  </si>
  <si>
    <t>https://topol-dt.ru/upload/iblock/a4b/53bc0cd2_097e_11ed_bf2f_549f35008dee_1fdf21b7_3800_11ed_bf2f_549f35008dee.jpeg</t>
  </si>
  <si>
    <t>https://topol-dt.ru/upload/iblock/ec9/53bc0cd2_097e_11ed_bf2f_549f35008dee_273a022c_3800_11ed_bf2f_549f35008dee.jpeg</t>
  </si>
  <si>
    <t>https://topol-dt.ru/upload/iblock/fc7/53bc0cd2_097e_11ed_bf2f_549f35008dee_31f294c8_3800_11ed_bf2f_549f35008dee.jpeg</t>
  </si>
  <si>
    <t>https://topol-dt.ru/upload/iblock/f5a/53bc0cd2_097e_11ed_bf2f_549f35008dee_3cfe778e_3800_11ed_bf2f_549f35008dee.jpeg</t>
  </si>
  <si>
    <t>https://topol-dt.ru/upload/iblock/0da/53bc0cd2_097e_11ed_bf2f_549f35008dee_3cfe778f_3800_11ed_bf2f_549f35008dee.jpeg</t>
  </si>
  <si>
    <t>https://topol-dt.ru/upload/iblock/ac4/53bc0cd2_097e_11ed_bf2f_549f35008dee_487a3b00_3800_11ed_bf2f_549f35008dee.jpeg</t>
  </si>
  <si>
    <t>https://topol-dt.ru/upload/iblock/4ce/53bc0cd2_097e_11ed_bf2f_549f35008dee_39905a7e_4e0b_11ed_bf2f_549f35008dee.jpeg</t>
  </si>
  <si>
    <t>https://topol-dt.ru/upload/iblock/2bb/53bc0cd2_097e_11ed_bf2f_549f35008dee_39905a80_4e0b_11ed_bf2f_549f35008dee.jpeg</t>
  </si>
  <si>
    <t>https://topol-dt.ru/upload/iblock/64d/53bc0cd2_097e_11ed_bf2f_549f35008dee_8efa3984_4e08_11ed_bf2f_549f35008dee.pdf</t>
  </si>
  <si>
    <t>Кроватка детская Polini kids Simple 360, серый-натуральный</t>
  </si>
  <si>
    <t>серый-натуральный</t>
  </si>
  <si>
    <t>https://topol-dt.ru/catalog/krovatki/krovatka_detskaya_polini_kids_simple_360_seryy_naturalnyy/</t>
  </si>
  <si>
    <t>https://topol-dt.ru/upload/iblock/799/367c5c73_099d_11ed_bf2f_549f35008dee_5c75a82d_3800_11ed_bf2f_549f35008dee.jpeg</t>
  </si>
  <si>
    <t>https://topol-dt.ru/upload/iblock/97c/367c5c73_099d_11ed_bf2f_549f35008dee_63a34e80_3800_11ed_bf2f_549f35008dee.jpeg</t>
  </si>
  <si>
    <t>https://topol-dt.ru/upload/iblock/46e/367c5c73_099d_11ed_bf2f_549f35008dee_63a34e81_3800_11ed_bf2f_549f35008dee.jpeg</t>
  </si>
  <si>
    <t>https://topol-dt.ru/upload/iblock/9c3/367c5c73_099d_11ed_bf2f_549f35008dee_6abde9d3_3800_11ed_bf2f_549f35008dee.jpeg</t>
  </si>
  <si>
    <t>https://topol-dt.ru/upload/iblock/b73/367c5c73_099d_11ed_bf2f_549f35008dee_eea0e8be_4e0a_11ed_bf2f_549f35008dee.jpeg</t>
  </si>
  <si>
    <t>https://topol-dt.ru/upload/iblock/255/367c5c73_099d_11ed_bf2f_549f35008dee_f559eba3_4e0a_11ed_bf2f_549f35008dee.jpeg</t>
  </si>
  <si>
    <t>https://topol-dt.ru/upload/iblock/ac4/367c5c73_099d_11ed_bf2f_549f35008dee_f559eba4_4e0a_11ed_bf2f_549f35008dee.jpeg</t>
  </si>
  <si>
    <t>https://topol-dt.ru/upload/iblock/d13/367c5c73_099d_11ed_bf2f_549f35008dee_fc285aee_4e0a_11ed_bf2f_549f35008dee.jpeg</t>
  </si>
  <si>
    <t>https://topol-dt.ru/upload/iblock/93d/367c5c73_099d_11ed_bf2f_549f35008dee_02a37a0b_4e0b_11ed_bf2f_549f35008dee.jpeg</t>
  </si>
  <si>
    <t>https://topol-dt.ru/upload/iblock/6dd/367c5c73_099d_11ed_bf2f_549f35008dee_0a00bbe5_4e0b_11ed_bf2f_549f35008dee.jpeg</t>
  </si>
  <si>
    <t>https://topol-dt.ru/upload/iblock/cba/367c5c73_099d_11ed_bf2f_549f35008dee_0a00bbe6_4e0b_11ed_bf2f_549f35008dee.jpeg</t>
  </si>
  <si>
    <t>https://topol-dt.ru/upload/iblock/4a3/367c5c73_099d_11ed_bf2f_549f35008dee_171f7186_4e0b_11ed_bf2f_549f35008dee.jpeg</t>
  </si>
  <si>
    <t>https://topol-dt.ru/upload/iblock/f97/367c5c73_099d_11ed_bf2f_549f35008dee_1e00ebd2_4e0b_11ed_bf2f_549f35008dee.jpeg</t>
  </si>
  <si>
    <t>https://topol-dt.ru/upload/iblock/9ec/367c5c73_099d_11ed_bf2f_549f35008dee_1e00ebd4_4e0b_11ed_bf2f_549f35008dee.jpeg</t>
  </si>
  <si>
    <t>https://topol-dt.ru/upload/iblock/2e6/367c5c73_099d_11ed_bf2f_549f35008dee_2958fa9f_4e0b_11ed_bf2f_549f35008dee.jpeg</t>
  </si>
  <si>
    <t>https://topol-dt.ru/upload/iblock/f9b/367c5c73_099d_11ed_bf2f_549f35008dee_98f920cb_4e08_11ed_bf2f_549f35008dee.pdf</t>
  </si>
  <si>
    <t>Кроватка детская Фея 701, дуб пастельный-белый</t>
  </si>
  <si>
    <t>https://topol-dt.ru/catalog/krovatki/krovatka_detskaya_feya_701_dub_pastelnyy_belyy/</t>
  </si>
  <si>
    <t>https://topol-dt.ru/upload/iblock/d3a/741b50ea_1d21_11ed_bf2f_549f35008dee_f6299b80_4e06_11ed_bf2f_549f35008dee.jpeg</t>
  </si>
  <si>
    <t>https://topol-dt.ru/upload/iblock/9c8/741b50ea_1d21_11ed_bf2f_549f35008dee_1967eebb_2d82_11ef_ba90_5254001dfc81.jpeg</t>
  </si>
  <si>
    <t>https://topol-dt.ru/upload/iblock/b67/741b50ea_1d21_11ed_bf2f_549f35008dee_e083b6f3_3817_11ed_bf2f_549f35008dee.jpeg</t>
  </si>
  <si>
    <t>https://topol-dt.ru/upload/iblock/3cb/741b50ea_1d21_11ed_bf2f_549f35008dee_e9e58368_3817_11ed_bf2f_549f35008dee.jpeg</t>
  </si>
  <si>
    <t>https://topol-dt.ru/upload/iblock/54d/741b50ea_1d21_11ed_bf2f_549f35008dee_e9e58369_3817_11ed_bf2f_549f35008dee.jpeg</t>
  </si>
  <si>
    <t>https://topol-dt.ru/upload/iblock/ebd/741b50ea_1d21_11ed_bf2f_549f35008dee_f2aef7cb_3817_11ed_bf2f_549f35008dee.jpeg</t>
  </si>
  <si>
    <t>https://topol-dt.ru/upload/iblock/22c/741b50ea_1d21_11ed_bf2f_549f35008dee_fc28f311_4e06_11ed_bf2f_549f35008dee.jpeg</t>
  </si>
  <si>
    <t>https://topol-dt.ru/upload/iblock/093/741b50ea_1d21_11ed_bf2f_549f35008dee_fc28f312_4e06_11ed_bf2f_549f35008dee.jpeg</t>
  </si>
  <si>
    <t>https://topol-dt.ru/upload/iblock/48c/741b50ea_1d21_11ed_bf2f_549f35008dee_0a9e6edc_4e07_11ed_bf2f_549f35008dee.jpeg</t>
  </si>
  <si>
    <t>https://topol-dt.ru/upload/iblock/062/741b50ea_1d21_11ed_bf2f_549f35008dee_1788c638_4e07_11ed_bf2f_549f35008dee.jpeg</t>
  </si>
  <si>
    <t>https://topol-dt.ru/upload/iblock/4d4/741b50ea_1d21_11ed_bf2f_549f35008dee_ec51de26_341a_11ed_bf2f_549f35008dee.pdf</t>
  </si>
  <si>
    <t>Кровать детская Фея 1100 дуб пастельный-белый</t>
  </si>
  <si>
    <t>https://topol-dt.ru/catalog/krovati_transformery_iz_ldsp_i_mdf/krovat_detskaya_feya_1100_dub_pastelnyy_belyy/</t>
  </si>
  <si>
    <t>https://topol-dt.ru/upload/iblock/320/eb10858b_277c_11ed_bf2f_549f35008dee_73ce146c_3818_11ed_bf2f_549f35008dee.jpeg</t>
  </si>
  <si>
    <t>https://topol-dt.ru/upload/iblock/087/eb10858b_277c_11ed_bf2f_549f35008dee_7c632a89_3818_11ed_bf2f_549f35008dee.jpeg</t>
  </si>
  <si>
    <t>https://topol-dt.ru/upload/iblock/35b/eb10858b_277c_11ed_bf2f_549f35008dee_7c632a8a_3818_11ed_bf2f_549f35008dee.jpeg</t>
  </si>
  <si>
    <t>https://topol-dt.ru/upload/iblock/1c3/eb10858b_277c_11ed_bf2f_549f35008dee_83b22420_3818_11ed_bf2f_549f35008dee.jpeg</t>
  </si>
  <si>
    <t>https://topol-dt.ru/upload/iblock/124/eb10858b_277c_11ed_bf2f_549f35008dee_83b22421_3818_11ed_bf2f_549f35008dee.jpeg</t>
  </si>
  <si>
    <t>https://topol-dt.ru/upload/iblock/d61/eb10858b_277c_11ed_bf2f_549f35008dee_8bd4f830_3818_11ed_bf2f_549f35008dee.jpeg</t>
  </si>
  <si>
    <t>https://topol-dt.ru/upload/iblock/418/eb10858b_277c_11ed_bf2f_549f35008dee_8bd4f831_3818_11ed_bf2f_549f35008dee.jpeg</t>
  </si>
  <si>
    <t>https://topol-dt.ru/upload/iblock/d30/eb10858b_277c_11ed_bf2f_549f35008dee_9a1d39d5_3818_11ed_bf2f_549f35008dee.jpeg</t>
  </si>
  <si>
    <t>https://topol-dt.ru/upload/iblock/6ab/eb10858b_277c_11ed_bf2f_549f35008dee_9a1d39d6_3818_11ed_bf2f_549f35008dee.jpeg</t>
  </si>
  <si>
    <t>https://topol-dt.ru/upload/iblock/ec9/eb10858b_277c_11ed_bf2f_549f35008dee_a53c279d_3818_11ed_bf2f_549f35008dee.jpeg</t>
  </si>
  <si>
    <t>https://topol-dt.ru/upload/iblock/97b/eb10858b_277c_11ed_bf2f_549f35008dee_ae1fcb23_3818_11ed_bf2f_549f35008dee.jpeg</t>
  </si>
  <si>
    <t>https://topol-dt.ru/upload/iblock/0b6/eb10858b_277c_11ed_bf2f_549f35008dee_b9411a4a_3818_11ed_bf2f_549f35008dee.jpeg</t>
  </si>
  <si>
    <t>https://topol-dt.ru/upload/iblock/4a2/eb10858b_277c_11ed_bf2f_549f35008dee_c06ec09e_3818_11ed_bf2f_549f35008dee.jpeg</t>
  </si>
  <si>
    <t>https://topol-dt.ru/upload/iblock/1fd/eb10858b_277c_11ed_bf2f_549f35008dee_45b35669_4e07_11ed_bf2f_549f35008dee.jpeg</t>
  </si>
  <si>
    <t>https://topol-dt.ru/upload/iblock/c0c/eb10858b_277c_11ed_bf2f_549f35008dee_4ec69574_4e07_11ed_bf2f_549f35008dee.jpeg</t>
  </si>
  <si>
    <t>https://topol-dt.ru/upload/iblock/9aa/eb10858b_277c_11ed_bf2f_549f35008dee_b2cbd580_321f_11ef_ba90_5254001dfc81.pdf</t>
  </si>
  <si>
    <t>https://topol-dt.ru/upload/iblock/8c7/eb10858b_277c_11ed_bf2f_549f35008dee_fd70237f_341a_11ed_bf2f_549f35008dee.pdf</t>
  </si>
  <si>
    <t>Кроватка детская Фея 750, белый</t>
  </si>
  <si>
    <t>0.839475</t>
  </si>
  <si>
    <t>Кроватка детская Фея 750 с ортопедическим ложем имеет стандартный размер 120х60.На боковине присутствует механизм опускания верхней планки «кнопка», который обеспечивает легкий доступ к младенцу.Накладки на бортики анти-зубки, защищающие нежные десны малыша от травмирования в период прорезывания зубов.Оснащена механизмом качания с простым фиксатором, который позволяет успокоить малыша.Имеет 3 положения ложа по высоте, которые позволяют менять высоту основания в зависимости от возраста ребенка.Выдвижной ящик в основании.Изделие строго соответствует ГОСТ 19917, ТР ТС 025/2012 «О безопасности мебельной продукции». (ДхШхВ) – 1232х652х1060 мм.</t>
  </si>
  <si>
    <t>https://topol-dt.ru/catalog/krovatki/krovatka_detskaya_feya_750_belyy/</t>
  </si>
  <si>
    <t>https://topol-dt.ru/upload/iblock/704/bf67ba1c_23a7_11ed_bf2f_549f35008dee_a6b8df48_4e0e_11ed_bf2f_549f35008dee.jpeg</t>
  </si>
  <si>
    <t>https://topol-dt.ru/upload/iblock/c98/bf67ba1c_23a7_11ed_bf2f_549f35008dee_add11937_4e0e_11ed_bf2f_549f35008dee.jpeg</t>
  </si>
  <si>
    <t>https://topol-dt.ru/upload/iblock/208/bf67ba1c_23a7_11ed_bf2f_549f35008dee_add11938_4e0e_11ed_bf2f_549f35008dee.jpeg</t>
  </si>
  <si>
    <t>https://topol-dt.ru/upload/iblock/868/bf67ba1c_23a7_11ed_bf2f_549f35008dee_b6532451_4e0e_11ed_bf2f_549f35008dee.jpeg</t>
  </si>
  <si>
    <t>https://topol-dt.ru/upload/iblock/6f2/bf67ba1c_23a7_11ed_bf2f_549f35008dee_b6532454_4e0e_11ed_bf2f_549f35008dee.jpeg</t>
  </si>
  <si>
    <t>https://topol-dt.ru/upload/iblock/9dc/bf67ba1c_23a7_11ed_bf2f_549f35008dee_bcf1f815_4e0e_11ed_bf2f_549f35008dee.jpeg</t>
  </si>
  <si>
    <t>https://topol-dt.ru/upload/iblock/60f/bf67ba1c_23a7_11ed_bf2f_549f35008dee_bcf1f817_4e0e_11ed_bf2f_549f35008dee.jpeg</t>
  </si>
  <si>
    <t>https://topol-dt.ru/upload/iblock/c0d/bf67ba1c_23a7_11ed_bf2f_549f35008dee_c565baee_4e0e_11ed_bf2f_549f35008dee.jpeg</t>
  </si>
  <si>
    <t>https://topol-dt.ru/upload/iblock/fb7/bf67ba1c_23a7_11ed_bf2f_549f35008dee_c565baf1_4e0e_11ed_bf2f_549f35008dee.jpeg</t>
  </si>
  <si>
    <t>https://topol-dt.ru/upload/iblock/5f9/bf67ba1c_23a7_11ed_bf2f_549f35008dee_cbbf86e6_4e0e_11ed_bf2f_549f35008dee.jpeg</t>
  </si>
  <si>
    <t>https://topol-dt.ru/upload/iblock/94f/bf67ba1c_23a7_11ed_bf2f_549f35008dee_d5be6e0f_4e0e_11ed_bf2f_549f35008dee.jpeg</t>
  </si>
  <si>
    <t>https://topol-dt.ru/upload/iblock/526/bf67ba1c_23a7_11ed_bf2f_549f35008dee_d5be6e10_4e0e_11ed_bf2f_549f35008dee.jpeg</t>
  </si>
  <si>
    <t>https://topol-dt.ru/upload/iblock/ac2/bf67ba1c_23a7_11ed_bf2f_549f35008dee_de04f6c3_4e0e_11ed_bf2f_549f35008dee.jpeg</t>
  </si>
  <si>
    <t>https://topol-dt.ru/upload/iblock/797/bf67ba1c_23a7_11ed_bf2f_549f35008dee_0401ae8d_ddd5_11ed_bf2f_549f35008dee.jpeg</t>
  </si>
  <si>
    <t>https://topol-dt.ru/upload/iblock/6ad/bf67ba1c_23a7_11ed_bf2f_549f35008dee_0401ae8e_ddd5_11ed_bf2f_549f35008dee.jpeg</t>
  </si>
  <si>
    <t>https://topol-dt.ru/upload/iblock/fa1/bf67ba1c_23a7_11ed_bf2f_549f35008dee_9e23c929_4e0e_11ed_bf2f_549f35008dee.pdf</t>
  </si>
  <si>
    <t>Кроватка детская Polini kids Simple 304 с маятником, белый</t>
  </si>
  <si>
    <t>Кроватка детская Polini kids Simple 304 с маятником выполнена в классическом стиле.-2 положения спального ложа;-механизм опускания- автостенка;-маятник в комплекте;-силиконовые накладки анти-зубки;-натуральные высококачественные материалы-массив березы;-стандартный размер ложа 120х60 см..Размер (ДхШхВ) – 124,8х67х107,3 см.Размер ложа – 120х60 см.Максимальная высота матраса: 15 см.Минимальный размер матраса: 114х54 см.</t>
  </si>
  <si>
    <t>https://topol-dt.ru/catalog/krovatki/krovatka_detskaya_polini_kids_simple_304_s_mayatnikom_belyy/</t>
  </si>
  <si>
    <t>https://topol-dt.ru/upload/iblock/8fa/224b0994_3d88_11ed_bf2f_549f35008dee_80a2e39e_449d_11ed_bf2f_549f35008dee.jpeg</t>
  </si>
  <si>
    <t>https://topol-dt.ru/upload/iblock/95b/224b0994_3d88_11ed_bf2f_549f35008dee_80a2e39f_449d_11ed_bf2f_549f35008dee.jpeg</t>
  </si>
  <si>
    <t>https://topol-dt.ru/upload/iblock/759/224b0994_3d88_11ed_bf2f_549f35008dee_886da4c3_449d_11ed_bf2f_549f35008dee.jpeg</t>
  </si>
  <si>
    <t>https://topol-dt.ru/upload/iblock/2db/224b0994_3d88_11ed_bf2f_549f35008dee_886da4c4_449d_11ed_bf2f_549f35008dee.jpeg</t>
  </si>
  <si>
    <t>https://topol-dt.ru/upload/iblock/81f/224b0994_3d88_11ed_bf2f_549f35008dee_9321749f_449d_11ed_bf2f_549f35008dee.jpeg</t>
  </si>
  <si>
    <t>https://topol-dt.ru/upload/iblock/510/224b0994_3d88_11ed_bf2f_549f35008dee_9acd43e1_449d_11ed_bf2f_549f35008dee.jpeg</t>
  </si>
  <si>
    <t>https://topol-dt.ru/upload/iblock/3b8/224b0994_3d88_11ed_bf2f_549f35008dee_9acd43e2_449d_11ed_bf2f_549f35008dee.jpeg</t>
  </si>
  <si>
    <t>https://topol-dt.ru/upload/iblock/494/224b0994_3d88_11ed_bf2f_549f35008dee_a38ad162_449d_11ed_bf2f_549f35008dee.jpeg</t>
  </si>
  <si>
    <t>https://topol-dt.ru/upload/iblock/927/224b0994_3d88_11ed_bf2f_549f35008dee_ace7db16_449d_11ed_bf2f_549f35008dee.jpeg</t>
  </si>
  <si>
    <t>https://topol-dt.ru/upload/iblock/b69/224b0994_3d88_11ed_bf2f_549f35008dee_04fa2138_449e_11ed_bf2f_549f35008dee.pdf</t>
  </si>
  <si>
    <t>https://topol-dt.ru/upload/iblock/f2d/224b0994_3d88_11ed_bf2f_549f35008dee_04fa2139_449e_11ed_bf2f_549f35008dee.pdf</t>
  </si>
  <si>
    <t>Шкаф двухсекционный Polini kids Mirum 2320, белый</t>
  </si>
  <si>
    <t>Многофункциональный шкаф коллекции Мирум.Большое количество полок позволят с удобством расположить вещи.В основании 2 вместительных ящика на метабоксах.Оборудован системой плавного закрытия дверей.Оригинальный дизайн.Модель изготовлена из ЛДСП Kronospan (Австрия),отвечающего европейским требованиям.Габариты (ДхГхВ): (ДхГхВ):100,6х50х240 см.</t>
  </si>
  <si>
    <t>https://topol-dt.ru/catalog/shkafy/shkaf_dvukhsektsionnyy_polini_kids_mirum_2320_belyy/</t>
  </si>
  <si>
    <t>https://topol-dt.ru/upload/iblock/108/2c899916_25f2_11e9_94db_549f35008dee_9124a2fc_4e1f_11ed_bf2f_549f35008dee.jpeg</t>
  </si>
  <si>
    <t>https://topol-dt.ru/upload/iblock/644/2c899916_25f2_11e9_94db_549f35008dee_8a47eb72_4e1f_11ed_bf2f_549f35008dee.jpeg</t>
  </si>
  <si>
    <t>https://topol-dt.ru/upload/iblock/165/2c899916_25f2_11e9_94db_549f35008dee_8a47eb73_4e1f_11ed_bf2f_549f35008dee.jpeg</t>
  </si>
  <si>
    <t>https://topol-dt.ru/upload/iblock/ed4/2c899916_25f2_11e9_94db_549f35008dee_9124a2fd_4e1f_11ed_bf2f_549f35008dee.jpeg</t>
  </si>
  <si>
    <t>https://topol-dt.ru/upload/iblock/116/2c899916_25f2_11e9_94db_549f35008dee_973e29b0_4e1f_11ed_bf2f_549f35008dee.jpeg</t>
  </si>
  <si>
    <t>https://topol-dt.ru/upload/iblock/bfe/2c899916_25f2_11e9_94db_549f35008dee_dbfbfdac_5522_11ed_bf2f_549f35008dee.jpeg</t>
  </si>
  <si>
    <t>https://topol-dt.ru/upload/iblock/b71/2c899916_25f2_11e9_94db_549f35008dee_dbfbfdae_5522_11ed_bf2f_549f35008dee.jpeg</t>
  </si>
  <si>
    <t>Шкаф двухсекционный Polini kids Mirum 2320, белый-серый</t>
  </si>
  <si>
    <t>https://topol-dt.ru/catalog/shkafy/shkaf_dvukhsektsionnyy_polini_kids_mirum_2320_belyy_seryy/</t>
  </si>
  <si>
    <t>https://topol-dt.ru/upload/iblock/629/59c61faf_25f2_11e9_94db_549f35008dee_a7d25f3b_4e1f_11ed_bf2f_549f35008dee.jpeg</t>
  </si>
  <si>
    <t>https://topol-dt.ru/upload/iblock/bd1/59c61faf_25f2_11e9_94db_549f35008dee_a7d25f39_4e1f_11ed_bf2f_549f35008dee.jpeg</t>
  </si>
  <si>
    <t>https://topol-dt.ru/upload/iblock/0d5/59c61faf_25f2_11e9_94db_549f35008dee_a7d25f3a_4e1f_11ed_bf2f_549f35008dee.jpeg</t>
  </si>
  <si>
    <t>https://topol-dt.ru/upload/iblock/834/59c61faf_25f2_11e9_94db_549f35008dee_afab68a0_4e1f_11ed_bf2f_549f35008dee.jpeg</t>
  </si>
  <si>
    <t>https://topol-dt.ru/upload/iblock/309/59c61faf_25f2_11e9_94db_549f35008dee_afab68a1_4e1f_11ed_bf2f_549f35008dee.jpeg</t>
  </si>
  <si>
    <t>https://topol-dt.ru/upload/iblock/fbb/59c61faf_25f2_11e9_94db_549f35008dee_b9bf72fc_5522_11ed_bf2f_549f35008dee.jpeg</t>
  </si>
  <si>
    <t>https://topol-dt.ru/upload/iblock/e77/59c61faf_25f2_11e9_94db_549f35008dee_c0d088cc_5522_11ed_bf2f_549f35008dee.jpeg</t>
  </si>
  <si>
    <t>Шкаф односекционный Polini kids Mirum 2310, белый-серый</t>
  </si>
  <si>
    <t>Многофункциональный шкаф коллекции Мирум.Вместительные полки позволят с удобством расположить вещи.В основании 2 вместительных ящика на метабоксах.Оборудован системой плавного закрытия дверей.Оригинальный дизайн.Модель изготовлена из ЛДСП Kronospan (Австрия),отвечающего европейским требованиям.Габариты (ДхГхВ): 51,2х50х240 см</t>
  </si>
  <si>
    <t>https://topol-dt.ru/catalog/shkafy/shkaf_odnosektsionnyy_polini_kids_mirum_2310_belyy_seryy/</t>
  </si>
  <si>
    <t>https://topol-dt.ru/upload/iblock/4df/e55c513d_25f2_11e9_94db_549f35008dee_c1749315_4e1e_11ed_bf2f_549f35008dee.jpeg</t>
  </si>
  <si>
    <t>https://topol-dt.ru/upload/iblock/167/e55c513d_25f2_11e9_94db_549f35008dee_b876c06c_4e1e_11ed_bf2f_549f35008dee.jpeg</t>
  </si>
  <si>
    <t>https://topol-dt.ru/upload/iblock/5fd/e55c513d_25f2_11e9_94db_549f35008dee_c1749314_4e1e_11ed_bf2f_549f35008dee.jpeg</t>
  </si>
  <si>
    <t>https://topol-dt.ru/upload/iblock/fb4/e55c513d_25f2_11e9_94db_549f35008dee_c83bde3c_4e1e_11ed_bf2f_549f35008dee.jpeg</t>
  </si>
  <si>
    <t>https://topol-dt.ru/upload/iblock/bcf/e55c513d_25f2_11e9_94db_549f35008dee_c83bde3d_4e1e_11ed_bf2f_549f35008dee.jpeg</t>
  </si>
  <si>
    <t>https://topol-dt.ru/upload/iblock/53e/e55c513d_25f2_11e9_94db_549f35008dee_1848ef2f_5522_11ed_bf2f_549f35008dee.jpeg</t>
  </si>
  <si>
    <t>https://topol-dt.ru/upload/iblock/640/e55c513d_25f2_11e9_94db_549f35008dee_b876c06b_4e1e_11ed_bf2f_549f35008dee.pdf</t>
  </si>
  <si>
    <t>Полка книжная Polini kids Mirum 5L 600 белый-желтый</t>
  </si>
  <si>
    <t>https://topol-dt.ru/catalog/polki/polka_knizhnaya_polini_kids_mirum_5l_600_belyy_zheltyy/</t>
  </si>
  <si>
    <t>https://topol-dt.ru/upload/iblock/ec5/2f3c271b_2930_11e9_94db_549f35008dee_8892627b_4eef_11ed_bf2f_549f35008dee.jpeg</t>
  </si>
  <si>
    <t>https://topol-dt.ru/upload/iblock/7d4/2f3c271b_2930_11e9_94db_549f35008dee_8e967ccd_4eef_11ed_bf2f_549f35008dee.jpeg</t>
  </si>
  <si>
    <t>https://topol-dt.ru/upload/iblock/7ea/2f3c271b_2930_11e9_94db_549f35008dee_f1346302_6cb5_11ed_bf2f_549f35008dee.pdf</t>
  </si>
  <si>
    <t>Полка книжная Polini kids Mirum 5L 600, серый-голубой</t>
  </si>
  <si>
    <t>https://topol-dt.ru/catalog/polki/polka_knizhnaya_polini_kids_mirum_5l_600_seryy_goluboy/</t>
  </si>
  <si>
    <t>https://topol-dt.ru/upload/iblock/abd/59ea1346_2930_11e9_94db_549f35008dee_281ec081_4eef_11ed_bf2f_549f35008dee.jpeg</t>
  </si>
  <si>
    <t>https://topol-dt.ru/upload/iblock/a12/59ea1346_2930_11e9_94db_549f35008dee_2ed09f47_4eef_11ed_bf2f_549f35008dee.jpeg</t>
  </si>
  <si>
    <t>https://topol-dt.ru/upload/iblock/5ba/59ea1346_2930_11e9_94db_549f35008dee_bf2b965f_6cb5_11ed_bf2f_549f35008dee.pdf</t>
  </si>
  <si>
    <t>Полка книжная Polini kids Mirum 5L 600, серый-желтый</t>
  </si>
  <si>
    <t>https://topol-dt.ru/catalog/polki/polka_knizhnaya_polini_kids_mirum_5l_600_seryy_zheltyy/</t>
  </si>
  <si>
    <t>https://topol-dt.ru/upload/iblock/4f5/eaf58c98_2930_11e9_94db_549f35008dee_bf564d92_4eee_11ed_bf2f_549f35008dee.jpeg</t>
  </si>
  <si>
    <t>https://topol-dt.ru/upload/iblock/040/eaf58c98_2930_11e9_94db_549f35008dee_bf564d93_4eee_11ed_bf2f_549f35008dee.jpeg</t>
  </si>
  <si>
    <t>https://topol-dt.ru/upload/iblock/e54/eaf58c98_2930_11e9_94db_549f35008dee_cb1bfd3f_6cb5_11ed_bf2f_549f35008dee.pdf</t>
  </si>
  <si>
    <t>Полка книжная Polini kids Mirum 5L 800 белый-серый</t>
  </si>
  <si>
    <t>https://topol-dt.ru/catalog/polki/polka_knizhnaya_polini_kids_mirum_5l_800_belyy_seryy/</t>
  </si>
  <si>
    <t>https://topol-dt.ru/upload/iblock/8e4/288f890e_2931_11e9_94db_549f35008dee_80a92d6a_4ef0_11ed_bf2f_549f35008dee.jpeg</t>
  </si>
  <si>
    <t>https://topol-dt.ru/upload/iblock/888/288f890e_2931_11e9_94db_549f35008dee_0de5d406_6cb6_11ed_bf2f_549f35008dee.pdf</t>
  </si>
  <si>
    <t>Полка книжная Polini kids Mirum 5L 800 белый-желтый</t>
  </si>
  <si>
    <t>https://topol-dt.ru/catalog/polki/polka_knizhnaya_polini_kids_mirum_5l_800_belyy_zheltyy/</t>
  </si>
  <si>
    <t>https://topol-dt.ru/upload/iblock/2af/4a635734_2931_11e9_94db_549f35008dee_4383d460_4ef0_11ed_bf2f_549f35008dee.jpeg</t>
  </si>
  <si>
    <t>https://topol-dt.ru/upload/iblock/5e5/4a635734_2931_11e9_94db_549f35008dee_71c45915_6cb8_11ed_bf2f_549f35008dee.pdf</t>
  </si>
  <si>
    <t>Полка книжная Polini kids Mirum 5L 800, серый-голубой</t>
  </si>
  <si>
    <t>https://topol-dt.ru/catalog/polki/polka_knizhnaya_polini_kids_mirum_5l_800_seryy_goluboy/</t>
  </si>
  <si>
    <t>https://topol-dt.ru/upload/iblock/13f/7044fd51_2931_11e9_94db_549f35008dee_046a9a5d_4ef0_11ed_bf2f_549f35008dee.jpeg</t>
  </si>
  <si>
    <t>https://topol-dt.ru/upload/iblock/83c/7044fd51_2931_11e9_94db_549f35008dee_22668e42_6cb6_11ed_bf2f_549f35008dee.pdf</t>
  </si>
  <si>
    <t>Полка книжная Polini kids Mirum 5L 800, серый-желтый</t>
  </si>
  <si>
    <t>https://topol-dt.ru/catalog/polki/polka_knizhnaya_polini_kids_mirum_5l_800_seryy_zheltyy/</t>
  </si>
  <si>
    <t>https://topol-dt.ru/upload/iblock/bad/29f776d0_2932_11e9_94db_549f35008dee_d1ed2a4d_4eef_11ed_bf2f_549f35008dee.jpeg</t>
  </si>
  <si>
    <t>https://topol-dt.ru/upload/iblock/c85/29f776d0_2932_11e9_94db_549f35008dee_37da14da_6cb6_11ed_bf2f_549f35008dee.pdf</t>
  </si>
  <si>
    <t>Кроватка детская Фея 204, Алиса, белый</t>
  </si>
  <si>
    <t>0.947394</t>
  </si>
  <si>
    <t>Кроватка детская Фея 204 отлично впишется в любую детскую комнату благодаря классическому дизайну.-опускание передней планки-ортопедическое основание-2 положения ложа-колёса-массив березы-механизм качания-размер ложа 120х60Размеры (ДхШхВ) –  126х 73 х 103,4 см.</t>
  </si>
  <si>
    <t>https://topol-dt.ru/catalog/krovatki/krovatka_detskaya_feya_204_alisa_belyy/</t>
  </si>
  <si>
    <t>https://topol-dt.ru/upload/iblock/885/e527383d_13ac_11ed_bf2f_549f35008dee_6e914a30_4e0c_11ed_bf2f_549f35008dee.jpeg</t>
  </si>
  <si>
    <t>https://topol-dt.ru/upload/iblock/9df/e527383d_13ac_11ed_bf2f_549f35008dee_7c2e28c2_4e0c_11ed_bf2f_549f35008dee.jpeg</t>
  </si>
  <si>
    <t>https://topol-dt.ru/upload/iblock/788/e527383d_13ac_11ed_bf2f_549f35008dee_8575c613_4e0c_11ed_bf2f_549f35008dee.jpeg</t>
  </si>
  <si>
    <t>https://topol-dt.ru/upload/iblock/662/e527383d_13ac_11ed_bf2f_549f35008dee_8575c615_4e0c_11ed_bf2f_549f35008dee.jpeg</t>
  </si>
  <si>
    <t>https://topol-dt.ru/upload/iblock/5ba/e527383d_13ac_11ed_bf2f_549f35008dee_8b72bc43_4e0c_11ed_bf2f_549f35008dee.jpeg</t>
  </si>
  <si>
    <t>https://topol-dt.ru/upload/iblock/a48/e527383d_13ac_11ed_bf2f_549f35008dee_8b72bc45_4e0c_11ed_bf2f_549f35008dee.jpeg</t>
  </si>
  <si>
    <t>https://topol-dt.ru/upload/iblock/c39/e527383d_13ac_11ed_bf2f_549f35008dee_919105b8_4e0c_11ed_bf2f_549f35008dee.jpeg</t>
  </si>
  <si>
    <t>https://topol-dt.ru/upload/iblock/39f/e527383d_13ac_11ed_bf2f_549f35008dee_990c6e62_4e0c_11ed_bf2f_549f35008dee.jpeg</t>
  </si>
  <si>
    <t>https://topol-dt.ru/upload/iblock/bd5/e527383d_13ac_11ed_bf2f_549f35008dee_990c6e64_4e0c_11ed_bf2f_549f35008dee.jpeg</t>
  </si>
  <si>
    <t>https://topol-dt.ru/upload/iblock/f68/e527383d_13ac_11ed_bf2f_549f35008dee_a32a478c_4e0c_11ed_bf2f_549f35008dee.jpeg</t>
  </si>
  <si>
    <t>https://topol-dt.ru/upload/iblock/986/e527383d_13ac_11ed_bf2f_549f35008dee_a32a478e_4e0c_11ed_bf2f_549f35008dee.jpeg</t>
  </si>
  <si>
    <t>https://topol-dt.ru/upload/iblock/89c/e527383d_13ac_11ed_bf2f_549f35008dee_acb6ecc7_4e0c_11ed_bf2f_549f35008dee.jpeg</t>
  </si>
  <si>
    <t>https://topol-dt.ru/upload/iblock/e9a/e527383d_13ac_11ed_bf2f_549f35008dee_619b0bf3_4e0c_11ed_bf2f_549f35008dee.pdf</t>
  </si>
  <si>
    <t>Кроватка детская Фея 204, Белла, белый</t>
  </si>
  <si>
    <t>Кроватка детская Фея 204 отлично впишется в любую детскую комнату благодаря классическому дизайну.-опускание передней планки-ортопедическое основание-2 положения ложа-колёса-массив березы-механизм качания-размер ложа 120х60Размеры (ДхШхВ) –  126х 73 х 102,4 см.</t>
  </si>
  <si>
    <t>https://topol-dt.ru/catalog/krovatki/krovatka_detskaya_feya_204_bella_belyy/</t>
  </si>
  <si>
    <t>https://topol-dt.ru/upload/iblock/e84/f2295d5c_13ac_11ed_bf2f_549f35008dee_c7b52781_4e0c_11ed_bf2f_549f35008dee.jpeg</t>
  </si>
  <si>
    <t>https://topol-dt.ru/upload/iblock/95e/f2295d5c_13ac_11ed_bf2f_549f35008dee_ce0ef35d_4e0c_11ed_bf2f_549f35008dee.jpeg</t>
  </si>
  <si>
    <t>https://topol-dt.ru/upload/iblock/9a9/f2295d5c_13ac_11ed_bf2f_549f35008dee_ce0ef35e_4e0c_11ed_bf2f_549f35008dee.jpeg</t>
  </si>
  <si>
    <t>https://topol-dt.ru/upload/iblock/050/f2295d5c_13ac_11ed_bf2f_549f35008dee_d49397fc_4e0c_11ed_bf2f_549f35008dee.jpeg</t>
  </si>
  <si>
    <t>https://topol-dt.ru/upload/iblock/d33/f2295d5c_13ac_11ed_bf2f_549f35008dee_daf6e959_4e0c_11ed_bf2f_549f35008dee.jpeg</t>
  </si>
  <si>
    <t>https://topol-dt.ru/upload/iblock/406/f2295d5c_13ac_11ed_bf2f_549f35008dee_daf6e95b_4e0c_11ed_bf2f_549f35008dee.jpeg</t>
  </si>
  <si>
    <t>https://topol-dt.ru/upload/iblock/581/f2295d5c_13ac_11ed_bf2f_549f35008dee_ed353534_4e0c_11ed_bf2f_549f35008dee.jpeg</t>
  </si>
  <si>
    <t>https://topol-dt.ru/upload/iblock/dc1/f2295d5c_13ac_11ed_bf2f_549f35008dee_f4ea89f5_4e0c_11ed_bf2f_549f35008dee.jpeg</t>
  </si>
  <si>
    <t>https://topol-dt.ru/upload/iblock/d32/f2295d5c_13ac_11ed_bf2f_549f35008dee_f4ea89f6_4e0c_11ed_bf2f_549f35008dee.jpeg</t>
  </si>
  <si>
    <t>https://topol-dt.ru/upload/iblock/05c/f2295d5c_13ac_11ed_bf2f_549f35008dee_fdda145e_4e0c_11ed_bf2f_549f35008dee.jpeg</t>
  </si>
  <si>
    <t>https://topol-dt.ru/upload/iblock/8e0/f2295d5c_13ac_11ed_bf2f_549f35008dee_fdda145f_4e0c_11ed_bf2f_549f35008dee.jpeg</t>
  </si>
  <si>
    <t>https://topol-dt.ru/upload/iblock/69d/f2295d5c_13ac_11ed_bf2f_549f35008dee_056e15dd_4e0d_11ed_bf2f_549f35008dee.jpeg</t>
  </si>
  <si>
    <t>https://topol-dt.ru/upload/iblock/389/f2295d5c_13ac_11ed_bf2f_549f35008dee_be1efcc7_4e0c_11ed_bf2f_549f35008dee.pdf</t>
  </si>
  <si>
    <t>Кроватка детская Фея 204, Диана, белый</t>
  </si>
  <si>
    <t>Кроватка детская Фея 204 отлично впишется в любую детскую комнату благодаря классическому дизайну.-опускание передней планки-ортопедическое основание-2 положения ложа-колёса-массив березы-механизм качания-размер ложа 120х60Размеры (ДхШхВ) – 126х 73 х 100,4  см.</t>
  </si>
  <si>
    <t>https://topol-dt.ru/catalog/krovatki/krovatka_detskaya_feya_204_diana_belyy/</t>
  </si>
  <si>
    <t>https://topol-dt.ru/upload/iblock/1c2/0179d7c0_13ad_11ed_bf2f_549f35008dee_20dc3144_4e0d_11ed_bf2f_549f35008dee.jpeg</t>
  </si>
  <si>
    <t>https://topol-dt.ru/upload/iblock/d41/0179d7c0_13ad_11ed_bf2f_549f35008dee_20dc3145_4e0d_11ed_bf2f_549f35008dee.jpeg</t>
  </si>
  <si>
    <t>https://topol-dt.ru/upload/iblock/45d/0179d7c0_13ad_11ed_bf2f_549f35008dee_2a8f3aa3_4e0d_11ed_bf2f_549f35008dee.jpeg</t>
  </si>
  <si>
    <t>https://topol-dt.ru/upload/iblock/f74/0179d7c0_13ad_11ed_bf2f_549f35008dee_2a8f3aa5_4e0d_11ed_bf2f_549f35008dee.jpeg</t>
  </si>
  <si>
    <t>https://topol-dt.ru/upload/iblock/0dc/0179d7c0_13ad_11ed_bf2f_549f35008dee_32931ccf_4e0d_11ed_bf2f_549f35008dee.jpeg</t>
  </si>
  <si>
    <t>https://topol-dt.ru/upload/iblock/6bb/0179d7c0_13ad_11ed_bf2f_549f35008dee_32931cd0_4e0d_11ed_bf2f_549f35008dee.jpeg</t>
  </si>
  <si>
    <t>https://topol-dt.ru/upload/iblock/d45/0179d7c0_13ad_11ed_bf2f_549f35008dee_3bad7ffd_4e0d_11ed_bf2f_549f35008dee.jpeg</t>
  </si>
  <si>
    <t>https://topol-dt.ru/upload/iblock/6a6/0179d7c0_13ad_11ed_bf2f_549f35008dee_42d8c4ef_4e0d_11ed_bf2f_549f35008dee.jpeg</t>
  </si>
  <si>
    <t>https://topol-dt.ru/upload/iblock/6df/0179d7c0_13ad_11ed_bf2f_549f35008dee_42d8c4f0_4e0d_11ed_bf2f_549f35008dee.jpeg</t>
  </si>
  <si>
    <t>https://topol-dt.ru/upload/iblock/eca/0179d7c0_13ad_11ed_bf2f_549f35008dee_4a125225_4e0d_11ed_bf2f_549f35008dee.jpeg</t>
  </si>
  <si>
    <t>https://topol-dt.ru/upload/iblock/889/0179d7c0_13ad_11ed_bf2f_549f35008dee_5064f9e0_4e0d_11ed_bf2f_549f35008dee.jpeg</t>
  </si>
  <si>
    <t>https://topol-dt.ru/upload/iblock/4f1/0179d7c0_13ad_11ed_bf2f_549f35008dee_56b54038_4e0d_11ed_bf2f_549f35008dee.jpeg</t>
  </si>
  <si>
    <t>https://topol-dt.ru/upload/iblock/ce7/0179d7c0_13ad_11ed_bf2f_549f35008dee_1421756d_4e0d_11ed_bf2f_549f35008dee.pdf</t>
  </si>
  <si>
    <t>Маятник универсальный к кроватке детской, натуральный</t>
  </si>
  <si>
    <t>https://topol-dt.ru/catalog/aksessuary_dlya_mebeli/mayatnik_universalnyy_k_krovatke_detskoy_naturalnyy/</t>
  </si>
  <si>
    <t>https://topol-dt.ru/upload/iblock/317/f8ad54a5_16cb_11ec_9107_549f35008dee_fbb03df7_513b_11ed_bf2f_549f35008dee.jpeg</t>
  </si>
  <si>
    <t>https://topol-dt.ru/upload/iblock/299/f8ad54a5_16cb_11ec_9107_549f35008dee_fbb03df8_513b_11ed_bf2f_549f35008dee.jpeg</t>
  </si>
  <si>
    <t>https://topol-dt.ru/upload/iblock/991/f8ad54a5_16cb_11ec_9107_549f35008dee_032c71b4_513c_11ed_bf2f_549f35008dee.jpeg</t>
  </si>
  <si>
    <t>https://topol-dt.ru/upload/iblock/2f1/f8ad54a5_16cb_11ec_9107_549f35008dee_68bdb5f8_513c_11ed_bf2f_549f35008dee.pdf</t>
  </si>
  <si>
    <t>Растущая парта Polini kids City D2 Ученик, 2-7 гр., серый-белый</t>
  </si>
  <si>
    <t>Растущая парта Polini kids City D2 Ученик, 2-7 группы - это практичное и функциональное решение, которое подарит ребенку удобство и эргономику во время занятий.- 6 положений высоты столешницы:2 ростовая группа – 52 см.3 ростовая группа – 58 см.4 ростовая группа – 64 см.5 ростовая группа – 70 см.6 ростовая группа – 76 см.7 ростовая группа – 82 см.- подходит для детей ростом от 115 см до 185 см.- допустимая нагрузка на столешницу 30 кг.- с двух сторон парты имеются крючки.Габариты изделия (ДхШхВ) – 120х55х52-82 см..</t>
  </si>
  <si>
    <t>https://topol-dt.ru/catalog/stoly/rastushchaya_parta_polini_kids_city_d2_uchenik_2_7_gr_seryy_belyy/</t>
  </si>
  <si>
    <t>https://topol-dt.ru/upload/iblock/d02/5d0f3d27_35ac_11ed_bf2f_549f35008dee_cae5a6a4_5529_11ed_bf2f_549f35008dee.jpeg</t>
  </si>
  <si>
    <t>https://topol-dt.ru/upload/iblock/e01/5d0f3d27_35ac_11ed_bf2f_549f35008dee_bd88ab74_3781_11ee_ae18_549f35008dee.jpeg</t>
  </si>
  <si>
    <t>https://topol-dt.ru/upload/iblock/e81/5d0f3d27_35ac_11ed_bf2f_549f35008dee_bd88ab75_3781_11ee_ae18_549f35008dee.jpeg</t>
  </si>
  <si>
    <t>https://topol-dt.ru/upload/iblock/876/5d0f3d27_35ac_11ed_bf2f_549f35008dee_93c4fb63_d47a_11ee_ba8a_5254001dfc81.jpeg</t>
  </si>
  <si>
    <t>https://topol-dt.ru/upload/iblock/b7d/5d0f3d27_35ac_11ed_bf2f_549f35008dee_d28a51c5_5529_11ed_bf2f_549f35008dee.jpeg</t>
  </si>
  <si>
    <t>https://topol-dt.ru/upload/iblock/030/5d0f3d27_35ac_11ed_bf2f_549f35008dee_d28a51c6_5529_11ed_bf2f_549f35008dee.jpeg</t>
  </si>
  <si>
    <t>https://topol-dt.ru/upload/iblock/89d/5d0f3d27_35ac_11ed_bf2f_549f35008dee_dc41cfc3_5529_11ed_bf2f_549f35008dee.jpeg</t>
  </si>
  <si>
    <t>https://topol-dt.ru/upload/iblock/4b7/5d0f3d27_35ac_11ed_bf2f_549f35008dee_dc41cfc4_5529_11ed_bf2f_549f35008dee.jpeg</t>
  </si>
  <si>
    <t>https://topol-dt.ru/upload/iblock/857/5d0f3d27_35ac_11ed_bf2f_549f35008dee_e5550ecf_5529_11ed_bf2f_549f35008dee.jpeg</t>
  </si>
  <si>
    <t>https://topol-dt.ru/upload/iblock/7e2/5d0f3d27_35ac_11ed_bf2f_549f35008dee_e5550ed0_5529_11ed_bf2f_549f35008dee.jpeg</t>
  </si>
  <si>
    <t>https://topol-dt.ru/upload/iblock/46c/5d0f3d27_35ac_11ed_bf2f_549f35008dee_ed921202_5529_11ed_bf2f_549f35008dee.jpeg</t>
  </si>
  <si>
    <t>https://topol-dt.ru/upload/iblock/368/5d0f3d27_35ac_11ed_bf2f_549f35008dee_ed921203_5529_11ed_bf2f_549f35008dee.jpeg</t>
  </si>
  <si>
    <t>https://topol-dt.ru/upload/iblock/d7e/5d0f3d27_35ac_11ed_bf2f_549f35008dee_01c0fafb_552a_11ed_bf2f_549f35008dee.jpeg</t>
  </si>
  <si>
    <t>https://topol-dt.ru/upload/iblock/6ee/5d0f3d27_35ac_11ed_bf2f_549f35008dee_01c0fafc_552a_11ed_bf2f_549f35008dee.jpeg</t>
  </si>
  <si>
    <t>https://topol-dt.ru/upload/iblock/b3f/5d0f3d27_35ac_11ed_bf2f_549f35008dee_09b694e6_552a_11ed_bf2f_549f35008dee.jpeg</t>
  </si>
  <si>
    <t>https://topol-dt.ru/upload/iblock/732/5d0f3d27_35ac_11ed_bf2f_549f35008dee_00994ee0_60cb_11ed_bf2f_549f35008dee.jpeg</t>
  </si>
  <si>
    <t>https://topol-dt.ru/upload/iblock/b73/5d0f3d27_35ac_11ed_bf2f_549f35008dee_00994ee1_60cb_11ed_bf2f_549f35008dee.jpeg</t>
  </si>
  <si>
    <t>https://topol-dt.ru/upload/iblock/c37/5d0f3d27_35ac_11ed_bf2f_549f35008dee_0943d15f_60cb_11ed_bf2f_549f35008dee.jpeg</t>
  </si>
  <si>
    <t>https://topol-dt.ru/upload/iblock/b33/5d0f3d27_35ac_11ed_bf2f_549f35008dee_0943d161_60cb_11ed_bf2f_549f35008dee.jpeg</t>
  </si>
  <si>
    <t>https://topol-dt.ru/upload/iblock/212/5d0f3d27_35ac_11ed_bf2f_549f35008dee_123f42a8_60cb_11ed_bf2f_549f35008dee.jpeg</t>
  </si>
  <si>
    <t>https://topol-dt.ru/upload/iblock/cae/5d0f3d27_35ac_11ed_bf2f_549f35008dee_8badd4ba_552d_11ed_bf2f_549f35008dee.pdf</t>
  </si>
  <si>
    <t>Растущая парта Polini kids City D2 Ученик, 2-7 гр., белый-серый</t>
  </si>
  <si>
    <t>https://topol-dt.ru/catalog/stoly/rastushchaya_parta_polini_kids_city_d2_uchenik_2_7_gr_belyy_seryy/</t>
  </si>
  <si>
    <t>https://topol-dt.ru/upload/iblock/979/6c66dbab_35ac_11ed_bf2f_549f35008dee_8745376c_552a_11ed_bf2f_549f35008dee.jpeg</t>
  </si>
  <si>
    <t>https://topol-dt.ru/upload/iblock/9c9/6c66dbab_35ac_11ed_bf2f_549f35008dee_ac3aca96_3781_11ee_ae18_549f35008dee.jpeg</t>
  </si>
  <si>
    <t>https://topol-dt.ru/upload/iblock/f50/6c66dbab_35ac_11ed_bf2f_549f35008dee_ac3aca97_3781_11ee_ae18_549f35008dee.jpeg</t>
  </si>
  <si>
    <t>https://topol-dt.ru/upload/iblock/fab/6c66dbab_35ac_11ed_bf2f_549f35008dee_8b0d6148_d47a_11ee_ba8a_5254001dfc81.jpeg</t>
  </si>
  <si>
    <t>https://topol-dt.ru/upload/iblock/aa0/6c66dbab_35ac_11ed_bf2f_549f35008dee_8745376d_552a_11ed_bf2f_549f35008dee.jpeg</t>
  </si>
  <si>
    <t>https://topol-dt.ru/upload/iblock/55f/6c66dbab_35ac_11ed_bf2f_549f35008dee_8fdf104a_552a_11ed_bf2f_549f35008dee.jpeg</t>
  </si>
  <si>
    <t>https://topol-dt.ru/upload/iblock/841/6c66dbab_35ac_11ed_bf2f_549f35008dee_8fdf104b_552a_11ed_bf2f_549f35008dee.jpeg</t>
  </si>
  <si>
    <t>https://topol-dt.ru/upload/iblock/665/6c66dbab_35ac_11ed_bf2f_549f35008dee_96edc4ba_552a_11ed_bf2f_549f35008dee.jpeg</t>
  </si>
  <si>
    <t>https://topol-dt.ru/upload/iblock/baa/6c66dbab_35ac_11ed_bf2f_549f35008dee_9ddb25e6_552a_11ed_bf2f_549f35008dee.jpeg</t>
  </si>
  <si>
    <t>https://topol-dt.ru/upload/iblock/0bc/6c66dbab_35ac_11ed_bf2f_549f35008dee_9ddb25e7_552a_11ed_bf2f_549f35008dee.jpeg</t>
  </si>
  <si>
    <t>https://topol-dt.ru/upload/iblock/7b0/6c66dbab_35ac_11ed_bf2f_549f35008dee_a4113d1e_552a_11ed_bf2f_549f35008dee.jpeg</t>
  </si>
  <si>
    <t>https://topol-dt.ru/upload/iblock/46a/6c66dbab_35ac_11ed_bf2f_549f35008dee_ace69861_552a_11ed_bf2f_549f35008dee.jpeg</t>
  </si>
  <si>
    <t>https://topol-dt.ru/upload/iblock/1d2/6c66dbab_35ac_11ed_bf2f_549f35008dee_b3c34feb_552a_11ed_bf2f_549f35008dee.jpeg</t>
  </si>
  <si>
    <t>https://topol-dt.ru/upload/iblock/2aa/6c66dbab_35ac_11ed_bf2f_549f35008dee_20df9738_60cb_11ed_bf2f_549f35008dee.jpeg</t>
  </si>
  <si>
    <t>https://topol-dt.ru/upload/iblock/6a9/6c66dbab_35ac_11ed_bf2f_549f35008dee_20df9739_60cb_11ed_bf2f_549f35008dee.jpeg</t>
  </si>
  <si>
    <t>https://topol-dt.ru/upload/iblock/db6/6c66dbab_35ac_11ed_bf2f_549f35008dee_28e4e8a1_60cb_11ed_bf2f_549f35008dee.jpeg</t>
  </si>
  <si>
    <t>https://topol-dt.ru/upload/iblock/b8b/6c66dbab_35ac_11ed_bf2f_549f35008dee_28e4e8a2_60cb_11ed_bf2f_549f35008dee.jpeg</t>
  </si>
  <si>
    <t>https://topol-dt.ru/upload/iblock/df9/6c66dbab_35ac_11ed_bf2f_549f35008dee_3121ebd5_60cb_11ed_bf2f_549f35008dee.jpeg</t>
  </si>
  <si>
    <t>https://topol-dt.ru/upload/iblock/a58/6c66dbab_35ac_11ed_bf2f_549f35008dee_3121ebd6_60cb_11ed_bf2f_549f35008dee.jpeg</t>
  </si>
  <si>
    <t>https://topol-dt.ru/upload/iblock/8ce/6c66dbab_35ac_11ed_bf2f_549f35008dee_823b5ea3_552d_11ed_bf2f_549f35008dee.pdf</t>
  </si>
  <si>
    <t>Стул регулируемый Polini kids City L Ученик, 2-6 гр., серый-белый</t>
  </si>
  <si>
    <t>- 5 положений фиксации стула:2 ростовая группа – 30 см.3 ростовая группа – 34 см.4 ростовая группа – 38 см.5 ростовая группа – 42 см.6 ростовая группа – 46 см.- для детей ростом от 115 см до 185 см.- допустимая нагрузка на сиденье – 70 кг.Габариты изделия (ДхШхВ) – 44х38х58-74 см.Размеры спинки – 38х15 см.Размеры сиденья – 38х38 см..</t>
  </si>
  <si>
    <t>https://topol-dt.ru/catalog/stoly/stul_reguliruemyy_polini_kids_city_uchenik_2_6_gr_seryy_belyy/</t>
  </si>
  <si>
    <t>https://topol-dt.ru/upload/iblock/31a/7f89aba0_35ac_11ed_bf2f_549f35008dee_07290a31_5530_11ed_bf2f_549f35008dee.jpeg</t>
  </si>
  <si>
    <t>https://topol-dt.ru/upload/iblock/84f/7f89aba0_35ac_11ed_bf2f_549f35008dee_ef5f7b31_3781_11ee_ae18_549f35008dee.jpeg</t>
  </si>
  <si>
    <t>https://topol-dt.ru/upload/iblock/757/7f89aba0_35ac_11ed_bf2f_549f35008dee_ef5f7b32_3781_11ee_ae18_549f35008dee.jpeg</t>
  </si>
  <si>
    <t>https://topol-dt.ru/upload/iblock/75b/7f89aba0_35ac_11ed_bf2f_549f35008dee_77cd44f3_d47a_11ee_ba8a_5254001dfc81.jpeg</t>
  </si>
  <si>
    <t>https://topol-dt.ru/upload/iblock/8af/7f89aba0_35ac_11ed_bf2f_549f35008dee_0f6ad023_5530_11ed_bf2f_549f35008dee.jpeg</t>
  </si>
  <si>
    <t>https://topol-dt.ru/upload/iblock/c4e/7f89aba0_35ac_11ed_bf2f_549f35008dee_0f6ad024_5530_11ed_bf2f_549f35008dee.jpeg</t>
  </si>
  <si>
    <t>https://topol-dt.ru/upload/iblock/1f3/7f89aba0_35ac_11ed_bf2f_549f35008dee_15c6fd5e_5530_11ed_bf2f_549f35008dee.jpeg</t>
  </si>
  <si>
    <t>https://topol-dt.ru/upload/iblock/590/7f89aba0_35ac_11ed_bf2f_549f35008dee_15c6fd5f_5530_11ed_bf2f_549f35008dee.jpeg</t>
  </si>
  <si>
    <t>https://topol-dt.ru/upload/iblock/54f/7f89aba0_35ac_11ed_bf2f_549f35008dee_1db7d488_5530_11ed_bf2f_549f35008dee.jpeg</t>
  </si>
  <si>
    <t>https://topol-dt.ru/upload/iblock/a72/7f89aba0_35ac_11ed_bf2f_549f35008dee_1db7d489_5530_11ed_bf2f_549f35008dee.jpeg</t>
  </si>
  <si>
    <t>https://topol-dt.ru/upload/iblock/855/7f89aba0_35ac_11ed_bf2f_549f35008dee_7496e10f_552f_11ed_bf2f_549f35008dee.pdf</t>
  </si>
  <si>
    <t>Стул регулируемый Polini kids City L Ученик, 2-6 гр., белый-серый</t>
  </si>
  <si>
    <t>https://topol-dt.ru/catalog/stoly/stul_reguliruemyy_polini_kids_city_uchenik_2_6_gr_belyy_seryy/</t>
  </si>
  <si>
    <t>https://topol-dt.ru/upload/iblock/eec/88ad944c_35ac_11ed_bf2f_549f35008dee_e503061b_5530_11ed_bf2f_549f35008dee.jpeg</t>
  </si>
  <si>
    <t>https://topol-dt.ru/upload/iblock/fce/88ad944c_35ac_11ed_bf2f_549f35008dee_e06713b7_3781_11ee_ae18_549f35008dee.jpeg</t>
  </si>
  <si>
    <t>https://topol-dt.ru/upload/iblock/b30/88ad944c_35ac_11ed_bf2f_549f35008dee_e06713b8_3781_11ee_ae18_549f35008dee.jpeg</t>
  </si>
  <si>
    <t>https://topol-dt.ru/upload/iblock/eac/88ad944c_35ac_11ed_bf2f_549f35008dee_6eda0fda_d47a_11ee_ba8a_5254001dfc81.jpeg</t>
  </si>
  <si>
    <t>https://topol-dt.ru/upload/iblock/528/88ad944c_35ac_11ed_bf2f_549f35008dee_e503061c_5530_11ed_bf2f_549f35008dee.jpeg</t>
  </si>
  <si>
    <t>https://topol-dt.ru/upload/iblock/111/88ad944c_35ac_11ed_bf2f_549f35008dee_ec141beb_5530_11ed_bf2f_549f35008dee.jpeg</t>
  </si>
  <si>
    <t>https://topol-dt.ru/upload/iblock/3ea/88ad944c_35ac_11ed_bf2f_549f35008dee_ec141bec_5530_11ed_bf2f_549f35008dee.jpeg</t>
  </si>
  <si>
    <t>https://topol-dt.ru/upload/iblock/bdc/88ad944c_35ac_11ed_bf2f_549f35008dee_f2ae2cee_5530_11ed_bf2f_549f35008dee.jpeg</t>
  </si>
  <si>
    <t>https://topol-dt.ru/upload/iblock/690/88ad944c_35ac_11ed_bf2f_549f35008dee_f2ae2cef_5530_11ed_bf2f_549f35008dee.jpeg</t>
  </si>
  <si>
    <t>https://topol-dt.ru/upload/iblock/b25/88ad944c_35ac_11ed_bf2f_549f35008dee_fa9ca2b8_5530_11ed_bf2f_549f35008dee.jpeg</t>
  </si>
  <si>
    <t>https://topol-dt.ru/upload/iblock/3c8/88ad944c_35ac_11ed_bf2f_549f35008dee_642d844c_552f_11ed_bf2f_549f35008dee.pdf</t>
  </si>
  <si>
    <t>Комод Polini kids Simple 1930, белый</t>
  </si>
  <si>
    <t xml:space="preserve">Комод выполнен в классическом стиле.Состоит из 3-х глубоких ящиков на  шариковых направляющих.Пеленальная поверхность отсутствует.Комод изготовлен из высококачественного и безопасного ЛДСП, а торцы деталей облицованы противоударной кромкой ПВХ 2 мм и 0,4 мм для обеспечения долговечности изделия.Продукция произведена в строгом соответствии с ГОСТ 16371, ТР ТС 025/2012 «О безопасности мебельной продукции» и Европейским стандартом качества для детских комодов EN 12221.Габариты изделия (ДхШхВ) – 800х350х797 мм. </t>
  </si>
  <si>
    <t>https://topol-dt.ru/catalog/komody_i_stoliki/komod_polini_kids_simple_1930_belyy/</t>
  </si>
  <si>
    <t>https://topol-dt.ru/upload/iblock/38d/68adafe1_4946_11ed_bf2f_549f35008dee_efbf7823_59ed_11ed_bf2f_549f35008dee.jpeg</t>
  </si>
  <si>
    <t>https://topol-dt.ru/upload/iblock/be6/68adafe1_4946_11ed_bf2f_549f35008dee_bb777683_e37c_11ee_ba8c_5254001dfc81.jpeg</t>
  </si>
  <si>
    <t>https://topol-dt.ru/upload/iblock/8be/68adafe1_4946_11ed_bf2f_549f35008dee_efbf7824_59ed_11ed_bf2f_549f35008dee.jpeg</t>
  </si>
  <si>
    <t>https://topol-dt.ru/upload/iblock/4ac/68adafe1_4946_11ed_bf2f_549f35008dee_f64b40e4_59ed_11ed_bf2f_549f35008dee.jpeg</t>
  </si>
  <si>
    <t>https://topol-dt.ru/upload/iblock/1ec/68adafe1_4946_11ed_bf2f_549f35008dee_f64b40e5_59ed_11ed_bf2f_549f35008dee.jpeg</t>
  </si>
  <si>
    <t>https://topol-dt.ru/upload/iblock/004/68adafe1_4946_11ed_bf2f_549f35008dee_fc6e4d19_59ed_11ed_bf2f_549f35008dee.jpeg</t>
  </si>
  <si>
    <t>https://topol-dt.ru/upload/iblock/1aa/68adafe1_4946_11ed_bf2f_549f35008dee_fc6e4d1a_59ed_11ed_bf2f_549f35008dee.jpeg</t>
  </si>
  <si>
    <t>https://topol-dt.ru/upload/iblock/4f3/68adafe1_4946_11ed_bf2f_549f35008dee_fc6e4d1b_59ed_11ed_bf2f_549f35008dee.jpeg</t>
  </si>
  <si>
    <t>https://topol-dt.ru/upload/iblock/13e/68adafe1_4946_11ed_bf2f_549f35008dee_e6888473_59ed_11ed_bf2f_549f35008dee.pdf</t>
  </si>
  <si>
    <t>Матрас детский Polini kids Basic Nature 190х100х12, микрофибра</t>
  </si>
  <si>
    <t>0.228</t>
  </si>
  <si>
    <t>Детский матрас сочетающий в себе ортопедические и анатомические свойства.Состоит из пенополиуретана высокой жесткости 40 кг/куб.м., с мелкоячеистой структурой. Матрас является гиппоаллергенным и практичным, не слеживается. Съемный чехол на молнии облегчает уход за изделием. Хорошо пропускает воздух.Толщина матраса 12 см.Данный наполнитель имеет европейский сертификат безопасности CertiPUR. Габариты: 190х100х12  см.</t>
  </si>
  <si>
    <t>https://topol-dt.ru/catalog/matratsy/matras_detskiy_polini_kids_basic_nature_190kh100kh12_mikrofibra/</t>
  </si>
  <si>
    <t>https://topol-dt.ru/upload/iblock/41a/e76fb8ab_4543_11ed_bf2f_549f35008dee_d3631a08_602f_11ed_bf2f_549f35008dee.jpeg</t>
  </si>
  <si>
    <t>https://topol-dt.ru/upload/iblock/f03/e76fb8ab_4543_11ed_bf2f_549f35008dee_da6848f7_602f_11ed_bf2f_549f35008dee.jpeg</t>
  </si>
  <si>
    <t>https://topol-dt.ru/upload/iblock/115/e76fb8ab_4543_11ed_bf2f_549f35008dee_da6848f8_602f_11ed_bf2f_549f35008dee.jpeg</t>
  </si>
  <si>
    <t>Чехол для одежды на молнии Polini Home, 60х80 см, серый</t>
  </si>
  <si>
    <t>спанбонд</t>
  </si>
  <si>
    <t>0.11</t>
  </si>
  <si>
    <t>?	Ширина изделия 60 см, длинна 80 см,?	Выполнен из плотного нетканого материала,?	Молния по центру,?	Смотровое окно из ПВХ пленкиЦвет молнии идет в ассортименте.</t>
  </si>
  <si>
    <t>Исх. 367</t>
  </si>
  <si>
    <t>https://topol-dt.ru/catalog/chekhly_i_sistemy_khranenie/chekhol_dlya_odezhdy_na_molnii_polini_home_60kh80_sm_seryy/</t>
  </si>
  <si>
    <t>https://topol-dt.ru/upload/iblock/439/26ef493c_5386_11ed_bf2f_549f35008dee_5bcb34fc_6030_11ed_bf2f_549f35008dee.jpeg</t>
  </si>
  <si>
    <t>Чехлы и системы хранения</t>
  </si>
  <si>
    <t>https://topol-dt.ru/upload/iblock/296/26ef493c_5386_11ed_bf2f_549f35008dee_61c82b2c_6030_11ed_bf2f_549f35008dee.jpeg</t>
  </si>
  <si>
    <t>https://topol-dt.ru/upload/iblock/8da/26ef493c_5386_11ed_bf2f_549f35008dee_61c82b2d_6030_11ed_bf2f_549f35008dee.jpeg</t>
  </si>
  <si>
    <t>https://topol-dt.ru/upload/iblock/636/26ef493c_5386_11ed_bf2f_549f35008dee_6abced86_6030_11ed_bf2f_549f35008dee.jpeg</t>
  </si>
  <si>
    <t>https://topol-dt.ru/upload/iblock/d0c/26ef493c_5386_11ed_bf2f_549f35008dee_6abced87_6030_11ed_bf2f_549f35008dee.jpeg</t>
  </si>
  <si>
    <t>Чехол для одежды на молнии Polini Home, 60х100 см, серый</t>
  </si>
  <si>
    <t>0.13</t>
  </si>
  <si>
    <t>?	Ширина изделия 60 см , длинна 100 см ,?	Выполнен из плотного нетканого материала,?	Молния по центру,?	Смотровое окно из ПВХ пленкиЦвет молнии идет в ассортименте.</t>
  </si>
  <si>
    <t>https://topol-dt.ru/catalog/chekhly_i_sistemy_khranenie/chekhol_dlya_odezhdy_na_molnii_polini_home_60kh100_sm_seryy/</t>
  </si>
  <si>
    <t>https://topol-dt.ru/upload/iblock/e3b/1cd4dc2f_5387_11ed_bf2f_549f35008dee_ab458e6f_6030_11ed_bf2f_549f35008dee.jpeg</t>
  </si>
  <si>
    <t>https://topol-dt.ru/upload/iblock/8ca/1cd4dc2f_5387_11ed_bf2f_549f35008dee_b1a67e6b_6030_11ed_bf2f_549f35008dee.jpeg</t>
  </si>
  <si>
    <t>https://topol-dt.ru/upload/iblock/226/1cd4dc2f_5387_11ed_bf2f_549f35008dee_b1a67e6c_6030_11ed_bf2f_549f35008dee.jpeg</t>
  </si>
  <si>
    <t>https://topol-dt.ru/upload/iblock/b7e/1cd4dc2f_5387_11ed_bf2f_549f35008dee_b91def67_6030_11ed_bf2f_549f35008dee.jpeg</t>
  </si>
  <si>
    <t>Чехол для одежды на молнии Polini Home, 60х120 см, серый</t>
  </si>
  <si>
    <t>?	Ширина изделия 60 см, длинна 120 см,?	Выполнен из плотного нетканого материала,?	Молния по центру,?	Смотровое окно из ПВХ пленкиЦвет молнии идет в ассортименте.</t>
  </si>
  <si>
    <t>https://topol-dt.ru/catalog/chekhly_i_sistemy_khranenie/chekhol_dlya_odezhdy_na_molnii_polini_home_60kh120_sm_seryy/</t>
  </si>
  <si>
    <t>https://topol-dt.ru/upload/iblock/c3f/2631e5e4_5387_11ed_bf2f_549f35008dee_eb8d1735_6030_11ed_bf2f_549f35008dee.jpeg</t>
  </si>
  <si>
    <t>https://topol-dt.ru/upload/iblock/58a/2631e5e4_5387_11ed_bf2f_549f35008dee_eb8d1736_6030_11ed_bf2f_549f35008dee.jpeg</t>
  </si>
  <si>
    <t>https://topol-dt.ru/upload/iblock/b82/2631e5e4_5387_11ed_bf2f_549f35008dee_f52804b0_6030_11ed_bf2f_549f35008dee.jpeg</t>
  </si>
  <si>
    <t>https://topol-dt.ru/upload/iblock/9cc/2631e5e4_5387_11ed_bf2f_549f35008dee_f52804b1_6030_11ed_bf2f_549f35008dee.jpeg</t>
  </si>
  <si>
    <t>Чехол для одежды на молнии Polini Home, 60х30х120 см, серый</t>
  </si>
  <si>
    <t>0.32</t>
  </si>
  <si>
    <t>?	Ширина изделия 60 см, длинна 120 см, глубина 30 см,?	Выполнен из плотного нетканого материала,?	Молния на боковой части,?	Смотровое окно из ПВХ пленки,?	Крепление на липучке для удобного размещения на штангеЦвет молнии идет в ассортименте.</t>
  </si>
  <si>
    <t>https://topol-dt.ru/catalog/chekhly_i_sistemy_khranenie/chekhol_dlya_odezhdy_na_molnii_polini_home_60kh30kh120_sm_seryy/</t>
  </si>
  <si>
    <t>https://topol-dt.ru/upload/iblock/6df/2f5f5411_5387_11ed_bf2f_549f35008dee_3731718a_6031_11ed_bf2f_549f35008dee.jpeg</t>
  </si>
  <si>
    <t>https://topol-dt.ru/upload/iblock/e95/2f5f5411_5387_11ed_bf2f_549f35008dee_2e3f85c3_6031_11ed_bf2f_549f35008dee.jpeg</t>
  </si>
  <si>
    <t>https://topol-dt.ru/upload/iblock/9cd/2f5f5411_5387_11ed_bf2f_549f35008dee_2e3f85c4_6031_11ed_bf2f_549f35008dee.jpeg</t>
  </si>
  <si>
    <t>https://topol-dt.ru/upload/iblock/31b/2f5f5411_5387_11ed_bf2f_549f35008dee_3731718b_6031_11ed_bf2f_549f35008dee.jpeg</t>
  </si>
  <si>
    <t>https://topol-dt.ru/upload/iblock/1e5/2f5f5411_5387_11ed_bf2f_549f35008dee_419b76bd_6031_11ed_bf2f_549f35008dee.jpeg</t>
  </si>
  <si>
    <t>https://topol-dt.ru/upload/iblock/ecb/2f5f5411_5387_11ed_bf2f_549f35008dee_419b76be_6031_11ed_bf2f_549f35008dee.jpeg</t>
  </si>
  <si>
    <t>https://topol-dt.ru/upload/iblock/eb1/2f5f5411_5387_11ed_bf2f_549f35008dee_4b177254_6031_11ed_bf2f_549f35008dee.jpeg</t>
  </si>
  <si>
    <t>https://topol-dt.ru/upload/iblock/d0b/2f5f5411_5387_11ed_bf2f_549f35008dee_4b177255_6031_11ed_bf2f_549f35008dee.jpeg</t>
  </si>
  <si>
    <t>Ящик к  кроватке детской Polini kids Simple 304, серый</t>
  </si>
  <si>
    <t>Ящик для кроватки детской Polini kids Simple 304 в сером цвете.Устанавливается в основании кроватки, служит для хранения постельного белья, игрушек и любых других швейных изделий.Ящик оснащен шариковыми направляющими для легкого выдвижения.С кроваткой Polini kids Simple 304 можно использовать одну из опций: маятник или ящик. Одновременно использовать две опции нельзя.Габариты (ДхШхВ), см: 119х54,5х13,5</t>
  </si>
  <si>
    <t>https://topol-dt.ru/catalog/aksessuary_dlya_mebeli/yashchik_k_krovatke_detskoy_polini_kids_simple_304_seryy/</t>
  </si>
  <si>
    <t>https://topol-dt.ru/upload/iblock/9a7/68aacc97_f9d7_11eb_9107_549f35008dee_986fcbd4_412b_11ec_9107_549f35008dee.jpeg</t>
  </si>
  <si>
    <t>https://topol-dt.ru/upload/iblock/7f8/68aacc97_f9d7_11eb_9107_549f35008dee_abc498ae_412b_11ec_9107_549f35008dee.jpeg</t>
  </si>
  <si>
    <t>https://topol-dt.ru/upload/iblock/b69/68aacc97_f9d7_11eb_9107_549f35008dee_b334e589_412b_11ec_9107_549f35008dee.jpeg</t>
  </si>
  <si>
    <t>https://topol-dt.ru/upload/iblock/b84/68aacc97_f9d7_11eb_9107_549f35008dee_b334e58a_412b_11ec_9107_549f35008dee.jpeg</t>
  </si>
  <si>
    <t>https://topol-dt.ru/upload/iblock/a6b/68aacc97_f9d7_11eb_9107_549f35008dee_bb76ab7c_412b_11ec_9107_549f35008dee.jpeg</t>
  </si>
  <si>
    <t>https://topol-dt.ru/upload/iblock/f46/68aacc97_f9d7_11eb_9107_549f35008dee_f593fa5c_4182_11ec_9107_549f35008dee.jpeg</t>
  </si>
  <si>
    <t>https://topol-dt.ru/upload/iblock/300/68aacc97_f9d7_11eb_9107_549f35008dee_f593fa5d_4182_11ec_9107_549f35008dee.jpeg</t>
  </si>
  <si>
    <t>https://topol-dt.ru/upload/iblock/cd5/68aacc97_f9d7_11eb_9107_549f35008dee_fc5b4583_4182_11ec_9107_549f35008dee.jpeg</t>
  </si>
  <si>
    <t>https://topol-dt.ru/upload/iblock/ae7/68aacc97_f9d7_11eb_9107_549f35008dee_21e97add_9a21_11ec_9890_549f35008dee.jpeg</t>
  </si>
  <si>
    <t>Полка книжная Polini kids Mirum 3L 800 белый-голубой</t>
  </si>
  <si>
    <t>Полка Polini kids Mirum 3L 600 - навесная полка, на которой можно разместить книги, журналы.Отлично дополняет всю коллекцию мебели Мирум и придает интерьеру завершенный вид.Полка имеет оригинальную форму уголка и надежно крепится к стене.Размер полки: (ВхШхГ) 42,2х80х26 см.</t>
  </si>
  <si>
    <t>https://topol-dt.ru/catalog/polki/polka_knizhnaya_polini_kids_mirum_3l_800_belyy_goluboy/</t>
  </si>
  <si>
    <t>https://topol-dt.ru/upload/iblock/71e/1643dc6c_292e_11e9_94db_549f35008dee_05a11777_6cbd_11ed_bf2f_549f35008dee.jpeg</t>
  </si>
  <si>
    <t>https://topol-dt.ru/upload/iblock/8c3/1643dc6c_292e_11e9_94db_549f35008dee_12d9fc3d_6cbd_11ed_bf2f_549f35008dee.pdf</t>
  </si>
  <si>
    <t>Полка книжная Polini kids Mirum 3L 800 белый-розовый</t>
  </si>
  <si>
    <t>https://topol-dt.ru/catalog/polki/polka_knizhnaya_polini_kids_mirum_3l_800_belyy_rozovyy/</t>
  </si>
  <si>
    <t>Полка книжная Polini kids Mirum 3L 800 белый-желтый</t>
  </si>
  <si>
    <t>https://topol-dt.ru/catalog/polki/polka_knizhnaya_polini_kids_mirum_3l_800_belyy_zheltyy/</t>
  </si>
  <si>
    <t>https://topol-dt.ru/upload/iblock/bea/6599390e_292e_11e9_94db_549f35008dee_d3871ca9_d11e_11ec_9890_549f35008dee.jpeg</t>
  </si>
  <si>
    <t>https://topol-dt.ru/upload/iblock/d16/6599390e_292e_11e9_94db_549f35008dee_1a86c0dc_d122_11ec_9890_549f35008dee.pdf</t>
  </si>
  <si>
    <t>Органайзер подвесной для хранения вещей Polini Home, 3 полки, 30х30х90 см, серый</t>
  </si>
  <si>
    <t>спанбонд, гофрокартон</t>
  </si>
  <si>
    <t>?	Выполнен из плотного нетканого материала,?	Крепление на липучке для удобного размещения на штанге,?	3 ячейки с жестким основанием,?	Размер ячейки 30х30х90 см</t>
  </si>
  <si>
    <t>https://topol-dt.ru/catalog/chekhly_i_sistemy_khranenie/organayzer_podvesnoy_dlya_khraneniya_veshchey_polini_home_3_polki_30kh30kh90_sm_seryy/</t>
  </si>
  <si>
    <t>https://topol-dt.ru/upload/iblock/25b/396ee4fa_5387_11ed_bf2f_549f35008dee_d5815f45_6c9e_11ed_bf2f_549f35008dee.jpeg</t>
  </si>
  <si>
    <t>https://topol-dt.ru/upload/iblock/c83/396ee4fa_5387_11ed_bf2f_549f35008dee_dc679c51_6c9e_11ed_bf2f_549f35008dee.jpeg</t>
  </si>
  <si>
    <t>https://topol-dt.ru/upload/iblock/ac9/396ee4fa_5387_11ed_bf2f_549f35008dee_dc679c52_6c9e_11ed_bf2f_549f35008dee.jpeg</t>
  </si>
  <si>
    <t>https://topol-dt.ru/upload/iblock/3dd/396ee4fa_5387_11ed_bf2f_549f35008dee_e4f7efad_6c9e_11ed_bf2f_549f35008dee.jpeg</t>
  </si>
  <si>
    <t>https://topol-dt.ru/upload/iblock/39d/396ee4fa_5387_11ed_bf2f_549f35008dee_e4f7efae_6c9e_11ed_bf2f_549f35008dee.jpeg</t>
  </si>
  <si>
    <t>https://topol-dt.ru/upload/iblock/229/396ee4fa_5387_11ed_bf2f_549f35008dee_f3c31d01_6c9e_11ed_bf2f_549f35008dee.jpeg</t>
  </si>
  <si>
    <t>https://topol-dt.ru/upload/iblock/062/396ee4fa_5387_11ed_bf2f_549f35008dee_eb2899fe_7084_11ed_bf2f_549f35008dee.jpeg</t>
  </si>
  <si>
    <t>Органайзер подвесной для хранения вещей Polini Home, 6 полок, 30х30х120 см, серый</t>
  </si>
  <si>
    <t>0.63</t>
  </si>
  <si>
    <t>?	Выполнен из плотного нетканого материала,?	Крепление на липучке для удобного размещения на штанге?	6 ячеек с жестким основанием,?	Размер ячейки 30х30х120 см</t>
  </si>
  <si>
    <t>https://topol-dt.ru/catalog/chekhly_i_sistemy_khranenie/organayzer_podvesnoy_dlya_khraneniya_veshchey_polini_home_6_polok_30kh30kh120_sm_seryy/</t>
  </si>
  <si>
    <t>https://topol-dt.ru/upload/iblock/4cb/420d8098_5387_11ed_bf2f_549f35008dee_5e9e0ea2_6ccf_11ed_bf2f_549f35008dee.jpeg</t>
  </si>
  <si>
    <t>https://topol-dt.ru/upload/iblock/b33/420d8098_5387_11ed_bf2f_549f35008dee_68ca300d_6ccf_11ed_bf2f_549f35008dee.jpeg</t>
  </si>
  <si>
    <t>https://topol-dt.ru/upload/iblock/f10/420d8098_5387_11ed_bf2f_549f35008dee_68ca300e_6ccf_11ed_bf2f_549f35008dee.jpeg</t>
  </si>
  <si>
    <t>https://topol-dt.ru/upload/iblock/3ac/420d8098_5387_11ed_bf2f_549f35008dee_7029d347_6ccf_11ed_bf2f_549f35008dee.jpeg</t>
  </si>
  <si>
    <t>https://topol-dt.ru/upload/iblock/bf3/420d8098_5387_11ed_bf2f_549f35008dee_7029d348_6ccf_11ed_bf2f_549f35008dee.jpeg</t>
  </si>
  <si>
    <t>https://topol-dt.ru/upload/iblock/ffd/420d8098_5387_11ed_bf2f_549f35008dee_2e9e3962_7085_11ed_bf2f_549f35008dee.jpeg</t>
  </si>
  <si>
    <t>Короб для хранения вещей Polini Home, 30х30х30 см, серый</t>
  </si>
  <si>
    <t>?	Подходит для кубических стеллажей,?	2 удобные ручки,?	Жесткое основание и стенки,?	Компактно складывается для хранения и транспортировки,?	Размер 30х30х30 см</t>
  </si>
  <si>
    <t>https://topol-dt.ru/catalog/chekhly_i_sistemy_khranenie/korob_dlya_khraneniya_veshchey_polini_home_30kh30kh30_sm_seryy/</t>
  </si>
  <si>
    <t>https://topol-dt.ru/upload/iblock/331/f7481404_5454_11ed_bf2f_549f35008dee_aea11ee6_7164_11ed_bf2f_549f35008dee.jpeg</t>
  </si>
  <si>
    <t>https://topol-dt.ru/upload/iblock/061/f7481404_5454_11ed_bf2f_549f35008dee_bf22496d_7164_11ed_bf2f_549f35008dee.jpeg</t>
  </si>
  <si>
    <t>https://topol-dt.ru/upload/iblock/b09/f7481404_5454_11ed_bf2f_549f35008dee_bf22496e_7164_11ed_bf2f_549f35008dee.jpeg</t>
  </si>
  <si>
    <t>https://topol-dt.ru/upload/iblock/493/f7481404_5454_11ed_bf2f_549f35008dee_c8de8a2c_7164_11ed_bf2f_549f35008dee.jpeg</t>
  </si>
  <si>
    <t>https://topol-dt.ru/upload/iblock/3f5/f7481404_5454_11ed_bf2f_549f35008dee_c8de8a2d_7164_11ed_bf2f_549f35008dee.jpeg</t>
  </si>
  <si>
    <t>https://topol-dt.ru/upload/iblock/7b8/f7481404_5454_11ed_bf2f_549f35008dee_d28c82a9_7164_11ed_bf2f_549f35008dee.jpeg</t>
  </si>
  <si>
    <t>Короб для хранения вещей Polini Home, 15х15х30 см, серый</t>
  </si>
  <si>
    <t>?	Подходит идеально для хранения вещей,?	2 удобные ручки,?	Жесткие стенки,?	Компактно складывается для хранения и транспортировки,?	Размер 15х15х30 см</t>
  </si>
  <si>
    <t>https://topol-dt.ru/catalog/chekhly_i_sistemy_khranenie/korob_dlya_khraneniya_veshchey_polini_home_15kh15kh30_sm_seryy/</t>
  </si>
  <si>
    <t>https://topol-dt.ru/upload/iblock/eac/ffedd3c3_5454_11ed_bf2f_549f35008dee_03c174d4_7165_11ed_bf2f_549f35008dee.jpeg</t>
  </si>
  <si>
    <t>https://topol-dt.ru/upload/iblock/6c5/ffedd3c3_5454_11ed_bf2f_549f35008dee_03c174d5_7165_11ed_bf2f_549f35008dee.jpeg</t>
  </si>
  <si>
    <t>https://topol-dt.ru/upload/iblock/a4d/ffedd3c3_5454_11ed_bf2f_549f35008dee_0b6d4415_7165_11ed_bf2f_549f35008dee.jpeg</t>
  </si>
  <si>
    <t>https://topol-dt.ru/upload/iblock/ba8/ffedd3c3_5454_11ed_bf2f_549f35008dee_0b6d4416_7165_11ed_bf2f_549f35008dee.jpeg</t>
  </si>
  <si>
    <t>https://topol-dt.ru/upload/iblock/9fe/ffedd3c3_5454_11ed_bf2f_549f35008dee_1287df66_7165_11ed_bf2f_549f35008dee.jpeg</t>
  </si>
  <si>
    <t>https://topol-dt.ru/upload/iblock/588/ffedd3c3_5454_11ed_bf2f_549f35008dee_1287df67_7165_11ed_bf2f_549f35008dee.jpeg</t>
  </si>
  <si>
    <t>https://topol-dt.ru/upload/iblock/b23/ffedd3c3_5454_11ed_bf2f_549f35008dee_1b28dc65_7165_11ed_bf2f_549f35008dee.jpeg</t>
  </si>
  <si>
    <t>Комплект в кроватку Polini kids Disney Последний богатырь, 7 предметов, принцесса розовый</t>
  </si>
  <si>
    <t>Последний богатырь,принцесса</t>
  </si>
  <si>
    <t>https://topol-dt.ru/catalog/komplekty_v_krovatku/komplekt_v_krovatku_polini_kids_disney_posledniy_bogatyr_7_predmetov_printsessa_rozovyy/</t>
  </si>
  <si>
    <t>Комплект в кроватку Polini kids Disney Последний богатырь, 7 предметов, лес розовый</t>
  </si>
  <si>
    <t>Последний богатырь,лес</t>
  </si>
  <si>
    <t>https://topol-dt.ru/catalog/komplekty_v_krovatku/komplekt_v_krovatku_polini_kids_disney_posledniy_bogatyr_7_predmetov_les_rozovyy/</t>
  </si>
  <si>
    <t>Комплект постельного белья Polini kids Disney Последний богатырь, принцесса розовый</t>
  </si>
  <si>
    <t>Натуральные материалы:хлопок высочайшего качества.Состав и размеры:-наволочка 40х60 см.-пододеяльник 110х140 см.-простынка на резинке на матрас 120х60 см.</t>
  </si>
  <si>
    <t>https://topol-dt.ru/catalog/postelnoe_bele/komplekt_postelnogo_belya_polini_kids_disney_posledniy_bogatyr_printsessa_rozovyy/</t>
  </si>
  <si>
    <t>Комплект постельного белья Polini kids Disney Последний богатырь, принцесса голубой</t>
  </si>
  <si>
    <t>https://topol-dt.ru/catalog/postelnoe_bele/komplekt_postelnogo_belya_polini_kids_disney_posledniy_bogatyr_printsessa_goluboy/</t>
  </si>
  <si>
    <t>Комплект постельного белья Polini kids Disney Последний богатырь, лес розовый</t>
  </si>
  <si>
    <t>Натуральные материалы:хлопок высочайшего качества.Состав и размеры:-наволочка 40х60 см.-пододеяльник 110х1140 см.-простынка на резинке на матрас 120х60 см.</t>
  </si>
  <si>
    <t>https://topol-dt.ru/catalog/postelnoe_bele/komplekt_postelnogo_belya_polini_kids_disney_posledniy_bogatyr_les_rozovyy/</t>
  </si>
  <si>
    <t>Комплект для купания Polini kids Disney Последний богатырь с вышивкой, 2 в 1,  лес белый</t>
  </si>
  <si>
    <t>Комплект для купания состоит из: махровой варежки 24х16 см., полотенца с углоком (капюшоном) 75х75 см..Вышивка на капюшоне.Материал: хлопок 100% махра.</t>
  </si>
  <si>
    <t>https://topol-dt.ru/catalog/komplekty_dlya_kupaniya/komplekt_dlya_kupaniya_polini_kids_disney_posledniy_bogatyr_s_vyshivkoy_2_v_1_les_belyy/</t>
  </si>
  <si>
    <t>Комплект для купания Polini kids Disney Последний богатырь с вышивкой, 2 в 1,  принцесса белый</t>
  </si>
  <si>
    <t>https://topol-dt.ru/catalog/komplekty_dlya_kupaniya/komplekt_dlya_kupaniya_polini_kids_disney_posledniy_bogatyr_s_vyshivkoy_2_v_1_printsessa_belyy/</t>
  </si>
  <si>
    <t>Растущая парта Polini kids City D2 Ученик, 2-7 гр., белый-дуб пастельный</t>
  </si>
  <si>
    <t>https://topol-dt.ru/catalog/stoly/rastushchaya_parta_polini_kids_city_d2_uchenik_2_7_gr_belyy_dub_pastelnyy/</t>
  </si>
  <si>
    <t>https://topol-dt.ru/upload/iblock/e81/7500b488_35ac_11ed_bf2f_549f35008dee_d689bd80_552c_11ed_bf2f_549f35008dee.jpeg</t>
  </si>
  <si>
    <t>https://topol-dt.ru/upload/iblock/776/7500b488_35ac_11ed_bf2f_549f35008dee_9df9ad12_3781_11ee_ae18_549f35008dee.jpeg</t>
  </si>
  <si>
    <t>https://topol-dt.ru/upload/iblock/53d/7500b488_35ac_11ed_bf2f_549f35008dee_9df9ad13_3781_11ee_ae18_549f35008dee.jpeg</t>
  </si>
  <si>
    <t>https://topol-dt.ru/upload/iblock/a5f/7500b488_35ac_11ed_bf2f_549f35008dee_8274c5df_d47a_11ee_ba8a_5254001dfc81.jpeg</t>
  </si>
  <si>
    <t>https://topol-dt.ru/upload/iblock/78c/7500b488_35ac_11ed_bf2f_549f35008dee_d689bd81_552c_11ed_bf2f_549f35008dee.jpeg</t>
  </si>
  <si>
    <t>https://topol-dt.ru/upload/iblock/de0/7500b488_35ac_11ed_bf2f_549f35008dee_e3825d1e_552c_11ed_bf2f_549f35008dee.jpeg</t>
  </si>
  <si>
    <t>https://topol-dt.ru/upload/iblock/9e9/7500b488_35ac_11ed_bf2f_549f35008dee_e3825d20_552c_11ed_bf2f_549f35008dee.jpeg</t>
  </si>
  <si>
    <t>https://topol-dt.ru/upload/iblock/a39/7500b488_35ac_11ed_bf2f_549f35008dee_ec092af9_552c_11ed_bf2f_549f35008dee.jpeg</t>
  </si>
  <si>
    <t>https://topol-dt.ru/upload/iblock/afb/7500b488_35ac_11ed_bf2f_549f35008dee_ec092afa_552c_11ed_bf2f_549f35008dee.jpeg</t>
  </si>
  <si>
    <t>https://topol-dt.ru/upload/iblock/830/7500b488_35ac_11ed_bf2f_549f35008dee_f3914597_552c_11ed_bf2f_549f35008dee.jpeg</t>
  </si>
  <si>
    <t>https://topol-dt.ru/upload/iblock/84f/7500b488_35ac_11ed_bf2f_549f35008dee_f3914598_552c_11ed_bf2f_549f35008dee.jpeg</t>
  </si>
  <si>
    <t>https://topol-dt.ru/upload/iblock/a66/7500b488_35ac_11ed_bf2f_549f35008dee_f9e64eb2_552c_11ed_bf2f_549f35008dee.jpeg</t>
  </si>
  <si>
    <t>https://topol-dt.ru/upload/iblock/99c/7500b488_35ac_11ed_bf2f_549f35008dee_ccec76af_60ca_11ed_bf2f_549f35008dee.jpeg</t>
  </si>
  <si>
    <t>https://topol-dt.ru/upload/iblock/d43/7500b488_35ac_11ed_bf2f_549f35008dee_d5864f8d_60ca_11ed_bf2f_549f35008dee.jpeg</t>
  </si>
  <si>
    <t>https://topol-dt.ru/upload/iblock/166/7500b488_35ac_11ed_bf2f_549f35008dee_e2166958_60ca_11ed_bf2f_549f35008dee.jpeg</t>
  </si>
  <si>
    <t>https://topol-dt.ru/upload/iblock/c90/7500b488_35ac_11ed_bf2f_549f35008dee_e8db5320_60ca_11ed_bf2f_549f35008dee.jpeg</t>
  </si>
  <si>
    <t>https://topol-dt.ru/upload/iblock/b19/7500b488_35ac_11ed_bf2f_549f35008dee_7845fcde_552d_11ed_bf2f_549f35008dee.pdf</t>
  </si>
  <si>
    <t>Стул регулируемый Polini kids City L Ученик, 2-6 гр., белый-дуб пастельный</t>
  </si>
  <si>
    <t>https://topol-dt.ru/catalog/stoly/stul_reguliruemyy_polini_kids_city_l_uchenik_2_6_gr_belyy_dub_pastelnyy/</t>
  </si>
  <si>
    <t>https://topol-dt.ru/upload/iblock/cf5/909c0a17_35ac_11ed_bf2f_549f35008dee_7bfa9d2c_5531_11ed_bf2f_549f35008dee.jpeg</t>
  </si>
  <si>
    <t>https://topol-dt.ru/upload/iblock/e9b/909c0a17_35ac_11ed_bf2f_549f35008dee_d2e6c5aa_3781_11ee_ae18_549f35008dee.jpeg</t>
  </si>
  <si>
    <t>https://topol-dt.ru/upload/iblock/c8b/909c0a17_35ac_11ed_bf2f_549f35008dee_d2e6c5ab_3781_11ee_ae18_549f35008dee.jpeg</t>
  </si>
  <si>
    <t>https://topol-dt.ru/upload/iblock/38f/909c0a17_35ac_11ed_bf2f_549f35008dee_6576cb40_d47a_11ee_ba8a_5254001dfc81.jpeg</t>
  </si>
  <si>
    <t>https://topol-dt.ru/upload/iblock/cb4/909c0a17_35ac_11ed_bf2f_549f35008dee_7bfa9d2d_5531_11ed_bf2f_549f35008dee.jpeg</t>
  </si>
  <si>
    <t>https://topol-dt.ru/upload/iblock/ef2/909c0a17_35ac_11ed_bf2f_549f35008dee_831ebdff_5531_11ed_bf2f_549f35008dee.jpeg</t>
  </si>
  <si>
    <t>https://topol-dt.ru/upload/iblock/2e9/909c0a17_35ac_11ed_bf2f_549f35008dee_831ebe00_5531_11ed_bf2f_549f35008dee.jpeg</t>
  </si>
  <si>
    <t>https://topol-dt.ru/upload/iblock/98b/909c0a17_35ac_11ed_bf2f_549f35008dee_893aa613_5531_11ed_bf2f_549f35008dee.jpeg</t>
  </si>
  <si>
    <t>https://topol-dt.ru/upload/iblock/f03/909c0a17_35ac_11ed_bf2f_549f35008dee_893aa614_5531_11ed_bf2f_549f35008dee.jpeg</t>
  </si>
  <si>
    <t>https://topol-dt.ru/upload/iblock/63d/909c0a17_35ac_11ed_bf2f_549f35008dee_923878bc_5531_11ed_bf2f_549f35008dee.jpeg</t>
  </si>
  <si>
    <t>https://topol-dt.ru/upload/iblock/417/909c0a17_35ac_11ed_bf2f_549f35008dee_569a2b3c_552f_11ed_bf2f_549f35008dee.pdf</t>
  </si>
  <si>
    <t>Парта Polini kids City D2 Ученик, 2 гр., серый-белый</t>
  </si>
  <si>
    <t>Парта Polini kids City D2 Ученик, 2 группы - это практичное и функциональное решение, которое подарит ребенку удобство и эргономику во время занятий.- подходит для детей ростом от 115 см до 130 см.- допустимая нагрузка на столешницу 30 кг.- с двух сторон парты имеются крючки.Габариты изделия (ДхШхВ) – 120х55х52 см..</t>
  </si>
  <si>
    <t>https://topol-dt.ru/catalog/stoly/parta_polini_kids_city_d2_uchenik_2_gr_seryy_belyy/</t>
  </si>
  <si>
    <t>https://topol-dt.ru/upload/iblock/ded/2f301df4_60f2_11ed_bf2f_549f35008dee_f4be09f0_7f99_11ed_bf2f_549f35008dee.jpeg</t>
  </si>
  <si>
    <t>https://topol-dt.ru/upload/iblock/7f8/2f301df4_60f2_11ed_bf2f_549f35008dee_84b16f89_3781_11ee_ae18_549f35008dee.jpeg</t>
  </si>
  <si>
    <t>https://topol-dt.ru/upload/iblock/334/2f301df4_60f2_11ed_bf2f_549f35008dee_84b16f8a_3781_11ee_ae18_549f35008dee.jpeg</t>
  </si>
  <si>
    <t>https://topol-dt.ru/upload/iblock/164/2f301df4_60f2_11ed_bf2f_549f35008dee_54f86641_d47a_11ee_ba8a_5254001dfc81.jpeg</t>
  </si>
  <si>
    <t>https://topol-dt.ru/upload/iblock/80e/2f301df4_60f2_11ed_bf2f_549f35008dee_c4535df7_85c1_11ed_bf2f_549f35008dee.jpeg</t>
  </si>
  <si>
    <t>https://topol-dt.ru/upload/iblock/de4/2f301df4_60f2_11ed_bf2f_549f35008dee_409ccf35_a711_11ed_bf2f_549f35008dee.jpeg</t>
  </si>
  <si>
    <t>https://topol-dt.ru/upload/iblock/3b1/2f301df4_60f2_11ed_bf2f_549f35008dee_409ccf36_a711_11ed_bf2f_549f35008dee.jpeg</t>
  </si>
  <si>
    <t>https://topol-dt.ru/upload/iblock/0cb/2f301df4_60f2_11ed_bf2f_549f35008dee_47ca7588_a711_11ed_bf2f_549f35008dee.jpeg</t>
  </si>
  <si>
    <t>https://topol-dt.ru/upload/iblock/56d/2f301df4_60f2_11ed_bf2f_549f35008dee_47ca7589_a711_11ed_bf2f_549f35008dee.jpeg</t>
  </si>
  <si>
    <t>https://topol-dt.ru/upload/iblock/554/2f301df4_60f2_11ed_bf2f_549f35008dee_4e942210_a711_11ed_bf2f_549f35008dee.jpeg</t>
  </si>
  <si>
    <t>https://topol-dt.ru/upload/iblock/af6/2f301df4_60f2_11ed_bf2f_549f35008dee_4e942211_a711_11ed_bf2f_549f35008dee.jpeg</t>
  </si>
  <si>
    <t>https://topol-dt.ru/upload/iblock/fcc/2f301df4_60f2_11ed_bf2f_549f35008dee_564252b3_a711_11ed_bf2f_549f35008dee.jpeg</t>
  </si>
  <si>
    <t>https://topol-dt.ru/upload/iblock/e43/2f301df4_60f2_11ed_bf2f_549f35008dee_564252b4_a711_11ed_bf2f_549f35008dee.jpeg</t>
  </si>
  <si>
    <t>https://topol-dt.ru/upload/iblock/68e/2f301df4_60f2_11ed_bf2f_549f35008dee_5cf1d019_a711_11ed_bf2f_549f35008dee.jpeg</t>
  </si>
  <si>
    <t>https://topol-dt.ru/upload/iblock/356/2f301df4_60f2_11ed_bf2f_549f35008dee_5cf1d01a_a711_11ed_bf2f_549f35008dee.jpeg</t>
  </si>
  <si>
    <t>https://topol-dt.ru/upload/iblock/9b9/2f301df4_60f2_11ed_bf2f_549f35008dee_5d26dccf_7f9a_11ed_bf2f_549f35008dee.pdf</t>
  </si>
  <si>
    <t>Парта Polini kids City D2 Ученик, 2 гр., белый-серый</t>
  </si>
  <si>
    <t>https://topol-dt.ru/catalog/stoly/parta_polini_kids_city_d2_uchenik_2_gr_belyy_seryy/</t>
  </si>
  <si>
    <t>https://topol-dt.ru/upload/iblock/1af/4460fe05_60f2_11ed_bf2f_549f35008dee_e715bebe_7f99_11ed_bf2f_549f35008dee.jpeg</t>
  </si>
  <si>
    <t>https://topol-dt.ru/upload/iblock/dfa/4460fe05_60f2_11ed_bf2f_549f35008dee_70ffcd05_3781_11ee_ae18_549f35008dee.jpeg</t>
  </si>
  <si>
    <t>https://topol-dt.ru/upload/iblock/a4d/4460fe05_60f2_11ed_bf2f_549f35008dee_7a95f7bf_3781_11ee_ae18_549f35008dee.jpeg</t>
  </si>
  <si>
    <t>https://topol-dt.ru/upload/iblock/914/4460fe05_60f2_11ed_bf2f_549f35008dee_4eaa4dfa_d47a_11ee_ba8a_5254001dfc81.jpeg</t>
  </si>
  <si>
    <t>https://topol-dt.ru/upload/iblock/230/4460fe05_60f2_11ed_bf2f_549f35008dee_ce3a9e8c_85c1_11ed_bf2f_549f35008dee.jpeg</t>
  </si>
  <si>
    <t>https://topol-dt.ru/upload/iblock/104/4460fe05_60f2_11ed_bf2f_549f35008dee_6e6b68ae_a3b8_11ed_bf2f_549f35008dee.jpeg</t>
  </si>
  <si>
    <t>https://topol-dt.ru/upload/iblock/d7b/4460fe05_60f2_11ed_bf2f_549f35008dee_76f23688_a3b8_11ed_bf2f_549f35008dee.jpeg</t>
  </si>
  <si>
    <t>https://topol-dt.ru/upload/iblock/738/4460fe05_60f2_11ed_bf2f_549f35008dee_76f23689_a3b8_11ed_bf2f_549f35008dee.jpeg</t>
  </si>
  <si>
    <t>https://topol-dt.ru/upload/iblock/034/4460fe05_60f2_11ed_bf2f_549f35008dee_7dd14f72_a3b8_11ed_bf2f_549f35008dee.jpeg</t>
  </si>
  <si>
    <t>https://topol-dt.ru/upload/iblock/832/4460fe05_60f2_11ed_bf2f_549f35008dee_7dd14f74_a3b8_11ed_bf2f_549f35008dee.jpeg</t>
  </si>
  <si>
    <t>https://topol-dt.ru/upload/iblock/e76/4460fe05_60f2_11ed_bf2f_549f35008dee_85b63fbb_a3b8_11ed_bf2f_549f35008dee.jpeg</t>
  </si>
  <si>
    <t>https://topol-dt.ru/upload/iblock/751/4460fe05_60f2_11ed_bf2f_549f35008dee_85b63fbc_a3b8_11ed_bf2f_549f35008dee.jpeg</t>
  </si>
  <si>
    <t>https://topol-dt.ru/upload/iblock/ad9/4460fe05_60f2_11ed_bf2f_549f35008dee_8ed30448_a3b8_11ed_bf2f_549f35008dee.jpeg</t>
  </si>
  <si>
    <t>https://topol-dt.ru/upload/iblock/695/4460fe05_60f2_11ed_bf2f_549f35008dee_96f11597_a3b8_11ed_bf2f_549f35008dee.jpeg</t>
  </si>
  <si>
    <t>https://topol-dt.ru/upload/iblock/4a6/4460fe05_60f2_11ed_bf2f_549f35008dee_9e557b91_a3b8_11ed_bf2f_549f35008dee.jpeg</t>
  </si>
  <si>
    <t>https://topol-dt.ru/upload/iblock/6f1/4460fe05_60f2_11ed_bf2f_549f35008dee_5180d1c5_7f9a_11ed_bf2f_549f35008dee.pdf</t>
  </si>
  <si>
    <t>Парта Polini kids City D2 Ученик, 2 гр., белый-дуб пастельный</t>
  </si>
  <si>
    <t>https://topol-dt.ru/catalog/stoly/parta_polini_kids_city_d2_uchenik_2_gr_belyy_dub_pastelnyy/</t>
  </si>
  <si>
    <t>https://topol-dt.ru/upload/iblock/321/4c32e34b_60f2_11ed_bf2f_549f35008dee_d0030901_7f99_11ed_bf2f_549f35008dee.jpeg</t>
  </si>
  <si>
    <t>https://topol-dt.ru/upload/iblock/bbe/4c32e34b_60f2_11ed_bf2f_549f35008dee_616f0d7a_3781_11ee_ae18_549f35008dee.jpeg</t>
  </si>
  <si>
    <t>https://topol-dt.ru/upload/iblock/46d/4c32e34b_60f2_11ed_bf2f_549f35008dee_616f0d7b_3781_11ee_ae18_549f35008dee.jpeg</t>
  </si>
  <si>
    <t>https://topol-dt.ru/upload/iblock/55b/4c32e34b_60f2_11ed_bf2f_549f35008dee_4643c476_d47a_11ee_ba8a_5254001dfc81.jpeg</t>
  </si>
  <si>
    <t>https://topol-dt.ru/upload/iblock/266/4c32e34b_60f2_11ed_bf2f_549f35008dee_d92eda9f_85c1_11ed_bf2f_549f35008dee.jpeg</t>
  </si>
  <si>
    <t>https://topol-dt.ru/upload/iblock/dcc/4c32e34b_60f2_11ed_bf2f_549f35008dee_b152d1ab_a3cf_11ed_bf2f_549f35008dee.jpeg</t>
  </si>
  <si>
    <t>https://topol-dt.ru/upload/iblock/5dc/4c32e34b_60f2_11ed_bf2f_549f35008dee_b152d1ac_a3cf_11ed_bf2f_549f35008dee.jpeg</t>
  </si>
  <si>
    <t>https://topol-dt.ru/upload/iblock/7d4/4c32e34b_60f2_11ed_bf2f_549f35008dee_b7842621_a3cf_11ed_bf2f_549f35008dee.jpeg</t>
  </si>
  <si>
    <t>https://topol-dt.ru/upload/iblock/b2b/4c32e34b_60f2_11ed_bf2f_549f35008dee_b7842622_a3cf_11ed_bf2f_549f35008dee.jpeg</t>
  </si>
  <si>
    <t>https://topol-dt.ru/upload/iblock/261/4c32e34b_60f2_11ed_bf2f_549f35008dee_c0e6294f_a3cf_11ed_bf2f_549f35008dee.jpeg</t>
  </si>
  <si>
    <t>https://topol-dt.ru/upload/iblock/c28/4c32e34b_60f2_11ed_bf2f_549f35008dee_c0e62950_a3cf_11ed_bf2f_549f35008dee.jpeg</t>
  </si>
  <si>
    <t>https://topol-dt.ru/upload/iblock/ced/4c32e34b_60f2_11ed_bf2f_549f35008dee_c9421e65_a3cf_11ed_bf2f_549f35008dee.jpeg</t>
  </si>
  <si>
    <t>https://topol-dt.ru/upload/iblock/c6d/4c32e34b_60f2_11ed_bf2f_549f35008dee_c9421e66_a3cf_11ed_bf2f_549f35008dee.jpeg</t>
  </si>
  <si>
    <t>https://topol-dt.ru/upload/iblock/070/4c32e34b_60f2_11ed_bf2f_549f35008dee_d130942f_a3cf_11ed_bf2f_549f35008dee.jpeg</t>
  </si>
  <si>
    <t>https://topol-dt.ru/upload/iblock/1a3/4c32e34b_60f2_11ed_bf2f_549f35008dee_d1309430_a3cf_11ed_bf2f_549f35008dee.jpeg</t>
  </si>
  <si>
    <t>https://topol-dt.ru/upload/iblock/dbe/4c32e34b_60f2_11ed_bf2f_549f35008dee_4780dbca_7f9a_11ed_bf2f_549f35008dee.pdf</t>
  </si>
  <si>
    <t>Парта Polini kids City D2 Ученик, 3 гр., серый-белый</t>
  </si>
  <si>
    <t>Парта Polini kids City D2 Ученик, 3 группы - это практичное и функциональное решение, которое подарит ребенку удобство и эргономику во время занятий.- подходит для детей ростом от 130 см до 145 см.- допустимая нагрузка на столешницу 30 кг.- с двух сторон парты имеются крючки.Габариты изделия (ДхШхВ) – 120х55х58 см..</t>
  </si>
  <si>
    <t>https://topol-dt.ru/catalog/stoly/parta_polini_kids_city_d2_uchenik_3_gr_seryy_belyy/</t>
  </si>
  <si>
    <t>https://topol-dt.ru/upload/iblock/228/32ee0312_60f4_11ed_bf2f_549f35008dee_22592e5f_7f9b_11ed_bf2f_549f35008dee.jpeg</t>
  </si>
  <si>
    <t>https://topol-dt.ru/upload/iblock/4e6/32ee0312_60f4_11ed_bf2f_549f35008dee_523fe65c_3781_11ee_ae18_549f35008dee.jpeg</t>
  </si>
  <si>
    <t>https://topol-dt.ru/upload/iblock/031/32ee0312_60f4_11ed_bf2f_549f35008dee_59960413_3781_11ee_ae18_549f35008dee.jpeg</t>
  </si>
  <si>
    <t>https://topol-dt.ru/upload/iblock/96d/32ee0312_60f4_11ed_bf2f_549f35008dee_3c98fa51_d47a_11ee_ba8a_5254001dfc81.jpeg</t>
  </si>
  <si>
    <t>https://topol-dt.ru/upload/iblock/e5f/32ee0312_60f4_11ed_bf2f_549f35008dee_0466d699_85c2_11ed_bf2f_549f35008dee.jpeg</t>
  </si>
  <si>
    <t>https://topol-dt.ru/upload/iblock/bd5/32ee0312_60f4_11ed_bf2f_549f35008dee_2e8e8093_a921_11ed_bf2f_549f35008dee.jpeg</t>
  </si>
  <si>
    <t>https://topol-dt.ru/upload/iblock/ed9/32ee0312_60f4_11ed_bf2f_549f35008dee_2e8e8094_a921_11ed_bf2f_549f35008dee.jpeg</t>
  </si>
  <si>
    <t>https://topol-dt.ru/upload/iblock/174/32ee0312_60f4_11ed_bf2f_549f35008dee_34a0e326_a921_11ed_bf2f_549f35008dee.jpeg</t>
  </si>
  <si>
    <t>https://topol-dt.ru/upload/iblock/8c1/32ee0312_60f4_11ed_bf2f_549f35008dee_34a0e327_a921_11ed_bf2f_549f35008dee.jpeg</t>
  </si>
  <si>
    <t>https://topol-dt.ru/upload/iblock/032/32ee0312_60f4_11ed_bf2f_549f35008dee_34a0e328_a921_11ed_bf2f_549f35008dee.jpeg</t>
  </si>
  <si>
    <t>https://topol-dt.ru/upload/iblock/c3a/32ee0312_60f4_11ed_bf2f_549f35008dee_3e396f41_a921_11ed_bf2f_549f35008dee.jpeg</t>
  </si>
  <si>
    <t>https://topol-dt.ru/upload/iblock/6c2/32ee0312_60f4_11ed_bf2f_549f35008dee_3e396f42_a921_11ed_bf2f_549f35008dee.jpeg</t>
  </si>
  <si>
    <t>https://topol-dt.ru/upload/iblock/a59/32ee0312_60f4_11ed_bf2f_549f35008dee_455d9013_a921_11ed_bf2f_549f35008dee.jpeg</t>
  </si>
  <si>
    <t>https://topol-dt.ru/upload/iblock/eff/32ee0312_60f4_11ed_bf2f_549f35008dee_455d9014_a921_11ed_bf2f_549f35008dee.jpeg</t>
  </si>
  <si>
    <t>https://topol-dt.ru/upload/iblock/388/32ee0312_60f4_11ed_bf2f_549f35008dee_b36092e6_7f9a_11ed_bf2f_549f35008dee.pdf</t>
  </si>
  <si>
    <t>Парта Polini kids City D2 Ученик, 3 гр., белый-серый</t>
  </si>
  <si>
    <t>https://topol-dt.ru/catalog/stoly/parta_polini_kids_city_d2_uchenik_3_gr_belyy_seryy/</t>
  </si>
  <si>
    <t>https://topol-dt.ru/upload/iblock/1d9/3a8deb73_60f4_11ed_bf2f_549f35008dee_164803e2_7f9b_11ed_bf2f_549f35008dee.jpeg</t>
  </si>
  <si>
    <t>https://topol-dt.ru/upload/iblock/87a/3a8deb73_60f4_11ed_bf2f_549f35008dee_4738c656_3781_11ee_ae18_549f35008dee.jpeg</t>
  </si>
  <si>
    <t>https://topol-dt.ru/upload/iblock/1b9/3a8deb73_60f4_11ed_bf2f_549f35008dee_4738c657_3781_11ee_ae18_549f35008dee.jpeg</t>
  </si>
  <si>
    <t>https://topol-dt.ru/upload/iblock/21f/3a8deb73_60f4_11ed_bf2f_549f35008dee_33ce4e00_d47a_11ee_ba8a_5254001dfc81.jpeg</t>
  </si>
  <si>
    <t>https://topol-dt.ru/upload/iblock/4e8/3a8deb73_60f4_11ed_bf2f_549f35008dee_0f053a12_85c2_11ed_bf2f_549f35008dee.jpeg</t>
  </si>
  <si>
    <t>https://topol-dt.ru/upload/iblock/7d2/3a8deb73_60f4_11ed_bf2f_549f35008dee_20eca0b6_a861_11ed_bf2f_549f35008dee.jpeg</t>
  </si>
  <si>
    <t>https://topol-dt.ru/upload/iblock/283/3a8deb73_60f4_11ed_bf2f_549f35008dee_3637fe0a_a861_11ed_bf2f_549f35008dee.jpeg</t>
  </si>
  <si>
    <t>https://topol-dt.ru/upload/iblock/c9b/3a8deb73_60f4_11ed_bf2f_549f35008dee_3637fe0b_a861_11ed_bf2f_549f35008dee.jpeg</t>
  </si>
  <si>
    <t>https://topol-dt.ru/upload/iblock/3a4/3a8deb73_60f4_11ed_bf2f_549f35008dee_3e7e86be_a861_11ed_bf2f_549f35008dee.jpeg</t>
  </si>
  <si>
    <t>https://topol-dt.ru/upload/iblock/d75/3a8deb73_60f4_11ed_bf2f_549f35008dee_3e7e86bf_a861_11ed_bf2f_549f35008dee.jpeg</t>
  </si>
  <si>
    <t>https://topol-dt.ru/upload/iblock/099/3a8deb73_60f4_11ed_bf2f_549f35008dee_44f281bc_a861_11ed_bf2f_549f35008dee.jpeg</t>
  </si>
  <si>
    <t>https://topol-dt.ru/upload/iblock/661/3a8deb73_60f4_11ed_bf2f_549f35008dee_44f281bd_a861_11ed_bf2f_549f35008dee.jpeg</t>
  </si>
  <si>
    <t>https://topol-dt.ru/upload/iblock/4b5/3a8deb73_60f4_11ed_bf2f_549f35008dee_4be87647_a861_11ed_bf2f_549f35008dee.jpeg</t>
  </si>
  <si>
    <t>https://topol-dt.ru/upload/iblock/7c7/3a8deb73_60f4_11ed_bf2f_549f35008dee_4be87648_a861_11ed_bf2f_549f35008dee.jpeg</t>
  </si>
  <si>
    <t>https://topol-dt.ru/upload/iblock/d59/3a8deb73_60f4_11ed_bf2f_549f35008dee_524bc7a3_a861_11ed_bf2f_549f35008dee.jpeg</t>
  </si>
  <si>
    <t>https://topol-dt.ru/upload/iblock/0c9/3a8deb73_60f4_11ed_bf2f_549f35008dee_aaa29781_7f9a_11ed_bf2f_549f35008dee.pdf</t>
  </si>
  <si>
    <t>Парта Polini kids City D2 Ученик, 3 гр., белый-дуб пастельный</t>
  </si>
  <si>
    <t>https://topol-dt.ru/catalog/stoly/parta_polini_kids_city_d2_uchenik_3_gr_belyy_dub_pastelnyy/</t>
  </si>
  <si>
    <t>https://topol-dt.ru/upload/iblock/eb5/40b81bc8_60f4_11ed_bf2f_549f35008dee_08f26dc6_7f9b_11ed_bf2f_549f35008dee.jpeg</t>
  </si>
  <si>
    <t>https://topol-dt.ru/upload/iblock/8df/40b81bc8_60f4_11ed_bf2f_549f35008dee_39926243_3781_11ee_ae18_549f35008dee.jpeg</t>
  </si>
  <si>
    <t>https://topol-dt.ru/upload/iblock/731/40b81bc8_60f4_11ed_bf2f_549f35008dee_39926244_3781_11ee_ae18_549f35008dee.jpeg</t>
  </si>
  <si>
    <t>https://topol-dt.ru/upload/iblock/1d7/40b81bc8_60f4_11ed_bf2f_549f35008dee_2c1a9801_d47a_11ee_ba8a_5254001dfc81.jpeg</t>
  </si>
  <si>
    <t>https://topol-dt.ru/upload/iblock/e19/40b81bc8_60f4_11ed_bf2f_549f35008dee_16ea2a5a_85c2_11ed_bf2f_549f35008dee.jpeg</t>
  </si>
  <si>
    <t>https://topol-dt.ru/upload/iblock/ddc/40b81bc8_60f4_11ed_bf2f_549f35008dee_f3df6a9b_a863_11ed_bf2f_549f35008dee.jpeg</t>
  </si>
  <si>
    <t>https://topol-dt.ru/upload/iblock/abc/40b81bc8_60f4_11ed_bf2f_549f35008dee_f3df6a9c_a863_11ed_bf2f_549f35008dee.jpeg</t>
  </si>
  <si>
    <t>https://topol-dt.ru/upload/iblock/d2a/40b81bc8_60f4_11ed_bf2f_549f35008dee_f3df6a9d_a863_11ed_bf2f_549f35008dee.jpeg</t>
  </si>
  <si>
    <t>https://topol-dt.ru/upload/iblock/cd1/40b81bc8_60f4_11ed_bf2f_549f35008dee_fd45f9d0_a863_11ed_bf2f_549f35008dee.jpeg</t>
  </si>
  <si>
    <t>https://topol-dt.ru/upload/iblock/648/40b81bc8_60f4_11ed_bf2f_549f35008dee_fd45f9d1_a863_11ed_bf2f_549f35008dee.jpeg</t>
  </si>
  <si>
    <t>https://topol-dt.ru/upload/iblock/03f/40b81bc8_60f4_11ed_bf2f_549f35008dee_05e6f6ce_a864_11ed_bf2f_549f35008dee.jpeg</t>
  </si>
  <si>
    <t>https://topol-dt.ru/upload/iblock/5f9/40b81bc8_60f4_11ed_bf2f_549f35008dee_05e6f6cf_a864_11ed_bf2f_549f35008dee.jpeg</t>
  </si>
  <si>
    <t>https://topol-dt.ru/upload/iblock/6e7/40b81bc8_60f4_11ed_bf2f_549f35008dee_0d821c6e_a864_11ed_bf2f_549f35008dee.jpeg</t>
  </si>
  <si>
    <t>https://topol-dt.ru/upload/iblock/09f/40b81bc8_60f4_11ed_bf2f_549f35008dee_0d821c71_a864_11ed_bf2f_549f35008dee.jpeg</t>
  </si>
  <si>
    <t>https://topol-dt.ru/upload/iblock/c59/40b81bc8_60f4_11ed_bf2f_549f35008dee_162c9eed_a864_11ed_bf2f_549f35008dee.jpeg</t>
  </si>
  <si>
    <t>https://topol-dt.ru/upload/iblock/83f/40b81bc8_60f4_11ed_bf2f_549f35008dee_a0bf78c1_7f9a_11ed_bf2f_549f35008dee.pdf</t>
  </si>
  <si>
    <t>Парта Polini kids City D2 Ученик, 4 гр., серый-белый</t>
  </si>
  <si>
    <t>Парта Polini kids City D2 Ученик, 4 группы - это практичное и функциональное решение, которое подарит ребенку удобство и эргономику во время занятий.- подходит для детей ростом от 145 см до 160 см.- допустимая нагрузка на столешницу 30 кг.- с двух сторон парты имеются крючки.Габариты изделия (ДхШхВ) – 120х55х64 см..</t>
  </si>
  <si>
    <t>https://topol-dt.ru/catalog/stoly/parta_polini_kids_city_d2_uchenik_4_gr_seryy_belyy/</t>
  </si>
  <si>
    <t>https://topol-dt.ru/upload/iblock/9b8/497ccd6b_60f4_11ed_bf2f_549f35008dee_86c5be9a_85c2_11ed_bf2f_549f35008dee.jpeg</t>
  </si>
  <si>
    <t>https://topol-dt.ru/upload/iblock/8d1/497ccd6b_60f4_11ed_bf2f_549f35008dee_2ce12bed_3781_11ee_ae18_549f35008dee.jpeg</t>
  </si>
  <si>
    <t>https://topol-dt.ru/upload/iblock/844/497ccd6b_60f4_11ed_bf2f_549f35008dee_2ce12bee_3781_11ee_ae18_549f35008dee.jpeg</t>
  </si>
  <si>
    <t>https://topol-dt.ru/upload/iblock/e48/497ccd6b_60f4_11ed_bf2f_549f35008dee_25639f76_d47a_11ee_ba8a_5254001dfc81.jpeg</t>
  </si>
  <si>
    <t>https://topol-dt.ru/upload/iblock/a19/497ccd6b_60f4_11ed_bf2f_549f35008dee_54627dae_85c2_11ed_bf2f_549f35008dee.jpeg</t>
  </si>
  <si>
    <t>https://topol-dt.ru/upload/iblock/b88/497ccd6b_60f4_11ed_bf2f_549f35008dee_c33c87ba_be73_11ed_bf2f_549f35008dee.jpeg</t>
  </si>
  <si>
    <t>https://topol-dt.ru/upload/iblock/398/497ccd6b_60f4_11ed_bf2f_549f35008dee_c33c87bb_be73_11ed_bf2f_549f35008dee.jpeg</t>
  </si>
  <si>
    <t>https://topol-dt.ru/upload/iblock/d61/497ccd6b_60f4_11ed_bf2f_549f35008dee_ca48dac9_be73_11ed_bf2f_549f35008dee.jpeg</t>
  </si>
  <si>
    <t>https://topol-dt.ru/upload/iblock/045/497ccd6b_60f4_11ed_bf2f_549f35008dee_ca48daca_be73_11ed_bf2f_549f35008dee.jpeg</t>
  </si>
  <si>
    <t>https://topol-dt.ru/upload/iblock/44c/497ccd6b_60f4_11ed_bf2f_549f35008dee_d578c054_be73_11ed_bf2f_549f35008dee.jpeg</t>
  </si>
  <si>
    <t>https://topol-dt.ru/upload/iblock/2f7/497ccd6b_60f4_11ed_bf2f_549f35008dee_d578c055_be73_11ed_bf2f_549f35008dee.jpeg</t>
  </si>
  <si>
    <t>https://topol-dt.ru/upload/iblock/04c/497ccd6b_60f4_11ed_bf2f_549f35008dee_de507cf9_be73_11ed_bf2f_549f35008dee.jpeg</t>
  </si>
  <si>
    <t>https://topol-dt.ru/upload/iblock/758/497ccd6b_60f4_11ed_bf2f_549f35008dee_e4a324b3_be73_11ed_bf2f_549f35008dee.jpeg</t>
  </si>
  <si>
    <t>https://topol-dt.ru/upload/iblock/457/497ccd6b_60f4_11ed_bf2f_549f35008dee_e4a324b4_be73_11ed_bf2f_549f35008dee.jpeg</t>
  </si>
  <si>
    <t>https://topol-dt.ru/upload/iblock/144/497ccd6b_60f4_11ed_bf2f_549f35008dee_eb7656bc_be73_11ed_bf2f_549f35008dee.jpeg</t>
  </si>
  <si>
    <t>https://topol-dt.ru/upload/iblock/396/497ccd6b_60f4_11ed_bf2f_549f35008dee_0f658c5e_85c4_11ed_bf2f_549f35008dee.pdf</t>
  </si>
  <si>
    <t>Парта Polini kids City D2 Ученик, 4 гр., белый-серый</t>
  </si>
  <si>
    <t>https://topol-dt.ru/catalog/stoly/parta_polini_kids_city_d2_uchenik_4_gr_belyy_seryy/</t>
  </si>
  <si>
    <t>https://topol-dt.ru/upload/iblock/82f/5161bdb3_60f4_11ed_bf2f_549f35008dee_acb13859_85c2_11ed_bf2f_549f35008dee.jpeg</t>
  </si>
  <si>
    <t>https://topol-dt.ru/upload/iblock/bca/5161bdb3_60f4_11ed_bf2f_549f35008dee_22a6c240_3781_11ee_ae18_549f35008dee.jpeg</t>
  </si>
  <si>
    <t>https://topol-dt.ru/upload/iblock/b6d/5161bdb3_60f4_11ed_bf2f_549f35008dee_17537428_d47a_11ee_ba8a_5254001dfc81.jpeg</t>
  </si>
  <si>
    <t>https://topol-dt.ru/upload/iblock/f75/5161bdb3_60f4_11ed_bf2f_549f35008dee_5c287c13_85c2_11ed_bf2f_549f35008dee.jpeg</t>
  </si>
  <si>
    <t>https://topol-dt.ru/upload/iblock/3e1/5161bdb3_60f4_11ed_bf2f_549f35008dee_eab69259_b6aa_11ed_bf2f_549f35008dee.jpeg</t>
  </si>
  <si>
    <t>https://topol-dt.ru/upload/iblock/9b5/5161bdb3_60f4_11ed_bf2f_549f35008dee_eab6925a_b6aa_11ed_bf2f_549f35008dee.jpeg</t>
  </si>
  <si>
    <t>https://topol-dt.ru/upload/iblock/975/5161bdb3_60f4_11ed_bf2f_549f35008dee_f3552df7_b6aa_11ed_bf2f_549f35008dee.jpeg</t>
  </si>
  <si>
    <t>https://topol-dt.ru/upload/iblock/637/5161bdb3_60f4_11ed_bf2f_549f35008dee_f3552df8_b6aa_11ed_bf2f_549f35008dee.jpeg</t>
  </si>
  <si>
    <t>https://topol-dt.ru/upload/iblock/cc8/5161bdb3_60f4_11ed_bf2f_549f35008dee_fc23651b_b6aa_11ed_bf2f_549f35008dee.jpeg</t>
  </si>
  <si>
    <t>https://topol-dt.ru/upload/iblock/c31/5161bdb3_60f4_11ed_bf2f_549f35008dee_fc23651c_b6aa_11ed_bf2f_549f35008dee.jpeg</t>
  </si>
  <si>
    <t>https://topol-dt.ru/upload/iblock/3fd/5161bdb3_60f4_11ed_bf2f_549f35008dee_0387cb14_b6ab_11ed_bf2f_549f35008dee.jpeg</t>
  </si>
  <si>
    <t>https://topol-dt.ru/upload/iblock/94d/5161bdb3_60f4_11ed_bf2f_549f35008dee_0387cb15_b6ab_11ed_bf2f_549f35008dee.jpeg</t>
  </si>
  <si>
    <t>https://topol-dt.ru/upload/iblock/4fa/5161bdb3_60f4_11ed_bf2f_549f35008dee_0d06280c_b6ab_11ed_bf2f_549f35008dee.jpeg</t>
  </si>
  <si>
    <t>https://topol-dt.ru/upload/iblock/987/5161bdb3_60f4_11ed_bf2f_549f35008dee_0d06280d_b6ab_11ed_bf2f_549f35008dee.jpeg</t>
  </si>
  <si>
    <t>https://topol-dt.ru/upload/iblock/2b1/5161bdb3_60f4_11ed_bf2f_549f35008dee_0d06280e_b6ab_11ed_bf2f_549f35008dee.jpeg</t>
  </si>
  <si>
    <t>https://topol-dt.ru/upload/iblock/0bd/5161bdb3_60f4_11ed_bf2f_549f35008dee_15f0efb3_b6ab_11ed_bf2f_549f35008dee.jpeg</t>
  </si>
  <si>
    <t>https://topol-dt.ru/upload/iblock/229/5161bdb3_60f4_11ed_bf2f_549f35008dee_01031b96_85c4_11ed_bf2f_549f35008dee.pdf</t>
  </si>
  <si>
    <t>Парта Polini kids City D2 Ученик, 4 гр., белый-дуб пастельный</t>
  </si>
  <si>
    <t>https://topol-dt.ru/catalog/stoly/parta_polini_kids_city_d2_uchenik_4_gr_belyy_dub_pastelnyy/</t>
  </si>
  <si>
    <t>https://topol-dt.ru/upload/iblock/20b/5952e2ff_60f4_11ed_bf2f_549f35008dee_da948652_85c2_11ed_bf2f_549f35008dee.jpeg</t>
  </si>
  <si>
    <t>https://topol-dt.ru/upload/iblock/426/5952e2ff_60f4_11ed_bf2f_549f35008dee_0670b342_3781_11ee_ae18_549f35008dee.jpeg</t>
  </si>
  <si>
    <t>https://topol-dt.ru/upload/iblock/c18/5952e2ff_60f4_11ed_bf2f_549f35008dee_0670b343_3781_11ee_ae18_549f35008dee.jpeg</t>
  </si>
  <si>
    <t>https://topol-dt.ru/upload/iblock/aee/5952e2ff_60f4_11ed_bf2f_549f35008dee_0e1658e3_d47a_11ee_ba8a_5254001dfc81.jpeg</t>
  </si>
  <si>
    <t>https://topol-dt.ru/upload/iblock/0ce/5952e2ff_60f4_11ed_bf2f_549f35008dee_63c14053_85c2_11ed_bf2f_549f35008dee.jpeg</t>
  </si>
  <si>
    <t>https://topol-dt.ru/upload/iblock/592/5952e2ff_60f4_11ed_bf2f_549f35008dee_5e497847_bcd3_11ed_bf2f_549f35008dee.jpeg</t>
  </si>
  <si>
    <t>https://topol-dt.ru/upload/iblock/408/5952e2ff_60f4_11ed_bf2f_549f35008dee_5e497848_bcd3_11ed_bf2f_549f35008dee.jpeg</t>
  </si>
  <si>
    <t>https://topol-dt.ru/upload/iblock/3b7/5952e2ff_60f4_11ed_bf2f_549f35008dee_6ad25e49_bcd3_11ed_bf2f_549f35008dee.jpeg</t>
  </si>
  <si>
    <t>https://topol-dt.ru/upload/iblock/94e/5952e2ff_60f4_11ed_bf2f_549f35008dee_6ad25e4a_bcd3_11ed_bf2f_549f35008dee.jpeg</t>
  </si>
  <si>
    <t>https://topol-dt.ru/upload/iblock/422/5952e2ff_60f4_11ed_bf2f_549f35008dee_71b3d893_bcd3_11ed_bf2f_549f35008dee.jpeg</t>
  </si>
  <si>
    <t>https://topol-dt.ru/upload/iblock/b37/5952e2ff_60f4_11ed_bf2f_549f35008dee_71b3d894_bcd3_11ed_bf2f_549f35008dee.jpeg</t>
  </si>
  <si>
    <t>https://topol-dt.ru/upload/iblock/24d/5952e2ff_60f4_11ed_bf2f_549f35008dee_7df78f9d_bcd3_11ed_bf2f_549f35008dee.jpeg</t>
  </si>
  <si>
    <t>https://topol-dt.ru/upload/iblock/4e8/5952e2ff_60f4_11ed_bf2f_549f35008dee_853f6513_bcd3_11ed_bf2f_549f35008dee.jpeg</t>
  </si>
  <si>
    <t>https://topol-dt.ru/upload/iblock/4b9/5952e2ff_60f4_11ed_bf2f_549f35008dee_853f6514_bcd3_11ed_bf2f_549f35008dee.jpeg</t>
  </si>
  <si>
    <t>https://topol-dt.ru/upload/iblock/795/5952e2ff_60f4_11ed_bf2f_549f35008dee_8c1e7dfe_bcd3_11ed_bf2f_549f35008dee.jpeg</t>
  </si>
  <si>
    <t>https://topol-dt.ru/upload/iblock/92d/5952e2ff_60f4_11ed_bf2f_549f35008dee_8c1e7e00_bcd3_11ed_bf2f_549f35008dee.jpeg</t>
  </si>
  <si>
    <t>https://topol-dt.ru/upload/iblock/c3f/5952e2ff_60f4_11ed_bf2f_549f35008dee_936190b4_bcd3_11ed_bf2f_549f35008dee.jpeg</t>
  </si>
  <si>
    <t>https://topol-dt.ru/upload/iblock/e9f/5952e2ff_60f4_11ed_bf2f_549f35008dee_f5e1cc6e_85c3_11ed_bf2f_549f35008dee.pdf</t>
  </si>
  <si>
    <t>Кроватка детская Фея 701 Слоник, белый</t>
  </si>
  <si>
    <t>Кроватка детская Фея 701 Слоник отлично впишется в любую детскую комнату благодаря классическому дизайну и спокойной цветовой гамме.-в комплекте накладки ПВХ на бортики-реечное ортопедическое основание-натуральные материал: массив березы-регулировка ложа по высоте в 3 положения: 50 см (0-3 месяца), 40 см (3-6 месяцев), 30 см (6-36 месяцев).-выполнена по европейским стандартамРазмер матраса – 120х60 см.Габариты кроватки с учетом колёс (ДхШхВ) – 124х64х112,6 см...</t>
  </si>
  <si>
    <t>https://topol-dt.ru/catalog/krovatki/krovatka_detskaya_feya_701_slonik_belyy/</t>
  </si>
  <si>
    <t>https://topol-dt.ru/upload/iblock/1fa/e7dbcbd7_7782_11ed_bf2f_549f35008dee_a9e83778_901e_11ed_bf2f_549f35008dee.jpeg</t>
  </si>
  <si>
    <t>https://topol-dt.ru/upload/iblock/933/e7dbcbd7_7782_11ed_bf2f_549f35008dee_b4e64191_85de_11ed_bf2f_549f35008dee.jpeg</t>
  </si>
  <si>
    <t>https://topol-dt.ru/upload/iblock/f5d/e7dbcbd7_7782_11ed_bf2f_549f35008dee_b4e64192_85de_11ed_bf2f_549f35008dee.jpeg</t>
  </si>
  <si>
    <t>https://topol-dt.ru/upload/iblock/db7/e7dbcbd7_7782_11ed_bf2f_549f35008dee_b4e64193_85de_11ed_bf2f_549f35008dee.jpeg</t>
  </si>
  <si>
    <t>https://topol-dt.ru/upload/iblock/3ff/e7dbcbd7_7782_11ed_bf2f_549f35008dee_be4cd0c7_85de_11ed_bf2f_549f35008dee.jpeg</t>
  </si>
  <si>
    <t>https://topol-dt.ru/upload/iblock/f55/e7dbcbd7_7782_11ed_bf2f_549f35008dee_be4cd0c8_85de_11ed_bf2f_549f35008dee.jpeg</t>
  </si>
  <si>
    <t>https://topol-dt.ru/upload/iblock/211/e7dbcbd7_7782_11ed_bf2f_549f35008dee_01a00849_901e_11ed_bf2f_549f35008dee.jpeg</t>
  </si>
  <si>
    <t>https://topol-dt.ru/upload/iblock/f1f/e7dbcbd7_7782_11ed_bf2f_549f35008dee_01a0084a_901e_11ed_bf2f_549f35008dee.jpeg</t>
  </si>
  <si>
    <t>https://topol-dt.ru/upload/iblock/12f/e7dbcbd7_7782_11ed_bf2f_549f35008dee_0b06977e_901e_11ed_bf2f_549f35008dee.jpeg</t>
  </si>
  <si>
    <t>https://topol-dt.ru/upload/iblock/200/e7dbcbd7_7782_11ed_bf2f_549f35008dee_122f7b11_901e_11ed_bf2f_549f35008dee.jpeg</t>
  </si>
  <si>
    <t>https://topol-dt.ru/upload/iblock/029/e7dbcbd7_7782_11ed_bf2f_549f35008dee_122f7b12_901e_11ed_bf2f_549f35008dee.jpeg</t>
  </si>
  <si>
    <t>https://topol-dt.ru/upload/iblock/f54/e7dbcbd7_7782_11ed_bf2f_549f35008dee_1ac953ee_901e_11ed_bf2f_549f35008dee.jpeg</t>
  </si>
  <si>
    <t>https://topol-dt.ru/upload/iblock/6e8/e7dbcbd7_7782_11ed_bf2f_549f35008dee_20c8ab7f_901e_11ed_bf2f_549f35008dee.jpeg</t>
  </si>
  <si>
    <t>https://topol-dt.ru/upload/iblock/629/e7dbcbd7_7782_11ed_bf2f_549f35008dee_20c8ab80_901e_11ed_bf2f_549f35008dee.jpeg</t>
  </si>
  <si>
    <t>https://topol-dt.ru/upload/iblock/9cd/e7dbcbd7_7782_11ed_bf2f_549f35008dee_284c035c_901e_11ed_bf2f_549f35008dee.jpeg</t>
  </si>
  <si>
    <t>https://topol-dt.ru/upload/iblock/b61/e7dbcbd7_7782_11ed_bf2f_549f35008dee_ab99e17f_85de_11ed_bf2f_549f35008dee.pdf</t>
  </si>
  <si>
    <t>Кроватка детская Фея 701 Бегемотик, белый</t>
  </si>
  <si>
    <t>Кроватка детская Фея 701 Бегемотик отлично впишется в любую детскую комнату благодаря классическому дизайну и спокойной цветовой гамме.-в комплекте накладки ПВХ на бортики-реечное ортопедическое основание-натуральные материал: массив березы-регулировка ложа по высоте в 3 положения: 50 см (0-3 месяца), 40 см (3-6 месяцев), 30 см (6-36 месяцев).-выполнена по европейским стандартамРазмер матраса – 120х60 см.Габариты кроватки с учетом колёс (ДхШхВ) – 124х64х112,6 см...</t>
  </si>
  <si>
    <t>https://topol-dt.ru/catalog/krovatki/krovatka_detskaya_feya_701_begemotik_belyy/</t>
  </si>
  <si>
    <t>https://topol-dt.ru/upload/iblock/1d2/f07a6776_7782_11ed_bf2f_549f35008dee_b2657fd3_901e_11ed_bf2f_549f35008dee.jpeg</t>
  </si>
  <si>
    <t>https://topol-dt.ru/upload/iblock/e92/f07a6776_7782_11ed_bf2f_549f35008dee_f80fdaf6_85dd_11ed_bf2f_549f35008dee.jpeg</t>
  </si>
  <si>
    <t>https://topol-dt.ru/upload/iblock/daf/f07a6776_7782_11ed_bf2f_549f35008dee_04ebea11_85de_11ed_bf2f_549f35008dee.jpeg</t>
  </si>
  <si>
    <t>https://topol-dt.ru/upload/iblock/21d/f07a6776_7782_11ed_bf2f_549f35008dee_04ebea12_85de_11ed_bf2f_549f35008dee.jpeg</t>
  </si>
  <si>
    <t>https://topol-dt.ru/upload/iblock/249/f07a6776_7782_11ed_bf2f_549f35008dee_106c7044_85de_11ed_bf2f_549f35008dee.jpeg</t>
  </si>
  <si>
    <t>https://topol-dt.ru/upload/iblock/7a0/f07a6776_7782_11ed_bf2f_549f35008dee_17b9087b_85de_11ed_bf2f_549f35008dee.jpeg</t>
  </si>
  <si>
    <t>https://topol-dt.ru/upload/iblock/031/f07a6776_7782_11ed_bf2f_549f35008dee_38c3a862_901e_11ed_bf2f_549f35008dee.jpeg</t>
  </si>
  <si>
    <t>https://topol-dt.ru/upload/iblock/42c/f07a6776_7782_11ed_bf2f_549f35008dee_38c3a863_901e_11ed_bf2f_549f35008dee.jpeg</t>
  </si>
  <si>
    <t>https://topol-dt.ru/upload/iblock/94d/f07a6776_7782_11ed_bf2f_549f35008dee_3f6c01a6_901e_11ed_bf2f_549f35008dee.jpeg</t>
  </si>
  <si>
    <t>https://topol-dt.ru/upload/iblock/579/f07a6776_7782_11ed_bf2f_549f35008dee_3f6c01a7_901e_11ed_bf2f_549f35008dee.jpeg</t>
  </si>
  <si>
    <t>https://topol-dt.ru/upload/iblock/253/f07a6776_7782_11ed_bf2f_549f35008dee_4b5081a4_901e_11ed_bf2f_549f35008dee.jpeg</t>
  </si>
  <si>
    <t>https://topol-dt.ru/upload/iblock/742/f07a6776_7782_11ed_bf2f_549f35008dee_4b5081a5_901e_11ed_bf2f_549f35008dee.jpeg</t>
  </si>
  <si>
    <t>https://topol-dt.ru/upload/iblock/45b/f07a6776_7782_11ed_bf2f_549f35008dee_5213311c_901e_11ed_bf2f_549f35008dee.jpeg</t>
  </si>
  <si>
    <t>https://topol-dt.ru/upload/iblock/121/f07a6776_7782_11ed_bf2f_549f35008dee_5213311d_901e_11ed_bf2f_549f35008dee.jpeg</t>
  </si>
  <si>
    <t>https://topol-dt.ru/upload/iblock/4a7/f07a6776_7782_11ed_bf2f_549f35008dee_5c65688c_901e_11ed_bf2f_549f35008dee.jpeg</t>
  </si>
  <si>
    <t>https://topol-dt.ru/upload/iblock/b81/f07a6776_7782_11ed_bf2f_549f35008dee_ec9ffe65_85dd_11ed_bf2f_549f35008dee.pdf</t>
  </si>
  <si>
    <t>Кроватка детская Фея 701 Медвежонок, белый</t>
  </si>
  <si>
    <t>Кроватка детская Фея 701 Медвежонок отлично впишется в любую детскую комнату благодаря классическому дизайну и спокойной цветовой гамме.-в комплекте накладки ПВХ на бортики-реечное ортопедическое основание-натуральные материал: массив березы-регулировка ложа по высоте в 3 положения: 50 см (0-3 месяца), 40 см (3-6 месяцев), 30 см (6-36 месяцев).-выполнена по европейским стандартамРазмер матраса – 120х60 см..Габариты кроватки с учетом колёс (ДхШхВ) – 124х64х112,6 см...</t>
  </si>
  <si>
    <t>https://topol-dt.ru/catalog/krovatki/krovatka_detskaya_feya_701_medvezhonok_belyy/</t>
  </si>
  <si>
    <t>https://topol-dt.ru/upload/iblock/397/fa2ac152_7782_11ed_bf2f_549f35008dee_963db915_901e_11ed_bf2f_549f35008dee.jpeg</t>
  </si>
  <si>
    <t>https://topol-dt.ru/upload/iblock/f05/fa2ac152_7782_11ed_bf2f_549f35008dee_33ac70f3_85de_11ed_bf2f_549f35008dee.jpeg</t>
  </si>
  <si>
    <t>https://topol-dt.ru/upload/iblock/fbc/fa2ac152_7782_11ed_bf2f_549f35008dee_3d7607d1_85de_11ed_bf2f_549f35008dee.jpeg</t>
  </si>
  <si>
    <t>https://topol-dt.ru/upload/iblock/ef0/fa2ac152_7782_11ed_bf2f_549f35008dee_3d7607d2_85de_11ed_bf2f_549f35008dee.jpeg</t>
  </si>
  <si>
    <t>https://topol-dt.ru/upload/iblock/9ef/fa2ac152_7782_11ed_bf2f_549f35008dee_450083cf_85de_11ed_bf2f_549f35008dee.jpeg</t>
  </si>
  <si>
    <t>https://topol-dt.ru/upload/iblock/1cd/fa2ac152_7782_11ed_bf2f_549f35008dee_450083d0_85de_11ed_bf2f_549f35008dee.jpeg</t>
  </si>
  <si>
    <t>https://topol-dt.ru/upload/iblock/70b/fa2ac152_7782_11ed_bf2f_549f35008dee_697f5b6e_901e_11ed_bf2f_549f35008dee.jpeg</t>
  </si>
  <si>
    <t>https://topol-dt.ru/upload/iblock/a86/fa2ac152_7782_11ed_bf2f_549f35008dee_697f5b6f_901e_11ed_bf2f_549f35008dee.jpeg</t>
  </si>
  <si>
    <t>https://topol-dt.ru/upload/iblock/2dd/fa2ac152_7782_11ed_bf2f_549f35008dee_697f5b70_901e_11ed_bf2f_549f35008dee.jpeg</t>
  </si>
  <si>
    <t>https://topol-dt.ru/upload/iblock/fa4/fa2ac152_7782_11ed_bf2f_549f35008dee_72088aaa_901e_11ed_bf2f_549f35008dee.jpeg</t>
  </si>
  <si>
    <t>https://topol-dt.ru/upload/iblock/8a3/fa2ac152_7782_11ed_bf2f_549f35008dee_72088aab_901e_11ed_bf2f_549f35008dee.jpeg</t>
  </si>
  <si>
    <t>https://topol-dt.ru/upload/iblock/a9f/fa2ac152_7782_11ed_bf2f_549f35008dee_78671945_901e_11ed_bf2f_549f35008dee.jpeg</t>
  </si>
  <si>
    <t>https://topol-dt.ru/upload/iblock/045/fa2ac152_7782_11ed_bf2f_549f35008dee_78671946_901e_11ed_bf2f_549f35008dee.jpeg</t>
  </si>
  <si>
    <t>https://topol-dt.ru/upload/iblock/15e/fa2ac152_7782_11ed_bf2f_549f35008dee_7f678574_901e_11ed_bf2f_549f35008dee.jpeg</t>
  </si>
  <si>
    <t>https://topol-dt.ru/upload/iblock/84b/fa2ac152_7782_11ed_bf2f_549f35008dee_2b3b0f7a_85de_11ed_bf2f_549f35008dee.pdf</t>
  </si>
  <si>
    <t>Парта Polini kids City D2 Ученик, 5 гр., серый-белый</t>
  </si>
  <si>
    <t>Парта Polini kids City D2 Ученик, 5 группы - это практичное и функциональное решение, которое подарит ребенку удобство и эргономику во время занятий.- подходит для детей ростом от 160 см до 175 см.- допустимая нагрузка на столешницу 30 кг.- с двух сторон парты имеются крючки.Габариты изделия (ДхШхВ) – 120х55х70 см..</t>
  </si>
  <si>
    <t>https://topol-dt.ru/catalog/stoly/parta_polini_kids_city_d2_uchenik_5_gr_seryy_belyy/</t>
  </si>
  <si>
    <t>https://topol-dt.ru/upload/iblock/455/63307701_60f4_11ed_bf2f_549f35008dee_258b027b_862d_11ed_bf2f_549f35008dee.jpeg</t>
  </si>
  <si>
    <t>https://topol-dt.ru/upload/iblock/173/63307701_60f4_11ed_bf2f_549f35008dee_f8d1734f_3780_11ee_ae18_549f35008dee.jpeg</t>
  </si>
  <si>
    <t>https://topol-dt.ru/upload/iblock/bb8/63307701_60f4_11ed_bf2f_549f35008dee_f8d17350_3780_11ee_ae18_549f35008dee.jpeg</t>
  </si>
  <si>
    <t>https://topol-dt.ru/upload/iblock/bcd/63307701_60f4_11ed_bf2f_549f35008dee_039c217b_d47a_11ee_ba8a_5254001dfc81.jpeg</t>
  </si>
  <si>
    <t>https://topol-dt.ru/upload/iblock/b5c/63307701_60f4_11ed_bf2f_549f35008dee_258b027c_862d_11ed_bf2f_549f35008dee.jpeg</t>
  </si>
  <si>
    <t>https://topol-dt.ru/upload/iblock/cb7/63307701_60f4_11ed_bf2f_549f35008dee_1816dd06_c32a_11ed_bf2f_549f35008dee.jpeg</t>
  </si>
  <si>
    <t>https://topol-dt.ru/upload/iblock/24b/63307701_60f4_11ed_bf2f_549f35008dee_1816dd07_c32a_11ed_bf2f_549f35008dee.jpeg</t>
  </si>
  <si>
    <t>https://topol-dt.ru/upload/iblock/16f/63307701_60f4_11ed_bf2f_549f35008dee_1fc04ae8_c32a_11ed_bf2f_549f35008dee.jpeg</t>
  </si>
  <si>
    <t>https://topol-dt.ru/upload/iblock/d97/63307701_60f4_11ed_bf2f_549f35008dee_1fc04ae9_c32a_11ed_bf2f_549f35008dee.jpeg</t>
  </si>
  <si>
    <t>https://topol-dt.ru/upload/iblock/828/63307701_60f4_11ed_bf2f_549f35008dee_27dc48f8_c32a_11ed_bf2f_549f35008dee.jpeg</t>
  </si>
  <si>
    <t>https://topol-dt.ru/upload/iblock/d6b/63307701_60f4_11ed_bf2f_549f35008dee_27dc48fa_c32a_11ed_bf2f_549f35008dee.jpeg</t>
  </si>
  <si>
    <t>https://topol-dt.ru/upload/iblock/f80/63307701_60f4_11ed_bf2f_549f35008dee_2fbed7e0_c32a_11ed_bf2f_549f35008dee.jpeg</t>
  </si>
  <si>
    <t>https://topol-dt.ru/upload/iblock/98a/63307701_60f4_11ed_bf2f_549f35008dee_2fbed7e1_c32a_11ed_bf2f_549f35008dee.jpeg</t>
  </si>
  <si>
    <t>https://topol-dt.ru/upload/iblock/1d7/63307701_60f4_11ed_bf2f_549f35008dee_3784d645_c32a_11ed_bf2f_549f35008dee.jpeg</t>
  </si>
  <si>
    <t>https://topol-dt.ru/upload/iblock/73b/63307701_60f4_11ed_bf2f_549f35008dee_e7c2022e_85c3_11ed_bf2f_549f35008dee.pdf</t>
  </si>
  <si>
    <t>Парта Polini kids City D2 Ученик, 5 гр., белый-серый</t>
  </si>
  <si>
    <t>https://topol-dt.ru/catalog/stoly/parta_polini_kids_city_d2_uchenik_5_gr_belyy_seryy/</t>
  </si>
  <si>
    <t>https://topol-dt.ru/upload/iblock/ea7/6bf2c743_60f4_11ed_bf2f_549f35008dee_1a77fb95_862d_11ed_bf2f_549f35008dee.jpeg</t>
  </si>
  <si>
    <t>https://topol-dt.ru/upload/iblock/277/6bf2c743_60f4_11ed_bf2f_549f35008dee_e905315e_3780_11ee_ae18_549f35008dee.jpeg</t>
  </si>
  <si>
    <t>https://topol-dt.ru/upload/iblock/048/6bf2c743_60f4_11ed_bf2f_549f35008dee_e905315f_3780_11ee_ae18_549f35008dee.jpeg</t>
  </si>
  <si>
    <t>https://topol-dt.ru/upload/iblock/3c3/6bf2c743_60f4_11ed_bf2f_549f35008dee_f9ac3583_d479_11ee_ba8a_5254001dfc81.jpeg</t>
  </si>
  <si>
    <t>https://topol-dt.ru/upload/iblock/f62/6bf2c743_60f4_11ed_bf2f_549f35008dee_1a77fb96_862d_11ed_bf2f_549f35008dee.jpeg</t>
  </si>
  <si>
    <t>https://topol-dt.ru/upload/iblock/41a/6bf2c743_60f4_11ed_bf2f_549f35008dee_6513e0eb_c329_11ed_bf2f_549f35008dee.jpeg</t>
  </si>
  <si>
    <t>https://topol-dt.ru/upload/iblock/f80/6bf2c743_60f4_11ed_bf2f_549f35008dee_6513e0ec_c329_11ed_bf2f_549f35008dee.jpeg</t>
  </si>
  <si>
    <t>https://topol-dt.ru/upload/iblock/ca8/6bf2c743_60f4_11ed_bf2f_549f35008dee_6d5f2c5f_c329_11ed_bf2f_549f35008dee.jpeg</t>
  </si>
  <si>
    <t>https://topol-dt.ru/upload/iblock/52b/6bf2c743_60f4_11ed_bf2f_549f35008dee_6d5f2c60_c329_11ed_bf2f_549f35008dee.jpeg</t>
  </si>
  <si>
    <t>https://topol-dt.ru/upload/iblock/a1b/6bf2c743_60f4_11ed_bf2f_549f35008dee_76bc3613_c329_11ed_bf2f_549f35008dee.jpeg</t>
  </si>
  <si>
    <t>https://topol-dt.ru/upload/iblock/0ff/6bf2c743_60f4_11ed_bf2f_549f35008dee_76bc3615_c329_11ed_bf2f_549f35008dee.jpeg</t>
  </si>
  <si>
    <t>https://topol-dt.ru/upload/iblock/dbd/6bf2c743_60f4_11ed_bf2f_549f35008dee_7fc12cdd_c329_11ed_bf2f_549f35008dee.jpeg</t>
  </si>
  <si>
    <t>https://topol-dt.ru/upload/iblock/8d7/6bf2c743_60f4_11ed_bf2f_549f35008dee_7fc12cde_c329_11ed_bf2f_549f35008dee.jpeg</t>
  </si>
  <si>
    <t>https://topol-dt.ru/upload/iblock/0a7/6bf2c743_60f4_11ed_bf2f_549f35008dee_87dcdccc_c329_11ed_bf2f_549f35008dee.jpeg</t>
  </si>
  <si>
    <t>https://topol-dt.ru/upload/iblock/299/6bf2c743_60f4_11ed_bf2f_549f35008dee_87dcdccd_c329_11ed_bf2f_549f35008dee.jpeg</t>
  </si>
  <si>
    <t>https://topol-dt.ru/upload/iblock/983/6bf2c743_60f4_11ed_bf2f_549f35008dee_8e53392a_c329_11ed_bf2f_549f35008dee.jpeg</t>
  </si>
  <si>
    <t>https://topol-dt.ru/upload/iblock/aa8/6bf2c743_60f4_11ed_bf2f_549f35008dee_dbdfe393_85c3_11ed_bf2f_549f35008dee.pdf</t>
  </si>
  <si>
    <t>Парта Polini kids City D2 Ученик, 5 гр., белый-дуб пастельный</t>
  </si>
  <si>
    <t>https://topol-dt.ru/catalog/stoly/parta_polini_kids_city_d2_uchenik_5_gr_belyy_dub_pastelnyy/</t>
  </si>
  <si>
    <t>https://topol-dt.ru/upload/iblock/8c7/72abca29_60f4_11ed_bf2f_549f35008dee_0c2af730_862d_11ed_bf2f_549f35008dee.jpeg</t>
  </si>
  <si>
    <t>https://topol-dt.ru/upload/iblock/f79/72abca29_60f4_11ed_bf2f_549f35008dee_dc40f005_3780_11ee_ae18_549f35008dee.jpeg</t>
  </si>
  <si>
    <t>https://topol-dt.ru/upload/iblock/540/72abca29_60f4_11ed_bf2f_549f35008dee_dc40f007_3780_11ee_ae18_549f35008dee.jpeg</t>
  </si>
  <si>
    <t>https://topol-dt.ru/upload/iblock/77b/72abca29_60f4_11ed_bf2f_549f35008dee_f1a046b6_d479_11ee_ba8a_5254001dfc81.jpeg</t>
  </si>
  <si>
    <t>https://topol-dt.ru/upload/iblock/c01/72abca29_60f4_11ed_bf2f_549f35008dee_0c2af731_862d_11ed_bf2f_549f35008dee.jpeg</t>
  </si>
  <si>
    <t>https://topol-dt.ru/upload/iblock/10c/72abca29_60f4_11ed_bf2f_549f35008dee_10a60b38_c432_11ed_bf2f_549f35008dee.jpeg</t>
  </si>
  <si>
    <t>https://topol-dt.ru/upload/iblock/4e3/72abca29_60f4_11ed_bf2f_549f35008dee_10a60b39_c432_11ed_bf2f_549f35008dee.jpeg</t>
  </si>
  <si>
    <t>https://topol-dt.ru/upload/iblock/44e/72abca29_60f4_11ed_bf2f_549f35008dee_17a41606_c432_11ed_bf2f_549f35008dee.jpeg</t>
  </si>
  <si>
    <t>https://topol-dt.ru/upload/iblock/6c4/72abca29_60f4_11ed_bf2f_549f35008dee_17a41607_c432_11ed_bf2f_549f35008dee.jpeg</t>
  </si>
  <si>
    <t>https://topol-dt.ru/upload/iblock/389/72abca29_60f4_11ed_bf2f_549f35008dee_20405044_c432_11ed_bf2f_549f35008dee.jpeg</t>
  </si>
  <si>
    <t>https://topol-dt.ru/upload/iblock/ae9/72abca29_60f4_11ed_bf2f_549f35008dee_20405045_c432_11ed_bf2f_549f35008dee.jpeg</t>
  </si>
  <si>
    <t>https://topol-dt.ru/upload/iblock/444/72abca29_60f4_11ed_bf2f_549f35008dee_27a254dd_c432_11ed_bf2f_549f35008dee.jpeg</t>
  </si>
  <si>
    <t>https://topol-dt.ru/upload/iblock/a86/72abca29_60f4_11ed_bf2f_549f35008dee_27a254de_c432_11ed_bf2f_549f35008dee.jpeg</t>
  </si>
  <si>
    <t>https://topol-dt.ru/upload/iblock/acc/72abca29_60f4_11ed_bf2f_549f35008dee_2ed4bdf1_c432_11ed_bf2f_549f35008dee.jpeg</t>
  </si>
  <si>
    <t>https://topol-dt.ru/upload/iblock/c4c/72abca29_60f4_11ed_bf2f_549f35008dee_cfd2ec2d_85c3_11ed_bf2f_549f35008dee.pdf</t>
  </si>
  <si>
    <t>Парта Polini kids City D2 Ученик, 6 гр., серый-белый</t>
  </si>
  <si>
    <t>Парта Polini kids City D2 Ученик, 6 группы - это практичное и функциональное решение, которое подарит ребенку удобство и эргономику во время занятий.- подходит для детей ростом от 175 см до 185 см.- допустимая нагрузка на столешницу 30 кг.- с двух сторон парты имеются крючки.Габариты изделия (ДхШхВ) – 120х55х76 см..</t>
  </si>
  <si>
    <t>https://topol-dt.ru/catalog/stoly/parta_polini_kids_city_d2_uchenik_6_gr_seryy_belyy/</t>
  </si>
  <si>
    <t>https://topol-dt.ru/upload/iblock/4ef/7ce3d277_60f4_11ed_bf2f_549f35008dee_68fb1306_862c_11ed_bf2f_549f35008dee.jpeg</t>
  </si>
  <si>
    <t>https://topol-dt.ru/upload/iblock/3ba/7ce3d277_60f4_11ed_bf2f_549f35008dee_cdd036fc_3780_11ee_ae18_549f35008dee.jpeg</t>
  </si>
  <si>
    <t>https://topol-dt.ru/upload/iblock/7dc/7ce3d277_60f4_11ed_bf2f_549f35008dee_cdd036fd_3780_11ee_ae18_549f35008dee.jpeg</t>
  </si>
  <si>
    <t>https://topol-dt.ru/upload/iblock/373/7ce3d277_60f4_11ed_bf2f_549f35008dee_ea9f5ab0_d479_11ee_ba8a_5254001dfc81.jpeg</t>
  </si>
  <si>
    <t>https://topol-dt.ru/upload/iblock/2b6/7ce3d277_60f4_11ed_bf2f_549f35008dee_68fb1307_862c_11ed_bf2f_549f35008dee.jpeg</t>
  </si>
  <si>
    <t>https://topol-dt.ru/upload/iblock/c53/7ce3d277_60f4_11ed_bf2f_549f35008dee_c976bef1_85c3_11ed_bf2f_549f35008dee.pdf</t>
  </si>
  <si>
    <t>Парта Polini kids City D2 Ученик, 6 гр., белый-серый</t>
  </si>
  <si>
    <t>https://topol-dt.ru/catalog/stoly/parta_polini_kids_city_d2_uchenik_6_gr_belyy_seryy/</t>
  </si>
  <si>
    <t>https://topol-dt.ru/upload/iblock/961/85fe35a3_60f4_11ed_bf2f_549f35008dee_5ce931d2_862c_11ed_bf2f_549f35008dee.jpeg</t>
  </si>
  <si>
    <t>https://topol-dt.ru/upload/iblock/a68/85fe35a3_60f4_11ed_bf2f_549f35008dee_c0f8eaa2_3780_11ee_ae18_549f35008dee.jpeg</t>
  </si>
  <si>
    <t>https://topol-dt.ru/upload/iblock/3f8/85fe35a3_60f4_11ed_bf2f_549f35008dee_c0f8eaa3_3780_11ee_ae18_549f35008dee.jpeg</t>
  </si>
  <si>
    <t>https://topol-dt.ru/upload/iblock/89f/85fe35a3_60f4_11ed_bf2f_549f35008dee_e134f0c4_d479_11ee_ba8a_5254001dfc81.jpeg</t>
  </si>
  <si>
    <t>https://topol-dt.ru/upload/iblock/218/85fe35a3_60f4_11ed_bf2f_549f35008dee_5ce931d3_862c_11ed_bf2f_549f35008dee.jpeg</t>
  </si>
  <si>
    <t>https://topol-dt.ru/upload/iblock/5a9/85fe35a3_60f4_11ed_bf2f_549f35008dee_f88dd7c5_d91f_11ed_bf2f_549f35008dee.jpeg</t>
  </si>
  <si>
    <t>https://topol-dt.ru/upload/iblock/72e/85fe35a3_60f4_11ed_bf2f_549f35008dee_f88dd7c6_d91f_11ed_bf2f_549f35008dee.jpeg</t>
  </si>
  <si>
    <t>https://topol-dt.ru/upload/iblock/738/85fe35a3_60f4_11ed_bf2f_549f35008dee_feae829b_d91f_11ed_bf2f_549f35008dee.jpeg</t>
  </si>
  <si>
    <t>https://topol-dt.ru/upload/iblock/0f6/85fe35a3_60f4_11ed_bf2f_549f35008dee_feae829c_d91f_11ed_bf2f_549f35008dee.jpeg</t>
  </si>
  <si>
    <t>https://topol-dt.ru/upload/iblock/d97/85fe35a3_60f4_11ed_bf2f_549f35008dee_074ae3e8_d920_11ed_bf2f_549f35008dee.jpeg</t>
  </si>
  <si>
    <t>https://topol-dt.ru/upload/iblock/eec/85fe35a3_60f4_11ed_bf2f_549f35008dee_074ae3e9_d920_11ed_bf2f_549f35008dee.jpeg</t>
  </si>
  <si>
    <t>https://topol-dt.ru/upload/iblock/5b1/85fe35a3_60f4_11ed_bf2f_549f35008dee_0e977c20_d920_11ed_bf2f_549f35008dee.jpeg</t>
  </si>
  <si>
    <t>https://topol-dt.ru/upload/iblock/c11/85fe35a3_60f4_11ed_bf2f_549f35008dee_0e977c21_d920_11ed_bf2f_549f35008dee.jpeg</t>
  </si>
  <si>
    <t>https://topol-dt.ru/upload/iblock/c39/85fe35a3_60f4_11ed_bf2f_549f35008dee_15e8d717_d920_11ed_bf2f_549f35008dee.jpeg</t>
  </si>
  <si>
    <t>https://topol-dt.ru/upload/iblock/869/85fe35a3_60f4_11ed_bf2f_549f35008dee_15e8d718_d920_11ed_bf2f_549f35008dee.jpeg</t>
  </si>
  <si>
    <t>https://topol-dt.ru/upload/iblock/75e/85fe35a3_60f4_11ed_bf2f_549f35008dee_c1bca76d_85c3_11ed_bf2f_549f35008dee.pdf</t>
  </si>
  <si>
    <t>Парта Polini kids City D2 Ученик, 6 гр., белый-дуб пастельный</t>
  </si>
  <si>
    <t>https://topol-dt.ru/catalog/stoly/parta_polini_kids_city_d2_uchenik_6_gr_belyy_dub_pastelnyy/</t>
  </si>
  <si>
    <t>https://topol-dt.ru/upload/iblock/71c/8ed5f247_60f4_11ed_bf2f_549f35008dee_51cf06ca_862c_11ed_bf2f_549f35008dee.jpeg</t>
  </si>
  <si>
    <t>https://topol-dt.ru/upload/iblock/159/8ed5f247_60f4_11ed_bf2f_549f35008dee_b3b8e1bb_3780_11ee_ae18_549f35008dee.jpeg</t>
  </si>
  <si>
    <t>https://topol-dt.ru/upload/iblock/a0f/8ed5f247_60f4_11ed_bf2f_549f35008dee_b3b8e1bc_3780_11ee_ae18_549f35008dee.jpeg</t>
  </si>
  <si>
    <t>https://topol-dt.ru/upload/iblock/690/8ed5f247_60f4_11ed_bf2f_549f35008dee_d89069b5_d479_11ee_ba8a_5254001dfc81.jpeg</t>
  </si>
  <si>
    <t>https://topol-dt.ru/upload/iblock/8c0/8ed5f247_60f4_11ed_bf2f_549f35008dee_51cf06cb_862c_11ed_bf2f_549f35008dee.jpeg</t>
  </si>
  <si>
    <t>https://topol-dt.ru/upload/iblock/611/8ed5f247_60f4_11ed_bf2f_549f35008dee_b8e28968_85c3_11ed_bf2f_549f35008dee.pdf</t>
  </si>
  <si>
    <t>Парта Polini kids City D2 Ученик, 7 гр., серый-белый</t>
  </si>
  <si>
    <t>Парта Polini kids City D2 Ученик, 7 группы - это практичное и функциональное решение, которое подарит ребенку удобство и эргономику во время занятий.- подходит для детей ростом от 185 см.- допустимая нагрузка на столешницу 30 кг.- с двух сторон парты имеются крючки.Габариты изделия (ДхШхВ) – 120х55х82 см..</t>
  </si>
  <si>
    <t>https://topol-dt.ru/catalog/stoly/parta_polini_kids_city_d2_uchenik_7_gr_seryy_belyy/</t>
  </si>
  <si>
    <t>https://topol-dt.ru/upload/iblock/0c0/a055d00b_60f4_11ed_bf2f_549f35008dee_d59797de_862b_11ed_bf2f_549f35008dee.jpeg</t>
  </si>
  <si>
    <t>https://topol-dt.ru/upload/iblock/07a/a055d00b_60f4_11ed_bf2f_549f35008dee_a7bc93fa_3780_11ee_ae18_549f35008dee.jpeg</t>
  </si>
  <si>
    <t>https://topol-dt.ru/upload/iblock/92e/a055d00b_60f4_11ed_bf2f_549f35008dee_a7bc93fb_3780_11ee_ae18_549f35008dee.jpeg</t>
  </si>
  <si>
    <t>https://topol-dt.ru/upload/iblock/299/a055d00b_60f4_11ed_bf2f_549f35008dee_cee8025b_d479_11ee_ba8a_5254001dfc81.jpeg</t>
  </si>
  <si>
    <t>https://topol-dt.ru/upload/iblock/2fd/a055d00b_60f4_11ed_bf2f_549f35008dee_d59797df_862b_11ed_bf2f_549f35008dee.jpeg</t>
  </si>
  <si>
    <t>https://topol-dt.ru/upload/iblock/d94/a055d00b_60f4_11ed_bf2f_549f35008dee_afd8cfde_85c3_11ed_bf2f_549f35008dee.pdf</t>
  </si>
  <si>
    <t>Парта Polini kids City D2 Ученик, 7 гр., белый-серый</t>
  </si>
  <si>
    <t>https://topol-dt.ru/catalog/stoly/parta_polini_kids_city_d2_uchenik_7_gr_belyy_seryy/</t>
  </si>
  <si>
    <t>https://topol-dt.ru/upload/iblock/a7c/a7752e1d_60f4_11ed_bf2f_549f35008dee_c625ca37_862b_11ed_bf2f_549f35008dee.jpeg</t>
  </si>
  <si>
    <t>https://topol-dt.ru/upload/iblock/b30/a7752e1d_60f4_11ed_bf2f_549f35008dee_934c8360_3780_11ee_ae18_549f35008dee.jpeg</t>
  </si>
  <si>
    <t>https://topol-dt.ru/upload/iblock/a6e/a7752e1d_60f4_11ed_bf2f_549f35008dee_934c8361_3780_11ee_ae18_549f35008dee.jpeg</t>
  </si>
  <si>
    <t>https://topol-dt.ru/upload/iblock/f26/a7752e1d_60f4_11ed_bf2f_549f35008dee_c436f954_d479_11ee_ba8a_5254001dfc81.jpeg</t>
  </si>
  <si>
    <t>https://topol-dt.ru/upload/iblock/8cc/a7752e1d_60f4_11ed_bf2f_549f35008dee_c625ca38_862b_11ed_bf2f_549f35008dee.jpeg</t>
  </si>
  <si>
    <t>https://topol-dt.ru/upload/iblock/84d/a7752e1d_60f4_11ed_bf2f_549f35008dee_a613099e_85c3_11ed_bf2f_549f35008dee.pdf</t>
  </si>
  <si>
    <t>Парта Polini kids City D2 Ученик, 7 гр., белый-дуб пастельный</t>
  </si>
  <si>
    <t>https://topol-dt.ru/catalog/stoly/parta_polini_kids_city_d2_uchenik_7_gr_belyy_dub_pastelnyy/</t>
  </si>
  <si>
    <t>https://topol-dt.ru/upload/iblock/64a/ae1d8761_60f4_11ed_bf2f_549f35008dee_b837fcdc_862b_11ed_bf2f_549f35008dee.jpeg</t>
  </si>
  <si>
    <t>https://topol-dt.ru/upload/iblock/c6b/ae1d8761_60f4_11ed_bf2f_549f35008dee_82603aed_3780_11ee_ae18_549f35008dee.jpeg</t>
  </si>
  <si>
    <t>https://topol-dt.ru/upload/iblock/789/ae1d8761_60f4_11ed_bf2f_549f35008dee_82603aee_3780_11ee_ae18_549f35008dee.jpeg</t>
  </si>
  <si>
    <t>https://topol-dt.ru/upload/iblock/ec9/ae1d8761_60f4_11ed_bf2f_549f35008dee_bb3c988e_d479_11ee_ba8a_5254001dfc81.jpeg</t>
  </si>
  <si>
    <t>https://topol-dt.ru/upload/iblock/765/ae1d8761_60f4_11ed_bf2f_549f35008dee_b837fcdd_862b_11ed_bf2f_549f35008dee.jpeg</t>
  </si>
  <si>
    <t>https://topol-dt.ru/upload/iblock/800/ae1d8761_60f4_11ed_bf2f_549f35008dee_9da1a825_85c3_11ed_bf2f_549f35008dee.pdf</t>
  </si>
  <si>
    <t>Органайзер для хранения вещей Polini Home, 16 секций, 32х32х10 см, серый</t>
  </si>
  <si>
    <t>- для аккуратного хранения вещей- сортировка вещей- жесткие стенки- компактно складывается - 16 ячеек с жестким основаниемРазмер 32х32х10 см.</t>
  </si>
  <si>
    <t>https://topol-dt.ru/catalog/chekhly_i_sistemy_khranenie/organayzer_dlya_khraneniya_veshchey_polini_home_16_sektsiy_32kh32kh10_sm_seryy/</t>
  </si>
  <si>
    <t>https://topol-dt.ru/upload/iblock/9a8/146420ac_5683_11ed_bf2f_549f35008dee_35c08df4_9706_11ed_bf2f_549f35008dee.jpeg</t>
  </si>
  <si>
    <t>https://topol-dt.ru/upload/iblock/3f4/146420ac_5683_11ed_bf2f_549f35008dee_35c08df3_9706_11ed_bf2f_549f35008dee.jpeg</t>
  </si>
  <si>
    <t>https://topol-dt.ru/upload/iblock/af3/146420ac_5683_11ed_bf2f_549f35008dee_3d144a4a_9706_11ed_bf2f_549f35008dee.jpeg</t>
  </si>
  <si>
    <t>https://topol-dt.ru/upload/iblock/255/146420ac_5683_11ed_bf2f_549f35008dee_3d144a4b_9706_11ed_bf2f_549f35008dee.jpeg</t>
  </si>
  <si>
    <t>https://topol-dt.ru/upload/iblock/269/146420ac_5683_11ed_bf2f_549f35008dee_3d144a4c_9706_11ed_bf2f_549f35008dee.jpeg</t>
  </si>
  <si>
    <t>https://topol-dt.ru/upload/iblock/f76/146420ac_5683_11ed_bf2f_549f35008dee_45c38f8a_9706_11ed_bf2f_549f35008dee.jpeg</t>
  </si>
  <si>
    <t>Органайзер для хранения вещей Polini Home, 5 секций, 32х32х10 см, серый</t>
  </si>
  <si>
    <t>- для аккуратного хранения вещей- сортировка вещей- жесткие стенки- компактно складывается - 5 ячеек с жестким основаниемРазмер 32х32х10 см.</t>
  </si>
  <si>
    <t>https://topol-dt.ru/catalog/chekhly_i_sistemy_khranenie/organayzer_dlya_khraneniya_veshchey_polini_home_5_sektsiy_32kh32kh10_sm_seryy/</t>
  </si>
  <si>
    <t>https://topol-dt.ru/upload/iblock/864/1e41b4ae_5683_11ed_bf2f_549f35008dee_645fe8a0_9706_11ed_bf2f_549f35008dee.jpeg</t>
  </si>
  <si>
    <t>https://topol-dt.ru/upload/iblock/01d/1e41b4ae_5683_11ed_bf2f_549f35008dee_645fe8a1_9706_11ed_bf2f_549f35008dee.jpeg</t>
  </si>
  <si>
    <t>https://topol-dt.ru/upload/iblock/905/1e41b4ae_5683_11ed_bf2f_549f35008dee_6ad8a65f_9706_11ed_bf2f_549f35008dee.jpeg</t>
  </si>
  <si>
    <t>https://topol-dt.ru/upload/iblock/53d/1e41b4ae_5683_11ed_bf2f_549f35008dee_6ad8a661_9706_11ed_bf2f_549f35008dee.jpeg</t>
  </si>
  <si>
    <t>https://topol-dt.ru/upload/iblock/10a/1e41b4ae_5683_11ed_bf2f_549f35008dee_6ad8a662_9706_11ed_bf2f_549f35008dee.jpeg</t>
  </si>
  <si>
    <t>https://topol-dt.ru/upload/iblock/7a1/1e41b4ae_5683_11ed_bf2f_549f35008dee_70eb08f3_9706_11ed_bf2f_549f35008dee.jpeg</t>
  </si>
  <si>
    <t>Органайзер для хранения вещей Polini Home, 4 секции, 32х16х10 см, серый</t>
  </si>
  <si>
    <t>- для аккуратного хранения вещей- сортировка вещей- жесткие стенки- компактно складывается - 4 ячейки с жестким основанием Размер 32х16х10 см..</t>
  </si>
  <si>
    <t>https://topol-dt.ru/catalog/chekhly_i_sistemy_khranenie/organayzer_dlya_khraneniya_veshchey_polini_home_4_sektsii_32kh16kh10_sm_seryy/</t>
  </si>
  <si>
    <t>https://topol-dt.ru/upload/iblock/c9d/3c1ab5de_5683_11ed_bf2f_549f35008dee_81f1ceaa_9706_11ed_bf2f_549f35008dee.jpeg</t>
  </si>
  <si>
    <t>https://topol-dt.ru/upload/iblock/8d6/3c1ab5de_5683_11ed_bf2f_549f35008dee_8a2c707b_9706_11ed_bf2f_549f35008dee.jpeg</t>
  </si>
  <si>
    <t>https://topol-dt.ru/upload/iblock/3a4/3c1ab5de_5683_11ed_bf2f_549f35008dee_8a2c707d_9706_11ed_bf2f_549f35008dee.jpeg</t>
  </si>
  <si>
    <t>https://topol-dt.ru/upload/iblock/657/3c1ab5de_5683_11ed_bf2f_549f35008dee_8a2c707e_9706_11ed_bf2f_549f35008dee.jpeg</t>
  </si>
  <si>
    <t>https://topol-dt.ru/upload/iblock/dfe/3c1ab5de_5683_11ed_bf2f_549f35008dee_92ff6a5f_9706_11ed_bf2f_549f35008dee.jpeg</t>
  </si>
  <si>
    <t>https://topol-dt.ru/upload/iblock/2c6/3c1ab5de_5683_11ed_bf2f_549f35008dee_92ff6a62_9706_11ed_bf2f_549f35008dee.jpeg</t>
  </si>
  <si>
    <t>Чехол для одежды на молнии Polini Home, 60х30х120 см, черный</t>
  </si>
  <si>
    <t>https://topol-dt.ru/catalog/chekhly_i_sistemy_khranenie/chekhol_dlya_odezhdy_na_molnii_polini_home_60kh30kh120_sm_chernyy/</t>
  </si>
  <si>
    <t>https://topol-dt.ru/upload/iblock/45e/beeffc9a_5a9d_11ed_bf2f_549f35008dee_b76bfcc8_6722_11ed_bf2f_549f35008dee.jpeg</t>
  </si>
  <si>
    <t>https://topol-dt.ru/upload/iblock/7d7/beeffc9a_5a9d_11ed_bf2f_549f35008dee_af20b152_6722_11ed_bf2f_549f35008dee.jpeg</t>
  </si>
  <si>
    <t>https://topol-dt.ru/upload/iblock/776/beeffc9a_5a9d_11ed_bf2f_549f35008dee_bf26144a_6722_11ed_bf2f_549f35008dee.jpeg</t>
  </si>
  <si>
    <t>https://topol-dt.ru/upload/iblock/e42/beeffc9a_5a9d_11ed_bf2f_549f35008dee_bf26144b_6722_11ed_bf2f_549f35008dee.jpeg</t>
  </si>
  <si>
    <t>https://topol-dt.ru/upload/iblock/fa8/beeffc9a_5a9d_11ed_bf2f_549f35008dee_c628e1d8_6722_11ed_bf2f_549f35008dee.jpeg</t>
  </si>
  <si>
    <t>https://topol-dt.ru/upload/iblock/83b/beeffc9a_5a9d_11ed_bf2f_549f35008dee_c628e1da_6722_11ed_bf2f_549f35008dee.jpeg</t>
  </si>
  <si>
    <t>Стул Polini kids City S Ученик, 2 гр., серый-белый</t>
  </si>
  <si>
    <t>Подходит к парте Polini kids City D2 Ученик, 2 гр..- экологически чистые материалы;- прочный металлический каркас;- пластиковые накладки на ножках;- простая сборка;- спинка и сидение стула выполнены из прочной фанеры толщиной 10 мм.;- изделие тщательно отполированы и покрыты лаком.- подходит для детей ростом от 115 - 130 см.Габариты изделия (ДхШхВ) – 38х29х57,5 см..</t>
  </si>
  <si>
    <t>https://topol-dt.ru/catalog/stoly/stul_polini_kids_city_s_uchenik_2_gr_seryy_belyy/</t>
  </si>
  <si>
    <t>https://topol-dt.ru/upload/iblock/bf0/b6536674_60f4_11ed_bf2f_549f35008dee_5b92cdef_a2ed_11ed_bf2f_549f35008dee.jpeg</t>
  </si>
  <si>
    <t>https://topol-dt.ru/upload/iblock/0ef/b6536674_60f4_11ed_bf2f_549f35008dee_b2c09acb_d479_11ee_ba8a_5254001dfc81.jpeg</t>
  </si>
  <si>
    <t>https://topol-dt.ru/upload/iblock/450/b6536674_60f4_11ed_bf2f_549f35008dee_5b92cdf0_a2ed_11ed_bf2f_549f35008dee.jpeg</t>
  </si>
  <si>
    <t>https://topol-dt.ru/upload/iblock/68f/b6536674_60f4_11ed_bf2f_549f35008dee_63ba64bf_a2ed_11ed_bf2f_549f35008dee.jpeg</t>
  </si>
  <si>
    <t>https://topol-dt.ru/upload/iblock/e3a/b6536674_60f4_11ed_bf2f_549f35008dee_63ba64c0_a2ed_11ed_bf2f_549f35008dee.jpeg</t>
  </si>
  <si>
    <t>https://topol-dt.ru/upload/iblock/d9d/b6536674_60f4_11ed_bf2f_549f35008dee_6a20177c_a2ed_11ed_bf2f_549f35008dee.jpeg</t>
  </si>
  <si>
    <t>https://topol-dt.ru/upload/iblock/884/b6536674_60f4_11ed_bf2f_549f35008dee_6a20177d_a2ed_11ed_bf2f_549f35008dee.jpeg</t>
  </si>
  <si>
    <t>https://topol-dt.ru/upload/iblock/71d/b6536674_60f4_11ed_bf2f_549f35008dee_7488a5b2_a2ed_11ed_bf2f_549f35008dee.jpeg</t>
  </si>
  <si>
    <t>https://topol-dt.ru/upload/iblock/03c/b6536674_60f4_11ed_bf2f_549f35008dee_7b251815_a2ed_11ed_bf2f_549f35008dee.jpeg</t>
  </si>
  <si>
    <t>https://topol-dt.ru/upload/iblock/b7f/b6536674_60f4_11ed_bf2f_549f35008dee_7b251816_a2ed_11ed_bf2f_549f35008dee.jpeg</t>
  </si>
  <si>
    <t>https://topol-dt.ru/upload/iblock/c52/b6536674_60f4_11ed_bf2f_549f35008dee_83db8175_a2ed_11ed_bf2f_549f35008dee.jpeg</t>
  </si>
  <si>
    <t>https://topol-dt.ru/upload/iblock/8ec/b6536674_60f4_11ed_bf2f_549f35008dee_d9f4eff9_a7b7_11ed_bf2f_549f35008dee.jpeg</t>
  </si>
  <si>
    <t>https://topol-dt.ru/upload/iblock/27b/b6536674_60f4_11ed_bf2f_549f35008dee_6482fed7_a788_11ed_bf2f_549f35008dee.pdf</t>
  </si>
  <si>
    <t>Стул Polini kids City S Ученик, 2 гр., белый-серый</t>
  </si>
  <si>
    <t>Подходит к парте Polini kids City D2 Ученик, 2 гр..- экологически чистые материалы;- прочный металлический каркас;- пластиковые накладки на ножках;- простая сборка;- спинка и сидение стула выполнены из прочной фанеры толщиной 10 мм.;- изделие тщательно отполированы и покрыты лаком.- подходит для детей ростом от 115 - 130 см.Габариты изделия (ДхШхВ) – 38х29х57,5 см...</t>
  </si>
  <si>
    <t>https://topol-dt.ru/catalog/stoly/stul_polini_kids_city_s_uchenik_2_gr_belyy_seryy/</t>
  </si>
  <si>
    <t>https://topol-dt.ru/upload/iblock/152/c1f70cf2_60f4_11ed_bf2f_549f35008dee_73fe5f05_a2e5_11ed_bf2f_549f35008dee.jpeg</t>
  </si>
  <si>
    <t>https://topol-dt.ru/upload/iblock/848/c1f70cf2_60f4_11ed_bf2f_549f35008dee_abecfe3a_d479_11ee_ba8a_5254001dfc81.jpeg</t>
  </si>
  <si>
    <t>https://topol-dt.ru/upload/iblock/73c/c1f70cf2_60f4_11ed_bf2f_549f35008dee_73fe5f06_a2e5_11ed_bf2f_549f35008dee.jpeg</t>
  </si>
  <si>
    <t>https://topol-dt.ru/upload/iblock/de5/c1f70cf2_60f4_11ed_bf2f_549f35008dee_7b65747f_a2e5_11ed_bf2f_549f35008dee.jpeg</t>
  </si>
  <si>
    <t>https://topol-dt.ru/upload/iblock/351/c1f70cf2_60f4_11ed_bf2f_549f35008dee_7b657480_a2e5_11ed_bf2f_549f35008dee.jpeg</t>
  </si>
  <si>
    <t>https://topol-dt.ru/upload/iblock/e78/c1f70cf2_60f4_11ed_bf2f_549f35008dee_7b657481_a2e5_11ed_bf2f_549f35008dee.jpeg</t>
  </si>
  <si>
    <t>https://topol-dt.ru/upload/iblock/3b8/c1f70cf2_60f4_11ed_bf2f_549f35008dee_844b7965_a2e5_11ed_bf2f_549f35008dee.jpeg</t>
  </si>
  <si>
    <t>https://topol-dt.ru/upload/iblock/6f1/c1f70cf2_60f4_11ed_bf2f_549f35008dee_844b7966_a2e5_11ed_bf2f_549f35008dee.jpeg</t>
  </si>
  <si>
    <t>https://topol-dt.ru/upload/iblock/717/c1f70cf2_60f4_11ed_bf2f_549f35008dee_8cdbccc2_a2e5_11ed_bf2f_549f35008dee.jpeg</t>
  </si>
  <si>
    <t>https://topol-dt.ru/upload/iblock/3af/c1f70cf2_60f4_11ed_bf2f_549f35008dee_8cdbccc3_a2e5_11ed_bf2f_549f35008dee.jpeg</t>
  </si>
  <si>
    <t>https://topol-dt.ru/upload/iblock/05f/c1f70cf2_60f4_11ed_bf2f_549f35008dee_92d66192_a2e5_11ed_bf2f_549f35008dee.jpeg</t>
  </si>
  <si>
    <t>https://topol-dt.ru/upload/iblock/87c/c1f70cf2_60f4_11ed_bf2f_549f35008dee_cfc66d2d_a7b7_11ed_bf2f_549f35008dee.jpeg</t>
  </si>
  <si>
    <t>https://topol-dt.ru/upload/iblock/82e/c1f70cf2_60f4_11ed_bf2f_549f35008dee_598ee9d4_a788_11ed_bf2f_549f35008dee.pdf</t>
  </si>
  <si>
    <t>Стул Polini kids City S Ученик, 2 гр., белый-дуб пастельный</t>
  </si>
  <si>
    <t>https://topol-dt.ru/catalog/stoly/stul_polini_kids_city_s_uchenik_2_gr_belyy_dub_pastelnyy/</t>
  </si>
  <si>
    <t>https://topol-dt.ru/upload/iblock/dac/ca6d312b_60f4_11ed_bf2f_549f35008dee_a4328ab2_a2e5_11ed_bf2f_549f35008dee.jpeg</t>
  </si>
  <si>
    <t>https://topol-dt.ru/upload/iblock/ade/ca6d312b_60f4_11ed_bf2f_549f35008dee_a3cb9bd4_d479_11ee_ba8a_5254001dfc81.jpeg</t>
  </si>
  <si>
    <t>https://topol-dt.ru/upload/iblock/962/ca6d312b_60f4_11ed_bf2f_549f35008dee_a4328ab3_a2e5_11ed_bf2f_549f35008dee.jpeg</t>
  </si>
  <si>
    <t>https://topol-dt.ru/upload/iblock/960/ca6d312b_60f4_11ed_bf2f_549f35008dee_a4328ab4_a2e5_11ed_bf2f_549f35008dee.jpeg</t>
  </si>
  <si>
    <t>https://topol-dt.ru/upload/iblock/f85/ca6d312b_60f4_11ed_bf2f_549f35008dee_ac555ec1_a2e5_11ed_bf2f_549f35008dee.jpeg</t>
  </si>
  <si>
    <t>https://topol-dt.ru/upload/iblock/8fd/ca6d312b_60f4_11ed_bf2f_549f35008dee_ac555ec2_a2e5_11ed_bf2f_549f35008dee.jpeg</t>
  </si>
  <si>
    <t>https://topol-dt.ru/upload/iblock/c99/ca6d312b_60f4_11ed_bf2f_549f35008dee_ac555ec3_a2e5_11ed_bf2f_549f35008dee.jpeg</t>
  </si>
  <si>
    <t>https://topol-dt.ru/upload/iblock/2bc/ca6d312b_60f4_11ed_bf2f_549f35008dee_b4ac9117_a2e5_11ed_bf2f_549f35008dee.jpeg</t>
  </si>
  <si>
    <t>https://topol-dt.ru/upload/iblock/cec/ca6d312b_60f4_11ed_bf2f_549f35008dee_b4ac9118_a2e5_11ed_bf2f_549f35008dee.jpeg</t>
  </si>
  <si>
    <t>https://topol-dt.ru/upload/iblock/3f3/ca6d312b_60f4_11ed_bf2f_549f35008dee_b4ac9119_a2e5_11ed_bf2f_549f35008dee.jpeg</t>
  </si>
  <si>
    <t>https://topol-dt.ru/upload/iblock/9b5/ca6d312b_60f4_11ed_bf2f_549f35008dee_be13204c_a2e5_11ed_bf2f_549f35008dee.jpeg</t>
  </si>
  <si>
    <t>https://topol-dt.ru/upload/iblock/1dc/ca6d312b_60f4_11ed_bf2f_549f35008dee_c6b7f0e2_a7b7_11ed_bf2f_549f35008dee.jpeg</t>
  </si>
  <si>
    <t>https://topol-dt.ru/upload/iblock/9ca/ca6d312b_60f4_11ed_bf2f_549f35008dee_b81612da_a2ed_11ed_bf2f_549f35008dee.pdf</t>
  </si>
  <si>
    <t>Комод Фея 1580 Слоник, белый</t>
  </si>
  <si>
    <t>Комод имеет откидную пеленальную поверхность, которая снимается. Фасад и корпус выполнен из ЛДСП производства Kronospan (Австрия). Состоит из 4 ящиков с эргономичными ручками. Ящики на роликовых направляющих. Габариты (ВхШхГ): 92,2х80,4х46,7см.Размер пеленального матрасика на комод: 72х77 см..</t>
  </si>
  <si>
    <t>https://topol-dt.ru/catalog/komody_i_stoliki/komod_feya_1580_slonik_belyy/</t>
  </si>
  <si>
    <t>https://topol-dt.ru/upload/iblock/f45/0a006a72_9c66_11ed_bf2f_549f35008dee_a777dd64_a6d7_11ed_bf2f_549f35008dee.jpeg</t>
  </si>
  <si>
    <t>https://topol-dt.ru/upload/iblock/91a/0a006a72_9c66_11ed_bf2f_549f35008dee_a777dd65_a6d7_11ed_bf2f_549f35008dee.jpeg</t>
  </si>
  <si>
    <t>https://topol-dt.ru/upload/iblock/3dc/0a006a72_9c66_11ed_bf2f_549f35008dee_ae653e90_a6d7_11ed_bf2f_549f35008dee.jpeg</t>
  </si>
  <si>
    <t>https://topol-dt.ru/upload/iblock/c91/0a006a72_9c66_11ed_bf2f_549f35008dee_ae653e91_a6d7_11ed_bf2f_549f35008dee.jpeg</t>
  </si>
  <si>
    <t>https://topol-dt.ru/upload/iblock/ee8/0a006a72_9c66_11ed_bf2f_549f35008dee_b4e781d0_a6d7_11ed_bf2f_549f35008dee.jpeg</t>
  </si>
  <si>
    <t>https://topol-dt.ru/upload/iblock/01d/0a006a72_9c66_11ed_bf2f_549f35008dee_b4e781d2_a6d7_11ed_bf2f_549f35008dee.jpeg</t>
  </si>
  <si>
    <t>https://topol-dt.ru/upload/iblock/530/0a006a72_9c66_11ed_bf2f_549f35008dee_bb96ff35_a6d7_11ed_bf2f_549f35008dee.jpeg</t>
  </si>
  <si>
    <t>https://topol-dt.ru/upload/iblock/53b/0a006a72_9c66_11ed_bf2f_549f35008dee_bb96ff36_a6d7_11ed_bf2f_549f35008dee.jpeg</t>
  </si>
  <si>
    <t>https://topol-dt.ru/upload/iblock/6e7/0a006a72_9c66_11ed_bf2f_549f35008dee_c2206696_a6d7_11ed_bf2f_549f35008dee.jpeg</t>
  </si>
  <si>
    <t>https://topol-dt.ru/upload/iblock/6fd/0a006a72_9c66_11ed_bf2f_549f35008dee_c2206697_a6d7_11ed_bf2f_549f35008dee.jpeg</t>
  </si>
  <si>
    <t>https://topol-dt.ru/upload/iblock/162/0a006a72_9c66_11ed_bf2f_549f35008dee_1ed95dfe_ad24_11ed_bf2f_549f35008dee.jpeg</t>
  </si>
  <si>
    <t>https://topol-dt.ru/upload/iblock/ca4/0a006a72_9c66_11ed_bf2f_549f35008dee_1ed95dff_ad24_11ed_bf2f_549f35008dee.jpeg</t>
  </si>
  <si>
    <t>https://topol-dt.ru/upload/iblock/81a/0a006a72_9c66_11ed_bf2f_549f35008dee_346a60bc_b90e_11ed_bf2f_549f35008dee.jpeg</t>
  </si>
  <si>
    <t>https://topol-dt.ru/upload/iblock/8b9/0a006a72_9c66_11ed_bf2f_549f35008dee_346a60bd_b90e_11ed_bf2f_549f35008dee.jpeg</t>
  </si>
  <si>
    <t>https://topol-dt.ru/upload/iblock/c9c/0a006a72_9c66_11ed_bf2f_549f35008dee_c98009d0_a6d7_11ed_bf2f_549f35008dee.pdf</t>
  </si>
  <si>
    <t>Комод Фея 1580 Бегемотик, белый</t>
  </si>
  <si>
    <t>https://topol-dt.ru/catalog/komody_i_stoliki/komod_feya_1580_begemotik_belyy/</t>
  </si>
  <si>
    <t>https://topol-dt.ru/upload/iblock/4da/1b76c2b7_9c66_11ed_bf2f_549f35008dee_e2bec1d7_a6d7_11ed_bf2f_549f35008dee.jpeg</t>
  </si>
  <si>
    <t>https://topol-dt.ru/upload/iblock/a64/1b76c2b7_9c66_11ed_bf2f_549f35008dee_e2bec1d8_a6d7_11ed_bf2f_549f35008dee.jpeg</t>
  </si>
  <si>
    <t>https://topol-dt.ru/upload/iblock/c79/1b76c2b7_9c66_11ed_bf2f_549f35008dee_eb8cf8fa_a6d7_11ed_bf2f_549f35008dee.jpeg</t>
  </si>
  <si>
    <t>https://topol-dt.ru/upload/iblock/e82/1b76c2b7_9c66_11ed_bf2f_549f35008dee_eb8cf8fb_a6d7_11ed_bf2f_549f35008dee.jpeg</t>
  </si>
  <si>
    <t>https://topol-dt.ru/upload/iblock/9f0/1b76c2b7_9c66_11ed_bf2f_549f35008dee_f24abea1_a6d7_11ed_bf2f_549f35008dee.jpeg</t>
  </si>
  <si>
    <t>https://topol-dt.ru/upload/iblock/3af/1b76c2b7_9c66_11ed_bf2f_549f35008dee_f24abea2_a6d7_11ed_bf2f_549f35008dee.jpeg</t>
  </si>
  <si>
    <t>https://topol-dt.ru/upload/iblock/b11/1b76c2b7_9c66_11ed_bf2f_549f35008dee_f999b838_a6d7_11ed_bf2f_549f35008dee.jpeg</t>
  </si>
  <si>
    <t>https://topol-dt.ru/upload/iblock/72b/1b76c2b7_9c66_11ed_bf2f_549f35008dee_f999b839_a6d7_11ed_bf2f_549f35008dee.jpeg</t>
  </si>
  <si>
    <t>https://topol-dt.ru/upload/iblock/01f/1b76c2b7_9c66_11ed_bf2f_549f35008dee_00a3a9e8_a6d8_11ed_bf2f_549f35008dee.jpeg</t>
  </si>
  <si>
    <t>https://topol-dt.ru/upload/iblock/d48/1b76c2b7_9c66_11ed_bf2f_549f35008dee_00a3a9e9_a6d8_11ed_bf2f_549f35008dee.jpeg</t>
  </si>
  <si>
    <t>https://topol-dt.ru/upload/iblock/527/1b76c2b7_9c66_11ed_bf2f_549f35008dee_fdc3fdef_ad23_11ed_bf2f_549f35008dee.jpeg</t>
  </si>
  <si>
    <t>https://topol-dt.ru/upload/iblock/839/1b76c2b7_9c66_11ed_bf2f_549f35008dee_0c4ee61b_ad24_11ed_bf2f_549f35008dee.jpeg</t>
  </si>
  <si>
    <t>https://topol-dt.ru/upload/iblock/8b4/1b76c2b7_9c66_11ed_bf2f_549f35008dee_4cf4302f_b90e_11ed_bf2f_549f35008dee.jpeg</t>
  </si>
  <si>
    <t>https://topol-dt.ru/upload/iblock/1ec/1b76c2b7_9c66_11ed_bf2f_549f35008dee_4cf43032_b90e_11ed_bf2f_549f35008dee.jpeg</t>
  </si>
  <si>
    <t>https://topol-dt.ru/upload/iblock/7d7/1b76c2b7_9c66_11ed_bf2f_549f35008dee_5716cc1a_b90e_11ed_bf2f_549f35008dee.jpeg</t>
  </si>
  <si>
    <t>https://topol-dt.ru/upload/iblock/ade/1b76c2b7_9c66_11ed_bf2f_549f35008dee_dba8e946_a6d7_11ed_bf2f_549f35008dee.pdf</t>
  </si>
  <si>
    <t>Стул Polini kids City S Ученик, 3 гр., серый-белый</t>
  </si>
  <si>
    <t>Подходит к парте Polini kids City D2 Ученик, 3 гр..- экологически чистые материалы;- прочный металлический каркас;- пластиковые накладки на ножках;- простая сборка;- спинка и сидение стула выполнены из прочной фанеры толщиной 10 мм.;- изделие тщательно отполированы и покрыты лаком.- подходит для детей ростом от 130 - 145 см..Габариты изделия (ДхШхВ) – 42х29х63 см..</t>
  </si>
  <si>
    <t>https://topol-dt.ru/catalog/stoly/stul_polini_kids_city_s_uchenik_3_gr_seryy_belyy/</t>
  </si>
  <si>
    <t>https://topol-dt.ru/upload/iblock/1da/d9b8e8ce_60f4_11ed_bf2f_549f35008dee_5ab0d3bd_a787_11ed_bf2f_549f35008dee.jpeg</t>
  </si>
  <si>
    <t>https://topol-dt.ru/upload/iblock/5e6/d9b8e8ce_60f4_11ed_bf2f_549f35008dee_96f3cef5_d479_11ee_ba8a_5254001dfc81.jpeg</t>
  </si>
  <si>
    <t>https://topol-dt.ru/upload/iblock/c17/d9b8e8ce_60f4_11ed_bf2f_549f35008dee_5ab0d3bf_a787_11ed_bf2f_549f35008dee.jpeg</t>
  </si>
  <si>
    <t>https://topol-dt.ru/upload/iblock/0c1/d9b8e8ce_60f4_11ed_bf2f_549f35008dee_66504bd4_a787_11ed_bf2f_549f35008dee.jpeg</t>
  </si>
  <si>
    <t>https://topol-dt.ru/upload/iblock/fa7/d9b8e8ce_60f4_11ed_bf2f_549f35008dee_66504bd6_a787_11ed_bf2f_549f35008dee.jpeg</t>
  </si>
  <si>
    <t>https://topol-dt.ru/upload/iblock/321/d9b8e8ce_60f4_11ed_bf2f_549f35008dee_6d9ce40b_a787_11ed_bf2f_549f35008dee.jpeg</t>
  </si>
  <si>
    <t>https://topol-dt.ru/upload/iblock/807/d9b8e8ce_60f4_11ed_bf2f_549f35008dee_6d9ce40c_a787_11ed_bf2f_549f35008dee.jpeg</t>
  </si>
  <si>
    <t>https://topol-dt.ru/upload/iblock/e66/d9b8e8ce_60f4_11ed_bf2f_549f35008dee_76e9441d_a787_11ed_bf2f_549f35008dee.jpeg</t>
  </si>
  <si>
    <t>https://topol-dt.ru/upload/iblock/d58/d9b8e8ce_60f4_11ed_bf2f_549f35008dee_76e9441e_a787_11ed_bf2f_549f35008dee.jpeg</t>
  </si>
  <si>
    <t>https://topol-dt.ru/upload/iblock/e10/d9b8e8ce_60f4_11ed_bf2f_549f35008dee_7d53b99a_a787_11ed_bf2f_549f35008dee.jpeg</t>
  </si>
  <si>
    <t>https://topol-dt.ru/upload/iblock/3d2/d9b8e8ce_60f4_11ed_bf2f_549f35008dee_7d53b99b_a787_11ed_bf2f_549f35008dee.jpeg</t>
  </si>
  <si>
    <t>https://topol-dt.ru/upload/iblock/60f/d9b8e8ce_60f4_11ed_bf2f_549f35008dee_264e8104_a7b8_11ed_bf2f_549f35008dee.jpeg</t>
  </si>
  <si>
    <t>https://topol-dt.ru/upload/iblock/dfd/d9b8e8ce_60f4_11ed_bf2f_549f35008dee_619fcbcf_a2ef_11ed_bf2f_549f35008dee.pdf</t>
  </si>
  <si>
    <t>Стул Polini kids City S Ученик, 3 гр., белый-серый</t>
  </si>
  <si>
    <t>https://topol-dt.ru/catalog/stoly/stul_polini_kids_city_s_uchenik_3_gr_belyy_seryy/</t>
  </si>
  <si>
    <t>https://topol-dt.ru/upload/iblock/8fc/e12472e9_60f4_11ed_bf2f_549f35008dee_8f5421ae_a787_11ed_bf2f_549f35008dee.jpeg</t>
  </si>
  <si>
    <t>https://topol-dt.ru/upload/iblock/53a/e12472e9_60f4_11ed_bf2f_549f35008dee_8e8fa6aa_d479_11ee_ba8a_5254001dfc81.jpeg</t>
  </si>
  <si>
    <t>https://topol-dt.ru/upload/iblock/d22/e12472e9_60f4_11ed_bf2f_549f35008dee_974c1cf7_a787_11ed_bf2f_549f35008dee.jpeg</t>
  </si>
  <si>
    <t>https://topol-dt.ru/upload/iblock/b19/e12472e9_60f4_11ed_bf2f_549f35008dee_974c1cf8_a787_11ed_bf2f_549f35008dee.jpeg</t>
  </si>
  <si>
    <t>https://topol-dt.ru/upload/iblock/638/e12472e9_60f4_11ed_bf2f_549f35008dee_9e182ae0_a787_11ed_bf2f_549f35008dee.jpeg</t>
  </si>
  <si>
    <t>https://topol-dt.ru/upload/iblock/eb8/e12472e9_60f4_11ed_bf2f_549f35008dee_a48e873e_a787_11ed_bf2f_549f35008dee.jpeg</t>
  </si>
  <si>
    <t>https://topol-dt.ru/upload/iblock/4c8/e12472e9_60f4_11ed_bf2f_549f35008dee_a48e873f_a787_11ed_bf2f_549f35008dee.jpeg</t>
  </si>
  <si>
    <t>https://topol-dt.ru/upload/iblock/530/e12472e9_60f4_11ed_bf2f_549f35008dee_abd65cb5_a787_11ed_bf2f_549f35008dee.jpeg</t>
  </si>
  <si>
    <t>https://topol-dt.ru/upload/iblock/cc9/e12472e9_60f4_11ed_bf2f_549f35008dee_abd65cb6_a787_11ed_bf2f_549f35008dee.jpeg</t>
  </si>
  <si>
    <t>https://topol-dt.ru/upload/iblock/c09/e12472e9_60f4_11ed_bf2f_549f35008dee_b42b2daa_a787_11ed_bf2f_549f35008dee.jpeg</t>
  </si>
  <si>
    <t>https://topol-dt.ru/upload/iblock/ea5/e12472e9_60f4_11ed_bf2f_549f35008dee_b42b2dab_a787_11ed_bf2f_549f35008dee.jpeg</t>
  </si>
  <si>
    <t>https://topol-dt.ru/upload/iblock/ee8/e12472e9_60f4_11ed_bf2f_549f35008dee_1f27fed1_a7b8_11ed_bf2f_549f35008dee.jpeg</t>
  </si>
  <si>
    <t>https://topol-dt.ru/upload/iblock/6f8/e12472e9_60f4_11ed_bf2f_549f35008dee_55c26ff8_a2ef_11ed_bf2f_549f35008dee.pdf</t>
  </si>
  <si>
    <t>Стул Polini kids City S Ученик, 3 гр., белый-дуб пастельный</t>
  </si>
  <si>
    <t>Подходит к парте Polini kids City D2 Ученик, 3 гр..- экологически чистые материалы;- прочный металлический каркас;- пластиковые накладки на ножках;- простая сборка;- спинка и сидение стула выполнены из прочной фанеры толщиной 10 мм.;- изделие тщательно отполированы и покрыты лаком.- подходит для детей ростом от 130 - 145 см.Габариты изделия (ДхШхВ) – 42х29х63 см..</t>
  </si>
  <si>
    <t>https://topol-dt.ru/catalog/stoly/stul_polini_kids_city_s_uchenik_3_gr_belyy_dub_pastelnyy/</t>
  </si>
  <si>
    <t>https://topol-dt.ru/upload/iblock/793/e7d61b20_60f4_11ed_bf2f_549f35008dee_74152075_a71f_11ed_bf2f_549f35008dee.jpeg</t>
  </si>
  <si>
    <t>https://topol-dt.ru/upload/iblock/a47/e7d61b20_60f4_11ed_bf2f_549f35008dee_8637683f_d479_11ee_ba8a_5254001dfc81.jpeg</t>
  </si>
  <si>
    <t>https://topol-dt.ru/upload/iblock/444/e7d61b20_60f4_11ed_bf2f_549f35008dee_74152076_a71f_11ed_bf2f_549f35008dee.jpeg</t>
  </si>
  <si>
    <t>https://topol-dt.ru/upload/iblock/659/e7d61b20_60f4_11ed_bf2f_549f35008dee_7b55d1cb_a71f_11ed_bf2f_549f35008dee.jpeg</t>
  </si>
  <si>
    <t>https://topol-dt.ru/upload/iblock/1ea/e7d61b20_60f4_11ed_bf2f_549f35008dee_7b55d1cc_a71f_11ed_bf2f_549f35008dee.jpeg</t>
  </si>
  <si>
    <t>https://topol-dt.ru/upload/iblock/81e/e7d61b20_60f4_11ed_bf2f_549f35008dee_81dcd7cb_a71f_11ed_bf2f_549f35008dee.jpeg</t>
  </si>
  <si>
    <t>https://topol-dt.ru/upload/iblock/417/e7d61b20_60f4_11ed_bf2f_549f35008dee_81dcd7cc_a71f_11ed_bf2f_549f35008dee.jpeg</t>
  </si>
  <si>
    <t>https://topol-dt.ru/upload/iblock/46f/e7d61b20_60f4_11ed_bf2f_549f35008dee_88024560_a71f_11ed_bf2f_549f35008dee.jpeg</t>
  </si>
  <si>
    <t>https://topol-dt.ru/upload/iblock/e9f/e7d61b20_60f4_11ed_bf2f_549f35008dee_88024561_a71f_11ed_bf2f_549f35008dee.jpeg</t>
  </si>
  <si>
    <t>https://topol-dt.ru/upload/iblock/a7e/e7d61b20_60f4_11ed_bf2f_549f35008dee_8e7b031f_a71f_11ed_bf2f_549f35008dee.jpeg</t>
  </si>
  <si>
    <t>https://topol-dt.ru/upload/iblock/a40/e7d61b20_60f4_11ed_bf2f_549f35008dee_8e7b0320_a71f_11ed_bf2f_549f35008dee.jpeg</t>
  </si>
  <si>
    <t>https://topol-dt.ru/upload/iblock/952/e7d61b20_60f4_11ed_bf2f_549f35008dee_17a24594_a7b8_11ed_bf2f_549f35008dee.jpeg</t>
  </si>
  <si>
    <t>https://topol-dt.ru/upload/iblock/759/e7d61b20_60f4_11ed_bf2f_549f35008dee_4fca3c81_a2ef_11ed_bf2f_549f35008dee.pdf</t>
  </si>
  <si>
    <t>Кроватка детская Polini kids Simple 310-01, белый</t>
  </si>
  <si>
    <t>0.853125</t>
  </si>
  <si>
    <t>Кроватка детская Polini kids Simple 310 выполнена в классическом стиле. - 3 положения спального ложа (50,40,30 см);- силиконовые накладки анти-зубки;- натуральные высококачественные материалы - массив березы;- стандартный размер ложа 120х60 см.;- классический дизайн;- бортик;- ящик в основании.Изделие соответствует ГОСТ 19917, ТР ТС 025/2012 «О безопасности мебельной продукции» и Европейскому стандарту для детских кроваток EN 716: 2017+C1:2019. Сертификат соответствия № ЕАЭС RU C-RU.HЕ24.В.00138/22.\Размер кроватки (ДхШхВ) – 124,8х65х105 см..</t>
  </si>
  <si>
    <t>https://topol-dt.ru/catalog/krovatki/krovatka_detskaya_polini_kids_simple_310_01_belyy/</t>
  </si>
  <si>
    <t>https://topol-dt.ru/upload/iblock/21d/25efa60e_9018_11ed_bf2f_549f35008dee_922db4fb_a3bc_11ed_bf2f_549f35008dee.jpeg</t>
  </si>
  <si>
    <t>https://topol-dt.ru/upload/iblock/1e0/25efa60e_9018_11ed_bf2f_549f35008dee_922db4fc_a3bc_11ed_bf2f_549f35008dee.jpeg</t>
  </si>
  <si>
    <t>https://topol-dt.ru/upload/iblock/0d3/25efa60e_9018_11ed_bf2f_549f35008dee_993c696c_a3bc_11ed_bf2f_549f35008dee.jpeg</t>
  </si>
  <si>
    <t>https://topol-dt.ru/upload/iblock/bd6/25efa60e_9018_11ed_bf2f_549f35008dee_993c696d_a3bc_11ed_bf2f_549f35008dee.jpeg</t>
  </si>
  <si>
    <t>https://topol-dt.ru/upload/iblock/87b/25efa60e_9018_11ed_bf2f_549f35008dee_a363c816_a3bc_11ed_bf2f_549f35008dee.jpeg</t>
  </si>
  <si>
    <t>https://topol-dt.ru/upload/iblock/eaa/25efa60e_9018_11ed_bf2f_549f35008dee_ada09324_a3bc_11ed_bf2f_549f35008dee.jpeg</t>
  </si>
  <si>
    <t>https://topol-dt.ru/upload/iblock/1e2/25efa60e_9018_11ed_bf2f_549f35008dee_01704e05_a3be_11ed_bf2f_549f35008dee.jpeg</t>
  </si>
  <si>
    <t>https://topol-dt.ru/upload/iblock/f03/25efa60e_9018_11ed_bf2f_549f35008dee_1010a294_a3be_11ed_bf2f_549f35008dee.jpeg</t>
  </si>
  <si>
    <t>https://topol-dt.ru/upload/iblock/839/25efa60e_9018_11ed_bf2f_549f35008dee_2144544f_a3be_11ed_bf2f_549f35008dee.jpeg</t>
  </si>
  <si>
    <t>https://topol-dt.ru/upload/iblock/e06/25efa60e_9018_11ed_bf2f_549f35008dee_3815c52f_a3be_11ed_bf2f_549f35008dee.jpeg</t>
  </si>
  <si>
    <t>https://topol-dt.ru/upload/iblock/f7b/25efa60e_9018_11ed_bf2f_549f35008dee_3815c530_a3be_11ed_bf2f_549f35008dee.jpeg</t>
  </si>
  <si>
    <t>https://topol-dt.ru/upload/iblock/ccb/25efa60e_9018_11ed_bf2f_549f35008dee_4143335d_a3be_11ed_bf2f_549f35008dee.jpeg</t>
  </si>
  <si>
    <t>https://topol-dt.ru/upload/iblock/e97/25efa60e_9018_11ed_bf2f_549f35008dee_4143335e_a3be_11ed_bf2f_549f35008dee.jpeg</t>
  </si>
  <si>
    <t>https://topol-dt.ru/upload/iblock/08e/25efa60e_9018_11ed_bf2f_549f35008dee_69a9ee65_a3be_11ed_bf2f_549f35008dee.jpeg</t>
  </si>
  <si>
    <t>https://topol-dt.ru/upload/iblock/d4b/25efa60e_9018_11ed_bf2f_549f35008dee_73499ea1_a3be_11ed_bf2f_549f35008dee.jpeg</t>
  </si>
  <si>
    <t>https://topol-dt.ru/upload/iblock/315/25efa60e_9018_11ed_bf2f_549f35008dee_7ca6a853_a3be_11ed_bf2f_549f35008dee.jpeg</t>
  </si>
  <si>
    <t>https://topol-dt.ru/upload/iblock/2a9/25efa60e_9018_11ed_bf2f_549f35008dee_6d83e323_a3bc_11ed_bf2f_549f35008dee.pdf</t>
  </si>
  <si>
    <t>Кровать детская Polini kids Mirum, 1910, серый</t>
  </si>
  <si>
    <t>-подростковое ложе 190х90 см;-материал ЛДСП;-стильный дизайн;-сглаженые углы.Габариты изделия:Кровать:(ВхШхГ)870 х 1984 х 1032 мм..</t>
  </si>
  <si>
    <t>https://topol-dt.ru/catalog/krovati_podrostkovye/krovat_detskaya_polini_kids_mirum_1910_seryy/</t>
  </si>
  <si>
    <t>https://topol-dt.ru/upload/iblock/f10/a1fff982_25f5_11e9_94db_549f35008dee_015eeed0_ad23_11ed_bf2f_549f35008dee.jpeg</t>
  </si>
  <si>
    <t>https://topol-dt.ru/upload/iblock/d47/a1fff982_25f5_11e9_94db_549f35008dee_015eeed1_ad23_11ed_bf2f_549f35008dee.jpeg</t>
  </si>
  <si>
    <t>https://topol-dt.ru/upload/iblock/b54/a1fff982_25f5_11e9_94db_549f35008dee_08289b59_ad23_11ed_bf2f_549f35008dee.jpeg</t>
  </si>
  <si>
    <t>https://topol-dt.ru/upload/iblock/ff1/a1fff982_25f5_11e9_94db_549f35008dee_08289b5a_ad23_11ed_bf2f_549f35008dee.jpeg</t>
  </si>
  <si>
    <t>https://topol-dt.ru/upload/iblock/ad2/a1fff982_25f5_11e9_94db_549f35008dee_0f07b443_ad23_11ed_bf2f_549f35008dee.jpeg</t>
  </si>
  <si>
    <t>https://topol-dt.ru/upload/iblock/eb5/a1fff982_25f5_11e9_94db_549f35008dee_0f07b444_ad23_11ed_bf2f_549f35008dee.jpeg</t>
  </si>
  <si>
    <t>https://topol-dt.ru/upload/iblock/2d6/a1fff982_25f5_11e9_94db_549f35008dee_1af0f702_ad23_11ed_bf2f_549f35008dee.jpeg</t>
  </si>
  <si>
    <t>https://topol-dt.ru/upload/iblock/1f0/a1fff982_25f5_11e9_94db_549f35008dee_1af0f704_ad23_11ed_bf2f_549f35008dee.jpeg</t>
  </si>
  <si>
    <t>https://topol-dt.ru/upload/iblock/310/a1fff982_25f5_11e9_94db_549f35008dee_d63eba0a_adfa_11ed_bf2f_549f35008dee.jpeg</t>
  </si>
  <si>
    <t>https://topol-dt.ru/upload/iblock/0f1/a1fff982_25f5_11e9_94db_549f35008dee_92c138f9_f042_11eb_9107_549f35008dee.pdf</t>
  </si>
  <si>
    <t>Кровать детская Polini kids Mirum 1915 c ящиком, серый / белый</t>
  </si>
  <si>
    <t>-подростковое ложе 190х90 см;-материал ЛДСП;-ящик в основании;-стильный дизайн;-сглаженые углы.Габариты изделия:Кровать:(ВхШхГ)870 х 1984 х 1032 мм.Ящик:(ВхШхГ)232 х 1904 х 858 мм..</t>
  </si>
  <si>
    <t>https://topol-dt.ru/catalog/krovati_podrostkovye/krovat_detskaya_polini_kids_mirum_1915_c_yashchikom_seryy_belyy/</t>
  </si>
  <si>
    <t>https://topol-dt.ru/upload/iblock/63d/b9d152d8_4628_11e9_94db_549f35008dee_40facc3d_ad21_11ed_bf2f_549f35008dee.jpeg</t>
  </si>
  <si>
    <t>https://topol-dt.ru/upload/iblock/750/b9d152d8_4628_11e9_94db_549f35008dee_4988be39_ad21_11ed_bf2f_549f35008dee.jpeg</t>
  </si>
  <si>
    <t>https://topol-dt.ru/upload/iblock/552/b9d152d8_4628_11e9_94db_549f35008dee_4988be3a_ad21_11ed_bf2f_549f35008dee.jpeg</t>
  </si>
  <si>
    <t>https://topol-dt.ru/upload/iblock/f07/b9d152d8_4628_11e9_94db_549f35008dee_50da1933_ad21_11ed_bf2f_549f35008dee.jpeg</t>
  </si>
  <si>
    <t>https://topol-dt.ru/upload/iblock/d84/b9d152d8_4628_11e9_94db_549f35008dee_50da1934_ad21_11ed_bf2f_549f35008dee.jpeg</t>
  </si>
  <si>
    <t>https://topol-dt.ru/upload/iblock/b96/b9d152d8_4628_11e9_94db_549f35008dee_962e6ee2_adfb_11ed_bf2f_549f35008dee.jpeg</t>
  </si>
  <si>
    <t>https://topol-dt.ru/upload/iblock/3e7/b9d152d8_4628_11e9_94db_549f35008dee_26212821_56aa_11e9_94db_549f35008dee.pdf</t>
  </si>
  <si>
    <t>https://topol-dt.ru/upload/iblock/912/b9d152d8_4628_11e9_94db_549f35008dee_a75ce120_a7ad_11ed_bf2f_549f35008dee.pdf</t>
  </si>
  <si>
    <t>Кровать детская Polini kids Mirum 1915 c ящиком, серый / голубой</t>
  </si>
  <si>
    <t>https://topol-dt.ru/catalog/krovati_podrostkovye/krovat_detskaya_polini_kids_mirum_1915_c_yashchikom_seryy_goluboy/</t>
  </si>
  <si>
    <t>https://topol-dt.ru/upload/iblock/fd9/c7ac1530_4628_11e9_94db_549f35008dee_2014d203_ad22_11ed_bf2f_549f35008dee.jpeg</t>
  </si>
  <si>
    <t>https://topol-dt.ru/upload/iblock/040/c7ac1530_4628_11e9_94db_549f35008dee_26aa2046_ad22_11ed_bf2f_549f35008dee.jpeg</t>
  </si>
  <si>
    <t>https://topol-dt.ru/upload/iblock/a75/c7ac1530_4628_11e9_94db_549f35008dee_26aa2048_ad22_11ed_bf2f_549f35008dee.jpeg</t>
  </si>
  <si>
    <t>https://topol-dt.ru/upload/iblock/f37/c7ac1530_4628_11e9_94db_549f35008dee_31dc190e_ad22_11ed_bf2f_549f35008dee.jpeg</t>
  </si>
  <si>
    <t>https://topol-dt.ru/upload/iblock/d28/c7ac1530_4628_11e9_94db_549f35008dee_87ce5f7a_adfb_11ed_bf2f_549f35008dee.jpeg</t>
  </si>
  <si>
    <t>https://topol-dt.ru/upload/iblock/337/c7ac1530_4628_11e9_94db_549f35008dee_2d323df1_56aa_11e9_94db_549f35008dee.pdf</t>
  </si>
  <si>
    <t>https://topol-dt.ru/upload/iblock/29e/c7ac1530_4628_11e9_94db_549f35008dee_8a89b750_a7ad_11ed_bf2f_549f35008dee.pdf</t>
  </si>
  <si>
    <t>Кровать детская Polini kids Mirum 1915 c ящиком, серый / желтый</t>
  </si>
  <si>
    <t>https://topol-dt.ru/catalog/krovati_podrostkovye/krovat_detskaya_polini_kids_mirum_1915_c_yashchikom_seryy_zheltyy/</t>
  </si>
  <si>
    <t>https://topol-dt.ru/upload/iblock/288/d40ebe1d_4628_11e9_94db_549f35008dee_87f8f689_ad21_11ed_bf2f_549f35008dee.jpeg</t>
  </si>
  <si>
    <t>https://topol-dt.ru/upload/iblock/c8b/d40ebe1d_4628_11e9_94db_549f35008dee_87f8f68a_ad21_11ed_bf2f_549f35008dee.jpeg</t>
  </si>
  <si>
    <t>https://topol-dt.ru/upload/iblock/704/d40ebe1d_4628_11e9_94db_549f35008dee_91a22c46_ad21_11ed_bf2f_549f35008dee.jpeg</t>
  </si>
  <si>
    <t>https://topol-dt.ru/upload/iblock/00e/d40ebe1d_4628_11e9_94db_549f35008dee_91a22c47_ad21_11ed_bf2f_549f35008dee.jpeg</t>
  </si>
  <si>
    <t>https://topol-dt.ru/upload/iblock/6fd/d40ebe1d_4628_11e9_94db_549f35008dee_98351928_ad21_11ed_bf2f_549f35008dee.jpeg</t>
  </si>
  <si>
    <t>https://topol-dt.ru/upload/iblock/79a/d40ebe1d_4628_11e9_94db_549f35008dee_80bae84a_adfb_11ed_bf2f_549f35008dee.jpeg</t>
  </si>
  <si>
    <t>https://topol-dt.ru/upload/iblock/335/d40ebe1d_4628_11e9_94db_549f35008dee_333fddc3_56aa_11e9_94db_549f35008dee.pdf</t>
  </si>
  <si>
    <t>https://topol-dt.ru/upload/iblock/3f4/d40ebe1d_4628_11e9_94db_549f35008dee_7f2c979f_a7ad_11ed_bf2f_549f35008dee.pdf</t>
  </si>
  <si>
    <t>Кровать детская Polini kids Mirum 1915 c ящиком, серый / розовый</t>
  </si>
  <si>
    <t>-подростковое ложе 190х90 см;-материал ЛДСП;-ящик в основании;-стильный дизайн;-сглаженые углы.Габариты изделия:Кровать:(ВхШхГ)870 х 1984 х 1032 мм..Ящик:(ВхШхГ)232 х 1904 х 858 мм..</t>
  </si>
  <si>
    <t>https://topol-dt.ru/catalog/krovati_podrostkovye/krovat_detskaya_polini_kids_mirum_1915_c_yashchikom_seryy_rozovyy/</t>
  </si>
  <si>
    <t>https://topol-dt.ru/upload/iblock/ef0/e0f452b9_4628_11e9_94db_549f35008dee_a7076a9d_ad21_11ed_bf2f_549f35008dee.jpeg</t>
  </si>
  <si>
    <t>https://topol-dt.ru/upload/iblock/4d4/e0f452b9_4628_11e9_94db_549f35008dee_a7076a9e_ad21_11ed_bf2f_549f35008dee.jpeg</t>
  </si>
  <si>
    <t>https://topol-dt.ru/upload/iblock/c7e/e0f452b9_4628_11e9_94db_549f35008dee_ae7c7a38_ad21_11ed_bf2f_549f35008dee.jpeg</t>
  </si>
  <si>
    <t>https://topol-dt.ru/upload/iblock/ba6/e0f452b9_4628_11e9_94db_549f35008dee_ae7c7a3a_ad21_11ed_bf2f_549f35008dee.jpeg</t>
  </si>
  <si>
    <t>https://topol-dt.ru/upload/iblock/00d/e0f452b9_4628_11e9_94db_549f35008dee_8ed8512a_adfb_11ed_bf2f_549f35008dee.jpeg</t>
  </si>
  <si>
    <t>https://topol-dt.ru/upload/iblock/64d/e0f452b9_4628_11e9_94db_549f35008dee_333fddc4_56aa_11e9_94db_549f35008dee.pdf</t>
  </si>
  <si>
    <t>https://topol-dt.ru/upload/iblock/6a0/e0f452b9_4628_11e9_94db_549f35008dee_990d7b5b_a7ad_11ed_bf2f_549f35008dee.pdf</t>
  </si>
  <si>
    <t>Кровать детская Polini kids Mirum 1915 c ящиком, серый / серый</t>
  </si>
  <si>
    <t>https://topol-dt.ru/catalog/krovati_podrostkovye/krovat_detskaya_polini_kids_mirum_1915_c_yashchikom_seryy_seryy/</t>
  </si>
  <si>
    <t>https://topol-dt.ru/upload/iblock/c73/eddc48b7_4628_11e9_94db_549f35008dee_c258f582_ad21_11ed_bf2f_549f35008dee.jpeg</t>
  </si>
  <si>
    <t>https://topol-dt.ru/upload/iblock/131/eddc48b7_4628_11e9_94db_549f35008dee_c258f583_ad21_11ed_bf2f_549f35008dee.jpeg</t>
  </si>
  <si>
    <t>https://topol-dt.ru/upload/iblock/c7e/eddc48b7_4628_11e9_94db_549f35008dee_ca261807_ad21_11ed_bf2f_549f35008dee.jpeg</t>
  </si>
  <si>
    <t>https://topol-dt.ru/upload/iblock/767/eddc48b7_4628_11e9_94db_549f35008dee_ca261808_ad21_11ed_bf2f_549f35008dee.jpeg</t>
  </si>
  <si>
    <t>https://topol-dt.ru/upload/iblock/22c/eddc48b7_4628_11e9_94db_549f35008dee_6cef16a2_adfb_11ed_bf2f_549f35008dee.jpeg</t>
  </si>
  <si>
    <t>https://topol-dt.ru/upload/iblock/2f9/eddc48b7_4628_11e9_94db_549f35008dee_3f1152c0_56aa_11e9_94db_549f35008dee.pdf</t>
  </si>
  <si>
    <t>https://topol-dt.ru/upload/iblock/f6b/eddc48b7_4628_11e9_94db_549f35008dee_6c0504ec_a7ad_11ed_bf2f_549f35008dee.pdf</t>
  </si>
  <si>
    <t>Комод Polini kids Porto 2200, белый-дуб светлый</t>
  </si>
  <si>
    <t>49.25</t>
  </si>
  <si>
    <t>Porto</t>
  </si>
  <si>
    <t>Комод Polini kids Porto 2200 создаст теплую атмосферу в комнате ребенка благодаря современному дизайну.Широкая поверхность может использоваться в качестве хранения вещей.Подходит для пеленания ребенка благодаря возможности установки пеленальной рамы с бортиками.Пеленальная поверхность предназначена для использования детьми с рождения и до 12 месяцев.Рамка для пеленания не входит в комплект и продается отдельно: 0001757.9 Рамка для пеленания Polini kids для комода Универсальная, белыйВ трех вместительных ящиках поместятся все те детские вещи, аксессуары и игрушки, которые должны быть всегда под рукой.Ящики идут на шариковых направляющих с доводчиками.Возраст ребенка: от 0 месяцев.Габариты изделия (ШхВхГ) – 103,4х92х51,2см..</t>
  </si>
  <si>
    <t>https://topol-dt.ru/catalog/komody_i_stoliki/komod_polini_kids_porto_2200_belyy_dub_svetlyy/</t>
  </si>
  <si>
    <t>https://topol-dt.ru/upload/iblock/184/d202661a_4ae7_11ed_bf2f_549f35008dee_9928786c_b748_11ed_bf2f_549f35008dee.jpeg</t>
  </si>
  <si>
    <t>https://topol-dt.ru/upload/iblock/3eb/d202661a_4ae7_11ed_bf2f_549f35008dee_a2988d21_b748_11ed_bf2f_549f35008dee.jpeg</t>
  </si>
  <si>
    <t>https://topol-dt.ru/upload/iblock/9c2/d202661a_4ae7_11ed_bf2f_549f35008dee_a2988d22_b748_11ed_bf2f_549f35008dee.jpeg</t>
  </si>
  <si>
    <t>https://topol-dt.ru/upload/iblock/bd7/d202661a_4ae7_11ed_bf2f_549f35008dee_a8da8b3a_b748_11ed_bf2f_549f35008dee.jpeg</t>
  </si>
  <si>
    <t>https://topol-dt.ru/upload/iblock/839/d202661a_4ae7_11ed_bf2f_549f35008dee_af795efd_b748_11ed_bf2f_549f35008dee.jpeg</t>
  </si>
  <si>
    <t>https://topol-dt.ru/upload/iblock/b74/d202661a_4ae7_11ed_bf2f_549f35008dee_b5ed59fb_b748_11ed_bf2f_549f35008dee.jpeg</t>
  </si>
  <si>
    <t>https://topol-dt.ru/upload/iblock/c1b/d202661a_4ae7_11ed_bf2f_549f35008dee_c09ec876_b748_11ed_bf2f_549f35008dee.jpeg</t>
  </si>
  <si>
    <t>https://topol-dt.ru/upload/iblock/237/d202661a_4ae7_11ed_bf2f_549f35008dee_c09ec877_b748_11ed_bf2f_549f35008dee.jpeg</t>
  </si>
  <si>
    <t>https://topol-dt.ru/upload/iblock/d1c/d202661a_4ae7_11ed_bf2f_549f35008dee_c82e0735_b748_11ed_bf2f_549f35008dee.jpeg</t>
  </si>
  <si>
    <t>https://topol-dt.ru/upload/iblock/ed3/d202661a_4ae7_11ed_bf2f_549f35008dee_d7b0cc9f_b748_11ed_bf2f_549f35008dee.jpeg</t>
  </si>
  <si>
    <t>https://topol-dt.ru/upload/iblock/f56/d202661a_4ae7_11ed_bf2f_549f35008dee_df82b1e5_b748_11ed_bf2f_549f35008dee.jpeg</t>
  </si>
  <si>
    <t>https://topol-dt.ru/upload/iblock/c82/d202661a_4ae7_11ed_bf2f_549f35008dee_e69fae97_b748_11ed_bf2f_549f35008dee.jpeg</t>
  </si>
  <si>
    <t>https://topol-dt.ru/upload/iblock/f1b/d202661a_4ae7_11ed_bf2f_549f35008dee_e69fae98_b748_11ed_bf2f_549f35008dee.jpeg</t>
  </si>
  <si>
    <t>https://topol-dt.ru/upload/iblock/159/d202661a_4ae7_11ed_bf2f_549f35008dee_edd93bcc_b748_11ed_bf2f_549f35008dee.jpeg</t>
  </si>
  <si>
    <t>https://topol-dt.ru/upload/iblock/e4c/d202661a_4ae7_11ed_bf2f_549f35008dee_2e8002f4_b758_11ed_bf2f_549f35008dee.pdf</t>
  </si>
  <si>
    <t>Комод Polini kids Porto 2200, белый-дуб каменный</t>
  </si>
  <si>
    <t>белый-дуб каменный</t>
  </si>
  <si>
    <t>https://topol-dt.ru/catalog/komody_i_stoliki/komod_polini_kids_porto_2200_belyy_dub_kamennyy/</t>
  </si>
  <si>
    <t>https://topol-dt.ru/upload/iblock/860/e4e9b3a7_4ae7_11ed_bf2f_549f35008dee_7ae52568_b749_11ed_bf2f_549f35008dee.jpeg</t>
  </si>
  <si>
    <t>https://topol-dt.ru/upload/iblock/9dc/e4e9b3a7_4ae7_11ed_bf2f_549f35008dee_88b400df_b749_11ed_bf2f_549f35008dee.jpeg</t>
  </si>
  <si>
    <t>https://topol-dt.ru/upload/iblock/2dd/e4e9b3a7_4ae7_11ed_bf2f_549f35008dee_88b400e0_b749_11ed_bf2f_549f35008dee.jpeg</t>
  </si>
  <si>
    <t>https://topol-dt.ru/upload/iblock/238/e4e9b3a7_4ae7_11ed_bf2f_549f35008dee_8efac1b8_b749_11ed_bf2f_549f35008dee.jpeg</t>
  </si>
  <si>
    <t>https://topol-dt.ru/upload/iblock/083/e4e9b3a7_4ae7_11ed_bf2f_549f35008dee_8efac1b9_b749_11ed_bf2f_549f35008dee.jpeg</t>
  </si>
  <si>
    <t>https://topol-dt.ru/upload/iblock/762/e4e9b3a7_4ae7_11ed_bf2f_549f35008dee_96e474c1_b749_11ed_bf2f_549f35008dee.jpeg</t>
  </si>
  <si>
    <t>https://topol-dt.ru/upload/iblock/b69/e4e9b3a7_4ae7_11ed_bf2f_549f35008dee_9d4c88de_b749_11ed_bf2f_549f35008dee.jpeg</t>
  </si>
  <si>
    <t>https://topol-dt.ru/upload/iblock/d72/e4e9b3a7_4ae7_11ed_bf2f_549f35008dee_9d4c88df_b749_11ed_bf2f_549f35008dee.jpeg</t>
  </si>
  <si>
    <t>https://topol-dt.ru/upload/iblock/835/e4e9b3a7_4ae7_11ed_bf2f_549f35008dee_a6c62315_b749_11ed_bf2f_549f35008dee.jpeg</t>
  </si>
  <si>
    <t>https://topol-dt.ru/upload/iblock/bb3/e4e9b3a7_4ae7_11ed_bf2f_549f35008dee_adde5d06_b749_11ed_bf2f_549f35008dee.jpeg</t>
  </si>
  <si>
    <t>https://topol-dt.ru/upload/iblock/3b5/e4e9b3a7_4ae7_11ed_bf2f_549f35008dee_adde5d07_b749_11ed_bf2f_549f35008dee.jpeg</t>
  </si>
  <si>
    <t>https://topol-dt.ru/upload/iblock/6ba/e4e9b3a7_4ae7_11ed_bf2f_549f35008dee_3d0889c0_b758_11ed_bf2f_549f35008dee.pdf</t>
  </si>
  <si>
    <t>Шкаф двухсекционный Polini kids Porto 3100, с 1 ящиком, белый-дуб светлый</t>
  </si>
  <si>
    <t>71.6</t>
  </si>
  <si>
    <t>Шкаф двухсекционный Polini kids Porto 3100, с 1 ящиком выдержан в классическом стиле, что делает его универсальным предметом мебели, который впишется в любой интерьер. Имеет вместительную секцию, которая снабжена полкой и штангой для объемных текстильных вещей. Дверки шкафа идут с доводчиками. Ящик в основании на шариковых направляющих с доводчиками расширяет возможности использования изделия. Сглаженные углы шкафа предотвращают ушибы и травмы ребенка. Ребенок будет с удовольствием наводить порядок в комнате и располагать свои вещи на полках. Надежная и устойчивая конструкция гарантирует безопасность и удобство при эксплуатации.Шкаф изготовлен из высококачественных и безвредных материалов: ЛДСП Kronospan (Австрия).Габариты изделия: (ВхШхГ) 190,4 х 103,4 х 51 см.</t>
  </si>
  <si>
    <t>https://topol-dt.ru/catalog/shkafy/shkaf_dvukhsektsionnyy_polini_kids_porto_3100_s_1_yashchikom_belyy_dub_svetlyy/</t>
  </si>
  <si>
    <t>https://topol-dt.ru/upload/iblock/e7a/249682fb_4ae8_11ed_bf2f_549f35008dee_fd911cf4_b74a_11ed_bf2f_549f35008dee.jpeg</t>
  </si>
  <si>
    <t>https://topol-dt.ru/upload/iblock/6fe/249682fb_4ae8_11ed_bf2f_549f35008dee_059e84a2_b74b_11ed_bf2f_549f35008dee.jpeg</t>
  </si>
  <si>
    <t>https://topol-dt.ru/upload/iblock/8c0/249682fb_4ae8_11ed_bf2f_549f35008dee_059e84a3_b74b_11ed_bf2f_549f35008dee.jpeg</t>
  </si>
  <si>
    <t>https://topol-dt.ru/upload/iblock/c76/249682fb_4ae8_11ed_bf2f_549f35008dee_0e78a2a5_b74b_11ed_bf2f_549f35008dee.jpeg</t>
  </si>
  <si>
    <t>https://topol-dt.ru/upload/iblock/c58/249682fb_4ae8_11ed_bf2f_549f35008dee_0e78a2a6_b74b_11ed_bf2f_549f35008dee.jpeg</t>
  </si>
  <si>
    <t>https://topol-dt.ru/upload/iblock/52e/249682fb_4ae8_11ed_bf2f_549f35008dee_15c53adc_b74b_11ed_bf2f_549f35008dee.jpeg</t>
  </si>
  <si>
    <t>https://topol-dt.ru/upload/iblock/28d/249682fb_4ae8_11ed_bf2f_549f35008dee_15c53ade_b74b_11ed_bf2f_549f35008dee.jpeg</t>
  </si>
  <si>
    <t>https://topol-dt.ru/upload/iblock/7a7/249682fb_4ae8_11ed_bf2f_549f35008dee_1c87c344_b74b_11ed_bf2f_549f35008dee.jpeg</t>
  </si>
  <si>
    <t>https://topol-dt.ru/upload/iblock/581/249682fb_4ae8_11ed_bf2f_549f35008dee_1c87c345_b74b_11ed_bf2f_549f35008dee.jpeg</t>
  </si>
  <si>
    <t>https://topol-dt.ru/upload/iblock/ca5/249682fb_4ae8_11ed_bf2f_549f35008dee_a123a886_b758_11ed_bf2f_549f35008dee.pdf</t>
  </si>
  <si>
    <t>Шкаф двухсекционный Polini kids Porto 3100, с 1 ящиком, белый-дуб каменный</t>
  </si>
  <si>
    <t>https://topol-dt.ru/catalog/shkafy/shkaf_dvukhsektsionnyy_polini_kids_porto_3100_s_1_yashchikom_belyy_dub_kamennyy/</t>
  </si>
  <si>
    <t>https://topol-dt.ru/upload/iblock/3bc/350e2800_4ae8_11ed_bf2f_549f35008dee_7ab74b33_b74d_11ed_bf2f_549f35008dee.jpeg</t>
  </si>
  <si>
    <t>https://topol-dt.ru/upload/iblock/2f6/350e2800_4ae8_11ed_bf2f_549f35008dee_7ab74b34_b74d_11ed_bf2f_549f35008dee.jpeg</t>
  </si>
  <si>
    <t>https://topol-dt.ru/upload/iblock/7eb/350e2800_4ae8_11ed_bf2f_549f35008dee_87472e46_b74d_11ed_bf2f_549f35008dee.jpeg</t>
  </si>
  <si>
    <t>https://topol-dt.ru/upload/iblock/126/350e2800_4ae8_11ed_bf2f_549f35008dee_87472e47_b74d_11ed_bf2f_549f35008dee.jpeg</t>
  </si>
  <si>
    <t>https://topol-dt.ru/upload/iblock/3e1/350e2800_4ae8_11ed_bf2f_549f35008dee_905cceb1_b74d_11ed_bf2f_549f35008dee.jpeg</t>
  </si>
  <si>
    <t>https://topol-dt.ru/upload/iblock/176/350e2800_4ae8_11ed_bf2f_549f35008dee_905cceb2_b74d_11ed_bf2f_549f35008dee.jpeg</t>
  </si>
  <si>
    <t>https://topol-dt.ru/upload/iblock/65c/350e2800_4ae8_11ed_bf2f_549f35008dee_9747ce7d_b74d_11ed_bf2f_549f35008dee.jpeg</t>
  </si>
  <si>
    <t>https://topol-dt.ru/upload/iblock/e24/350e2800_4ae8_11ed_bf2f_549f35008dee_9747ce7e_b74d_11ed_bf2f_549f35008dee.jpeg</t>
  </si>
  <si>
    <t>https://topol-dt.ru/upload/iblock/b7c/350e2800_4ae8_11ed_bf2f_549f35008dee_a173efe9_b74d_11ed_bf2f_549f35008dee.jpeg</t>
  </si>
  <si>
    <t>https://topol-dt.ru/upload/iblock/303/350e2800_4ae8_11ed_bf2f_549f35008dee_937fa5d5_b758_11ed_bf2f_549f35008dee.pdf</t>
  </si>
  <si>
    <t>Стул Polini kids City S Ученик, 4 гр., белый-серый</t>
  </si>
  <si>
    <t xml:space="preserve">Подходит к парте Polini kids City D2 Ученик, 4  гр..- экологически чистые материалы;- прочный металлический каркас;- пластиковые накладки на ножках;- простая сборка;- спинка и сидение стула выполнены из прочной фанеры толщиной 10 мм.;- изделие тщательно отполированы и покрыты лаком.- подходит для детей ростом от 145 - 160 см..Габариты изделия (ДхШхВ) – 45х34х68 см.. </t>
  </si>
  <si>
    <t>https://topol-dt.ru/catalog/stoly/stul_polini_kids_city_s_uchenik_4_gr_belyy_seryy/</t>
  </si>
  <si>
    <t>https://topol-dt.ru/upload/iblock/ed6/f942ede1_60f4_11ed_bf2f_549f35008dee_6f5f7e2d_a7b8_11ed_bf2f_549f35008dee.jpeg</t>
  </si>
  <si>
    <t>https://topol-dt.ru/upload/iblock/d4b/f942ede1_60f4_11ed_bf2f_549f35008dee_6e85bc48_d479_11ee_ba8a_5254001dfc81.jpeg</t>
  </si>
  <si>
    <t>https://topol-dt.ru/upload/iblock/b78/f942ede1_60f4_11ed_bf2f_549f35008dee_347553f6_b6ab_11ed_bf2f_549f35008dee.jpeg</t>
  </si>
  <si>
    <t>https://topol-dt.ru/upload/iblock/8d7/f942ede1_60f4_11ed_bf2f_549f35008dee_347553f7_b6ab_11ed_bf2f_549f35008dee.jpeg</t>
  </si>
  <si>
    <t>https://topol-dt.ru/upload/iblock/9a6/f942ede1_60f4_11ed_bf2f_549f35008dee_3be5a0d1_b6ab_11ed_bf2f_549f35008dee.jpeg</t>
  </si>
  <si>
    <t>https://topol-dt.ru/upload/iblock/af7/f942ede1_60f4_11ed_bf2f_549f35008dee_3be5a0d2_b6ab_11ed_bf2f_549f35008dee.jpeg</t>
  </si>
  <si>
    <t>https://topol-dt.ru/upload/iblock/ada/f942ede1_60f4_11ed_bf2f_549f35008dee_424690cd_b6ab_11ed_bf2f_549f35008dee.jpeg</t>
  </si>
  <si>
    <t>https://topol-dt.ru/upload/iblock/ee9/f942ede1_60f4_11ed_bf2f_549f35008dee_424690ce_b6ab_11ed_bf2f_549f35008dee.jpeg</t>
  </si>
  <si>
    <t>https://topol-dt.ru/upload/iblock/b86/f942ede1_60f4_11ed_bf2f_549f35008dee_492aba9a_b6ab_11ed_bf2f_549f35008dee.jpeg</t>
  </si>
  <si>
    <t>https://topol-dt.ru/upload/iblock/8b1/f942ede1_60f4_11ed_bf2f_549f35008dee_492aba9b_b6ab_11ed_bf2f_549f35008dee.jpeg</t>
  </si>
  <si>
    <t>https://topol-dt.ru/upload/iblock/848/f942ede1_60f4_11ed_bf2f_549f35008dee_5223ca82_b6ab_11ed_bf2f_549f35008dee.jpeg</t>
  </si>
  <si>
    <t>https://topol-dt.ru/upload/iblock/1a3/f942ede1_60f4_11ed_bf2f_549f35008dee_5223ca83_b6ab_11ed_bf2f_549f35008dee.jpeg</t>
  </si>
  <si>
    <t>https://topol-dt.ru/upload/iblock/433/f942ede1_60f4_11ed_bf2f_549f35008dee_582a4634_b6ab_11ed_bf2f_549f35008dee.jpeg</t>
  </si>
  <si>
    <t>https://topol-dt.ru/upload/iblock/936/f942ede1_60f4_11ed_bf2f_549f35008dee_582a4635_b6ab_11ed_bf2f_549f35008dee.jpeg</t>
  </si>
  <si>
    <t>https://topol-dt.ru/upload/iblock/b4e/f942ede1_60f4_11ed_bf2f_549f35008dee_3fc4d989_a2ef_11ed_bf2f_549f35008dee.pdf</t>
  </si>
  <si>
    <t>Кроватка детская Polini kids Simple 310-02, белый</t>
  </si>
  <si>
    <t>0.845</t>
  </si>
  <si>
    <t>Кроватка детская Polini kids Simple 310 выполнена в классическом стиле.- 3 положения спального ложа (50,40,30 см);- силиконовые накладки анти-зубки;- натуральные высококачественные материалы - массив березы;- стандартный размер ложа 120х60 см.;- классический дизайн;- бортик;- ящик в основании.Изделие соответствует ГОСТ 19917, ТР ТС 025/2012 «О безопасности мебельной продукции» и Европейскому стандарту для детских кроваток EN 716: 2017+C1:2019. Сертификат соответствия № ЕАЭС RU C-RU.HЕ24.В.00138/22.\Размер кроватки (ДхШхВ) – 124,8х65х104 см..</t>
  </si>
  <si>
    <t>https://topol-dt.ru/catalog/krovatki/krovatka_detskaya_polini_kids_simple_310_02_belyy/</t>
  </si>
  <si>
    <t>https://topol-dt.ru/upload/iblock/035/53f21d3e_90b2_11ed_bf2f_549f35008dee_de37ef6f_a3be_11ed_bf2f_549f35008dee.jpeg</t>
  </si>
  <si>
    <t>https://topol-dt.ru/upload/iblock/6a0/53f21d3e_90b2_11ed_bf2f_549f35008dee_de37ef71_a3be_11ed_bf2f_549f35008dee.jpeg</t>
  </si>
  <si>
    <t>https://topol-dt.ru/upload/iblock/c68/53f21d3e_90b2_11ed_bf2f_549f35008dee_e56595c2_a3be_11ed_bf2f_549f35008dee.jpeg</t>
  </si>
  <si>
    <t>https://topol-dt.ru/upload/iblock/4d9/53f21d3e_90b2_11ed_bf2f_549f35008dee_e56595c3_a3be_11ed_bf2f_549f35008dee.jpeg</t>
  </si>
  <si>
    <t>https://topol-dt.ru/upload/iblock/543/53f21d3e_90b2_11ed_bf2f_549f35008dee_ee7d978e_a3be_11ed_bf2f_549f35008dee.jpeg</t>
  </si>
  <si>
    <t>https://topol-dt.ru/upload/iblock/a70/53f21d3e_90b2_11ed_bf2f_549f35008dee_ee7d978f_a3be_11ed_bf2f_549f35008dee.jpeg</t>
  </si>
  <si>
    <t>https://topol-dt.ru/upload/iblock/22e/53f21d3e_90b2_11ed_bf2f_549f35008dee_f72a7b6e_a3be_11ed_bf2f_549f35008dee.jpeg</t>
  </si>
  <si>
    <t>https://topol-dt.ru/upload/iblock/0e7/53f21d3e_90b2_11ed_bf2f_549f35008dee_f72a7b70_a3be_11ed_bf2f_549f35008dee.jpeg</t>
  </si>
  <si>
    <t>https://topol-dt.ru/upload/iblock/72f/53f21d3e_90b2_11ed_bf2f_549f35008dee_ffbaceca_a3be_11ed_bf2f_549f35008dee.jpeg</t>
  </si>
  <si>
    <t>https://topol-dt.ru/upload/iblock/d19/53f21d3e_90b2_11ed_bf2f_549f35008dee_ffbacecb_a3be_11ed_bf2f_549f35008dee.jpeg</t>
  </si>
  <si>
    <t>https://topol-dt.ru/upload/iblock/b09/53f21d3e_90b2_11ed_bf2f_549f35008dee_0964990a_a3bf_11ed_bf2f_549f35008dee.jpeg</t>
  </si>
  <si>
    <t>https://topol-dt.ru/upload/iblock/9e8/53f21d3e_90b2_11ed_bf2f_549f35008dee_0964990c_a3bf_11ed_bf2f_549f35008dee.jpeg</t>
  </si>
  <si>
    <t>https://topol-dt.ru/upload/iblock/2de/53f21d3e_90b2_11ed_bf2f_549f35008dee_144cc72c_a3bf_11ed_bf2f_549f35008dee.jpeg</t>
  </si>
  <si>
    <t>https://topol-dt.ru/upload/iblock/4de/53f21d3e_90b2_11ed_bf2f_549f35008dee_1f7ee706_a3bf_11ed_bf2f_549f35008dee.jpeg</t>
  </si>
  <si>
    <t>https://topol-dt.ru/upload/iblock/297/53f21d3e_90b2_11ed_bf2f_549f35008dee_1f7ee707_a3bf_11ed_bf2f_549f35008dee.jpeg</t>
  </si>
  <si>
    <t>https://topol-dt.ru/upload/iblock/dee/53f21d3e_90b2_11ed_bf2f_549f35008dee_2be652b4_a3bf_11ed_bf2f_549f35008dee.jpeg</t>
  </si>
  <si>
    <t>https://topol-dt.ru/upload/iblock/aba/53f21d3e_90b2_11ed_bf2f_549f35008dee_2be652b5_a3bf_11ed_bf2f_549f35008dee.jpeg</t>
  </si>
  <si>
    <t>https://topol-dt.ru/upload/iblock/f4e/53f21d3e_90b2_11ed_bf2f_549f35008dee_3ba44c63_a3bf_11ed_bf2f_549f35008dee.jpeg</t>
  </si>
  <si>
    <t>https://topol-dt.ru/upload/iblock/2d4/53f21d3e_90b2_11ed_bf2f_549f35008dee_3ba44c64_a3bf_11ed_bf2f_549f35008dee.jpeg</t>
  </si>
  <si>
    <t>https://topol-dt.ru/upload/iblock/848/53f21d3e_90b2_11ed_bf2f_549f35008dee_cd78e121_a3be_11ed_bf2f_549f35008dee.pdf</t>
  </si>
  <si>
    <t>Кроватка детская Polini kids Simple 310-03, белый</t>
  </si>
  <si>
    <t>0.82875</t>
  </si>
  <si>
    <t>Кроватка детская Polini kids Simple 310 выполнена в классическом стиле.- 3 положения спального ложа (50,40,30 см);- силиконовые накладки анти-зубки;- натуральные высококачественные материалы - массив березы;- стандартный размер ложа 120х60 см.;- классический дизайн;- бортик;- ящик в основании.Изделие соответствует ГОСТ 19917, ТР ТС 025/2012 «О безопасности мебельной продукции» и Европейскому стандарту для детских кроваток EN 716: 2017+C1:2019. Сертификат соответствия № ЕАЭС RU C-RU.HЕ24.В.00138/22.\Размер кроватки (ДхШхВ) – 124,8х65х102 см.</t>
  </si>
  <si>
    <t>https://topol-dt.ru/catalog/krovatki/krovatka_detskaya_polini_kids_simple_310_03_belyy/</t>
  </si>
  <si>
    <t>https://topol-dt.ru/upload/iblock/f93/663c4ff9_90b2_11ed_bf2f_549f35008dee_f86d5ce1_a3bf_11ed_bf2f_549f35008dee.jpeg</t>
  </si>
  <si>
    <t>https://topol-dt.ru/upload/iblock/aba/663c4ff9_90b2_11ed_bf2f_549f35008dee_06f3824c_a3c0_11ed_bf2f_549f35008dee.jpeg</t>
  </si>
  <si>
    <t>https://topol-dt.ru/upload/iblock/526/663c4ff9_90b2_11ed_bf2f_549f35008dee_06f3824d_a3c0_11ed_bf2f_549f35008dee.jpeg</t>
  </si>
  <si>
    <t>https://topol-dt.ru/upload/iblock/059/663c4ff9_90b2_11ed_bf2f_549f35008dee_100de578_a3c0_11ed_bf2f_549f35008dee.jpeg</t>
  </si>
  <si>
    <t>https://topol-dt.ru/upload/iblock/0a1/663c4ff9_90b2_11ed_bf2f_549f35008dee_100de579_a3c0_11ed_bf2f_549f35008dee.jpeg</t>
  </si>
  <si>
    <t>https://topol-dt.ru/upload/iblock/e2b/663c4ff9_90b2_11ed_bf2f_549f35008dee_064d4990_a3c2_11ed_bf2f_549f35008dee.jpeg</t>
  </si>
  <si>
    <t>https://topol-dt.ru/upload/iblock/32a/663c4ff9_90b2_11ed_bf2f_549f35008dee_0d821404_a3c2_11ed_bf2f_549f35008dee.jpeg</t>
  </si>
  <si>
    <t>https://topol-dt.ru/upload/iblock/ed1/663c4ff9_90b2_11ed_bf2f_549f35008dee_1425aa88_a3c2_11ed_bf2f_549f35008dee.jpeg</t>
  </si>
  <si>
    <t>https://topol-dt.ru/upload/iblock/6f5/663c4ff9_90b2_11ed_bf2f_549f35008dee_1a81d7c3_a3c2_11ed_bf2f_549f35008dee.jpeg</t>
  </si>
  <si>
    <t>https://topol-dt.ru/upload/iblock/af5/663c4ff9_90b2_11ed_bf2f_549f35008dee_2428ac20_a3c2_11ed_bf2f_549f35008dee.jpeg</t>
  </si>
  <si>
    <t>https://topol-dt.ru/upload/iblock/ead/663c4ff9_90b2_11ed_bf2f_549f35008dee_2428ac21_a3c2_11ed_bf2f_549f35008dee.jpeg</t>
  </si>
  <si>
    <t>https://topol-dt.ru/upload/iblock/41a/663c4ff9_90b2_11ed_bf2f_549f35008dee_30203720_a3c2_11ed_bf2f_549f35008dee.jpeg</t>
  </si>
  <si>
    <t>https://topol-dt.ru/upload/iblock/0cb/663c4ff9_90b2_11ed_bf2f_549f35008dee_388a7478_a3c2_11ed_bf2f_549f35008dee.jpeg</t>
  </si>
  <si>
    <t>https://topol-dt.ru/upload/iblock/82d/663c4ff9_90b2_11ed_bf2f_549f35008dee_3f37907d_a3c2_11ed_bf2f_549f35008dee.jpeg</t>
  </si>
  <si>
    <t>https://topol-dt.ru/upload/iblock/c47/663c4ff9_90b2_11ed_bf2f_549f35008dee_4b317cde_a3c2_11ed_bf2f_549f35008dee.jpeg</t>
  </si>
  <si>
    <t>https://topol-dt.ru/upload/iblock/013/663c4ff9_90b2_11ed_bf2f_549f35008dee_576e0fc6_a3c2_11ed_bf2f_549f35008dee.jpeg</t>
  </si>
  <si>
    <t>https://topol-dt.ru/upload/iblock/937/663c4ff9_90b2_11ed_bf2f_549f35008dee_617da0af_a3c2_11ed_bf2f_549f35008dee.jpeg</t>
  </si>
  <si>
    <t>https://topol-dt.ru/upload/iblock/915/663c4ff9_90b2_11ed_bf2f_549f35008dee_617da0b0_a3c2_11ed_bf2f_549f35008dee.jpeg</t>
  </si>
  <si>
    <t>https://topol-dt.ru/upload/iblock/4ff/663c4ff9_90b2_11ed_bf2f_549f35008dee_56e2cc46_a3bf_11ed_bf2f_549f35008dee.pdf</t>
  </si>
  <si>
    <t>Стул Polini kids City S Ученик, 4 гр., серый-белый</t>
  </si>
  <si>
    <t xml:space="preserve">Подходит к парте Polini kids City D2 Ученик, 4  гр..- экологически чистые материалы;- прочный металлический каркас;- пластиковые накладки на ножках;- простая сборка;- спинка и сидение стула выполнены из прочной фанеры толщиной 10 мм.;- изделие тщательно отполированы и покрыты лаком.- подходит для детей ростом от 145 - 160 см..Габариты изделия (ДхШхВ) – 45х34х68 см. </t>
  </si>
  <si>
    <t>https://topol-dt.ru/catalog/stoly/stul_polini_kids_city_s_uchenik_4_gr_seryy_belyy/</t>
  </si>
  <si>
    <t>https://topol-dt.ru/upload/iblock/1d5/f1d763c7_60f4_11ed_bf2f_549f35008dee_777409fb_a7b8_11ed_bf2f_549f35008dee.jpeg</t>
  </si>
  <si>
    <t>https://topol-dt.ru/upload/iblock/94a/f1d763c7_60f4_11ed_bf2f_549f35008dee_792159cb_d479_11ee_ba8a_5254001dfc81.jpeg</t>
  </si>
  <si>
    <t>https://topol-dt.ru/upload/iblock/bc5/f1d763c7_60f4_11ed_bf2f_549f35008dee_fef0cbec_bcd2_11ed_bf2f_549f35008dee.jpeg</t>
  </si>
  <si>
    <t>https://topol-dt.ru/upload/iblock/023/f1d763c7_60f4_11ed_bf2f_549f35008dee_fef0cbed_bcd2_11ed_bf2f_549f35008dee.jpeg</t>
  </si>
  <si>
    <t>https://topol-dt.ru/upload/iblock/051/f1d763c7_60f4_11ed_bf2f_549f35008dee_0758a7e4_bcd3_11ed_bf2f_549f35008dee.jpeg</t>
  </si>
  <si>
    <t>https://topol-dt.ru/upload/iblock/8b5/f1d763c7_60f4_11ed_bf2f_549f35008dee_0758a7e5_bcd3_11ed_bf2f_549f35008dee.jpeg</t>
  </si>
  <si>
    <t>https://topol-dt.ru/upload/iblock/bf4/f1d763c7_60f4_11ed_bf2f_549f35008dee_0d9f68bd_bcd3_11ed_bf2f_549f35008dee.jpeg</t>
  </si>
  <si>
    <t>https://topol-dt.ru/upload/iblock/e6f/f1d763c7_60f4_11ed_bf2f_549f35008dee_0d9f68be_bcd3_11ed_bf2f_549f35008dee.jpeg</t>
  </si>
  <si>
    <t>https://topol-dt.ru/upload/iblock/454/f1d763c7_60f4_11ed_bf2f_549f35008dee_17489e79_bcd3_11ed_bf2f_549f35008dee.jpeg</t>
  </si>
  <si>
    <t>https://topol-dt.ru/upload/iblock/ab4/f1d763c7_60f4_11ed_bf2f_549f35008dee_17489e7a_bcd3_11ed_bf2f_549f35008dee.jpeg</t>
  </si>
  <si>
    <t>https://topol-dt.ru/upload/iblock/7b6/f1d763c7_60f4_11ed_bf2f_549f35008dee_1e124b01_bcd3_11ed_bf2f_549f35008dee.jpeg</t>
  </si>
  <si>
    <t>https://topol-dt.ru/upload/iblock/7b3/f1d763c7_60f4_11ed_bf2f_549f35008dee_1e124b02_bcd3_11ed_bf2f_549f35008dee.jpeg</t>
  </si>
  <si>
    <t>https://topol-dt.ru/upload/iblock/c67/f1d763c7_60f4_11ed_bf2f_549f35008dee_245dce9b_bcd3_11ed_bf2f_549f35008dee.jpeg</t>
  </si>
  <si>
    <t>https://topol-dt.ru/upload/iblock/421/f1d763c7_60f4_11ed_bf2f_549f35008dee_47cb1d16_a2ef_11ed_bf2f_549f35008dee.pdf</t>
  </si>
  <si>
    <t>Стул Polini kids City S Ученик, 4 гр., белый-дуб пастельный</t>
  </si>
  <si>
    <t>https://topol-dt.ru/catalog/stoly/stul_polini_kids_city_s_uchenik_4_gr_belyy_dub_pastelnyy/</t>
  </si>
  <si>
    <t>https://topol-dt.ru/upload/iblock/20f/0091e779_60f5_11ed_bf2f_549f35008dee_65b64871_a7b8_11ed_bf2f_549f35008dee.jpeg</t>
  </si>
  <si>
    <t>https://topol-dt.ru/upload/iblock/0eb/0091e779_60f5_11ed_bf2f_549f35008dee_65928132_d479_11ee_ba8a_5254001dfc81.jpeg</t>
  </si>
  <si>
    <t>https://topol-dt.ru/upload/iblock/7ce/0091e779_60f5_11ed_bf2f_549f35008dee_ac51bb54_bcd3_11ed_bf2f_549f35008dee.jpeg</t>
  </si>
  <si>
    <t>https://topol-dt.ru/upload/iblock/9c1/0091e779_60f5_11ed_bf2f_549f35008dee_b5e3234d_bcd3_11ed_bf2f_549f35008dee.jpeg</t>
  </si>
  <si>
    <t>https://topol-dt.ru/upload/iblock/a59/0091e779_60f5_11ed_bf2f_549f35008dee_b5e3234e_bcd3_11ed_bf2f_549f35008dee.jpeg</t>
  </si>
  <si>
    <t>https://topol-dt.ru/upload/iblock/b48/0091e779_60f5_11ed_bf2f_549f35008dee_bd04e2bf_bcd3_11ed_bf2f_549f35008dee.jpeg</t>
  </si>
  <si>
    <t>https://topol-dt.ru/upload/iblock/54a/0091e779_60f5_11ed_bf2f_549f35008dee_bd04e2c0_bcd3_11ed_bf2f_549f35008dee.jpeg</t>
  </si>
  <si>
    <t>https://topol-dt.ru/upload/iblock/15d/0091e779_60f5_11ed_bf2f_549f35008dee_c36a957b_bcd3_11ed_bf2f_549f35008dee.jpeg</t>
  </si>
  <si>
    <t>https://topol-dt.ru/upload/iblock/38c/0091e779_60f5_11ed_bf2f_549f35008dee_c36a957c_bcd3_11ed_bf2f_549f35008dee.jpeg</t>
  </si>
  <si>
    <t>https://topol-dt.ru/upload/iblock/41b/0091e779_60f5_11ed_bf2f_549f35008dee_cb1664bd_bcd3_11ed_bf2f_549f35008dee.jpeg</t>
  </si>
  <si>
    <t>https://topol-dt.ru/upload/iblock/fd0/0091e779_60f5_11ed_bf2f_549f35008dee_cb1664bf_bcd3_11ed_bf2f_549f35008dee.jpeg</t>
  </si>
  <si>
    <t>https://topol-dt.ru/upload/iblock/c55/0091e779_60f5_11ed_bf2f_549f35008dee_d20d4b6b_bcd3_11ed_bf2f_549f35008dee.jpeg</t>
  </si>
  <si>
    <t>https://topol-dt.ru/upload/iblock/e47/0091e779_60f5_11ed_bf2f_549f35008dee_d20d4b6c_bcd3_11ed_bf2f_549f35008dee.jpeg</t>
  </si>
  <si>
    <t>https://topol-dt.ru/upload/iblock/84d/0091e779_60f5_11ed_bf2f_549f35008dee_3528d771_a2ef_11ed_bf2f_549f35008dee.pdf</t>
  </si>
  <si>
    <t>Органайзер для хранения вещей Polini Home, 8 секций, 32х16х10 см, серый</t>
  </si>
  <si>
    <t>- для аккуратного хранения вещей- сортировка вещей- жесткие стенки- компактно складывается - 8 ячеек с жестким основаниемРазмер 32х16х10 см.</t>
  </si>
  <si>
    <t>https://topol-dt.ru/catalog/chekhly_i_sistemy_khranenie/organayzer_dlya_khraneniya_veshchey_polini_home_8_sektsiy_32kh16kh10_sm_seryy/</t>
  </si>
  <si>
    <t>https://topol-dt.ru/upload/iblock/54d/264f1c5c_5683_11ed_bf2f_549f35008dee_f99ba12d_b90c_11ed_bf2f_549f35008dee.jpeg</t>
  </si>
  <si>
    <t>https://topol-dt.ru/upload/iblock/974/264f1c5c_5683_11ed_bf2f_549f35008dee_f99ba12e_b90c_11ed_bf2f_549f35008dee.jpeg</t>
  </si>
  <si>
    <t>https://topol-dt.ru/upload/iblock/9cc/264f1c5c_5683_11ed_bf2f_549f35008dee_005bc834_b90d_11ed_bf2f_549f35008dee.jpeg</t>
  </si>
  <si>
    <t>https://topol-dt.ru/upload/iblock/169/264f1c5c_5683_11ed_bf2f_549f35008dee_005bc835_b90d_11ed_bf2f_549f35008dee.jpeg</t>
  </si>
  <si>
    <t>https://topol-dt.ru/upload/iblock/589/264f1c5c_5683_11ed_bf2f_549f35008dee_069b64ec_b90d_11ed_bf2f_549f35008dee.jpeg</t>
  </si>
  <si>
    <t>https://topol-dt.ru/upload/iblock/053/264f1c5c_5683_11ed_bf2f_549f35008dee_069b64ed_b90d_11ed_bf2f_549f35008dee.jpeg</t>
  </si>
  <si>
    <t>Кроватка детская Фея 750, дуб пастельный-белый</t>
  </si>
  <si>
    <t>https://topol-dt.ru/catalog/krovatki/krovatka_detskaya_feya_750_dub_pastelnyy_belyy/</t>
  </si>
  <si>
    <t>https://topol-dt.ru/upload/iblock/4b5/87801820_ad24_11ed_bf2f_549f35008dee_ea8ee0b7_be6f_11ed_bf2f_549f35008dee.jpeg</t>
  </si>
  <si>
    <t>https://topol-dt.ru/upload/iblock/293/87801820_ad24_11ed_bf2f_549f35008dee_ea8ee0b8_be6f_11ed_bf2f_549f35008dee.jpeg</t>
  </si>
  <si>
    <t>https://topol-dt.ru/upload/iblock/454/87801820_ad24_11ed_bf2f_549f35008dee_f2c4bfc9_be6f_11ed_bf2f_549f35008dee.jpeg</t>
  </si>
  <si>
    <t>https://topol-dt.ru/upload/iblock/12b/87801820_ad24_11ed_bf2f_549f35008dee_f2c4bfca_be6f_11ed_bf2f_549f35008dee.jpeg</t>
  </si>
  <si>
    <t>https://topol-dt.ru/upload/iblock/02c/87801820_ad24_11ed_bf2f_549f35008dee_fc8f48c9_be6f_11ed_bf2f_549f35008dee.jpeg</t>
  </si>
  <si>
    <t>https://topol-dt.ru/upload/iblock/2b6/87801820_ad24_11ed_bf2f_549f35008dee_fc8f48ca_be6f_11ed_bf2f_549f35008dee.jpeg</t>
  </si>
  <si>
    <t>https://topol-dt.ru/upload/iblock/28a/87801820_ad24_11ed_bf2f_549f35008dee_04eb3ddf_be70_11ed_bf2f_549f35008dee.jpeg</t>
  </si>
  <si>
    <t>https://topol-dt.ru/upload/iblock/021/87801820_ad24_11ed_bf2f_549f35008dee_0af41af1_be70_11ed_bf2f_549f35008dee.jpeg</t>
  </si>
  <si>
    <t>https://topol-dt.ru/upload/iblock/880/87801820_ad24_11ed_bf2f_549f35008dee_0af41af2_be70_11ed_bf2f_549f35008dee.jpeg</t>
  </si>
  <si>
    <t>https://topol-dt.ru/upload/iblock/b44/87801820_ad24_11ed_bf2f_549f35008dee_155c0ce5_be70_11ed_bf2f_549f35008dee.jpeg</t>
  </si>
  <si>
    <t>https://topol-dt.ru/upload/iblock/2d9/87801820_ad24_11ed_bf2f_549f35008dee_155c0ce6_be70_11ed_bf2f_549f35008dee.jpeg</t>
  </si>
  <si>
    <t>https://topol-dt.ru/upload/iblock/533/87801820_ad24_11ed_bf2f_549f35008dee_21963e6d_be70_11ed_bf2f_549f35008dee.jpeg</t>
  </si>
  <si>
    <t>https://topol-dt.ru/upload/iblock/9e5/87801820_ad24_11ed_bf2f_549f35008dee_25b68ace_ddd5_11ed_bf2f_549f35008dee.jpeg</t>
  </si>
  <si>
    <t>https://topol-dt.ru/upload/iblock/a21/87801820_ad24_11ed_bf2f_549f35008dee_894f547f_be70_11ed_bf2f_549f35008dee.pdf</t>
  </si>
  <si>
    <t>Стул Polini kids City S Ученик, 5 гр., серый-белый</t>
  </si>
  <si>
    <t>Подходит к парте Polini kids City D2 Ученик, 5  гр..- экологически чистые материалы;- прочный металлический каркас;- пластиковые накладки на ножках;- простая сборка;- спинка и сидение стула выполнены из прочной фанеры толщиной 10 мм.;- изделие тщательно отполированы и покрыты лаком.- подходит для детей ростом от 160 - 175 см..Габариты изделия (ДхШхВ) – 34х45х72 см..</t>
  </si>
  <si>
    <t>https://topol-dt.ru/catalog/stoly/stul_polini_kids_city_s_uchenik_5_gr_seryy_belyy/</t>
  </si>
  <si>
    <t>https://topol-dt.ru/upload/iblock/2ae/0f832ad1_60f5_11ed_bf2f_549f35008dee_b11d0d20_a7b8_11ed_bf2f_549f35008dee.jpeg</t>
  </si>
  <si>
    <t>https://topol-dt.ru/upload/iblock/3c4/0f832ad1_60f5_11ed_bf2f_549f35008dee_5dbaffb5_d479_11ee_ba8a_5254001dfc81.jpeg</t>
  </si>
  <si>
    <t>https://topol-dt.ru/upload/iblock/a8d/0f832ad1_60f5_11ed_bf2f_549f35008dee_5c2ef63f_c32a_11ed_bf2f_549f35008dee.jpeg</t>
  </si>
  <si>
    <t>https://topol-dt.ru/upload/iblock/813/0f832ad1_60f5_11ed_bf2f_549f35008dee_5c2ef640_c32a_11ed_bf2f_549f35008dee.jpeg</t>
  </si>
  <si>
    <t>https://topol-dt.ru/upload/iblock/822/0f832ad1_60f5_11ed_bf2f_549f35008dee_62c44481_c32a_11ed_bf2f_549f35008dee.jpeg</t>
  </si>
  <si>
    <t>https://topol-dt.ru/upload/iblock/19f/0f832ad1_60f5_11ed_bf2f_549f35008dee_62c44482_c32a_11ed_bf2f_549f35008dee.jpeg</t>
  </si>
  <si>
    <t>https://topol-dt.ru/upload/iblock/9c3/0f832ad1_60f5_11ed_bf2f_549f35008dee_6b203997_c32a_11ed_bf2f_549f35008dee.jpeg</t>
  </si>
  <si>
    <t>https://topol-dt.ru/upload/iblock/208/0f832ad1_60f5_11ed_bf2f_549f35008dee_6b203998_c32a_11ed_bf2f_549f35008dee.jpeg</t>
  </si>
  <si>
    <t>https://topol-dt.ru/upload/iblock/342/0f832ad1_60f5_11ed_bf2f_549f35008dee_74089fde_c32a_11ed_bf2f_549f35008dee.jpeg</t>
  </si>
  <si>
    <t>https://topol-dt.ru/upload/iblock/1ad/0f832ad1_60f5_11ed_bf2f_549f35008dee_74089fdf_c32a_11ed_bf2f_549f35008dee.jpeg</t>
  </si>
  <si>
    <t>https://topol-dt.ru/upload/iblock/712/0f832ad1_60f5_11ed_bf2f_549f35008dee_7c1aca4b_c32a_11ed_bf2f_549f35008dee.jpeg</t>
  </si>
  <si>
    <t>https://topol-dt.ru/upload/iblock/c10/0f832ad1_60f5_11ed_bf2f_549f35008dee_2beabfa0_a2ef_11ed_bf2f_549f35008dee.pdf</t>
  </si>
  <si>
    <t>Стул Polini kids City S Ученик, 5 гр., белый-серый</t>
  </si>
  <si>
    <t>https://topol-dt.ru/catalog/stoly/stul_polini_kids_city_s_uchenik_5_gr_belyy_seryy/</t>
  </si>
  <si>
    <t>https://topol-dt.ru/upload/iblock/830/18a250be_60f5_11ed_bf2f_549f35008dee_aa809abd_a7b8_11ed_bf2f_549f35008dee.jpeg</t>
  </si>
  <si>
    <t>https://topol-dt.ru/upload/iblock/54a/18a250be_60f5_11ed_bf2f_549f35008dee_52f478a0_d479_11ee_ba8a_5254001dfc81.jpeg</t>
  </si>
  <si>
    <t>https://topol-dt.ru/upload/iblock/7d5/18a250be_60f5_11ed_bf2f_549f35008dee_d52b4d72_c329_11ed_bf2f_549f35008dee.jpeg</t>
  </si>
  <si>
    <t>https://topol-dt.ru/upload/iblock/9e4/18a250be_60f5_11ed_bf2f_549f35008dee_d52b4d73_c329_11ed_bf2f_549f35008dee.jpeg</t>
  </si>
  <si>
    <t>https://topol-dt.ru/upload/iblock/922/18a250be_60f5_11ed_bf2f_549f35008dee_dd2cce3e_c329_11ed_bf2f_549f35008dee.jpeg</t>
  </si>
  <si>
    <t>https://topol-dt.ru/upload/iblock/ed1/18a250be_60f5_11ed_bf2f_549f35008dee_dd2cce3f_c329_11ed_bf2f_549f35008dee.jpeg</t>
  </si>
  <si>
    <t>https://topol-dt.ru/upload/iblock/960/18a250be_60f5_11ed_bf2f_549f35008dee_e3d9ea43_c329_11ed_bf2f_549f35008dee.jpeg</t>
  </si>
  <si>
    <t>https://topol-dt.ru/upload/iblock/8f1/18a250be_60f5_11ed_bf2f_549f35008dee_e3d9ea46_c329_11ed_bf2f_549f35008dee.jpeg</t>
  </si>
  <si>
    <t>https://topol-dt.ru/upload/iblock/094/18a250be_60f5_11ed_bf2f_549f35008dee_ec0643d3_c329_11ed_bf2f_549f35008dee.jpeg</t>
  </si>
  <si>
    <t>https://topol-dt.ru/upload/iblock/032/18a250be_60f5_11ed_bf2f_549f35008dee_ec0643d5_c329_11ed_bf2f_549f35008dee.jpeg</t>
  </si>
  <si>
    <t>https://topol-dt.ru/upload/iblock/818/18a250be_60f5_11ed_bf2f_549f35008dee_f407c4a0_c329_11ed_bf2f_549f35008dee.jpeg</t>
  </si>
  <si>
    <t>https://topol-dt.ru/upload/iblock/f01/18a250be_60f5_11ed_bf2f_549f35008dee_2073beee_a2ef_11ed_bf2f_549f35008dee.pdf</t>
  </si>
  <si>
    <t>Стул Polini kids City S Ученик, 5 гр., белый-дуб пастельный</t>
  </si>
  <si>
    <t>Подходит к парте Polini kids City D2 Ученик, 5  гр..- экологически чистые материалы;- прочный металлический каркас;- пластиковые накладки на ножках;- простая сборка;- спинка и сидение стула выполнены из прочной фанеры толщиной 10 мм.;- изделие тщательно отполированы и покрыты лаком.- подходит для детей ростом от 160 - 175 см..Габариты изделия (ДхШхВ) – 34х45х72 см.</t>
  </si>
  <si>
    <t>https://topol-dt.ru/catalog/stoly/stul_polini_kids_city_s_uchenik_5_gr_belyy_dub_pastelnyy/</t>
  </si>
  <si>
    <t>https://topol-dt.ru/upload/iblock/199/1f58f244_60f5_11ed_bf2f_549f35008dee_a3f4d1fc_a7b8_11ed_bf2f_549f35008dee.jpeg</t>
  </si>
  <si>
    <t>https://topol-dt.ru/upload/iblock/0b9/1f58f244_60f5_11ed_bf2f_549f35008dee_498544bf_d479_11ee_ba8a_5254001dfc81.jpeg</t>
  </si>
  <si>
    <t>https://topol-dt.ru/upload/iblock/782/1f58f244_60f5_11ed_bf2f_549f35008dee_45a62ed2_c432_11ed_bf2f_549f35008dee.jpeg</t>
  </si>
  <si>
    <t>https://topol-dt.ru/upload/iblock/942/1f58f244_60f5_11ed_bf2f_549f35008dee_45a62ed3_c432_11ed_bf2f_549f35008dee.jpeg</t>
  </si>
  <si>
    <t>https://topol-dt.ru/upload/iblock/e97/1f58f244_60f5_11ed_bf2f_549f35008dee_45a62ed4_c432_11ed_bf2f_549f35008dee.jpeg</t>
  </si>
  <si>
    <t>https://topol-dt.ru/upload/iblock/a45/1f58f244_60f5_11ed_bf2f_549f35008dee_52125d40_c432_11ed_bf2f_549f35008dee.jpeg</t>
  </si>
  <si>
    <t>https://topol-dt.ru/upload/iblock/42b/1f58f244_60f5_11ed_bf2f_549f35008dee_5c0ee326_c432_11ed_bf2f_549f35008dee.jpeg</t>
  </si>
  <si>
    <t>https://topol-dt.ru/upload/iblock/f9b/1f58f244_60f5_11ed_bf2f_549f35008dee_5c0ee327_c432_11ed_bf2f_549f35008dee.jpeg</t>
  </si>
  <si>
    <t>https://topol-dt.ru/upload/iblock/d75/1f58f244_60f5_11ed_bf2f_549f35008dee_63e329cd_c432_11ed_bf2f_549f35008dee.jpeg</t>
  </si>
  <si>
    <t>https://topol-dt.ru/upload/iblock/469/1f58f244_60f5_11ed_bf2f_549f35008dee_63e329ce_c432_11ed_bf2f_549f35008dee.jpeg</t>
  </si>
  <si>
    <t>https://topol-dt.ru/upload/iblock/bba/1f58f244_60f5_11ed_bf2f_549f35008dee_6d2d287f_c432_11ed_bf2f_549f35008dee.jpeg</t>
  </si>
  <si>
    <t>https://topol-dt.ru/upload/iblock/22e/1f58f244_60f5_11ed_bf2f_549f35008dee_18f06711_a2ef_11ed_bf2f_549f35008dee.pdf</t>
  </si>
  <si>
    <t>Органайзер для хранения вещей на молнии Polini Home, 55х50х20 см, серый</t>
  </si>
  <si>
    <t>- подходит идеально для хранения вещей,- закрывается на молнию,- защитит вещи от влаги, сырости и пыли.,- компактно складывается для хранения и транспортировки,Размер 55х50х20 см.</t>
  </si>
  <si>
    <t>https://topol-dt.ru/catalog/chekhly_i_sistemy_khranenie/organayzer_dlya_khraneniya_veshchey_na_molnii_polini_home_55kh50kh20_sm_seryy/</t>
  </si>
  <si>
    <t>https://topol-dt.ru/upload/iblock/705/646e65e2_5683_11ed_bf2f_549f35008dee_70116046_c43d_11ed_bf2f_549f35008dee.jpeg</t>
  </si>
  <si>
    <t>https://topol-dt.ru/upload/iblock/6bc/646e65e2_5683_11ed_bf2f_549f35008dee_70116047_c43d_11ed_bf2f_549f35008dee.jpeg</t>
  </si>
  <si>
    <t>https://topol-dt.ru/upload/iblock/eab/646e65e2_5683_11ed_bf2f_549f35008dee_786fb6bd_c43d_11ed_bf2f_549f35008dee.jpeg</t>
  </si>
  <si>
    <t>https://topol-dt.ru/upload/iblock/c39/646e65e2_5683_11ed_bf2f_549f35008dee_786fb6be_c43d_11ed_bf2f_549f35008dee.jpeg</t>
  </si>
  <si>
    <t>https://topol-dt.ru/upload/iblock/2f6/646e65e2_5683_11ed_bf2f_549f35008dee_80bb0231_c43d_11ed_bf2f_549f35008dee.jpeg</t>
  </si>
  <si>
    <t>https://topol-dt.ru/upload/iblock/40a/646e65e2_5683_11ed_bf2f_549f35008dee_86bcbb22_c43d_11ed_bf2f_549f35008dee.jpeg</t>
  </si>
  <si>
    <t>Кроватка детская Фея 750 Медвежонок, белый</t>
  </si>
  <si>
    <t>https://topol-dt.ru/catalog/krovatki/krovatka_detskaya_feya_750_medvezhonok_belyy/</t>
  </si>
  <si>
    <t>https://topol-dt.ru/upload/iblock/243/7cd10b06_ad24_11ed_bf2f_549f35008dee_86492b8e_c7d3_11ed_bf2f_549f35008dee.jpeg</t>
  </si>
  <si>
    <t>https://topol-dt.ru/upload/iblock/8c8/7cd10b06_ad24_11ed_bf2f_549f35008dee_93018604_c7d3_11ed_bf2f_549f35008dee.jpeg</t>
  </si>
  <si>
    <t>https://topol-dt.ru/upload/iblock/671/7cd10b06_ad24_11ed_bf2f_549f35008dee_93018605_c7d3_11ed_bf2f_549f35008dee.jpeg</t>
  </si>
  <si>
    <t>https://topol-dt.ru/upload/iblock/fc2/7cd10b06_ad24_11ed_bf2f_549f35008dee_9a873f42_c7d3_11ed_bf2f_549f35008dee.jpeg</t>
  </si>
  <si>
    <t>https://topol-dt.ru/upload/iblock/3e7/7cd10b06_ad24_11ed_bf2f_549f35008dee_9a873f43_c7d3_11ed_bf2f_549f35008dee.jpeg</t>
  </si>
  <si>
    <t>https://topol-dt.ru/upload/iblock/3a2/7cd10b06_ad24_11ed_bf2f_549f35008dee_a40f21bb_c7d3_11ed_bf2f_549f35008dee.jpeg</t>
  </si>
  <si>
    <t>https://topol-dt.ru/upload/iblock/52e/7cd10b06_ad24_11ed_bf2f_549f35008dee_a40f21bc_c7d3_11ed_bf2f_549f35008dee.jpeg</t>
  </si>
  <si>
    <t>https://topol-dt.ru/upload/iblock/af9/7cd10b06_ad24_11ed_bf2f_549f35008dee_acc0c85b_c7d3_11ed_bf2f_549f35008dee.jpeg</t>
  </si>
  <si>
    <t>https://topol-dt.ru/upload/iblock/fbc/7cd10b06_ad24_11ed_bf2f_549f35008dee_acc0c85c_c7d3_11ed_bf2f_549f35008dee.jpeg</t>
  </si>
  <si>
    <t>https://topol-dt.ru/upload/iblock/1c9/7cd10b06_ad24_11ed_bf2f_549f35008dee_b99a7616_c7d3_11ed_bf2f_549f35008dee.jpeg</t>
  </si>
  <si>
    <t>https://topol-dt.ru/upload/iblock/425/7cd10b06_ad24_11ed_bf2f_549f35008dee_b99a7617_c7d3_11ed_bf2f_549f35008dee.jpeg</t>
  </si>
  <si>
    <t>https://topol-dt.ru/upload/iblock/9c6/7cd10b06_ad24_11ed_bf2f_549f35008dee_3ccd0397_ddd5_11ed_bf2f_549f35008dee.jpeg</t>
  </si>
  <si>
    <t>https://topol-dt.ru/upload/iblock/9c9/7cd10b06_ad24_11ed_bf2f_549f35008dee_c263ea79_c7d3_11ed_bf2f_549f35008dee.pdf</t>
  </si>
  <si>
    <t>Ведро с ручкой</t>
  </si>
  <si>
    <t>полипропилен</t>
  </si>
  <si>
    <t>Ведро предназначено для уборки бытовых и производственных помещений.  Ведро оснащено перекидной ручкой для удобства переноски.  Цвета в ассортименте. Объем 12 литров. Материал полипропилен.   Габариты ведра - 300х305 см.</t>
  </si>
  <si>
    <t>https://topol-dt.ru/catalog/khozyaystvennye_tovary/vedro_s_ruchkoy/</t>
  </si>
  <si>
    <t>https://topol-dt.ru/upload/iblock/d47/14247043_4629_11e5_9b84_549f35008dee_1dfc7c5f_c7d7_11ed_bf2f_549f35008dee.jpeg</t>
  </si>
  <si>
    <t>Хозяйственные товары</t>
  </si>
  <si>
    <t>https://topol-dt.ru/upload/iblock/bb9/14247043_4629_11e5_9b84_549f35008dee_1dfc7c60_c7d7_11ed_bf2f_549f35008dee.jpeg</t>
  </si>
  <si>
    <t>https://topol-dt.ru/upload/iblock/e27/14247043_4629_11e5_9b84_549f35008dee_2832234c_c7d7_11ed_bf2f_549f35008dee.jpeg</t>
  </si>
  <si>
    <t>https://topol-dt.ru/upload/iblock/d7b/14247043_4629_11e5_9b84_549f35008dee_2832234d_c7d7_11ed_bf2f_549f35008dee.jpeg</t>
  </si>
  <si>
    <t>https://topol-dt.ru/upload/iblock/9e2/14247043_4629_11e5_9b84_549f35008dee_2e872c66_c7d7_11ed_bf2f_549f35008dee.jpeg</t>
  </si>
  <si>
    <t>https://topol-dt.ru/upload/iblock/ae3/14247043_4629_11e5_9b84_549f35008dee_2e872c67_c7d7_11ed_bf2f_549f35008dee.jpeg</t>
  </si>
  <si>
    <t>https://topol-dt.ru/upload/iblock/b07/14247043_4629_11e5_9b84_549f35008dee_36297627_c7d7_11ed_bf2f_549f35008dee.jpeg</t>
  </si>
  <si>
    <t>https://topol-dt.ru/upload/iblock/eca/14247043_4629_11e5_9b84_549f35008dee_36297628_c7d7_11ed_bf2f_549f35008dee.jpeg</t>
  </si>
  <si>
    <t>https://topol-dt.ru/upload/iblock/666/14247043_4629_11e5_9b84_549f35008dee_3de5ef0b_c7d7_11ed_bf2f_549f35008dee.jpeg</t>
  </si>
  <si>
    <t>https://topol-dt.ru/upload/iblock/4d2/14247043_4629_11e5_9b84_549f35008dee_3de5ef0c_c7d7_11ed_bf2f_549f35008dee.jpeg</t>
  </si>
  <si>
    <t>Ящик под рассаду</t>
  </si>
  <si>
    <t>Ящик предназначен для рассадки, пересадки посадочного материала.При необходимости легко переносится с одного места на другое. Изготовлен из легкого и прочного полипропилена белого цвета. Размеры (ДхШхВ) - 35х23х11,5 см.</t>
  </si>
  <si>
    <t>https://topol-dt.ru/catalog/khozyaystvennye_tovary/yashchik_pod_rassadu/</t>
  </si>
  <si>
    <t>https://topol-dt.ru/upload/iblock/74a/f04b13d2_4708_11e5_9b84_549f35008dee_595ab09d_c7d6_11ed_bf2f_549f35008dee.jpeg</t>
  </si>
  <si>
    <t>https://topol-dt.ru/upload/iblock/b7d/f04b13d2_4708_11e5_9b84_549f35008dee_595ab09e_c7d6_11ed_bf2f_549f35008dee.jpeg</t>
  </si>
  <si>
    <t>https://topol-dt.ru/upload/iblock/24a/f04b13d2_4708_11e5_9b84_549f35008dee_63c71730_c7d6_11ed_bf2f_549f35008dee.jpeg</t>
  </si>
  <si>
    <t>Кроватка детская Фея 750 Бегемотик, белый</t>
  </si>
  <si>
    <t>https://topol-dt.ru/catalog/krovatki/krovatka_detskaya_feya_750_begemotik_belyy/</t>
  </si>
  <si>
    <t>https://topol-dt.ru/upload/iblock/279/6b5f7584_ad24_11ed_bf2f_549f35008dee_87ed344f_c7e0_11ed_bf2f_549f35008dee.jpeg</t>
  </si>
  <si>
    <t>https://topol-dt.ru/upload/iblock/e46/6b5f7584_ad24_11ed_bf2f_549f35008dee_87ed3450_c7e0_11ed_bf2f_549f35008dee.jpeg</t>
  </si>
  <si>
    <t>https://topol-dt.ru/upload/iblock/765/6b5f7584_ad24_11ed_bf2f_549f35008dee_8fc89f17_c7e0_11ed_bf2f_549f35008dee.jpeg</t>
  </si>
  <si>
    <t>https://topol-dt.ru/upload/iblock/e4d/6b5f7584_ad24_11ed_bf2f_549f35008dee_8fc89f19_c7e0_11ed_bf2f_549f35008dee.jpeg</t>
  </si>
  <si>
    <t>https://topol-dt.ru/upload/iblock/04c/6b5f7584_ad24_11ed_bf2f_549f35008dee_98f3abe5_c7e0_11ed_bf2f_549f35008dee.jpeg</t>
  </si>
  <si>
    <t>https://topol-dt.ru/upload/iblock/e97/6b5f7584_ad24_11ed_bf2f_549f35008dee_98f3abe6_c7e0_11ed_bf2f_549f35008dee.jpeg</t>
  </si>
  <si>
    <t>https://topol-dt.ru/upload/iblock/f88/6b5f7584_ad24_11ed_bf2f_549f35008dee_a2d3a148_c7e0_11ed_bf2f_549f35008dee.jpeg</t>
  </si>
  <si>
    <t>https://topol-dt.ru/upload/iblock/775/6b5f7584_ad24_11ed_bf2f_549f35008dee_a2d3a149_c7e0_11ed_bf2f_549f35008dee.jpeg</t>
  </si>
  <si>
    <t>https://topol-dt.ru/upload/iblock/564/6b5f7584_ad24_11ed_bf2f_549f35008dee_aeff8a8f_c7e0_11ed_bf2f_549f35008dee.jpeg</t>
  </si>
  <si>
    <t>https://topol-dt.ru/upload/iblock/350/6b5f7584_ad24_11ed_bf2f_549f35008dee_aeff8a90_c7e0_11ed_bf2f_549f35008dee.jpeg</t>
  </si>
  <si>
    <t>https://topol-dt.ru/upload/iblock/f80/6b5f7584_ad24_11ed_bf2f_549f35008dee_b7e7f0d5_c7e0_11ed_bf2f_549f35008dee.jpeg</t>
  </si>
  <si>
    <t>https://topol-dt.ru/upload/iblock/57f/6b5f7584_ad24_11ed_bf2f_549f35008dee_570f319c_ddd5_11ed_bf2f_549f35008dee.jpeg</t>
  </si>
  <si>
    <t>https://topol-dt.ru/upload/iblock/450/6b5f7584_ad24_11ed_bf2f_549f35008dee_ede2530d_c7e0_11ed_bf2f_549f35008dee.pdf</t>
  </si>
  <si>
    <t>Кроватка детская Фея 750 Слоник, белый</t>
  </si>
  <si>
    <t>https://topol-dt.ru/catalog/krovatki/krovatka_detskaya_feya_750_slonik_belyy/</t>
  </si>
  <si>
    <t>https://topol-dt.ru/upload/iblock/f2e/5f6a4be4_ad24_11ed_bf2f_549f35008dee_14857db2_c97b_11ed_bf2f_549f35008dee.jpeg</t>
  </si>
  <si>
    <t>https://topol-dt.ru/upload/iblock/b86/5f6a4be4_ad24_11ed_bf2f_549f35008dee_1d587796_c97b_11ed_bf2f_549f35008dee.jpeg</t>
  </si>
  <si>
    <t>https://topol-dt.ru/upload/iblock/6b7/5f6a4be4_ad24_11ed_bf2f_549f35008dee_236ada29_c97b_11ed_bf2f_549f35008dee.jpeg</t>
  </si>
  <si>
    <t>https://topol-dt.ru/upload/iblock/15e/5f6a4be4_ad24_11ed_bf2f_549f35008dee_236ada2b_c97b_11ed_bf2f_549f35008dee.jpeg</t>
  </si>
  <si>
    <t>https://topol-dt.ru/upload/iblock/0d9/5f6a4be4_ad24_11ed_bf2f_549f35008dee_2d11ae86_c97b_11ed_bf2f_549f35008dee.jpeg</t>
  </si>
  <si>
    <t>https://topol-dt.ru/upload/iblock/57d/5f6a4be4_ad24_11ed_bf2f_549f35008dee_2d11ae87_c97b_11ed_bf2f_549f35008dee.jpeg</t>
  </si>
  <si>
    <t>https://topol-dt.ru/upload/iblock/406/5f6a4be4_ad24_11ed_bf2f_549f35008dee_34b659a7_c97b_11ed_bf2f_549f35008dee.jpeg</t>
  </si>
  <si>
    <t>https://topol-dt.ru/upload/iblock/ba2/5f6a4be4_ad24_11ed_bf2f_549f35008dee_41d04c89_c97b_11ed_bf2f_549f35008dee.jpeg</t>
  </si>
  <si>
    <t>https://topol-dt.ru/upload/iblock/50d/5f6a4be4_ad24_11ed_bf2f_549f35008dee_496dd389_c97b_11ed_bf2f_549f35008dee.jpeg</t>
  </si>
  <si>
    <t>https://topol-dt.ru/upload/iblock/e2c/5f6a4be4_ad24_11ed_bf2f_549f35008dee_505ff776_c97b_11ed_bf2f_549f35008dee.jpeg</t>
  </si>
  <si>
    <t>https://topol-dt.ru/upload/iblock/f5d/5f6a4be4_ad24_11ed_bf2f_549f35008dee_505ff777_c97b_11ed_bf2f_549f35008dee.jpeg</t>
  </si>
  <si>
    <t>https://topol-dt.ru/upload/iblock/64d/5f6a4be4_ad24_11ed_bf2f_549f35008dee_5937b41b_c97b_11ed_bf2f_549f35008dee.jpeg</t>
  </si>
  <si>
    <t>https://topol-dt.ru/upload/iblock/52b/5f6a4be4_ad24_11ed_bf2f_549f35008dee_49fec43b_ddd5_11ed_bf2f_549f35008dee.jpeg</t>
  </si>
  <si>
    <t>https://topol-dt.ru/upload/iblock/561/5f6a4be4_ad24_11ed_bf2f_549f35008dee_fbd336db_c97a_11ed_bf2f_549f35008dee.pdf</t>
  </si>
  <si>
    <t>Кровать детская Polini kids Porto 1300, белый-дуб светлый</t>
  </si>
  <si>
    <t>Коллекция детской мебели Polini kids Porto воплощает в себе сдержанный и современный дизайн, излучающий необыкновенную легкость, естественность и изысканную простоту. Кровать Polini kids Porto 1300 - современная, стильная и функциональная детская кроватка превзойдет любые ожидания!- натуральные материалы: массив березы и ЛДСП;- силиконовые накладки;- 2 уровня ложа50 см, для малышей от 0 до 6 месяцев,30 см, для малышей от 6 до 36 месяцев.- стандартный размер ложа 120х60 см.;- опускающаяся стенка.Габариты кроватки (ДхШхВ) – 129,2х65,4х95,5 см..</t>
  </si>
  <si>
    <t>https://topol-dt.ru/catalog/krovatki/krovat_detskaya_polini_kids_porto_1300_belyy_dub_svetlyy/</t>
  </si>
  <si>
    <t>https://topol-dt.ru/upload/iblock/bf0/6e144abf_4ae7_11ed_bf2f_549f35008dee_2c9b5ed6_ca17_11ed_bf2f_549f35008dee.jpeg</t>
  </si>
  <si>
    <t>https://topol-dt.ru/upload/iblock/eca/6e144abf_4ae7_11ed_bf2f_549f35008dee_331da214_ca17_11ed_bf2f_549f35008dee.jpeg</t>
  </si>
  <si>
    <t>https://topol-dt.ru/upload/iblock/dc8/6e144abf_4ae7_11ed_bf2f_549f35008dee_331da215_ca17_11ed_bf2f_549f35008dee.jpeg</t>
  </si>
  <si>
    <t>https://topol-dt.ru/upload/iblock/ae0/6e144abf_4ae7_11ed_bf2f_549f35008dee_3badf571_ca17_11ed_bf2f_549f35008dee.jpeg</t>
  </si>
  <si>
    <t>https://topol-dt.ru/upload/iblock/1ca/6e144abf_4ae7_11ed_bf2f_549f35008dee_44c395dc_ca17_11ed_bf2f_549f35008dee.jpeg</t>
  </si>
  <si>
    <t>https://topol-dt.ru/upload/iblock/4f7/6e144abf_4ae7_11ed_bf2f_549f35008dee_44c395dd_ca17_11ed_bf2f_549f35008dee.jpeg</t>
  </si>
  <si>
    <t>https://topol-dt.ru/upload/iblock/bcd/6e144abf_4ae7_11ed_bf2f_549f35008dee_4f691d76_ca17_11ed_bf2f_549f35008dee.jpeg</t>
  </si>
  <si>
    <t>https://topol-dt.ru/upload/iblock/c95/6e144abf_4ae7_11ed_bf2f_549f35008dee_5a34bb14_ca17_11ed_bf2f_549f35008dee.jpeg</t>
  </si>
  <si>
    <t>https://topol-dt.ru/upload/iblock/112/6e144abf_4ae7_11ed_bf2f_549f35008dee_5a34bb16_ca17_11ed_bf2f_549f35008dee.jpeg</t>
  </si>
  <si>
    <t>https://topol-dt.ru/upload/iblock/ed4/6e144abf_4ae7_11ed_bf2f_549f35008dee_64255a19_ca17_11ed_bf2f_549f35008dee.jpeg</t>
  </si>
  <si>
    <t>https://topol-dt.ru/upload/iblock/508/6e144abf_4ae7_11ed_bf2f_549f35008dee_64255a1a_ca17_11ed_bf2f_549f35008dee.jpeg</t>
  </si>
  <si>
    <t>https://topol-dt.ru/upload/iblock/ab6/6e144abf_4ae7_11ed_bf2f_549f35008dee_6c54150a_ca17_11ed_bf2f_549f35008dee.jpeg</t>
  </si>
  <si>
    <t>Кровать детская Polini kids Porto 1300, белый-дуб каменный</t>
  </si>
  <si>
    <t>Коллекция детской мебели Polini kids Porto воплощает в себе сдержанный и современный дизайн, излучающий необыкновенную легкость, естественность и изысканную простоту.Кровать Polini kids Porto 1300 - современная, стильная и функциональная детская кроватка превзойдет любые ожидания!- натуральные материалы: массив березы и ЛДСП;- силиконовые накладки;- 2 уровня ложа50 см, для малышей от 0 до 6 месяцев,30 см, для малышей от 6 до 36 месяцев.- стандартный размер ложа 120х60 см.;- опускающаяся стенка.Данную модель можно использовать в качестве приставной к родительской, так как жесткость конструкции позволяет это сделать.В комплекте идут два фиксирующих ремешка с фастексом, которые помогут избежать случайного движения кроватки и падения малыша во время использования.Запрещено использование кровати в качестве приставной без фиксирующих ремешков. Изделие должно быть обязательно зафиксировано перед использованием!Максимальная нагрузка на ложе кроватки, когда она используется в качестве приставной, составляет 10 кг.Габариты кроватки (ДхШхВ) – 129,2х65,4х95,5 см.</t>
  </si>
  <si>
    <t>https://topol-dt.ru/catalog/krovatki/krovat_detskaya_polini_kids_porto_1300_belyy_dub_kamennyy/</t>
  </si>
  <si>
    <t>https://topol-dt.ru/upload/iblock/209/81691799_4ae7_11ed_bf2f_549f35008dee_7bd8edb4_ca17_11ed_bf2f_549f35008dee.jpeg</t>
  </si>
  <si>
    <t>https://topol-dt.ru/upload/iblock/376/81691799_4ae7_11ed_bf2f_549f35008dee_7bd8edb5_ca17_11ed_bf2f_549f35008dee.jpeg</t>
  </si>
  <si>
    <t>https://topol-dt.ru/upload/iblock/f1e/81691799_4ae7_11ed_bf2f_549f35008dee_840c6b65_ca17_11ed_bf2f_549f35008dee.jpeg</t>
  </si>
  <si>
    <t>https://topol-dt.ru/upload/iblock/888/81691799_4ae7_11ed_bf2f_549f35008dee_840c6b66_ca17_11ed_bf2f_549f35008dee.jpeg</t>
  </si>
  <si>
    <t>https://topol-dt.ru/upload/iblock/ef7/81691799_4ae7_11ed_bf2f_549f35008dee_8b13fbb4_ca17_11ed_bf2f_549f35008dee.jpeg</t>
  </si>
  <si>
    <t>https://topol-dt.ru/upload/iblock/fd7/81691799_4ae7_11ed_bf2f_549f35008dee_8b13fbb5_ca17_11ed_bf2f_549f35008dee.jpeg</t>
  </si>
  <si>
    <t>https://topol-dt.ru/upload/iblock/fd7/81691799_4ae7_11ed_bf2f_549f35008dee_93262622_ca17_11ed_bf2f_549f35008dee.jpeg</t>
  </si>
  <si>
    <t>https://topol-dt.ru/upload/iblock/bab/81691799_4ae7_11ed_bf2f_549f35008dee_93262623_ca17_11ed_bf2f_549f35008dee.jpeg</t>
  </si>
  <si>
    <t>https://topol-dt.ru/upload/iblock/03a/81691799_4ae7_11ed_bf2f_549f35008dee_9cf571e3_ca17_11ed_bf2f_549f35008dee.jpeg</t>
  </si>
  <si>
    <t>https://topol-dt.ru/upload/iblock/1e2/81691799_4ae7_11ed_bf2f_549f35008dee_a2f98c35_ca17_11ed_bf2f_549f35008dee.jpeg</t>
  </si>
  <si>
    <t>https://topol-dt.ru/upload/iblock/5cc/81691799_4ae7_11ed_bf2f_549f35008dee_a2f98c36_ca17_11ed_bf2f_549f35008dee.jpeg</t>
  </si>
  <si>
    <t>Доска пеленальная Polini kids Коала, для детских кроватей</t>
  </si>
  <si>
    <t>- мягкие  бортики от скатывания,- мягкое основание,- материал:пленка ПВХ,пенополиуретан.- принт,- дно из ДВП для фиксирования на кровати.Габариты (ДхШхВ)79,5х49х8,6см.</t>
  </si>
  <si>
    <t>https://topol-dt.ru/catalog/pelenalnye_doski/doska_pelenalnaya_polini_kids_koala_dlya_detskikh_krovatey/</t>
  </si>
  <si>
    <t>https://topol-dt.ru/upload/iblock/4fd/aac4e979_c89b_11ed_bf2f_549f35008dee_31951899_cef4_11ed_bf2f_549f35008dee.jpeg</t>
  </si>
  <si>
    <t>https://topol-dt.ru/upload/iblock/b55/aac4e979_c89b_11ed_bf2f_549f35008dee_3195189a_cef4_11ed_bf2f_549f35008dee.jpeg</t>
  </si>
  <si>
    <t>https://topol-dt.ru/upload/iblock/d9a/aac4e979_c89b_11ed_bf2f_549f35008dee_37d716b2_cef4_11ed_bf2f_549f35008dee.jpeg</t>
  </si>
  <si>
    <t>https://topol-dt.ru/upload/iblock/749/aac4e979_c89b_11ed_bf2f_549f35008dee_37d716b3_cef4_11ed_bf2f_549f35008dee.jpeg</t>
  </si>
  <si>
    <t>https://topol-dt.ru/upload/iblock/e68/aac4e979_c89b_11ed_bf2f_549f35008dee_3e3cc96e_cef4_11ed_bf2f_549f35008dee.jpeg</t>
  </si>
  <si>
    <t>https://topol-dt.ru/upload/iblock/fb0/aac4e979_c89b_11ed_bf2f_549f35008dee_3e3cc96f_cef4_11ed_bf2f_549f35008dee.jpeg</t>
  </si>
  <si>
    <t>https://topol-dt.ru/upload/iblock/f51/aac4e979_c89b_11ed_bf2f_549f35008dee_44c630cf_cef4_11ed_bf2f_549f35008dee.jpeg</t>
  </si>
  <si>
    <t>https://topol-dt.ru/upload/iblock/afc/aac4e979_c89b_11ed_bf2f_549f35008dee_44c630d0_cef4_11ed_bf2f_549f35008dee.jpeg</t>
  </si>
  <si>
    <t>https://topol-dt.ru/upload/iblock/a05/aac4e979_c89b_11ed_bf2f_549f35008dee_4cc5503b_cef4_11ed_bf2f_549f35008dee.jpeg</t>
  </si>
  <si>
    <t>https://topol-dt.ru/upload/iblock/541/aac4e979_c89b_11ed_bf2f_549f35008dee_4cc5503c_cef4_11ed_bf2f_549f35008dee.jpeg</t>
  </si>
  <si>
    <t>https://topol-dt.ru/upload/iblock/4c1/aac4e979_c89b_11ed_bf2f_549f35008dee_55109baf_cef4_11ed_bf2f_549f35008dee.jpeg</t>
  </si>
  <si>
    <t>Матрас для пеленания Polini kids Звездное сияние на комод, 70х50 см, белый-серый</t>
  </si>
  <si>
    <t>Звездное сияние</t>
  </si>
  <si>
    <t>https://topol-dt.ru/catalog/pelenalnye_doski/matras_dlya_pelenaniya_polini_kids_zvezdnoe_siyanie_na_komod_70kh50_sm_belyy_seryy/</t>
  </si>
  <si>
    <t>https://topol-dt.ru/upload/iblock/40b/e7b8aa7e_c8ab_11ed_bf2f_549f35008dee_31818f9f_cef3_11ed_bf2f_549f35008dee.jpeg</t>
  </si>
  <si>
    <t>https://topol-dt.ru/upload/iblock/451/e7b8aa7e_c8ab_11ed_bf2f_549f35008dee_31818fa0_cef3_11ed_bf2f_549f35008dee.jpeg</t>
  </si>
  <si>
    <t>https://topol-dt.ru/upload/iblock/ccb/e7b8aa7e_c8ab_11ed_bf2f_549f35008dee_37b54576_cef3_11ed_bf2f_549f35008dee.jpeg</t>
  </si>
  <si>
    <t>https://topol-dt.ru/upload/iblock/a76/e7b8aa7e_c8ab_11ed_bf2f_549f35008dee_37b54583_cef3_11ed_bf2f_549f35008dee.jpeg</t>
  </si>
  <si>
    <t>https://topol-dt.ru/upload/iblock/92b/e7b8aa7e_c8ab_11ed_bf2f_549f35008dee_413d27ef_cef3_11ed_bf2f_549f35008dee.jpeg</t>
  </si>
  <si>
    <t>Матрас для пеленания Polini kids Коала на комод, 70х50 см</t>
  </si>
  <si>
    <t>https://topol-dt.ru/catalog/pelenalnye_doski/matras_dlya_pelenaniya_polini_kids_koala_na_komod_70kh50_sm/</t>
  </si>
  <si>
    <t>https://topol-dt.ru/upload/iblock/cb4/0d9cb1fa_c8ac_11ed_bf2f_549f35008dee_5b143808_cef3_11ed_bf2f_549f35008dee.jpeg</t>
  </si>
  <si>
    <t>https://topol-dt.ru/upload/iblock/42d/0d9cb1fa_c8ac_11ed_bf2f_549f35008dee_6355fdfc_cef3_11ed_bf2f_549f35008dee.jpeg</t>
  </si>
  <si>
    <t>https://topol-dt.ru/upload/iblock/f37/0d9cb1fa_c8ac_11ed_bf2f_549f35008dee_6355fdfd_cef3_11ed_bf2f_549f35008dee.jpeg</t>
  </si>
  <si>
    <t>https://topol-dt.ru/upload/iblock/7e4/0d9cb1fa_c8ac_11ed_bf2f_549f35008dee_6b93012f_cef3_11ed_bf2f_549f35008dee.jpeg</t>
  </si>
  <si>
    <t>https://topol-dt.ru/upload/iblock/3b3/0d9cb1fa_c8ac_11ed_bf2f_549f35008dee_6b930130_cef3_11ed_bf2f_549f35008dee.jpeg</t>
  </si>
  <si>
    <t>Матрас для пеленания Polini kids Звездное сияние на комод, 77х72 см, белый-серый</t>
  </si>
  <si>
    <t>Матрас для пеленания Polini дополнит детский комод и создаст комфортную зону для пеленания..Поверхность доски состоит из непромокаемой ткани- клеенка ПВХ. Данный материал упрощает уход за изделием и не требует стирки.Медицинская клеенка имеет сертификат безопасности и разрешена для использования в роддомах и поликлиниках. Мягкие бортики с 3-х сторон.Наполнитель имеет сертификат качества. Легкий уход: достаточно протереть влажной тряпкой без абразивных веществ.Габариты : 77х72 см.</t>
  </si>
  <si>
    <t>https://topol-dt.ru/catalog/pelenalnye_doski/matras_dlya_pelenaniya_polini_kids_zvezdnoe_siyanie_na_komod_77kh72_sm_belyy_seryy/</t>
  </si>
  <si>
    <t>https://topol-dt.ru/upload/iblock/092/26f90725_c8af_11ed_bf2f_549f35008dee_89cb396a_cef3_11ed_bf2f_549f35008dee.jpeg</t>
  </si>
  <si>
    <t>https://topol-dt.ru/upload/iblock/923/26f90725_c8af_11ed_bf2f_549f35008dee_89cb396b_cef3_11ed_bf2f_549f35008dee.jpeg</t>
  </si>
  <si>
    <t>https://topol-dt.ru/upload/iblock/c16/26f90725_c8af_11ed_bf2f_549f35008dee_90902331_cef3_11ed_bf2f_549f35008dee.jpeg</t>
  </si>
  <si>
    <t>https://topol-dt.ru/upload/iblock/9ab/26f90725_c8af_11ed_bf2f_549f35008dee_90902332_cef3_11ed_bf2f_549f35008dee.jpeg</t>
  </si>
  <si>
    <t>https://topol-dt.ru/upload/iblock/cd6/26f90725_c8af_11ed_bf2f_549f35008dee_982b48d1_cef3_11ed_bf2f_549f35008dee.jpeg</t>
  </si>
  <si>
    <t>Матрас для пеленания Polini kids Коала на комод, 77х72 см</t>
  </si>
  <si>
    <t>https://topol-dt.ru/catalog/pelenalnye_doski/matras_dlya_pelenaniya_polini_kids_koala_na_komod_77kh72_sm/</t>
  </si>
  <si>
    <t>https://topol-dt.ru/upload/iblock/a4f/48d1980a_c8af_11ed_bf2f_549f35008dee_aded5cd2_cef3_11ed_bf2f_549f35008dee.jpeg</t>
  </si>
  <si>
    <t>https://topol-dt.ru/upload/iblock/fc2/48d1980a_c8af_11ed_bf2f_549f35008dee_aded5cd3_cef3_11ed_bf2f_549f35008dee.jpeg</t>
  </si>
  <si>
    <t>https://topol-dt.ru/upload/iblock/cc0/48d1980a_c8af_11ed_bf2f_549f35008dee_b4b96aba_cef3_11ed_bf2f_549f35008dee.jpeg</t>
  </si>
  <si>
    <t>https://topol-dt.ru/upload/iblock/a79/48d1980a_c8af_11ed_bf2f_549f35008dee_b4b96abb_cef3_11ed_bf2f_549f35008dee.jpeg</t>
  </si>
  <si>
    <t>https://topol-dt.ru/upload/iblock/1e0/48d1980a_c8af_11ed_bf2f_549f35008dee_bc75e39e_cef3_11ed_bf2f_549f35008dee.jpeg</t>
  </si>
  <si>
    <t>Матрас для пеленания Polini kids Слоник на комод, 65х65 см, макиато</t>
  </si>
  <si>
    <t>Матрас для пеленания Polini kids Слоник на комод, 65х65 см, макиато дополнит детский комод и создаст комфортную зону для пеленания..Поверхность доски состоит из непромокаемой ткани- клеенка ПВХ. Данный материал упрощает уход за изделием и не требует стирки.Медицинская клеенка имеет сертификат безопасности и разрешена для использования в роддомах и поликлиниках. Мягкие бортики с 3-х сторон.Наполнитель имеет сертификат качества. Легкий уход: достаточно протереть влажной тряпкой без абразивных веществ.Габариты : 65х65 см.</t>
  </si>
  <si>
    <t>https://topol-dt.ru/catalog/pelenalnye_doski/matras_dlya_pelenaniya_polini_kids_slonik_na_komod_65kh65_sm_makiato/</t>
  </si>
  <si>
    <t>https://topol-dt.ru/upload/iblock/14d/0077a766_c8b0_11ed_bf2f_549f35008dee_5c36cbcf_cef0_11ed_bf2f_549f35008dee.jpeg</t>
  </si>
  <si>
    <t>https://topol-dt.ru/upload/iblock/f5f/0077a766_c8b0_11ed_bf2f_549f35008dee_5c36cbd0_cef0_11ed_bf2f_549f35008dee.jpeg</t>
  </si>
  <si>
    <t>https://topol-dt.ru/upload/iblock/fc6/0077a766_c8b0_11ed_bf2f_549f35008dee_6395944e_cef0_11ed_bf2f_549f35008dee.jpeg</t>
  </si>
  <si>
    <t>https://topol-dt.ru/upload/iblock/230/0077a766_c8b0_11ed_bf2f_549f35008dee_6a640396_cef0_11ed_bf2f_549f35008dee.jpeg</t>
  </si>
  <si>
    <t>https://topol-dt.ru/upload/iblock/753/0077a766_c8b0_11ed_bf2f_549f35008dee_7574a91c_cef0_11ed_bf2f_549f35008dee.jpeg</t>
  </si>
  <si>
    <t>Матрас для пеленания Polini kids Коала на комод, 65х65 см</t>
  </si>
  <si>
    <t>Матрас для пеленания Polini дополнит детский комод и создаст комфортную зону для пеленания..Поверхность доски состоит из непромокаемой ткани- клеенка ПВХ. Данный материал упрощает уход за изделием и не требует стирки.Медицинская клеенка имеет сертификат безопасности и разрешена для использования в роддомах и поликлиниках. Мягкие бортики с 3-х сторон.Наполнитель имеет сертификат качества. Легкий уход: достаточно протереть влажной тряпкой без абразивных веществ.Габариты : 65х65 см.</t>
  </si>
  <si>
    <t>https://topol-dt.ru/catalog/pelenalnye_doski/matras_dlya_pelenaniya_polini_kids_koala_na_komod_65kh65_sm/</t>
  </si>
  <si>
    <t>https://topol-dt.ru/upload/iblock/544/9e4695f7_c8af_11ed_bf2f_549f35008dee_d185706b_cef3_11ed_bf2f_549f35008dee.jpeg</t>
  </si>
  <si>
    <t>https://topol-dt.ru/upload/iblock/fc1/9e4695f7_c8af_11ed_bf2f_549f35008dee_d185706c_cef3_11ed_bf2f_549f35008dee.jpeg</t>
  </si>
  <si>
    <t>https://topol-dt.ru/upload/iblock/c74/9e4695f7_c8af_11ed_bf2f_549f35008dee_d7f4a8a8_cef3_11ed_bf2f_549f35008dee.jpeg</t>
  </si>
  <si>
    <t>https://topol-dt.ru/upload/iblock/20e/9e4695f7_c8af_11ed_bf2f_549f35008dee_d7f4a8a9_cef3_11ed_bf2f_549f35008dee.jpeg</t>
  </si>
  <si>
    <t>Матрас для пеленания Polini kids Бегемотик на комод, 65х65 см, серый</t>
  </si>
  <si>
    <t>Матрас для пеленания Polini kids Бегемотик на комод, серый дополнит детский комод и создаст комфортную зону для пеленания..Поверхность доски состоит из непромокаемой ткани- клеенка ПВХ. Данный материал упрощает уход за изделием и не требует стирки.Медицинская клеенка имеет сертификат безопасности и разрешена для использования в роддомах и поликлиниках. Мягкие бортики с 3-х сторон.Наполнитель имеет сертификат качества. Легкий уход: достаточно протереть влажной тряпкой без абразивных веществ.Габариты : 65х65 см.</t>
  </si>
  <si>
    <t>https://topol-dt.ru/catalog/pelenalnye_doski/matras_dlya_pelenaniya_polini_kids_begemotik_na_komod_65kh65_sm_seryy/</t>
  </si>
  <si>
    <t>https://topol-dt.ru/upload/iblock/834/eae7904a_c8af_11ed_bf2f_549f35008dee_96a0bdbb_cef0_11ed_bf2f_549f35008dee.jpeg</t>
  </si>
  <si>
    <t>https://topol-dt.ru/upload/iblock/1f2/eae7904a_c8af_11ed_bf2f_549f35008dee_96a0bdbc_cef0_11ed_bf2f_549f35008dee.jpeg</t>
  </si>
  <si>
    <t>https://topol-dt.ru/upload/iblock/4d2/eae7904a_c8af_11ed_bf2f_549f35008dee_9cf82836_cef0_11ed_bf2f_549f35008dee.jpeg</t>
  </si>
  <si>
    <t>https://topol-dt.ru/upload/iblock/5cb/eae7904a_c8af_11ed_bf2f_549f35008dee_9cf82837_cef0_11ed_bf2f_549f35008dee.jpeg</t>
  </si>
  <si>
    <t>https://topol-dt.ru/upload/iblock/086/eae7904a_c8af_11ed_bf2f_549f35008dee_a3545571_cef0_11ed_bf2f_549f35008dee.jpeg</t>
  </si>
  <si>
    <t>Стульчик для кормления Polini kids 152 Звездное сияние, белый-серый</t>
  </si>
  <si>
    <t>Стульчик для кормления - самый необходимый предмет мебели для кормления малыша.Его можно использовать детям с 6 месяцев и до 3-х лет. Стул позволит ребенку почувствовать себя самостоятельным и вместе со взрослыми сидеть за одним столом. Удобное и мягкое сидение изготовлено из чистящихся материалов: медицинская клеенка, используемая в роддомах и поликлиниках.-подставка для ног;-5-ти точечные ремни безопасности;-складная конструкция;-столик с углублениями для посуды;-моющаяся поверхность;-накладки на ножках. Достаточно протереть влажной тряпочкой сидение, чтобы удалить остатки еды с поверхности. Выполнен в яркой расцветке с веселым рисунком, что поможет заинтересовать малыша.Пятиточечные ремни гарантируют безопасность и могут регулироваться по длине по мере роста ребенка.Простая конструкция и компактные размеры облегчают хранение, транспортировку стульчика для кормления..Габариты изделия: (ДхШхВ) 73,5х53х100,5 см.</t>
  </si>
  <si>
    <t>https://topol-dt.ru/catalog/stulchiki_dlya_kormleniya_1/stulchik_dlya_kormleniya_polini_kids_152_zvezdnoe_siyanie_belyy_seryy/</t>
  </si>
  <si>
    <t>https://topol-dt.ru/upload/iblock/813/26ca12bd_cd46_11ed_bf2f_549f35008dee_25d9f9ab_d3a2_11ed_bf2f_549f35008dee.jpeg</t>
  </si>
  <si>
    <t>https://topol-dt.ru/upload/iblock/8fc/26ca12bd_cd46_11ed_bf2f_549f35008dee_25d9f9ac_d3a2_11ed_bf2f_549f35008dee.jpeg</t>
  </si>
  <si>
    <t>https://topol-dt.ru/upload/iblock/3cb/26ca12bd_cd46_11ed_bf2f_549f35008dee_2c97bf52_d3a2_11ed_bf2f_549f35008dee.jpeg</t>
  </si>
  <si>
    <t>https://topol-dt.ru/upload/iblock/bb2/26ca12bd_cd46_11ed_bf2f_549f35008dee_2c97bf53_d3a2_11ed_bf2f_549f35008dee.jpeg</t>
  </si>
  <si>
    <t>https://topol-dt.ru/upload/iblock/72b/26ca12bd_cd46_11ed_bf2f_549f35008dee_32925422_d3a2_11ed_bf2f_549f35008dee.jpeg</t>
  </si>
  <si>
    <t>https://topol-dt.ru/upload/iblock/53e/26ca12bd_cd46_11ed_bf2f_549f35008dee_32925423_d3a2_11ed_bf2f_549f35008dee.jpeg</t>
  </si>
  <si>
    <t>https://topol-dt.ru/upload/iblock/6a7/26ca12bd_cd46_11ed_bf2f_549f35008dee_3ae4c3b8_d3a2_11ed_bf2f_549f35008dee.jpeg</t>
  </si>
  <si>
    <t>https://topol-dt.ru/upload/iblock/149/26ca12bd_cd46_11ed_bf2f_549f35008dee_3ae4c3b9_d3a2_11ed_bf2f_549f35008dee.jpeg</t>
  </si>
  <si>
    <t>https://topol-dt.ru/upload/iblock/fc9/26ca12bd_cd46_11ed_bf2f_549f35008dee_41f83ae8_d3a2_11ed_bf2f_549f35008dee.jpeg</t>
  </si>
  <si>
    <t>https://topol-dt.ru/upload/iblock/0b6/26ca12bd_cd46_11ed_bf2f_549f35008dee_41f83ae9_d3a2_11ed_bf2f_549f35008dee.jpeg</t>
  </si>
  <si>
    <t>https://topol-dt.ru/upload/iblock/b3a/26ca12bd_cd46_11ed_bf2f_549f35008dee_4a1b0ef8_d3a2_11ed_bf2f_549f35008dee.jpeg</t>
  </si>
  <si>
    <t>https://topol-dt.ru/upload/iblock/db4/26ca12bd_cd46_11ed_bf2f_549f35008dee_4a1b0ef9_d3a2_11ed_bf2f_549f35008dee.jpeg</t>
  </si>
  <si>
    <t>https://topol-dt.ru/upload/iblock/304/26ca12bd_cd46_11ed_bf2f_549f35008dee_4a1b0efc_d3a2_11ed_bf2f_549f35008dee.jpeg</t>
  </si>
  <si>
    <t>https://topol-dt.ru/upload/iblock/398/26ca12bd_cd46_11ed_bf2f_549f35008dee_541a1d4f_d3a2_11ed_bf2f_549f35008dee.jpeg</t>
  </si>
  <si>
    <t>https://topol-dt.ru/upload/iblock/1a2/26ca12bd_cd46_11ed_bf2f_549f35008dee_85e5062a_d3a2_11ed_bf2f_549f35008dee.pdf</t>
  </si>
  <si>
    <t>Матрас для пеленания Polini kids Звезды на комод, 70х50 см, белый-серый</t>
  </si>
  <si>
    <t>Покрытие- непромокаемая клеенка, не содержит вредных веществ.Медицинская клеенка имеет сертификат безопасности и разрешена для использования в роддомах и поликлиниках. Мягкие бортики с 3-х сторон.Наполнитель имеет сертификат качества. Легкий уход: достаточно протереть влажной тряпкой без абразивных веществ.Габариты : 70х50см..</t>
  </si>
  <si>
    <t>https://topol-dt.ru/catalog/pelenalnye_doski/matras_dlya_pelenaniya_polini_kids_zvezdy_na_komod_70kh50_sm_belyy_seryy/</t>
  </si>
  <si>
    <t>https://topol-dt.ru/upload/iblock/cb1/5c7e4854_a5fd_11ed_bf2f_549f35008dee_1e8ead1d_d77c_11ed_bf2f_549f35008dee.jpeg</t>
  </si>
  <si>
    <t>https://topol-dt.ru/upload/iblock/789/5c7e4854_a5fd_11ed_bf2f_549f35008dee_1e8ead1e_d77c_11ed_bf2f_549f35008dee.jpeg</t>
  </si>
  <si>
    <t>https://topol-dt.ru/upload/iblock/807/5c7e4854_a5fd_11ed_bf2f_549f35008dee_24dff56d_d77c_11ed_bf2f_549f35008dee.jpeg</t>
  </si>
  <si>
    <t>https://topol-dt.ru/upload/iblock/3f2/5c7e4854_a5fd_11ed_bf2f_549f35008dee_24dff56e_d77c_11ed_bf2f_549f35008dee.jpeg</t>
  </si>
  <si>
    <t>https://topol-dt.ru/upload/iblock/6f6/5c7e4854_a5fd_11ed_bf2f_549f35008dee_2c0ffd21_d77c_11ed_bf2f_549f35008dee.jpeg</t>
  </si>
  <si>
    <t>Матрас для пеленания Polini kids French Teddy на комод, 70х50 см, белый-серый</t>
  </si>
  <si>
    <t>https://topol-dt.ru/catalog/pelenalnye_doski/matras_dlya_pelenaniya_polini_kids_french_teddy_na_komod_70kh50_sm_belyy_seryy/</t>
  </si>
  <si>
    <t>https://topol-dt.ru/upload/iblock/4a2/95b8b9b1_a830_11ed_bf2f_549f35008dee_83927c2b_d77a_11ed_bf2f_549f35008dee.jpeg</t>
  </si>
  <si>
    <t>https://topol-dt.ru/upload/iblock/7b5/95b8b9b1_a830_11ed_bf2f_549f35008dee_83927c2c_d77a_11ed_bf2f_549f35008dee.jpeg</t>
  </si>
  <si>
    <t>https://topol-dt.ru/upload/iblock/888/95b8b9b1_a830_11ed_bf2f_549f35008dee_83927c2e_d77a_11ed_bf2f_549f35008dee.jpeg</t>
  </si>
  <si>
    <t>https://topol-dt.ru/upload/iblock/a1c/95b8b9b1_a830_11ed_bf2f_549f35008dee_8bbc745c_d77a_11ed_bf2f_549f35008dee.jpeg</t>
  </si>
  <si>
    <t>https://topol-dt.ru/upload/iblock/d5b/95b8b9b1_a830_11ed_bf2f_549f35008dee_8bbc745d_d77a_11ed_bf2f_549f35008dee.jpeg</t>
  </si>
  <si>
    <t>Качели-гнездо подвесные Polini kids, с подушкой, белый-бежевый</t>
  </si>
  <si>
    <t>белый-бежевый</t>
  </si>
  <si>
    <t>Качели-гнездо подвесные Polini kids прекрасно подойдут для дома, дачи, улицы.Каркас качелей выполнен из прочной металлической трубы диаметром 25 мм. Основание сделано из металлической проволоки толщиной 5 мм. Диаметр сиденья – 65 см.Прочные веревки, сделанные из полиамидного шнура толщиной 10 мм, позволят использовать качели круглый год: они не намокнут при дожде, не треснут на морозе и не выгорят на солнце.Чехол подушки выполнен из плотной ткани – оксфорд 600.Наполнитель подушки – синтепон.В комплекте с изделием идут 2 карабина:Варианты крепления: в потолок, балка, турник.Подходят для детей: от 7 лет.Максимальная нагрузка: 120 кг.Габариты (ВхШхГ) : 160х65х65 см.</t>
  </si>
  <si>
    <t>ЕАЭС RU Д-RU.РА02.В.16082/23</t>
  </si>
  <si>
    <t>https://topol-dt.ru/catalog/kacheli/kacheli_gnezdo_podvesnye_polini_kids_s_podushkoy_belyy_bezhevyy/</t>
  </si>
  <si>
    <t>https://topol-dt.ru/upload/iblock/eca/1e0b3ddd_b7f4_11ed_bf2f_549f35008dee_f819f2ff_d2d8_11ed_bf2f_549f35008dee.jpeg</t>
  </si>
  <si>
    <t>https://topol-dt.ru/upload/iblock/e50/1e0b3ddd_b7f4_11ed_bf2f_549f35008dee_627efe71_efd8_11ed_ae18_549f35008dee.jpeg</t>
  </si>
  <si>
    <t>https://topol-dt.ru/upload/iblock/0b8/1e0b3ddd_b7f4_11ed_bf2f_549f35008dee_f819f300_d2d8_11ed_bf2f_549f35008dee.jpeg</t>
  </si>
  <si>
    <t>https://topol-dt.ru/upload/iblock/7ed/1e0b3ddd_b7f4_11ed_bf2f_549f35008dee_fedc7b66_d2d8_11ed_bf2f_549f35008dee.jpeg</t>
  </si>
  <si>
    <t>https://topol-dt.ru/upload/iblock/af5/1e0b3ddd_b7f4_11ed_bf2f_549f35008dee_fedc7b67_d2d8_11ed_bf2f_549f35008dee.jpeg</t>
  </si>
  <si>
    <t>https://topol-dt.ru/upload/iblock/2bd/1e0b3ddd_b7f4_11ed_bf2f_549f35008dee_07bb5c2b_d2d9_11ed_bf2f_549f35008dee.jpeg</t>
  </si>
  <si>
    <t>https://topol-dt.ru/upload/iblock/15a/1e0b3ddd_b7f4_11ed_bf2f_549f35008dee_07bb5c2c_d2d9_11ed_bf2f_549f35008dee.jpeg</t>
  </si>
  <si>
    <t>https://topol-dt.ru/upload/iblock/6b7/1e0b3ddd_b7f4_11ed_bf2f_549f35008dee_0f3a1859_d2d9_11ed_bf2f_549f35008dee.jpeg</t>
  </si>
  <si>
    <t>https://topol-dt.ru/upload/iblock/aa2/1e0b3ddd_b7f4_11ed_bf2f_549f35008dee_0f3a185a_d2d9_11ed_bf2f_549f35008dee.jpeg</t>
  </si>
  <si>
    <t>https://topol-dt.ru/upload/iblock/8d9/1e0b3ddd_b7f4_11ed_bf2f_549f35008dee_19ada30d_d2d9_11ed_bf2f_549f35008dee.jpeg</t>
  </si>
  <si>
    <t>https://topol-dt.ru/upload/iblock/f12/1e0b3ddd_b7f4_11ed_bf2f_549f35008dee_19ada30e_d2d9_11ed_bf2f_549f35008dee.jpeg</t>
  </si>
  <si>
    <t>https://topol-dt.ru/upload/iblock/6ad/1e0b3ddd_b7f4_11ed_bf2f_549f35008dee_f1b44042_d2d8_11ed_bf2f_549f35008dee.pdf</t>
  </si>
  <si>
    <t>Доска пеленальная Polini kids Звездное сияние, для детских кроватей, белый-серый</t>
  </si>
  <si>
    <t>- мягкие  бортики от скатывания,- мягкое основание,- материал:пленка ПВХ,пенополиуретан.- дно из ДВП для фиксирования на кровати.Габариты (ДхШхВ)79,5х49х8,6см..</t>
  </si>
  <si>
    <t>https://topol-dt.ru/catalog/pelenalnye_doski/doska_pelenalnaya_polini_kids_zvezdnoe_siyanie_dlya_detskikh_krovatey_belyy_seryy/</t>
  </si>
  <si>
    <t>https://topol-dt.ru/upload/iblock/a42/906d0e9a_c89b_11ed_bf2f_549f35008dee_00165bc7_cef4_11ed_bf2f_549f35008dee.jpeg</t>
  </si>
  <si>
    <t>https://topol-dt.ru/upload/iblock/f13/906d0e9a_c89b_11ed_bf2f_549f35008dee_f1b8adc0_cef3_11ed_bf2f_549f35008dee.jpeg</t>
  </si>
  <si>
    <t>https://topol-dt.ru/upload/iblock/fa4/906d0e9a_c89b_11ed_bf2f_549f35008dee_00165bc8_cef4_11ed_bf2f_549f35008dee.jpeg</t>
  </si>
  <si>
    <t>https://topol-dt.ru/upload/iblock/b3e/906d0e9a_c89b_11ed_bf2f_549f35008dee_07fdad70_cef4_11ed_bf2f_549f35008dee.jpeg</t>
  </si>
  <si>
    <t>https://topol-dt.ru/upload/iblock/660/906d0e9a_c89b_11ed_bf2f_549f35008dee_07fdad71_cef4_11ed_bf2f_549f35008dee.jpeg</t>
  </si>
  <si>
    <t>https://topol-dt.ru/upload/iblock/7de/906d0e9a_c89b_11ed_bf2f_549f35008dee_107d572a_cef4_11ed_bf2f_549f35008dee.jpeg</t>
  </si>
  <si>
    <t>https://topol-dt.ru/upload/iblock/4d1/906d0e9a_c89b_11ed_bf2f_549f35008dee_107d572b_cef4_11ed_bf2f_549f35008dee.jpeg</t>
  </si>
  <si>
    <t>https://topol-dt.ru/upload/iblock/bb7/906d0e9a_c89b_11ed_bf2f_549f35008dee_17554bf4_cef4_11ed_bf2f_549f35008dee.jpeg</t>
  </si>
  <si>
    <t>https://topol-dt.ru/upload/iblock/5a1/906d0e9a_c89b_11ed_bf2f_549f35008dee_17554bf5_cef4_11ed_bf2f_549f35008dee.jpeg</t>
  </si>
  <si>
    <t>Стульчик для кормления Polini kids 252 Звездное сияние, белый-серый</t>
  </si>
  <si>
    <t>Рекомендуемый возраст для использования от 6 месяцев до 3-х лет. Регулируемые ремни безопасности (5-ти точечные) .Материал сиденья медицинская клеенка.Съёмный столик с подносом.Подстака для ног.В основании удобная корзина для хранения детских принадлежностей.Габариты стула (ДхШхВ) 73,5?72?100,5 см...</t>
  </si>
  <si>
    <t>https://topol-dt.ru/catalog/stulchiki_dlya_kormleniya_1/stulchik_dlya_kormleniya_polini_kids_252_zvezdnoe_siyanie_belyy_seryy/</t>
  </si>
  <si>
    <t>https://topol-dt.ru/upload/iblock/b76/8d2ad8de_cd24_11ed_bf2f_549f35008dee_fd9b210f_d777_11ed_bf2f_549f35008dee.jpeg</t>
  </si>
  <si>
    <t>https://topol-dt.ru/upload/iblock/c79/8d2ad8de_cd24_11ed_bf2f_549f35008dee_fd9b2110_d777_11ed_bf2f_549f35008dee.jpeg</t>
  </si>
  <si>
    <t>https://topol-dt.ru/upload/iblock/5a8/8d2ad8de_cd24_11ed_bf2f_549f35008dee_03bbcbe4_d778_11ed_bf2f_549f35008dee.jpeg</t>
  </si>
  <si>
    <t>https://topol-dt.ru/upload/iblock/0f0/8d2ad8de_cd24_11ed_bf2f_549f35008dee_03bbcbe5_d778_11ed_bf2f_549f35008dee.jpeg</t>
  </si>
  <si>
    <t>https://topol-dt.ru/upload/iblock/cf5/8d2ad8de_cd24_11ed_bf2f_549f35008dee_09e5fc39_d778_11ed_bf2f_549f35008dee.jpeg</t>
  </si>
  <si>
    <t>https://topol-dt.ru/upload/iblock/0db/8d2ad8de_cd24_11ed_bf2f_549f35008dee_09e5fc3b_d778_11ed_bf2f_549f35008dee.jpeg</t>
  </si>
  <si>
    <t>https://topol-dt.ru/upload/iblock/ddb/8d2ad8de_cd24_11ed_bf2f_549f35008dee_11d210a3_d778_11ed_bf2f_549f35008dee.jpeg</t>
  </si>
  <si>
    <t>https://topol-dt.ru/upload/iblock/55d/8d2ad8de_cd24_11ed_bf2f_549f35008dee_11d210a4_d778_11ed_bf2f_549f35008dee.jpeg</t>
  </si>
  <si>
    <t>https://topol-dt.ru/upload/iblock/c91/8d2ad8de_cd24_11ed_bf2f_549f35008dee_17eb9758_d778_11ed_bf2f_549f35008dee.jpeg</t>
  </si>
  <si>
    <t>https://topol-dt.ru/upload/iblock/f51/8d2ad8de_cd24_11ed_bf2f_549f35008dee_211442c5_d778_11ed_bf2f_549f35008dee.jpeg</t>
  </si>
  <si>
    <t>https://topol-dt.ru/upload/iblock/a5d/8d2ad8de_cd24_11ed_bf2f_549f35008dee_211442c6_d778_11ed_bf2f_549f35008dee.jpeg</t>
  </si>
  <si>
    <t>https://topol-dt.ru/upload/iblock/ce3/8d2ad8de_cd24_11ed_bf2f_549f35008dee_28953942_d778_11ed_bf2f_549f35008dee.jpeg</t>
  </si>
  <si>
    <t>https://topol-dt.ru/upload/iblock/cf3/8d2ad8de_cd24_11ed_bf2f_549f35008dee_a61c9856_d778_11ed_bf2f_549f35008dee.jpeg</t>
  </si>
  <si>
    <t>https://topol-dt.ru/upload/iblock/8d9/8d2ad8de_cd24_11ed_bf2f_549f35008dee_ac4b8b6c_d778_11ed_bf2f_549f35008dee.pdf</t>
  </si>
  <si>
    <t>Стул Polini kids City S Ученик, 6 гр., белый-серый</t>
  </si>
  <si>
    <t xml:space="preserve">Подходит к парте Polini kids City D2 Ученик, 6  гр..- экологически чистые материалы;- прочный металлический каркас;- пластиковые накладки на ножках;- простая сборка;- спинка и сидение стула выполнены из прочной фанеры толщиной 10 мм.;- изделие тщательно отполированы и покрыты лаком.- подходит для детей ростом от 175 - 185 см..Габариты изделия (ДхШхВ) – 36х51х85 см.см. </t>
  </si>
  <si>
    <t>https://topol-dt.ru/catalog/stoly/stul_polini_kids_city_s_uchenik_6_gr_belyy_seryy/</t>
  </si>
  <si>
    <t>https://topol-dt.ru/upload/iblock/956/306fa633_60f5_11ed_bf2f_549f35008dee_e41d68de_a7b8_11ed_bf2f_549f35008dee.jpeg</t>
  </si>
  <si>
    <t>https://topol-dt.ru/upload/iblock/358/306fa633_60f5_11ed_bf2f_549f35008dee_3b28cdd4_d479_11ee_ba8a_5254001dfc81.jpeg</t>
  </si>
  <si>
    <t>https://topol-dt.ru/upload/iblock/27a/306fa633_60f5_11ed_bf2f_549f35008dee_38209f07_d920_11ed_bf2f_549f35008dee.jpeg</t>
  </si>
  <si>
    <t>https://topol-dt.ru/upload/iblock/6de/306fa633_60f5_11ed_bf2f_549f35008dee_38209f08_d920_11ed_bf2f_549f35008dee.jpeg</t>
  </si>
  <si>
    <t>https://topol-dt.ru/upload/iblock/a3b/306fa633_60f5_11ed_bf2f_549f35008dee_3f95aea3_d920_11ed_bf2f_549f35008dee.jpeg</t>
  </si>
  <si>
    <t>https://topol-dt.ru/upload/iblock/949/306fa633_60f5_11ed_bf2f_549f35008dee_3f95aea5_d920_11ed_bf2f_549f35008dee.jpeg</t>
  </si>
  <si>
    <t>https://topol-dt.ru/upload/iblock/1fb/306fa633_60f5_11ed_bf2f_549f35008dee_46fed75d_d920_11ed_bf2f_549f35008dee.jpeg</t>
  </si>
  <si>
    <t>https://topol-dt.ru/upload/iblock/9f1/306fa633_60f5_11ed_bf2f_549f35008dee_95aff50c_d920_11ed_bf2f_549f35008dee.jpeg</t>
  </si>
  <si>
    <t>https://topol-dt.ru/upload/iblock/3c5/306fa633_60f5_11ed_bf2f_549f35008dee_95aff50d_d920_11ed_bf2f_549f35008dee.jpeg</t>
  </si>
  <si>
    <t>https://topol-dt.ru/upload/iblock/44b/306fa633_60f5_11ed_bf2f_549f35008dee_9d7f78f2_d920_11ed_bf2f_549f35008dee.jpeg</t>
  </si>
  <si>
    <t>https://topol-dt.ru/upload/iblock/c26/306fa633_60f5_11ed_bf2f_549f35008dee_08e3dff8_a2ef_11ed_bf2f_549f35008dee.pdf</t>
  </si>
  <si>
    <t>Доска пеленальная Polini Kids French Teddy, для детских кроватей, белый-серый</t>
  </si>
  <si>
    <t>- мягкие  бортики от скатывания,- мягкое основание,- материал:пленка ПВХ,пенополиуретан.- дно из ДВП для фиксирования на кровати.Габариты (ДхШхВ)77х48х7 см.</t>
  </si>
  <si>
    <t>https://topol-dt.ru/catalog/pelenalnye_doski/doska_pelenalnaya_polini_kids_french_teddy_dlya_detskikh_krovatey_belyy_seryy/</t>
  </si>
  <si>
    <t>https://topol-dt.ru/upload/iblock/fd3/5729e6d2_4a03_11e9_94db_549f35008dee_fa62b421_dcfe_11ed_bf2f_549f35008dee.jpeg</t>
  </si>
  <si>
    <t>https://topol-dt.ru/upload/iblock/add/5729e6d2_4a03_11e9_94db_549f35008dee_037fc0da_dcff_11ed_bf2f_549f35008dee.jpeg</t>
  </si>
  <si>
    <t>https://topol-dt.ru/upload/iblock/d4c/5729e6d2_4a03_11e9_94db_549f35008dee_037fc0db_dcff_11ed_bf2f_549f35008dee.jpeg</t>
  </si>
  <si>
    <t>https://topol-dt.ru/upload/iblock/988/5729e6d2_4a03_11e9_94db_549f35008dee_0b70cc4f_dcff_11ed_bf2f_549f35008dee.jpeg</t>
  </si>
  <si>
    <t>https://topol-dt.ru/upload/iblock/4bb/5729e6d2_4a03_11e9_94db_549f35008dee_0b70cc50_dcff_11ed_bf2f_549f35008dee.jpeg</t>
  </si>
  <si>
    <t>https://topol-dt.ru/upload/iblock/754/5729e6d2_4a03_11e9_94db_549f35008dee_1168233d_dcff_11ed_bf2f_549f35008dee.jpeg</t>
  </si>
  <si>
    <t>https://topol-dt.ru/upload/iblock/354/5729e6d2_4a03_11e9_94db_549f35008dee_19664e42_dcff_11ed_bf2f_549f35008dee.jpeg</t>
  </si>
  <si>
    <t>https://topol-dt.ru/upload/iblock/419/5729e6d2_4a03_11e9_94db_549f35008dee_19664e44_dcff_11ed_bf2f_549f35008dee.jpeg</t>
  </si>
  <si>
    <t>https://topol-dt.ru/upload/iblock/88b/5729e6d2_4a03_11e9_94db_549f35008dee_207337ef_dcff_11ed_bf2f_549f35008dee.jpeg</t>
  </si>
  <si>
    <t>Турник настенный Polini Sport Pulse Basic, белый</t>
  </si>
  <si>
    <t>Турник на один широкий хват;Материал: труба стальная круглого и квадратного профиля,  ручки пластмассовые;Крепление к стене через дюбеля (в комплекте)Максимальная нагрузка: 100 кг – в статике, 150 кг – в динамике.Защитно-декоративное покрытие – краска порошковая.Габариты изделия: (ШхГхВ) 101х30х40 см..</t>
  </si>
  <si>
    <t>https://topol-dt.ru/catalog/detskie_sportivnye_kompleksy/turnik_nastennyy_polini_sport_pulse_basic_belyy/</t>
  </si>
  <si>
    <t>https://topol-dt.ru/upload/iblock/bd6/57a8bf19_5685_11ed_bf2f_549f35008dee_e0f60954_e297_11ed_bf2f_549f35008dee.jpeg</t>
  </si>
  <si>
    <t>https://topol-dt.ru/upload/iblock/857/57a8bf19_5685_11ed_bf2f_549f35008dee_e0f60956_e297_11ed_bf2f_549f35008dee.jpeg</t>
  </si>
  <si>
    <t>https://topol-dt.ru/upload/iblock/044/57a8bf19_5685_11ed_bf2f_549f35008dee_e8261107_e297_11ed_bf2f_549f35008dee.jpeg</t>
  </si>
  <si>
    <t>https://topol-dt.ru/upload/iblock/0d4/57a8bf19_5685_11ed_bf2f_549f35008dee_e8261108_e297_11ed_bf2f_549f35008dee.jpeg</t>
  </si>
  <si>
    <t>Турник настенный Polini Sport Pulse Standard, белый</t>
  </si>
  <si>
    <t>Турник на два различных хвата – для проработки разных групп мышц рук и плеча;Материал: труба стальная круглого и квадратного профиля,  ручки пластмассовые;Крепление к стене через дюбеля (в комплекте)Максимальная нагрузка: 100 кг – в статике, 150 кг – в динамике.Защитно-декоративное покрытие – краска порошковая.Габариты изделия: (ШхГхВ) 101х56х40 см..</t>
  </si>
  <si>
    <t>https://topol-dt.ru/catalog/detskie_sportivnye_kompleksy/turnik_nastennyy_polini_sport_pulse_standard_belyy/</t>
  </si>
  <si>
    <t>https://topol-dt.ru/upload/iblock/a1d/8935eb3e_5685_11ed_bf2f_549f35008dee_41308a47_e298_11ed_bf2f_549f35008dee.jpeg</t>
  </si>
  <si>
    <t>https://topol-dt.ru/upload/iblock/c34/8935eb3e_5685_11ed_bf2f_549f35008dee_41308a48_e298_11ed_bf2f_549f35008dee.jpeg</t>
  </si>
  <si>
    <t>https://topol-dt.ru/upload/iblock/771/8935eb3e_5685_11ed_bf2f_549f35008dee_47c37729_e298_11ed_bf2f_549f35008dee.jpeg</t>
  </si>
  <si>
    <t>https://topol-dt.ru/upload/iblock/099/8935eb3e_5685_11ed_bf2f_549f35008dee_47c3772a_e298_11ed_bf2f_549f35008dee.jpeg</t>
  </si>
  <si>
    <t>https://topol-dt.ru/upload/iblock/591/8935eb3e_5685_11ed_bf2f_549f35008dee_47c3772b_e298_11ed_bf2f_549f35008dee.jpeg</t>
  </si>
  <si>
    <t>https://topol-dt.ru/upload/iblock/9ea/8935eb3e_5685_11ed_bf2f_549f35008dee_52728444_e298_11ed_bf2f_549f35008dee.jpeg</t>
  </si>
  <si>
    <t>Турник настенный Polini Sport Pulse Premium, 3 в 1, белый-серый</t>
  </si>
  <si>
    <t>Турник 3 в 1–турник, брусья, а также стан для тренировки мышц пресса;Материал: труба стальная круглого и квадратного профиля,  ручки пластмассовые;Наличие подлокотников и спинки – оббитых кожей;Крепление к стене навесное на металлические крюки;Максимальная нагрузка: 100 кг – в статике, 150 кг – в динамике.Защитно-декоративное покрытие – краска порошковая.Габариты ищделия: (ШхГхВ) 101х52,5х88 см..</t>
  </si>
  <si>
    <t>https://topol-dt.ru/catalog/detskie_sportivnye_kompleksy/turnik_nastennyy_polini_sport_pulse_premium_3_v_1_belyy_seryy/</t>
  </si>
  <si>
    <t>https://topol-dt.ru/upload/iblock/462/a67432fc_5685_11ed_bf2f_549f35008dee_650ab997_d2df_11ed_bf2f_549f35008dee.jpeg</t>
  </si>
  <si>
    <t>https://topol-dt.ru/upload/iblock/8f6/a67432fc_5685_11ed_bf2f_549f35008dee_650ab996_d2df_11ed_bf2f_549f35008dee.jpeg</t>
  </si>
  <si>
    <t>https://topol-dt.ru/upload/iblock/156/a67432fc_5685_11ed_bf2f_549f35008dee_6cd7dc1c_d2df_11ed_bf2f_549f35008dee.jpeg</t>
  </si>
  <si>
    <t>https://topol-dt.ru/upload/iblock/8ad/a67432fc_5685_11ed_bf2f_549f35008dee_6cd7dc1d_d2df_11ed_bf2f_549f35008dee.jpeg</t>
  </si>
  <si>
    <t>https://topol-dt.ru/upload/iblock/e3f/a67432fc_5685_11ed_bf2f_549f35008dee_cf9771fb_d2df_11ed_bf2f_549f35008dee.jpeg</t>
  </si>
  <si>
    <t>https://topol-dt.ru/upload/iblock/b04/a67432fc_5685_11ed_bf2f_549f35008dee_dbf55827_d2df_11ed_bf2f_549f35008dee.pdf</t>
  </si>
  <si>
    <t>Кровать детская Polini kids Simple 3000 с нишами, серый</t>
  </si>
  <si>
    <t>https://topol-dt.ru/catalog/krovati_podrostkovye/krovat_detskaya_polini_kids_simple_3000_s_nishami_seryy/</t>
  </si>
  <si>
    <t>Доска пеленальная Polini kids Звездное сияние с бортиками, для детских кроватей, белый-серый</t>
  </si>
  <si>
    <t>Доска пеленальная Polini kids - альтернатива пеленальным комодам и столикам. Может устанавливаться на детскую кроватку или на любую горизонтальную поверхность.Мягкие полукруглые бортики с наполнением из пенополиуретана не дают ребенку скатиться.Жесткая и надежная основа из ДВП выдерживает вес до 10 кг.Верхний слой в виде прочного покрытия из ПВХ .Доску легко мыть: достаточно протереть влажной тряпочкой без абразивных веществ.Возраст: с рождения до 6 месяцев.Размер изделия - 80х56х8 см.</t>
  </si>
  <si>
    <t>https://topol-dt.ru/catalog/pelenalnye_doski/doska_pelenalnaya_polini_kids_zvezdnoe_siyanie_s_bortikami_dlya_detskikh_krovatey_belyy_seryy/</t>
  </si>
  <si>
    <t>https://topol-dt.ru/upload/iblock/c6a/bd48b4ae_d52c_11ed_bf2f_549f35008dee_ffbe1558_fecf_11ed_ae18_549f35008dee.jpeg</t>
  </si>
  <si>
    <t>https://topol-dt.ru/upload/iblock/813/bd48b4ae_d52c_11ed_bf2f_549f35008dee_ffbe1559_fecf_11ed_ae18_549f35008dee.jpeg</t>
  </si>
  <si>
    <t>https://topol-dt.ru/upload/iblock/7bb/bd48b4ae_d52c_11ed_bf2f_549f35008dee_0853c7a6_fed0_11ed_ae18_549f35008dee.jpeg</t>
  </si>
  <si>
    <t>https://topol-dt.ru/upload/iblock/985/bd48b4ae_d52c_11ed_bf2f_549f35008dee_0853c7a7_fed0_11ed_ae18_549f35008dee.jpeg</t>
  </si>
  <si>
    <t>https://topol-dt.ru/upload/iblock/04f/bd48b4ae_d52c_11ed_bf2f_549f35008dee_0f4efdd1_fed0_11ed_ae18_549f35008dee.jpeg</t>
  </si>
  <si>
    <t>https://topol-dt.ru/upload/iblock/337/bd48b4ae_d52c_11ed_bf2f_549f35008dee_0f4efdd2_fed0_11ed_ae18_549f35008dee.jpeg</t>
  </si>
  <si>
    <t>https://topol-dt.ru/upload/iblock/f26/bd48b4ae_d52c_11ed_bf2f_549f35008dee_18099dca_fed0_11ed_ae18_549f35008dee.jpeg</t>
  </si>
  <si>
    <t>https://topol-dt.ru/upload/iblock/4a8/bd48b4ae_d52c_11ed_bf2f_549f35008dee_18099dcb_fed0_11ed_ae18_549f35008dee.jpeg</t>
  </si>
  <si>
    <t>https://topol-dt.ru/upload/iblock/514/bd48b4ae_d52c_11ed_bf2f_549f35008dee_20dfdc7a_fed0_11ed_ae18_549f35008dee.jpeg</t>
  </si>
  <si>
    <t>Кровать детская Polini kids Porto 1300, графит-дуб крафт</t>
  </si>
  <si>
    <t>графит-дуб крафт</t>
  </si>
  <si>
    <t>https://topol-dt.ru/catalog/krovatki/krovat_detskaya_polini_kids_porto_1300_grafit_dub_kraft/</t>
  </si>
  <si>
    <t>https://topol-dt.ru/upload/iblock/410/aa235983_4ae7_11ed_bf2f_549f35008dee_2e0c7702_fef2_11ed_ae18_549f35008dee.jpeg</t>
  </si>
  <si>
    <t>https://topol-dt.ru/upload/iblock/402/aa235983_4ae7_11ed_bf2f_549f35008dee_3e8998d4_1e57_11ef_ba8e_5254001dfc81.jpeg</t>
  </si>
  <si>
    <t>https://topol-dt.ru/upload/iblock/680/aa235983_4ae7_11ed_bf2f_549f35008dee_3e8998d5_1e57_11ef_ba8e_5254001dfc81.jpeg</t>
  </si>
  <si>
    <t>https://topol-dt.ru/upload/iblock/05f/aa235983_4ae7_11ed_bf2f_549f35008dee_3e8998d6_1e57_11ef_ba8e_5254001dfc81.jpeg</t>
  </si>
  <si>
    <t>https://topol-dt.ru/upload/iblock/145/aa235983_4ae7_11ed_bf2f_549f35008dee_47f40b82_1e57_11ef_ba8e_5254001dfc81.jpeg</t>
  </si>
  <si>
    <t>https://topol-dt.ru/upload/iblock/18c/aa235983_4ae7_11ed_bf2f_549f35008dee_47f40b83_1e57_11ef_ba8e_5254001dfc81.jpeg</t>
  </si>
  <si>
    <t>https://topol-dt.ru/upload/iblock/fbb/aa235983_4ae7_11ed_bf2f_549f35008dee_5256718b_1e57_11ef_ba8e_5254001dfc81.jpeg</t>
  </si>
  <si>
    <t>https://topol-dt.ru/upload/iblock/222/aa235983_4ae7_11ed_bf2f_549f35008dee_5256718c_1e57_11ef_ba8e_5254001dfc81.jpeg</t>
  </si>
  <si>
    <t>https://topol-dt.ru/upload/iblock/bb1/aa235983_4ae7_11ed_bf2f_549f35008dee_b1913af0_fef2_11ed_ae18_549f35008dee.pdf</t>
  </si>
  <si>
    <t>Кроватка детская Polini kids Simple 340, белый</t>
  </si>
  <si>
    <t>https://topol-dt.ru/catalog/krovatki/krovatka_detskaya_polini_kids_simple_340_belyy/</t>
  </si>
  <si>
    <t>https://topol-dt.ru/upload/iblock/4b3/e489eff7_c197_11ed_bf2f_549f35008dee_84eb33ab_c7d5_11ed_bf2f_549f35008dee.jpeg</t>
  </si>
  <si>
    <t>https://topol-dt.ru/upload/iblock/c70/e489eff7_c197_11ed_bf2f_549f35008dee_b119be1a_4418_11ef_ba90_5254001dfc81.jpeg</t>
  </si>
  <si>
    <t>https://topol-dt.ru/upload/iblock/85c/e489eff7_c197_11ed_bf2f_549f35008dee_84eb33ac_c7d5_11ed_bf2f_549f35008dee.jpeg</t>
  </si>
  <si>
    <t>https://topol-dt.ru/upload/iblock/9ee/e489eff7_c197_11ed_bf2f_549f35008dee_8c1b3b5f_c7d5_11ed_bf2f_549f35008dee.jpeg</t>
  </si>
  <si>
    <t>https://topol-dt.ru/upload/iblock/ac9/e489eff7_c197_11ed_bf2f_549f35008dee_8c1b3b60_c7d5_11ed_bf2f_549f35008dee.jpeg</t>
  </si>
  <si>
    <t>https://topol-dt.ru/upload/iblock/478/e489eff7_c197_11ed_bf2f_549f35008dee_935becb4_c7d5_11ed_bf2f_549f35008dee.jpeg</t>
  </si>
  <si>
    <t>https://topol-dt.ru/upload/iblock/1cc/e489eff7_c197_11ed_bf2f_549f35008dee_935becb5_c7d5_11ed_bf2f_549f35008dee.jpeg</t>
  </si>
  <si>
    <t>https://topol-dt.ru/upload/iblock/12c/e489eff7_c197_11ed_bf2f_549f35008dee_9c2ee698_c7d5_11ed_bf2f_549f35008dee.jpeg</t>
  </si>
  <si>
    <t>https://topol-dt.ru/upload/iblock/49b/e489eff7_c197_11ed_bf2f_549f35008dee_9c2ee699_c7d5_11ed_bf2f_549f35008dee.jpeg</t>
  </si>
  <si>
    <t>https://topol-dt.ru/upload/iblock/a04/e489eff7_c197_11ed_bf2f_549f35008dee_a46002ea_c7d5_11ed_bf2f_549f35008dee.jpeg</t>
  </si>
  <si>
    <t>https://topol-dt.ru/upload/iblock/9b1/e489eff7_c197_11ed_bf2f_549f35008dee_abd9d546_c7d5_11ed_bf2f_549f35008dee.jpeg</t>
  </si>
  <si>
    <t>https://topol-dt.ru/upload/iblock/e98/e489eff7_c197_11ed_bf2f_549f35008dee_abd9d547_c7d5_11ed_bf2f_549f35008dee.jpeg</t>
  </si>
  <si>
    <t>https://topol-dt.ru/upload/iblock/a1d/e489eff7_c197_11ed_bf2f_549f35008dee_b44d981f_c7d5_11ed_bf2f_549f35008dee.jpeg</t>
  </si>
  <si>
    <t>https://topol-dt.ru/upload/iblock/c8a/e489eff7_c197_11ed_bf2f_549f35008dee_ba64bd73_c7d5_11ed_bf2f_549f35008dee.jpeg</t>
  </si>
  <si>
    <t>https://topol-dt.ru/upload/iblock/fac/e489eff7_c197_11ed_bf2f_549f35008dee_ba64bd74_c7d5_11ed_bf2f_549f35008dee.jpeg</t>
  </si>
  <si>
    <t>https://topol-dt.ru/upload/iblock/b09/e489eff7_c197_11ed_bf2f_549f35008dee_c487595d_c7d5_11ed_bf2f_549f35008dee.jpeg</t>
  </si>
  <si>
    <t>https://topol-dt.ru/upload/iblock/86a/e489eff7_c197_11ed_bf2f_549f35008dee_cc521a83_c7d5_11ed_bf2f_549f35008dee.jpeg</t>
  </si>
  <si>
    <t>https://topol-dt.ru/upload/iblock/37d/e489eff7_c197_11ed_bf2f_549f35008dee_81a7df30_fef6_11ed_ae18_549f35008dee.pdf</t>
  </si>
  <si>
    <t>Качели детские Polini kids Жирафик</t>
  </si>
  <si>
    <t>Жирафик</t>
  </si>
  <si>
    <t>Качели детские Polini kids гармонично впишутся в интерьер детской комнаты.Выполнены из надежного металлического каркаса с мягкими насадками.Специальные насадки на ножках от скольжения.Съемное моющееся сиденье.Для безопасности во время качания предусмотрены ремни безопасности.Легко и компактно складываются для хранения и транспортировки.Размеры  (ДхШхВ): 93,5х56х108,5 см..</t>
  </si>
  <si>
    <t>https://topol-dt.ru/catalog/kacheli/kacheli_detskie_polini_kids_zhirafik/</t>
  </si>
  <si>
    <t>https://topol-dt.ru/upload/iblock/832/be9fdb8c_e4c8_11ed_bf2f_549f35008dee_ec75035f_fef2_11ed_ae18_549f35008dee.jpeg</t>
  </si>
  <si>
    <t>https://topol-dt.ru/upload/iblock/065/be9fdb8c_e4c8_11ed_bf2f_549f35008dee_ec750360_fef2_11ed_ae18_549f35008dee.jpeg</t>
  </si>
  <si>
    <t>https://topol-dt.ru/upload/iblock/b9f/be9fdb8c_e4c8_11ed_bf2f_549f35008dee_f4bb34f3_fef2_11ed_ae18_549f35008dee.jpeg</t>
  </si>
  <si>
    <t>https://topol-dt.ru/upload/iblock/93a/be9fdb8c_e4c8_11ed_bf2f_549f35008dee_f4bb34f4_fef2_11ed_ae18_549f35008dee.jpeg</t>
  </si>
  <si>
    <t>https://topol-dt.ru/upload/iblock/347/be9fdb8c_e4c8_11ed_bf2f_549f35008dee_f4bb34f5_fef2_11ed_ae18_549f35008dee.jpeg</t>
  </si>
  <si>
    <t>https://topol-dt.ru/upload/iblock/3b9/be9fdb8c_e4c8_11ed_bf2f_549f35008dee_fd3596aa_fef2_11ed_ae18_549f35008dee.jpeg</t>
  </si>
  <si>
    <t>https://topol-dt.ru/upload/iblock/26d/be9fdb8c_e4c8_11ed_bf2f_549f35008dee_fd3596ab_fef2_11ed_ae18_549f35008dee.jpeg</t>
  </si>
  <si>
    <t>https://topol-dt.ru/upload/iblock/251/be9fdb8c_e4c8_11ed_bf2f_549f35008dee_fd3596ac_fef2_11ed_ae18_549f35008dee.jpeg</t>
  </si>
  <si>
    <t>https://topol-dt.ru/upload/iblock/c66/be9fdb8c_e4c8_11ed_bf2f_549f35008dee_068e9bd4_fef3_11ed_ae18_549f35008dee.jpeg</t>
  </si>
  <si>
    <t>https://topol-dt.ru/upload/iblock/439/be9fdb8c_e4c8_11ed_bf2f_549f35008dee_068e9bd5_fef3_11ed_ae18_549f35008dee.jpeg</t>
  </si>
  <si>
    <t>https://topol-dt.ru/upload/iblock/743/be9fdb8c_e4c8_11ed_bf2f_549f35008dee_0dca1040_fef3_11ed_ae18_549f35008dee.jpeg</t>
  </si>
  <si>
    <t>https://topol-dt.ru/upload/iblock/5d2/be9fdb8c_e4c8_11ed_bf2f_549f35008dee_0dca1041_fef3_11ed_ae18_549f35008dee.jpeg</t>
  </si>
  <si>
    <t>https://topol-dt.ru/upload/iblock/732/be9fdb8c_e4c8_11ed_bf2f_549f35008dee_1470475d_fef3_11ed_ae18_549f35008dee.jpeg</t>
  </si>
  <si>
    <t>https://topol-dt.ru/upload/iblock/780/be9fdb8c_e4c8_11ed_bf2f_549f35008dee_23a3cf13_11c8_11ee_ae18_549f35008dee.jpeg</t>
  </si>
  <si>
    <t>Доска пеленальная Polini kids Жирафик с бортиками, для детских кроватей</t>
  </si>
  <si>
    <t>https://topol-dt.ru/catalog/pelenalnye_doski/doska_pelenalnaya_polini_kids_zhirafik_s_bortikami_dlya_detskikh_krovatey/</t>
  </si>
  <si>
    <t>https://topol-dt.ru/upload/iblock/939/808e9edd_ddcc_11ed_bf2f_549f35008dee_36786917_ffb9_11ed_ae18_549f35008dee.jpeg</t>
  </si>
  <si>
    <t>https://topol-dt.ru/upload/iblock/a95/808e9edd_ddcc_11ed_bf2f_549f35008dee_36786918_ffb9_11ed_ae18_549f35008dee.jpeg</t>
  </si>
  <si>
    <t>https://topol-dt.ru/upload/iblock/52f/808e9edd_ddcc_11ed_bf2f_549f35008dee_3e778883_ffb9_11ed_ae18_549f35008dee.jpeg</t>
  </si>
  <si>
    <t>https://topol-dt.ru/upload/iblock/f35/808e9edd_ddcc_11ed_bf2f_549f35008dee_3e778884_ffb9_11ed_ae18_549f35008dee.jpeg</t>
  </si>
  <si>
    <t>https://topol-dt.ru/upload/iblock/712/808e9edd_ddcc_11ed_bf2f_549f35008dee_453c724a_ffb9_11ed_ae18_549f35008dee.jpeg</t>
  </si>
  <si>
    <t>https://topol-dt.ru/upload/iblock/80b/808e9edd_ddcc_11ed_bf2f_549f35008dee_453c724b_ffb9_11ed_ae18_549f35008dee.jpeg</t>
  </si>
  <si>
    <t>https://topol-dt.ru/upload/iblock/c17/808e9edd_ddcc_11ed_bf2f_549f35008dee_4c1205b4_ffb9_11ed_ae18_549f35008dee.jpeg</t>
  </si>
  <si>
    <t>https://topol-dt.ru/upload/iblock/369/808e9edd_ddcc_11ed_bf2f_549f35008dee_4c1205b5_ffb9_11ed_ae18_549f35008dee.jpeg</t>
  </si>
  <si>
    <t>Матрас для пеленания Polini kids Жирафик на комод, 65х65 см</t>
  </si>
  <si>
    <t>Матрас для пеленания Polini kids на комод, 65х65 см, белый-серый дополнит детский комод и создаст комфортную зону для пеленания..Поверхность доски состоит из непромокаемой ткани- пленка  ПВХ. Данный материал упрощает уход за изделием и не требует стирки.Медицинская клеенка имеет сертификат безопасности и разрешена для использования в роддомах и поликлиниках. Мягкие бортики с 3-х сторон.Наполнитель:100% полиэфир имеет сертификат качества. Легкий уход: достаточно протереть влажной тряпкой без абразивных веществ.Идеально подходит для пеленальной поверхности кроватки 800,900 French/AmeliГабариты : 65х65 см.</t>
  </si>
  <si>
    <t>https://topol-dt.ru/catalog/pelenalnye_doski/matras_dlya_pelenaniya_polini_kids_zhirafik_na_komod_65kh65_sm/</t>
  </si>
  <si>
    <t>https://topol-dt.ru/upload/iblock/83c/6065712c_ddd9_11ed_bf2f_549f35008dee_e97885da_ffb8_11ed_ae18_549f35008dee.jpeg</t>
  </si>
  <si>
    <t>https://topol-dt.ru/upload/iblock/328/6065712c_ddd9_11ed_bf2f_549f35008dee_e97885db_ffb8_11ed_ae18_549f35008dee.jpeg</t>
  </si>
  <si>
    <t>https://topol-dt.ru/upload/iblock/df7/6065712c_ddd9_11ed_bf2f_549f35008dee_eff60659_ffb8_11ed_ae18_549f35008dee.jpeg</t>
  </si>
  <si>
    <t>https://topol-dt.ru/upload/iblock/c78/6065712c_ddd9_11ed_bf2f_549f35008dee_eff6065a_ffb8_11ed_ae18_549f35008dee.jpeg</t>
  </si>
  <si>
    <t>https://topol-dt.ru/upload/iblock/5d4/6065712c_ddd9_11ed_bf2f_549f35008dee_eff6065b_ffb8_11ed_ae18_549f35008dee.jpeg</t>
  </si>
  <si>
    <t>https://topol-dt.ru/upload/iblock/267/6065712c_ddd9_11ed_bf2f_549f35008dee_f912cae6_ffb8_11ed_ae18_549f35008dee.jpeg</t>
  </si>
  <si>
    <t>Матрас для пеленания Polini kids Жирафик на комод, 70х50 см</t>
  </si>
  <si>
    <t>https://topol-dt.ru/catalog/pelenalnye_doski/matras_dlya_pelenaniya_polini_kids_zhirafik_na_komod_70kh50_sm/</t>
  </si>
  <si>
    <t>https://topol-dt.ru/upload/iblock/201/d2b56847_eb3f_11ed_bf2f_549f35008dee_c1f8b04e_ffb8_11ed_ae18_549f35008dee.jpeg</t>
  </si>
  <si>
    <t>https://topol-dt.ru/upload/iblock/c82/d2b56847_eb3f_11ed_bf2f_549f35008dee_ce96dba2_ffb8_11ed_ae18_549f35008dee.jpeg</t>
  </si>
  <si>
    <t>https://topol-dt.ru/upload/iblock/bcc/d2b56847_eb3f_11ed_bf2f_549f35008dee_ce96dba3_ffb8_11ed_ae18_549f35008dee.jpeg</t>
  </si>
  <si>
    <t>https://topol-dt.ru/upload/iblock/09f/d2b56847_eb3f_11ed_bf2f_549f35008dee_d5c481f6_ffb8_11ed_ae18_549f35008dee.jpeg</t>
  </si>
  <si>
    <t>https://topol-dt.ru/upload/iblock/fed/d2b56847_eb3f_11ed_bf2f_549f35008dee_d5c481f7_ffb8_11ed_ae18_549f35008dee.jpeg</t>
  </si>
  <si>
    <t>https://topol-dt.ru/upload/iblock/df2/d2b56847_eb3f_11ed_bf2f_549f35008dee_d5c481f8_ffb8_11ed_ae18_549f35008dee.jpeg</t>
  </si>
  <si>
    <t>Матрас для пеленания Polini kids Жирафик на комод, 77х72 см</t>
  </si>
  <si>
    <t>Пеленальная доска Polini kids предназначена для использования на твердой поверхности, подходит к пеленальным комодам Фея/Polini 1580 и 1780.По краям матрасика есть бортики, которые не дадут ребенку случайно скатиться.Универсальный рисунок со звездами подойдет мальчику и девочке.Материал:Покрытие - непромокаемая клеенка.Наполнение — мягкий холлофайбер.Медицинская клеенка разрешена к использованию в роддомах и поликлиниках. На материал есть сертификат безопасности.Размер изделия: 77х72 см.</t>
  </si>
  <si>
    <t>https://topol-dt.ru/catalog/pelenalnye_doski/matras_dlya_pelenaniya_polini_kids_zhirafik_na_komod_77kh72_sm/</t>
  </si>
  <si>
    <t>https://topol-dt.ru/upload/iblock/5bd/144988fa_eb40_11ed_bf2f_549f35008dee_057573d3_ffb9_11ed_ae18_549f35008dee.jpeg</t>
  </si>
  <si>
    <t>https://topol-dt.ru/upload/iblock/4cf/144988fa_eb40_11ed_bf2f_549f35008dee_057573d4_ffb9_11ed_ae18_549f35008dee.jpeg</t>
  </si>
  <si>
    <t>https://topol-dt.ru/upload/iblock/d7b/144988fa_eb40_11ed_bf2f_549f35008dee_0b93bd47_ffb9_11ed_ae18_549f35008dee.jpeg</t>
  </si>
  <si>
    <t>https://topol-dt.ru/upload/iblock/87a/144988fa_eb40_11ed_bf2f_549f35008dee_0b93bd48_ffb9_11ed_ae18_549f35008dee.jpeg</t>
  </si>
  <si>
    <t>https://topol-dt.ru/upload/iblock/f6a/144988fa_eb40_11ed_bf2f_549f35008dee_0b93bd49_ffb9_11ed_ae18_549f35008dee.jpeg</t>
  </si>
  <si>
    <t>https://topol-dt.ru/upload/iblock/afb/144988fa_eb40_11ed_bf2f_549f35008dee_13c99c59_ffb9_11ed_ae18_549f35008dee.jpeg</t>
  </si>
  <si>
    <t>Стульчик для кормления Polini kids 252 Котики, макиато</t>
  </si>
  <si>
    <t>https://topol-dt.ru/catalog/stulchiki_dlya_kormleniya_1/stulchik_dlya_kormleniya_polini_kids_252_kotiki_makiato/</t>
  </si>
  <si>
    <t>https://topol-dt.ru/upload/iblock/3b7/b29ef5ee_b499_11eb_9107_549f35008dee_38f740d2_0139_11ee_ae18_549f35008dee.jpeg</t>
  </si>
  <si>
    <t>https://topol-dt.ru/upload/iblock/598/b29ef5ee_b499_11eb_9107_549f35008dee_38f740d3_0139_11ee_ae18_549f35008dee.jpeg</t>
  </si>
  <si>
    <t>https://topol-dt.ru/upload/iblock/c2b/b29ef5ee_b499_11eb_9107_549f35008dee_3f61b64f_0139_11ee_ae18_549f35008dee.jpeg</t>
  </si>
  <si>
    <t>https://topol-dt.ru/upload/iblock/02c/b29ef5ee_b499_11eb_9107_549f35008dee_3f61b650_0139_11ee_ae18_549f35008dee.jpeg</t>
  </si>
  <si>
    <t>https://topol-dt.ru/upload/iblock/992/b29ef5ee_b499_11eb_9107_549f35008dee_45fe28b2_0139_11ee_ae18_549f35008dee.jpeg</t>
  </si>
  <si>
    <t>https://topol-dt.ru/upload/iblock/787/b29ef5ee_b499_11eb_9107_549f35008dee_45fe28b3_0139_11ee_ae18_549f35008dee.jpeg</t>
  </si>
  <si>
    <t>https://topol-dt.ru/upload/iblock/eea/b29ef5ee_b499_11eb_9107_549f35008dee_4e7b710c_0139_11ee_ae18_549f35008dee.jpeg</t>
  </si>
  <si>
    <t>https://topol-dt.ru/upload/iblock/a55/b29ef5ee_b499_11eb_9107_549f35008dee_4e7b710d_0139_11ee_ae18_549f35008dee.jpeg</t>
  </si>
  <si>
    <t>https://topol-dt.ru/upload/iblock/ca6/b29ef5ee_b499_11eb_9107_549f35008dee_562e646f_0139_11ee_ae18_549f35008dee.jpeg</t>
  </si>
  <si>
    <t>https://topol-dt.ru/upload/iblock/13f/b29ef5ee_b499_11eb_9107_549f35008dee_5e1cda39_0139_11ee_ae18_549f35008dee.jpeg</t>
  </si>
  <si>
    <t>https://topol-dt.ru/upload/iblock/7c7/b29ef5ee_b499_11eb_9107_549f35008dee_5e1cda3a_0139_11ee_ae18_549f35008dee.jpeg</t>
  </si>
  <si>
    <t>https://topol-dt.ru/upload/iblock/31a/b29ef5ee_b499_11eb_9107_549f35008dee_68632ac7_0139_11ee_ae18_549f35008dee.jpeg</t>
  </si>
  <si>
    <t>https://topol-dt.ru/upload/iblock/d85/b29ef5ee_b499_11eb_9107_549f35008dee_68632ac8_0139_11ee_ae18_549f35008dee.jpeg</t>
  </si>
  <si>
    <t>Качели детские Polini kids Слоник, макиато</t>
  </si>
  <si>
    <t xml:space="preserve">Качели детские Polini kids гармонично впишутся в интерьер детской комнаты.Выполнены из надежного металлического каркаса с мягкими насадками.Специальные насадки на ножках от скольжения.Съемное моющееся сиденье.Для безопасности во время качания предусмотрены ремни безопасности.Легко и компактно складываются для хранения и транспортировки.Размеры  (ДхШхВ): 93,5х56х108,5 см.. </t>
  </si>
  <si>
    <t>https://topol-dt.ru/catalog/kacheli/kacheli_detskie_polini_kids_slonik_makiato/</t>
  </si>
  <si>
    <t>https://topol-dt.ru/upload/iblock/f47/92f17049_f561_11ed_ae18_549f35008dee_35e1d997_ffed_11ed_ae18_549f35008dee.jpeg</t>
  </si>
  <si>
    <t>https://topol-dt.ru/upload/iblock/bb6/92f17049_f561_11ed_ae18_549f35008dee_35e1d998_ffed_11ed_ae18_549f35008dee.jpeg</t>
  </si>
  <si>
    <t>https://topol-dt.ru/upload/iblock/1af/92f17049_f561_11ed_ae18_549f35008dee_3d8684b8_ffed_11ed_ae18_549f35008dee.jpeg</t>
  </si>
  <si>
    <t>https://topol-dt.ru/upload/iblock/b23/92f17049_f561_11ed_ae18_549f35008dee_3d8684b9_ffed_11ed_ae18_549f35008dee.jpeg</t>
  </si>
  <si>
    <t>https://topol-dt.ru/upload/iblock/c6b/92f17049_f561_11ed_ae18_549f35008dee_44907668_ffed_11ed_ae18_549f35008dee.jpeg</t>
  </si>
  <si>
    <t>https://topol-dt.ru/upload/iblock/daf/92f17049_f561_11ed_ae18_549f35008dee_44907669_ffed_11ed_ae18_549f35008dee.jpeg</t>
  </si>
  <si>
    <t>https://topol-dt.ru/upload/iblock/2db/92f17049_f561_11ed_ae18_549f35008dee_4b63a871_ffed_11ed_ae18_549f35008dee.jpeg</t>
  </si>
  <si>
    <t>https://topol-dt.ru/upload/iblock/a03/92f17049_f561_11ed_ae18_549f35008dee_4b63a872_ffed_11ed_ae18_549f35008dee.jpeg</t>
  </si>
  <si>
    <t>https://topol-dt.ru/upload/iblock/893/92f17049_f561_11ed_ae18_549f35008dee_530ab4f2_ffed_11ed_ae18_549f35008dee.jpeg</t>
  </si>
  <si>
    <t>https://topol-dt.ru/upload/iblock/d4a/92f17049_f561_11ed_ae18_549f35008dee_5969438e_ffed_11ed_ae18_549f35008dee.jpeg</t>
  </si>
  <si>
    <t>https://topol-dt.ru/upload/iblock/730/92f17049_f561_11ed_ae18_549f35008dee_5969438f_ffed_11ed_ae18_549f35008dee.jpeg</t>
  </si>
  <si>
    <t>https://topol-dt.ru/upload/iblock/f92/92f17049_f561_11ed_ae18_549f35008dee_5fe2014d_ffed_11ed_ae18_549f35008dee.jpeg</t>
  </si>
  <si>
    <t>https://topol-dt.ru/upload/iblock/c15/92f17049_f561_11ed_ae18_549f35008dee_5fe2014e_ffed_11ed_ae18_549f35008dee.jpeg</t>
  </si>
  <si>
    <t>https://topol-dt.ru/upload/iblock/f8d/92f17049_f561_11ed_ae18_549f35008dee_66fc9c9e_ffed_11ed_ae18_549f35008dee.jpeg</t>
  </si>
  <si>
    <t>https://topol-dt.ru/upload/iblock/a42/92f17049_f561_11ed_ae18_549f35008dee_622e3686_11c8_11ee_ae18_549f35008dee.jpeg</t>
  </si>
  <si>
    <t>Качели детские Polini kids Бегемотик, серый</t>
  </si>
  <si>
    <t>https://topol-dt.ru/catalog/kacheli/kacheli_detskie_polini_kids_begemotik_seryy/</t>
  </si>
  <si>
    <t>https://topol-dt.ru/upload/iblock/4ec/8081278a_f561_11ed_ae18_549f35008dee_e68e157f_09e4_11ee_ae18_549f35008dee.jpeg</t>
  </si>
  <si>
    <t>https://topol-dt.ru/upload/iblock/28d/8081278a_f561_11ed_ae18_549f35008dee_ecc8ef77_09e4_11ee_ae18_549f35008dee.jpeg</t>
  </si>
  <si>
    <t>https://topol-dt.ru/upload/iblock/1dc/8081278a_f561_11ed_ae18_549f35008dee_ecc8ef78_09e4_11ee_ae18_549f35008dee.jpeg</t>
  </si>
  <si>
    <t>https://topol-dt.ru/upload/iblock/de0/8081278a_f561_11ed_ae18_549f35008dee_f3f695ca_09e4_11ee_ae18_549f35008dee.jpeg</t>
  </si>
  <si>
    <t>https://topol-dt.ru/upload/iblock/e3d/8081278a_f561_11ed_ae18_549f35008dee_f3f695cb_09e4_11ee_ae18_549f35008dee.jpeg</t>
  </si>
  <si>
    <t>https://topol-dt.ru/upload/iblock/65e/8081278a_f561_11ed_ae18_549f35008dee_faaf98b0_09e4_11ee_ae18_549f35008dee.jpeg</t>
  </si>
  <si>
    <t>https://topol-dt.ru/upload/iblock/887/8081278a_f561_11ed_ae18_549f35008dee_0a74b681_09e5_11ee_ae18_549f35008dee.jpeg</t>
  </si>
  <si>
    <t>https://topol-dt.ru/upload/iblock/3ca/8081278a_f561_11ed_ae18_549f35008dee_0a74b682_09e5_11ee_ae18_549f35008dee.jpeg</t>
  </si>
  <si>
    <t>https://topol-dt.ru/upload/iblock/7e1/8081278a_f561_11ed_ae18_549f35008dee_11a25cd4_09e5_11ee_ae18_549f35008dee.jpeg</t>
  </si>
  <si>
    <t>https://topol-dt.ru/upload/iblock/162/8081278a_f561_11ed_ae18_549f35008dee_18b11144_09e5_11ee_ae18_549f35008dee.jpeg</t>
  </si>
  <si>
    <t>https://topol-dt.ru/upload/iblock/37c/8081278a_f561_11ed_ae18_549f35008dee_18b11145_09e5_11ee_ae18_549f35008dee.jpeg</t>
  </si>
  <si>
    <t>https://topol-dt.ru/upload/iblock/71f/8081278a_f561_11ed_ae18_549f35008dee_20ccc133_09e5_11ee_ae18_549f35008dee.jpeg</t>
  </si>
  <si>
    <t>https://topol-dt.ru/upload/iblock/141/8081278a_f561_11ed_ae18_549f35008dee_20ccc134_09e5_11ee_ae18_549f35008dee.jpeg</t>
  </si>
  <si>
    <t>https://topol-dt.ru/upload/iblock/c28/8081278a_f561_11ed_ae18_549f35008dee_28d7c780_09e5_11ee_ae18_549f35008dee.jpeg</t>
  </si>
  <si>
    <t>https://topol-dt.ru/upload/iblock/163/8081278a_f561_11ed_ae18_549f35008dee_4f90b3a2_11c8_11ee_ae18_549f35008dee.jpeg</t>
  </si>
  <si>
    <t>Качели детские Polini kids Коала</t>
  </si>
  <si>
    <t>https://topol-dt.ru/catalog/kacheli/kacheli_detskie_polini_kids_koala/</t>
  </si>
  <si>
    <t>https://topol-dt.ru/upload/iblock/9b1/a4525c29_f561_11ed_ae18_549f35008dee_1c68eedd_101c_11ee_ae18_549f35008dee.jpeg</t>
  </si>
  <si>
    <t>https://topol-dt.ru/upload/iblock/ae3/a4525c29_f561_11ed_ae18_549f35008dee_1c68eede_101c_11ee_ae18_549f35008dee.jpeg</t>
  </si>
  <si>
    <t>https://topol-dt.ru/upload/iblock/a6e/a4525c29_f561_11ed_ae18_549f35008dee_240675de_101c_11ee_ae18_549f35008dee.jpeg</t>
  </si>
  <si>
    <t>https://topol-dt.ru/upload/iblock/4f8/a4525c29_f561_11ed_ae18_549f35008dee_240675df_101c_11ee_ae18_549f35008dee.jpeg</t>
  </si>
  <si>
    <t>https://topol-dt.ru/upload/iblock/ea3/a4525c29_f561_11ed_ae18_549f35008dee_2b10678d_101c_11ee_ae18_549f35008dee.jpeg</t>
  </si>
  <si>
    <t>https://topol-dt.ru/upload/iblock/442/a4525c29_f561_11ed_ae18_549f35008dee_2b10678e_101c_11ee_ae18_549f35008dee.jpeg</t>
  </si>
  <si>
    <t>https://topol-dt.ru/upload/iblock/034/a4525c29_f561_11ed_ae18_549f35008dee_3217f7dc_101c_11ee_ae18_549f35008dee.jpeg</t>
  </si>
  <si>
    <t>https://topol-dt.ru/upload/iblock/473/a4525c29_f561_11ed_ae18_549f35008dee_3217f7dd_101c_11ee_ae18_549f35008dee.jpeg</t>
  </si>
  <si>
    <t>https://topol-dt.ru/upload/iblock/4d5/a4525c29_f561_11ed_ae18_549f35008dee_3926ac4c_101c_11ee_ae18_549f35008dee.jpeg</t>
  </si>
  <si>
    <t>https://topol-dt.ru/upload/iblock/13b/a4525c29_f561_11ed_ae18_549f35008dee_3926ac4d_101c_11ee_ae18_549f35008dee.jpeg</t>
  </si>
  <si>
    <t>https://topol-dt.ru/upload/iblock/396/a4525c29_f561_11ed_ae18_549f35008dee_41178376_101c_11ee_ae18_549f35008dee.jpeg</t>
  </si>
  <si>
    <t>https://topol-dt.ru/upload/iblock/c32/a4525c29_f561_11ed_ae18_549f35008dee_47121846_101c_11ee_ae18_549f35008dee.jpeg</t>
  </si>
  <si>
    <t>https://topol-dt.ru/upload/iblock/0b7/a4525c29_f561_11ed_ae18_549f35008dee_6def01e1_11c8_11ee_ae18_549f35008dee.jpeg</t>
  </si>
  <si>
    <t>Доска пеленальная Polini kids Жирафик, для детских кроватей</t>
  </si>
  <si>
    <t>https://topol-dt.ru/catalog/pelenalnye_doski/doska_pelenalnaya_polini_kids_zhirafik_dlya_detskikh_krovatey/</t>
  </si>
  <si>
    <t>https://topol-dt.ru/upload/iblock/8ba/57f8ea32_eb40_11ed_bf2f_549f35008dee_78c93f3a_ffb9_11ed_ae18_549f35008dee.jpeg</t>
  </si>
  <si>
    <t>https://topol-dt.ru/upload/iblock/85a/57f8ea32_eb40_11ed_bf2f_549f35008dee_61858c4c_ffb9_11ed_ae18_549f35008dee.jpeg</t>
  </si>
  <si>
    <t>https://topol-dt.ru/upload/iblock/982/57f8ea32_eb40_11ed_bf2f_549f35008dee_61858c4d_ffb9_11ed_ae18_549f35008dee.jpeg</t>
  </si>
  <si>
    <t>https://topol-dt.ru/upload/iblock/691/57f8ea32_eb40_11ed_bf2f_549f35008dee_68ec53a6_ffb9_11ed_ae18_549f35008dee.jpeg</t>
  </si>
  <si>
    <t>https://topol-dt.ru/upload/iblock/b3a/57f8ea32_eb40_11ed_bf2f_549f35008dee_68ec53a7_ffb9_11ed_ae18_549f35008dee.jpeg</t>
  </si>
  <si>
    <t>https://topol-dt.ru/upload/iblock/b43/57f8ea32_eb40_11ed_bf2f_549f35008dee_6f8b2769_ffb9_11ed_ae18_549f35008dee.jpeg</t>
  </si>
  <si>
    <t>https://topol-dt.ru/upload/iblock/f30/57f8ea32_eb40_11ed_bf2f_549f35008dee_6f8b276a_ffb9_11ed_ae18_549f35008dee.jpeg</t>
  </si>
  <si>
    <t>https://topol-dt.ru/upload/iblock/1dd/57f8ea32_eb40_11ed_bf2f_549f35008dee_6f8b276b_ffb9_11ed_ae18_549f35008dee.jpeg</t>
  </si>
  <si>
    <t>https://topol-dt.ru/upload/iblock/cd4/57f8ea32_eb40_11ed_bf2f_549f35008dee_78c93f39_ffb9_11ed_ae18_549f35008dee.jpeg</t>
  </si>
  <si>
    <t>Качели детские Polini kids Звездное сияние, белый-серый</t>
  </si>
  <si>
    <t>https://topol-dt.ru/catalog/kacheli/kacheli_detskie_polini_kids_zvezdnoe_siyanie_belyy_seryy/</t>
  </si>
  <si>
    <t>https://topol-dt.ru/upload/iblock/df4/6f2c228b_f561_11ed_ae18_549f35008dee_ddf19800_1415_11ee_ae18_549f35008dee.jpeg</t>
  </si>
  <si>
    <t>https://topol-dt.ru/upload/iblock/c43/6f2c228b_f561_11ed_ae18_549f35008dee_ddf19801_1415_11ee_ae18_549f35008dee.jpeg</t>
  </si>
  <si>
    <t>https://topol-dt.ru/upload/iblock/bd2/6f2c228b_f561_11ed_ae18_549f35008dee_e7b75e40_1415_11ee_ae18_549f35008dee.jpeg</t>
  </si>
  <si>
    <t>https://topol-dt.ru/upload/iblock/ce3/6f2c228b_f561_11ed_ae18_549f35008dee_e7b75e41_1415_11ee_ae18_549f35008dee.jpeg</t>
  </si>
  <si>
    <t>https://topol-dt.ru/upload/iblock/366/6f2c228b_f561_11ed_ae18_549f35008dee_f0702901_1415_11ee_ae18_549f35008dee.jpeg</t>
  </si>
  <si>
    <t>https://topol-dt.ru/upload/iblock/87e/6f2c228b_f561_11ed_ae18_549f35008dee_f0702902_1415_11ee_ae18_549f35008dee.jpeg</t>
  </si>
  <si>
    <t>https://topol-dt.ru/upload/iblock/f66/6f2c228b_f561_11ed_ae18_549f35008dee_f7b0da57_1415_11ee_ae18_549f35008dee.jpeg</t>
  </si>
  <si>
    <t>https://topol-dt.ru/upload/iblock/812/6f2c228b_f561_11ed_ae18_549f35008dee_f7b0da58_1415_11ee_ae18_549f35008dee.jpeg</t>
  </si>
  <si>
    <t>https://topol-dt.ru/upload/iblock/a4b/6f2c228b_f561_11ed_ae18_549f35008dee_00569a15_1416_11ee_ae18_549f35008dee.jpeg</t>
  </si>
  <si>
    <t>https://topol-dt.ru/upload/iblock/042/6f2c228b_f561_11ed_ae18_549f35008dee_00569a16_1416_11ee_ae18_549f35008dee.jpeg</t>
  </si>
  <si>
    <t>https://topol-dt.ru/upload/iblock/04e/6f2c228b_f561_11ed_ae18_549f35008dee_075967a4_1416_11ee_ae18_549f35008dee.jpeg</t>
  </si>
  <si>
    <t>https://topol-dt.ru/upload/iblock/526/6f2c228b_f561_11ed_ae18_549f35008dee_075967a5_1416_11ee_ae18_549f35008dee.jpeg</t>
  </si>
  <si>
    <t>https://topol-dt.ru/upload/iblock/9b7/6f2c228b_f561_11ed_ae18_549f35008dee_0df83b68_1416_11ee_ae18_549f35008dee.jpeg</t>
  </si>
  <si>
    <t>https://topol-dt.ru/upload/iblock/89c/6f2c228b_f561_11ed_ae18_549f35008dee_0df83b69_1416_11ee_ae18_549f35008dee.jpeg</t>
  </si>
  <si>
    <t>https://topol-dt.ru/upload/iblock/dd6/6f2c228b_f561_11ed_ae18_549f35008dee_173b15f8_1416_11ee_ae18_549f35008dee.jpeg</t>
  </si>
  <si>
    <t>Стол письменный Polini kids Mirum, белый 100</t>
  </si>
  <si>
    <t>- удобный выдвижной ящик- широкая рабочая поверхность- современный дизайн- прекрасно сочетается с другими элементами коллекции Polini kids Мирум- надежная мебельная фурнитура Габариты изделия (ВхШхГ): 79х100х60 см.</t>
  </si>
  <si>
    <t>https://topol-dt.ru/catalog/stoly/stol_pismennyy_polini_kids_mirum_belyy_100/</t>
  </si>
  <si>
    <t>https://topol-dt.ru/upload/iblock/13e/eabbaeb6_38d1_11ed_bf2f_549f35008dee_fac35c63_1417_11ee_ae18_549f35008dee.jpeg</t>
  </si>
  <si>
    <t>https://topol-dt.ru/upload/iblock/c6c/eabbaeb6_38d1_11ed_bf2f_549f35008dee_0328d6f8_1418_11ee_ae18_549f35008dee.jpeg</t>
  </si>
  <si>
    <t>https://topol-dt.ru/upload/iblock/cb3/eabbaeb6_38d1_11ed_bf2f_549f35008dee_0328d6f9_1418_11ee_ae18_549f35008dee.jpeg</t>
  </si>
  <si>
    <t>https://topol-dt.ru/upload/iblock/008/eabbaeb6_38d1_11ed_bf2f_549f35008dee_0abf39d8_1418_11ee_ae18_549f35008dee.jpeg</t>
  </si>
  <si>
    <t>https://topol-dt.ru/upload/iblock/979/eabbaeb6_38d1_11ed_bf2f_549f35008dee_0abf39d9_1418_11ee_ae18_549f35008dee.jpeg</t>
  </si>
  <si>
    <t>https://topol-dt.ru/upload/iblock/640/eabbaeb6_38d1_11ed_bf2f_549f35008dee_7badc8be_16b9_11ee_ae18_549f35008dee.pdf</t>
  </si>
  <si>
    <t>Стол письменный Polini kids Mirum, белый 120</t>
  </si>
  <si>
    <t>42.5</t>
  </si>
  <si>
    <t>- удобные выдвижные ящики- широкая рабочая поверхность- современный дизайн- прекрасно сочетается с другими элементами коллекции Polini kids Мирум- надежная мебельная фурнитураГабариты изделия (ВхШхГ): 79х120х60 см.</t>
  </si>
  <si>
    <t>https://topol-dt.ru/catalog/stoly/stol_pismennyy_polini_kids_mirum_belyy_120/</t>
  </si>
  <si>
    <t>https://topol-dt.ru/upload/iblock/d38/f91499fd_38d1_11ed_bf2f_549f35008dee_a328f0f2_141a_11ee_ae18_549f35008dee.jpeg</t>
  </si>
  <si>
    <t>https://topol-dt.ru/upload/iblock/cbc/f91499fd_38d1_11ed_bf2f_549f35008dee_a328f0f3_141a_11ee_ae18_549f35008dee.jpeg</t>
  </si>
  <si>
    <t>https://topol-dt.ru/upload/iblock/848/f91499fd_38d1_11ed_bf2f_549f35008dee_aad25ed4_141a_11ee_ae18_549f35008dee.jpeg</t>
  </si>
  <si>
    <t>https://topol-dt.ru/upload/iblock/9fb/f91499fd_38d1_11ed_bf2f_549f35008dee_aad25ed5_141a_11ee_ae18_549f35008dee.jpeg</t>
  </si>
  <si>
    <t>https://topol-dt.ru/upload/iblock/026/f91499fd_38d1_11ed_bf2f_549f35008dee_b30a9f46_141a_11ee_ae18_549f35008dee.jpeg</t>
  </si>
  <si>
    <t>https://topol-dt.ru/upload/iblock/6c3/f91499fd_38d1_11ed_bf2f_549f35008dee_6731d142_16b9_11ee_ae18_549f35008dee.pdf</t>
  </si>
  <si>
    <t>Комод Polini kids Porto 2200, графит-дуб крафт</t>
  </si>
  <si>
    <t>https://topol-dt.ru/catalog/komody_i_stoliki/komod_polini_kids_porto_2200_grafit_dub_kraft/</t>
  </si>
  <si>
    <t>https://topol-dt.ru/upload/iblock/130/070289b4_4ae8_11ed_bf2f_549f35008dee_727323a6_141c_11ee_ae18_549f35008dee.jpeg</t>
  </si>
  <si>
    <t>https://topol-dt.ru/upload/iblock/5b5/070289b4_4ae8_11ed_bf2f_549f35008dee_791dde4b_141c_11ee_ae18_549f35008dee.jpeg</t>
  </si>
  <si>
    <t>https://topol-dt.ru/upload/iblock/b00/070289b4_4ae8_11ed_bf2f_549f35008dee_791dde4c_141c_11ee_ae18_549f35008dee.jpeg</t>
  </si>
  <si>
    <t>https://topol-dt.ru/upload/iblock/e1f/070289b4_4ae8_11ed_bf2f_549f35008dee_791dde4d_141c_11ee_ae18_549f35008dee.jpeg</t>
  </si>
  <si>
    <t>https://topol-dt.ru/upload/iblock/361/070289b4_4ae8_11ed_bf2f_549f35008dee_8462e217_141c_11ee_ae18_549f35008dee.jpeg</t>
  </si>
  <si>
    <t>https://topol-dt.ru/upload/iblock/56a/070289b4_4ae8_11ed_bf2f_549f35008dee_fe8a4c4b_2493_11ee_ae18_549f35008dee.jpeg</t>
  </si>
  <si>
    <t>https://topol-dt.ru/upload/iblock/f65/070289b4_4ae8_11ed_bf2f_549f35008dee_0507ccca_2494_11ee_ae18_549f35008dee.jpeg</t>
  </si>
  <si>
    <t>https://topol-dt.ru/upload/iblock/56d/070289b4_4ae8_11ed_bf2f_549f35008dee_0507cccb_2494_11ee_ae18_549f35008dee.jpeg</t>
  </si>
  <si>
    <t>https://topol-dt.ru/upload/iblock/290/070289b4_4ae8_11ed_bf2f_549f35008dee_0e6013bd_2494_11ee_ae18_549f35008dee.jpeg</t>
  </si>
  <si>
    <t>https://topol-dt.ru/upload/iblock/d07/070289b4_4ae8_11ed_bf2f_549f35008dee_0e6013be_2494_11ee_ae18_549f35008dee.jpeg</t>
  </si>
  <si>
    <t>https://topol-dt.ru/upload/iblock/912/070289b4_4ae8_11ed_bf2f_549f35008dee_1588f750_2494_11ee_ae18_549f35008dee.jpeg</t>
  </si>
  <si>
    <t>https://topol-dt.ru/upload/iblock/ecd/070289b4_4ae8_11ed_bf2f_549f35008dee_4375609f_b758_11ed_bf2f_549f35008dee.pdf</t>
  </si>
  <si>
    <t>Шкаф двухсекционный Polini kids Porto 3100, с 1 ящиком, графит-дуб крафт</t>
  </si>
  <si>
    <t>https://topol-dt.ru/catalog/shkafy/shkaf_dvukhsektsionnyy_polini_kids_porto_3100_s_1_yashchikom_grafit_dub_kraft/</t>
  </si>
  <si>
    <t>https://topol-dt.ru/upload/iblock/915/57569993_4ae8_11ed_bf2f_549f35008dee_65d13183_141e_11ee_ae18_549f35008dee.jpeg</t>
  </si>
  <si>
    <t>https://topol-dt.ru/upload/iblock/5c5/57569993_4ae8_11ed_bf2f_549f35008dee_65d13184_141e_11ee_ae18_549f35008dee.jpeg</t>
  </si>
  <si>
    <t>https://topol-dt.ru/upload/iblock/48d/57569993_4ae8_11ed_bf2f_549f35008dee_6f4d2d19_141e_11ee_ae18_549f35008dee.jpeg</t>
  </si>
  <si>
    <t>https://topol-dt.ru/upload/iblock/1de/57569993_4ae8_11ed_bf2f_549f35008dee_6f4d2d1a_141e_11ee_ae18_549f35008dee.jpeg</t>
  </si>
  <si>
    <t>https://topol-dt.ru/upload/iblock/6ec/57569993_4ae8_11ed_bf2f_549f35008dee_77d8bdb5_141e_11ee_ae18_549f35008dee.jpeg</t>
  </si>
  <si>
    <t>https://topol-dt.ru/upload/iblock/30e/57569993_4ae8_11ed_bf2f_549f35008dee_4f0df7af_2494_11ee_ae18_549f35008dee.jpeg</t>
  </si>
  <si>
    <t>https://topol-dt.ru/upload/iblock/767/57569993_4ae8_11ed_bf2f_549f35008dee_4f0df7b0_2494_11ee_ae18_549f35008dee.jpeg</t>
  </si>
  <si>
    <t>https://topol-dt.ru/upload/iblock/9d7/57569993_4ae8_11ed_bf2f_549f35008dee_5571490c_2494_11ee_ae18_549f35008dee.jpeg</t>
  </si>
  <si>
    <t>https://topol-dt.ru/upload/iblock/7b2/57569993_4ae8_11ed_bf2f_549f35008dee_5571490d_2494_11ee_ae18_549f35008dee.jpeg</t>
  </si>
  <si>
    <t>https://topol-dt.ru/upload/iblock/76f/57569993_4ae8_11ed_bf2f_549f35008dee_5c101ccf_2494_11ee_ae18_549f35008dee.jpeg</t>
  </si>
  <si>
    <t>https://topol-dt.ru/upload/iblock/114/57569993_4ae8_11ed_bf2f_549f35008dee_88aa82b5_b758_11ed_bf2f_549f35008dee.pdf</t>
  </si>
  <si>
    <t>Тумба с ящиками Polini kids Mirum, на колесах, 40х55 см, белый</t>
  </si>
  <si>
    <t>Тумба с ящиками Polini kids Mirum прекрасно дополнит комнату.Можно использовать как в качестве прикроватных тумб, так и для письменных столов. Изделие имеет надежную фурнитуру и 3 выдвижных ящика на роликовых направляющих.Оснащена колесами, благодаря чему ее легко и быстро можно переместить в любое удобное место без особых усилий.  Габариты изделия (ДхГхВ) – 40х55х61,7 см.</t>
  </si>
  <si>
    <t>ЕАЭС № RU Д-RU.РА06.В.04022/22</t>
  </si>
  <si>
    <t>https://topol-dt.ru/catalog/komody_i_stoliki/tumba_s_yashchikami_polini_kids_mirum_na_kolesakh_40kh55_sm_belyy/</t>
  </si>
  <si>
    <t>https://topol-dt.ru/upload/iblock/f86/5581a281_f573_11ed_ae18_549f35008dee_24c732e4_11ca_11ee_ae18_549f35008dee.jpeg</t>
  </si>
  <si>
    <t>https://topol-dt.ru/upload/iblock/1a5/5581a281_f573_11ed_ae18_549f35008dee_24c732e5_11ca_11ee_ae18_549f35008dee.jpeg</t>
  </si>
  <si>
    <t>https://topol-dt.ru/upload/iblock/209/5581a281_f573_11ed_ae18_549f35008dee_2b12b67e_11ca_11ee_ae18_549f35008dee.jpeg</t>
  </si>
  <si>
    <t>https://topol-dt.ru/upload/iblock/c47/5581a281_f573_11ed_ae18_549f35008dee_2b12b67f_11ca_11ee_ae18_549f35008dee.jpeg</t>
  </si>
  <si>
    <t>https://topol-dt.ru/upload/iblock/0fb/5581a281_f573_11ed_ae18_549f35008dee_2b12b680_11ca_11ee_ae18_549f35008dee.jpeg</t>
  </si>
  <si>
    <t>https://topol-dt.ru/upload/iblock/bb9/5581a281_f573_11ed_ae18_549f35008dee_33c6be7e_11ca_11ee_ae18_549f35008dee.jpeg</t>
  </si>
  <si>
    <t>https://topol-dt.ru/upload/iblock/67c/5581a281_f573_11ed_ae18_549f35008dee_33c6be7f_11ca_11ee_ae18_549f35008dee.jpeg</t>
  </si>
  <si>
    <t>https://topol-dt.ru/upload/iblock/193/5581a281_f573_11ed_ae18_549f35008dee_3b2fe739_11ca_11ee_ae18_549f35008dee.jpeg</t>
  </si>
  <si>
    <t>https://topol-dt.ru/upload/iblock/2d6/5581a281_f573_11ed_ae18_549f35008dee_ed80c83a_16b1_11ee_ae18_549f35008dee.jpeg</t>
  </si>
  <si>
    <t>Тумба с ящиками Polini kids Mirum, на колесах, 40х55 см, серый</t>
  </si>
  <si>
    <t>https://topol-dt.ru/catalog/komody_i_stoliki/tumba_s_yashchikami_polini_kids_mirum_na_kolesakh_40kh55_sm_seryy/</t>
  </si>
  <si>
    <t>https://topol-dt.ru/upload/iblock/e6c/66f0d6a3_f573_11ed_ae18_549f35008dee_fddfb56a_11c9_11ee_ae18_549f35008dee.jpeg</t>
  </si>
  <si>
    <t>https://topol-dt.ru/upload/iblock/e3b/66f0d6a3_f573_11ed_ae18_549f35008dee_fddfb56b_11c9_11ee_ae18_549f35008dee.jpeg</t>
  </si>
  <si>
    <t>https://topol-dt.ru/upload/iblock/7b9/66f0d6a3_f573_11ed_ae18_549f35008dee_05d7b0b5_11ca_11ee_ae18_549f35008dee.jpeg</t>
  </si>
  <si>
    <t>https://topol-dt.ru/upload/iblock/b4d/66f0d6a3_f573_11ed_ae18_549f35008dee_05d7b0b6_11ca_11ee_ae18_549f35008dee.jpeg</t>
  </si>
  <si>
    <t>https://topol-dt.ru/upload/iblock/553/66f0d6a3_f573_11ed_ae18_549f35008dee_0bff7faa_11ca_11ee_ae18_549f35008dee.jpeg</t>
  </si>
  <si>
    <t>https://topol-dt.ru/upload/iblock/a4e/66f0d6a3_f573_11ed_ae18_549f35008dee_0bff7fab_11ca_11ee_ae18_549f35008dee.jpeg</t>
  </si>
  <si>
    <t>https://topol-dt.ru/upload/iblock/90f/66f0d6a3_f573_11ed_ae18_549f35008dee_12926c8c_11ca_11ee_ae18_549f35008dee.jpeg</t>
  </si>
  <si>
    <t>https://topol-dt.ru/upload/iblock/451/66f0d6a3_f573_11ed_ae18_549f35008dee_12926c8d_11ca_11ee_ae18_549f35008dee.jpeg</t>
  </si>
  <si>
    <t>https://topol-dt.ru/upload/iblock/4cb/66f0d6a3_f573_11ed_ae18_549f35008dee_ffc3d6d5_16b1_11ee_ae18_549f35008dee.jpeg</t>
  </si>
  <si>
    <t>Тумба с ящиками Polini kids Mirum, на колесах, 40х55 см, белый-графит</t>
  </si>
  <si>
    <t>белый-графит</t>
  </si>
  <si>
    <t>https://topol-dt.ru/catalog/komody_i_stoliki/tumba_s_yashchikami_polini_kids_mirum_na_kolesakh_40kh55_sm_belyy_grafit/</t>
  </si>
  <si>
    <t>https://topol-dt.ru/upload/iblock/e36/766c29cb_f573_11ed_ae18_549f35008dee_e5009dc2_15ac_11ee_ae18_549f35008dee.jpeg</t>
  </si>
  <si>
    <t>https://topol-dt.ru/upload/iblock/132/766c29cb_f573_11ed_ae18_549f35008dee_e5009dc3_15ac_11ee_ae18_549f35008dee.jpeg</t>
  </si>
  <si>
    <t>https://topol-dt.ru/upload/iblock/93c/766c29cb_f573_11ed_ae18_549f35008dee_eb8c6683_15ac_11ee_ae18_549f35008dee.jpeg</t>
  </si>
  <si>
    <t>https://topol-dt.ru/upload/iblock/471/766c29cb_f573_11ed_ae18_549f35008dee_eb8c6684_15ac_11ee_ae18_549f35008dee.jpeg</t>
  </si>
  <si>
    <t>https://topol-dt.ru/upload/iblock/887/766c29cb_f573_11ed_ae18_549f35008dee_eb8c6685_15ac_11ee_ae18_549f35008dee.jpeg</t>
  </si>
  <si>
    <t>https://topol-dt.ru/upload/iblock/f82/766c29cb_f573_11ed_ae18_549f35008dee_f3fb669c_15ac_11ee_ae18_549f35008dee.jpeg</t>
  </si>
  <si>
    <t>https://topol-dt.ru/upload/iblock/2a6/766c29cb_f573_11ed_ae18_549f35008dee_f3fb669d_15ac_11ee_ae18_549f35008dee.jpeg</t>
  </si>
  <si>
    <t>https://topol-dt.ru/upload/iblock/58d/766c29cb_f573_11ed_ae18_549f35008dee_f3fb669e_15ac_11ee_ae18_549f35008dee.jpeg</t>
  </si>
  <si>
    <t>https://topol-dt.ru/upload/iblock/71c/766c29cb_f573_11ed_ae18_549f35008dee_06d029e4_16b2_11ee_ae18_549f35008dee.jpeg</t>
  </si>
  <si>
    <t>https://topol-dt.ru/upload/iblock/1fa/766c29cb_f573_11ed_ae18_549f35008dee_83ad7b02_159e_11ee_ae18_549f35008dee.pdf</t>
  </si>
  <si>
    <t>Кровать-чердак Polini kids Simple с письменным столом и шкафом, белый-бетон</t>
  </si>
  <si>
    <t>белый-бетон</t>
  </si>
  <si>
    <t>https://topol-dt.ru/catalog/krovati_cherdaki_s_igrovoy_zonoy/krovat_cherdak_polini_kids_simple_s_pismennym_stolom_i_shkafom_belyy_beton/</t>
  </si>
  <si>
    <t>https://topol-dt.ru/upload/iblock/eb2/3be0c90a_118d_11ee_ae18_549f35008dee_bd12cdb8_16af_11ee_ae18_549f35008dee.jpeg</t>
  </si>
  <si>
    <t>https://topol-dt.ru/upload/iblock/9e8/3be0c90a_118d_11ee_ae18_549f35008dee_bd12cdb9_16af_11ee_ae18_549f35008dee.jpeg</t>
  </si>
  <si>
    <t>https://topol-dt.ru/upload/iblock/c71/3be0c90a_118d_11ee_ae18_549f35008dee_c5d05b39_16af_11ee_ae18_549f35008dee.jpeg</t>
  </si>
  <si>
    <t>https://topol-dt.ru/upload/iblock/a71/3be0c90a_118d_11ee_ae18_549f35008dee_c5d05b3a_16af_11ee_ae18_549f35008dee.jpeg</t>
  </si>
  <si>
    <t>https://topol-dt.ru/upload/iblock/ac3/3be0c90a_118d_11ee_ae18_549f35008dee_cc3ad0b7_16af_11ee_ae18_549f35008dee.jpeg</t>
  </si>
  <si>
    <t>https://topol-dt.ru/upload/iblock/d73/3be0c90a_118d_11ee_ae18_549f35008dee_cc3ad0b8_16af_11ee_ae18_549f35008dee.jpeg</t>
  </si>
  <si>
    <t>https://topol-dt.ru/upload/iblock/3cd/3be0c90a_118d_11ee_ae18_549f35008dee_d30ba15f_16af_11ee_ae18_549f35008dee.jpeg</t>
  </si>
  <si>
    <t>https://topol-dt.ru/upload/iblock/1e1/3be0c90a_118d_11ee_ae18_549f35008dee_d30ba160_16af_11ee_ae18_549f35008dee.jpeg</t>
  </si>
  <si>
    <t>https://topol-dt.ru/upload/iblock/0e9/3be0c90a_118d_11ee_ae18_549f35008dee_d99508c0_16af_11ee_ae18_549f35008dee.jpeg</t>
  </si>
  <si>
    <t>https://topol-dt.ru/upload/iblock/91f/3be0c90a_118d_11ee_ae18_549f35008dee_6c69856a_1aa6_11f0_ba9b_5254001dfc81.jpeg</t>
  </si>
  <si>
    <t>https://topol-dt.ru/upload/iblock/acc/3be0c90a_118d_11ee_ae18_549f35008dee_6c69856b_1aa6_11f0_ba9b_5254001dfc81.jpeg</t>
  </si>
  <si>
    <t>https://topol-dt.ru/upload/iblock/2e7/3be0c90a_118d_11ee_ae18_549f35008dee_738bd113_1aa6_11f0_ba9b_5254001dfc81.jpeg</t>
  </si>
  <si>
    <t>https://topol-dt.ru/upload/iblock/34c/3be0c90a_118d_11ee_ae18_549f35008dee_738bd114_1aa6_11f0_ba9b_5254001dfc81.jpeg</t>
  </si>
  <si>
    <t>https://topol-dt.ru/upload/iblock/147/3be0c90a_118d_11ee_ae18_549f35008dee_79fdad72_1aa6_11f0_ba9b_5254001dfc81.jpeg</t>
  </si>
  <si>
    <t>https://topol-dt.ru/upload/iblock/d5d/3be0c90a_118d_11ee_ae18_549f35008dee_79fdad73_1aa6_11f0_ba9b_5254001dfc81.jpeg</t>
  </si>
  <si>
    <t>https://topol-dt.ru/upload/iblock/d2b/3be0c90a_118d_11ee_ae18_549f35008dee_816057dc_1aa6_11f0_ba9b_5254001dfc81.jpeg</t>
  </si>
  <si>
    <t>https://topol-dt.ru/upload/iblock/e40/3be0c90a_118d_11ee_ae18_549f35008dee_816057dd_1aa6_11f0_ba9b_5254001dfc81.jpeg</t>
  </si>
  <si>
    <t>https://topol-dt.ru/upload/iblock/83d/3be0c90a_118d_11ee_ae18_549f35008dee_89baf792_1aa6_11f0_ba9b_5254001dfc81.jpeg</t>
  </si>
  <si>
    <t>https://topol-dt.ru/upload/iblock/0de/3be0c90a_118d_11ee_ae18_549f35008dee_89baf793_1aa6_11f0_ba9b_5254001dfc81.jpeg</t>
  </si>
  <si>
    <t>https://topol-dt.ru/upload/iblock/eff/3be0c90a_118d_11ee_ae18_549f35008dee_92f81c64_1aa6_11f0_ba9b_5254001dfc81.jpeg</t>
  </si>
  <si>
    <t>https://topol-dt.ru/upload/iblock/1d6/3be0c90a_118d_11ee_ae18_549f35008dee_9caff4df_16af_11ee_ae18_549f35008dee.pdf</t>
  </si>
  <si>
    <t>https://topol-dt.ru/upload/iblock/ebc/3be0c90a_118d_11ee_ae18_549f35008dee_a3e4bf52_16af_11ee_ae18_549f35008dee.pdf</t>
  </si>
  <si>
    <t>https://topol-dt.ru/upload/iblock/816/3be0c90a_118d_11ee_ae18_549f35008dee_a3e4bf53_16af_11ee_ae18_549f35008dee.pdf</t>
  </si>
  <si>
    <t>https://topol-dt.ru/upload/iblock/264/3be0c90a_118d_11ee_ae18_549f35008dee_aacd5dbe_16af_11ee_ae18_549f35008dee.pdf</t>
  </si>
  <si>
    <t>https://topol-dt.ru/upload/iblock/969/3be0c90a_118d_11ee_ae18_549f35008dee_aacd5dbf_16af_11ee_ae18_549f35008dee.pdf</t>
  </si>
  <si>
    <t>Кроватка детская приставная Фея 100, Лея, белый</t>
  </si>
  <si>
    <t>0.4104</t>
  </si>
  <si>
    <t>Приставная кровать Фея 100 4 в 1 позволяет быть ближе к ребенку, облегчая процесс ухода и кормления в течение ночи.Классическая кроватка с ортопедическом основанием, которое имеет 5 уровней высоты от пола.Изделие покрыто высококачественныи лакокрасочным покрытием. Можно использовать для двойни, достаточно сдвинуть две кроватки вместе. Изготовлено полностью из натурального материала: массив березыБоковое ограждение и колеса в комплект не входят.Отличается от приставной кроватки Polini Simple 100 формой верхней царги спинки, колеса в комплект не входят.Размер матраса для кровати 90х50 см.Расстояние между рейками боковины: 5,7 см, расстояние между рейками спинки: 6,4 см. Размер изделия общий: (ДхШхВ) 94,8х54х79,5 см..</t>
  </si>
  <si>
    <t>https://topol-dt.ru/catalog/krovatki/krovatka_detskaya_pristavnaya_feya_100_leya_belyy/</t>
  </si>
  <si>
    <t>https://topol-dt.ru/upload/iblock/f92/74ab759b_f962_11ed_ae18_549f35008dee_479d17d6_fed7_11ed_ae18_549f35008dee.jpeg</t>
  </si>
  <si>
    <t>https://topol-dt.ru/upload/iblock/c38/74ab759b_f962_11ed_ae18_549f35008dee_4e65f2a5_fed7_11ed_ae18_549f35008dee.jpeg</t>
  </si>
  <si>
    <t>https://topol-dt.ru/upload/iblock/115/74ab759b_f962_11ed_ae18_549f35008dee_565c073d_fed7_11ed_ae18_549f35008dee.jpeg</t>
  </si>
  <si>
    <t>https://topol-dt.ru/upload/iblock/37d/74ab759b_f962_11ed_ae18_549f35008dee_565c073e_fed7_11ed_ae18_549f35008dee.jpeg</t>
  </si>
  <si>
    <t>https://topol-dt.ru/upload/iblock/e3d/74ab759b_f962_11ed_ae18_549f35008dee_5d2e7f1f_fed7_11ed_ae18_549f35008dee.jpeg</t>
  </si>
  <si>
    <t>https://topol-dt.ru/upload/iblock/55b/74ab759b_f962_11ed_ae18_549f35008dee_5d2e7f20_fed7_11ed_ae18_549f35008dee.jpeg</t>
  </si>
  <si>
    <t>https://topol-dt.ru/upload/iblock/29d/74ab759b_f962_11ed_ae18_549f35008dee_66e8df96_fed7_11ed_ae18_549f35008dee.jpeg</t>
  </si>
  <si>
    <t>https://topol-dt.ru/upload/iblock/3cb/74ab759b_f962_11ed_ae18_549f35008dee_6e4f3533_fed7_11ed_ae18_549f35008dee.jpeg</t>
  </si>
  <si>
    <t>https://topol-dt.ru/upload/iblock/5cd/74ab759b_f962_11ed_ae18_549f35008dee_6e4f3534_fed7_11ed_ae18_549f35008dee.jpeg</t>
  </si>
  <si>
    <t>https://topol-dt.ru/upload/iblock/f07/74ab759b_f962_11ed_ae18_549f35008dee_75aa18f5_fed7_11ed_ae18_549f35008dee.jpeg</t>
  </si>
  <si>
    <t>https://topol-dt.ru/upload/iblock/5eb/74ab759b_f962_11ed_ae18_549f35008dee_75aa18f6_fed7_11ed_ae18_549f35008dee.jpeg</t>
  </si>
  <si>
    <t>https://topol-dt.ru/upload/iblock/69f/74ab759b_f962_11ed_ae18_549f35008dee_7bef69f6_fed7_11ed_ae18_549f35008dee.jpeg</t>
  </si>
  <si>
    <t>https://topol-dt.ru/upload/iblock/b5a/74ab759b_f962_11ed_ae18_549f35008dee_b6447499_16ce_11f0_ba9b_5254001dfc81.jpeg</t>
  </si>
  <si>
    <t>https://topol-dt.ru/upload/iblock/bcf/74ab759b_f962_11ed_ae18_549f35008dee_b644749a_16ce_11f0_ba9b_5254001dfc81.jpeg</t>
  </si>
  <si>
    <t>https://topol-dt.ru/upload/iblock/ce9/74ab759b_f962_11ed_ae18_549f35008dee_bd1a6dc2_16ce_11f0_ba9b_5254001dfc81.jpeg</t>
  </si>
  <si>
    <t>https://topol-dt.ru/upload/iblock/966/74ab759b_f962_11ed_ae18_549f35008dee_bd1a6dc3_16ce_11f0_ba9b_5254001dfc81.jpeg</t>
  </si>
  <si>
    <t>https://topol-dt.ru/upload/iblock/767/74ab759b_f962_11ed_ae18_549f35008dee_c4d7adbc_16ce_11f0_ba9b_5254001dfc81.jpeg</t>
  </si>
  <si>
    <t>https://topol-dt.ru/upload/iblock/04f/74ab759b_f962_11ed_ae18_549f35008dee_c4d7adcf_16ce_11f0_ba9b_5254001dfc81.jpeg</t>
  </si>
  <si>
    <t>https://topol-dt.ru/upload/iblock/3a7/74ab759b_f962_11ed_ae18_549f35008dee_cbe484bf_16ce_11f0_ba9b_5254001dfc81.jpeg</t>
  </si>
  <si>
    <t>https://topol-dt.ru/upload/iblock/fd6/74ab759b_f962_11ed_ae18_549f35008dee_cbe484c0_16ce_11f0_ba9b_5254001dfc81.jpeg</t>
  </si>
  <si>
    <t>https://topol-dt.ru/upload/iblock/47a/74ab759b_f962_11ed_ae18_549f35008dee_d2fd41ea_16ce_11f0_ba9b_5254001dfc81.jpeg</t>
  </si>
  <si>
    <t>https://topol-dt.ru/upload/iblock/10c/74ab759b_f962_11ed_ae18_549f35008dee_d2fd41eb_16ce_11f0_ba9b_5254001dfc81.jpeg</t>
  </si>
  <si>
    <t>https://topol-dt.ru/upload/iblock/fdd/74ab759b_f962_11ed_ae18_549f35008dee_da77b8a8_16ce_11f0_ba9b_5254001dfc81.jpeg</t>
  </si>
  <si>
    <t>https://topol-dt.ru/upload/iblock/acf/74ab759b_f962_11ed_ae18_549f35008dee_da77b8aa_16ce_11f0_ba9b_5254001dfc81.jpeg</t>
  </si>
  <si>
    <t>https://topol-dt.ru/upload/iblock/a37/74ab759b_f962_11ed_ae18_549f35008dee_e296b7aa_16ce_11f0_ba9b_5254001dfc81.jpeg</t>
  </si>
  <si>
    <t>https://topol-dt.ru/upload/iblock/c8a/74ab759b_f962_11ed_ae18_549f35008dee_e296b7ab_16ce_11f0_ba9b_5254001dfc81.jpeg</t>
  </si>
  <si>
    <t>https://topol-dt.ru/upload/iblock/86e/74ab759b_f962_11ed_ae18_549f35008dee_ef9eeed0_fed6_11ed_ae18_549f35008dee.pdf</t>
  </si>
  <si>
    <t>Стул Polini kids City S Ученик, 6 гр., белый-дуб пастельный</t>
  </si>
  <si>
    <t>Подходит к парте Polini kids City D2 Ученик, 6  гр..- экологически чистые материалы;- прочный металлический каркас;- пластиковые накладки на ножках;- простая сборка;- спинка и сидение стула выполнены из прочной фанеры толщиной 10 мм.;- изделие тщательно отполированы и покрыты лаком.- подходит для детей ростом от 175 - 185 см..Габариты изделия (ДхШхВ) – 36х51х85 см..</t>
  </si>
  <si>
    <t>https://topol-dt.ru/catalog/stoly/stul_polini_kids_city_s_uchenik_6_gr_belyy_dub_pastelnyy/</t>
  </si>
  <si>
    <t>https://topol-dt.ru/upload/iblock/8d5/3862debe_60f5_11ed_bf2f_549f35008dee_dd13772f_a7b8_11ed_bf2f_549f35008dee.jpeg</t>
  </si>
  <si>
    <t>https://topol-dt.ru/upload/iblock/a69/3862debe_60f5_11ed_bf2f_549f35008dee_499d4bb1_1725_11ee_ae18_549f35008dee.jpeg</t>
  </si>
  <si>
    <t>https://topol-dt.ru/upload/iblock/7bb/3862debe_60f5_11ed_bf2f_549f35008dee_499d4bb2_1725_11ee_ae18_549f35008dee.jpeg</t>
  </si>
  <si>
    <t>https://topol-dt.ru/upload/iblock/478/3862debe_60f5_11ed_bf2f_549f35008dee_499d4bb3_1725_11ee_ae18_549f35008dee.jpeg</t>
  </si>
  <si>
    <t>https://topol-dt.ru/upload/iblock/ba7/3862debe_60f5_11ed_bf2f_549f35008dee_52d1de01_1725_11ee_ae18_549f35008dee.jpeg</t>
  </si>
  <si>
    <t>https://topol-dt.ru/upload/iblock/d2a/3862debe_60f5_11ed_bf2f_549f35008dee_52d1de02_1725_11ee_ae18_549f35008dee.jpeg</t>
  </si>
  <si>
    <t>https://topol-dt.ru/upload/iblock/bfe/3862debe_60f5_11ed_bf2f_549f35008dee_59ea17f2_1725_11ee_ae18_549f35008dee.jpeg</t>
  </si>
  <si>
    <t>https://topol-dt.ru/upload/iblock/8b9/3862debe_60f5_11ed_bf2f_549f35008dee_59ea17f3_1725_11ee_ae18_549f35008dee.jpeg</t>
  </si>
  <si>
    <t>https://topol-dt.ru/upload/iblock/d8f/3862debe_60f5_11ed_bf2f_549f35008dee_59ea17f4_1725_11ee_ae18_549f35008dee.jpeg</t>
  </si>
  <si>
    <t>https://topol-dt.ru/upload/iblock/6ed/3862debe_60f5_11ed_bf2f_549f35008dee_626c230d_1725_11ee_ae18_549f35008dee.jpeg</t>
  </si>
  <si>
    <t>https://topol-dt.ru/upload/iblock/74e/3862debe_60f5_11ed_bf2f_549f35008dee_326a09c8_d479_11ee_ba8a_5254001dfc81.jpeg</t>
  </si>
  <si>
    <t>https://topol-dt.ru/upload/iblock/a64/3862debe_60f5_11ed_bf2f_549f35008dee_01a59003_a2ef_11ed_bf2f_549f35008dee.pdf</t>
  </si>
  <si>
    <t>Стул Polini kids City S Ученик, 7 гр., серый-белый</t>
  </si>
  <si>
    <t>Подходит к парте Polini kids City D2 Ученик, 7  гр..- экологически чистые материалы;- прочный металлический каркас;- пластиковые накладки на ножках;- простая сборка;- спинка и сидение стула выполнены из прочной фанеры толщиной 10 мм.;- изделие тщательно отполированы и покрыты лаком.- подходит для детей ростом от 185 см..Габариты изделия (ДхШхВ) – 36х51х89 см. .</t>
  </si>
  <si>
    <t>https://topol-dt.ru/catalog/stoly/stul_polini_kids_city_s_uchenik_7_gr_seryy_belyy/</t>
  </si>
  <si>
    <t>https://topol-dt.ru/upload/iblock/7f3/eb88bd21_6ee2_11ed_bf2f_549f35008dee_6661d213_16bc_11ee_ae18_549f35008dee.jpeg</t>
  </si>
  <si>
    <t>https://topol-dt.ru/upload/iblock/5f0/eb88bd21_6ee2_11ed_bf2f_549f35008dee_6ec289e8_16bc_11ee_ae18_549f35008dee.jpeg</t>
  </si>
  <si>
    <t>https://topol-dt.ru/upload/iblock/119/eb88bd21_6ee2_11ed_bf2f_549f35008dee_6ec289ea_16bc_11ee_ae18_549f35008dee.jpeg</t>
  </si>
  <si>
    <t>https://topol-dt.ru/upload/iblock/37b/eb88bd21_6ee2_11ed_bf2f_549f35008dee_74babd58_16bc_11ee_ae18_549f35008dee.jpeg</t>
  </si>
  <si>
    <t>https://topol-dt.ru/upload/iblock/2fd/eb88bd21_6ee2_11ed_bf2f_549f35008dee_74babd59_16bc_11ee_ae18_549f35008dee.jpeg</t>
  </si>
  <si>
    <t>https://topol-dt.ru/upload/iblock/37a/eb88bd21_6ee2_11ed_bf2f_549f35008dee_7dcb9b04_16bc_11ee_ae18_549f35008dee.jpeg</t>
  </si>
  <si>
    <t>https://topol-dt.ru/upload/iblock/c3d/eb88bd21_6ee2_11ed_bf2f_549f35008dee_7dcb9b05_16bc_11ee_ae18_549f35008dee.jpeg</t>
  </si>
  <si>
    <t>https://topol-dt.ru/upload/iblock/ca4/eb88bd21_6ee2_11ed_bf2f_549f35008dee_853be7df_16bc_11ee_ae18_549f35008dee.jpeg</t>
  </si>
  <si>
    <t>https://topol-dt.ru/upload/iblock/487/eb88bd21_6ee2_11ed_bf2f_549f35008dee_853be7e0_16bc_11ee_ae18_549f35008dee.jpeg</t>
  </si>
  <si>
    <t>https://topol-dt.ru/upload/iblock/c29/eb88bd21_6ee2_11ed_bf2f_549f35008dee_2b3bcf79_d479_11ee_ba8a_5254001dfc81.jpeg</t>
  </si>
  <si>
    <t>https://topol-dt.ru/upload/iblock/339/eb88bd21_6ee2_11ed_bf2f_549f35008dee_2bf1cf03_a7b9_11ed_bf2f_549f35008dee.jpeg</t>
  </si>
  <si>
    <t>https://topol-dt.ru/upload/iblock/2f9/eb88bd21_6ee2_11ed_bf2f_549f35008dee_fa45ecc9_a2ee_11ed_bf2f_549f35008dee.pdf</t>
  </si>
  <si>
    <t>Стул Polini kids City S Ученик, 7 гр., белый-серый</t>
  </si>
  <si>
    <t xml:space="preserve">Подходит к парте Polini kids City D2 Ученик, 7  гр..- экологически чистые материалы;- прочный металлический каркас;- пластиковые накладки на ножках;- простая сборка;- спинка и сидение стула выполнены из прочной фанеры толщиной 10 мм.;- изделие тщательно отполированы и покрыты лаком.- подходит для детей ростом от 185 см..Габариты изделия (ДхШхВ) – 36х51х89 см. </t>
  </si>
  <si>
    <t>https://topol-dt.ru/catalog/stoly/stul_polini_kids_city_s_uchenik_7_gr_belyy_seryy/</t>
  </si>
  <si>
    <t>https://topol-dt.ru/upload/iblock/9a1/080ef1dd_6ee3_11ed_bf2f_549f35008dee_98034799_16ba_11ee_ae18_549f35008dee.jpeg</t>
  </si>
  <si>
    <t>https://topol-dt.ru/upload/iblock/880/080ef1dd_6ee3_11ed_bf2f_549f35008dee_9803479b_16ba_11ee_ae18_549f35008dee.jpeg</t>
  </si>
  <si>
    <t>https://topol-dt.ru/upload/iblock/b05/080ef1dd_6ee3_11ed_bf2f_549f35008dee_a0f794c1_16ba_11ee_ae18_549f35008dee.jpeg</t>
  </si>
  <si>
    <t>https://topol-dt.ru/upload/iblock/880/080ef1dd_6ee3_11ed_bf2f_549f35008dee_a0f794c2_16ba_11ee_ae18_549f35008dee.jpeg</t>
  </si>
  <si>
    <t>https://topol-dt.ru/upload/iblock/f50/080ef1dd_6ee3_11ed_bf2f_549f35008dee_a0f794c3_16ba_11ee_ae18_549f35008dee.jpeg</t>
  </si>
  <si>
    <t>https://topol-dt.ru/upload/iblock/063/080ef1dd_6ee3_11ed_bf2f_549f35008dee_a97e629c_16ba_11ee_ae18_549f35008dee.jpeg</t>
  </si>
  <si>
    <t>https://topol-dt.ru/upload/iblock/c5b/080ef1dd_6ee3_11ed_bf2f_549f35008dee_a97e629d_16ba_11ee_ae18_549f35008dee.jpeg</t>
  </si>
  <si>
    <t>https://topol-dt.ru/upload/iblock/6c1/080ef1dd_6ee3_11ed_bf2f_549f35008dee_b2372d5d_16ba_11ee_ae18_549f35008dee.jpeg</t>
  </si>
  <si>
    <t>https://topol-dt.ru/upload/iblock/2cc/080ef1dd_6ee3_11ed_bf2f_549f35008dee_b2372d5e_16ba_11ee_ae18_549f35008dee.jpeg</t>
  </si>
  <si>
    <t>https://topol-dt.ru/upload/iblock/403/080ef1dd_6ee3_11ed_bf2f_549f35008dee_b98ae9b5_16ba_11ee_ae18_549f35008dee.jpeg</t>
  </si>
  <si>
    <t>https://topol-dt.ru/upload/iblock/cd5/080ef1dd_6ee3_11ed_bf2f_549f35008dee_1e724a00_d479_11ee_ba8a_5254001dfc81.jpeg</t>
  </si>
  <si>
    <t>https://topol-dt.ru/upload/iblock/249/080ef1dd_6ee3_11ed_bf2f_549f35008dee_23e6c8b6_a7b9_11ed_bf2f_549f35008dee.jpeg</t>
  </si>
  <si>
    <t>https://topol-dt.ru/upload/iblock/74a/080ef1dd_6ee3_11ed_bf2f_549f35008dee_f2740783_a2ee_11ed_bf2f_549f35008dee.pdf</t>
  </si>
  <si>
    <t>Стул Polini kids City S Ученик, 7 гр., белый-дуб пастельный</t>
  </si>
  <si>
    <t xml:space="preserve">Подходит к парте Polini kids City D2 Ученик, 7  гр..- экологически чистые материалы;- прочный металлический каркас;- пластиковые накладки на ножках;- простая сборка;- спинка и сидение стула выполнены из прочной фанеры толщиной 10 мм.;- изделие тщательно отполированы и покрыты лаком.- подходит для детей ростом от 185 см.Габариты изделия (ДхШхВ) – 36х51х89 см. </t>
  </si>
  <si>
    <t>https://topol-dt.ru/catalog/stoly/stul_polini_kids_city_s_uchenik_7_gr_belyy_dub_pastelnyy/</t>
  </si>
  <si>
    <t>https://topol-dt.ru/upload/iblock/753/16579e17_6ee3_11ed_bf2f_549f35008dee_a1b4f895_1725_11ee_ae18_549f35008dee.jpeg</t>
  </si>
  <si>
    <t>https://topol-dt.ru/upload/iblock/1c8/16579e17_6ee3_11ed_bf2f_549f35008dee_a1b4f896_1725_11ee_ae18_549f35008dee.jpeg</t>
  </si>
  <si>
    <t>https://topol-dt.ru/upload/iblock/097/16579e17_6ee3_11ed_bf2f_549f35008dee_a9b1b6a1_1725_11ee_ae18_549f35008dee.jpeg</t>
  </si>
  <si>
    <t>https://topol-dt.ru/upload/iblock/eb7/16579e17_6ee3_11ed_bf2f_549f35008dee_a9b1b6a2_1725_11ee_ae18_549f35008dee.jpeg</t>
  </si>
  <si>
    <t>https://topol-dt.ru/upload/iblock/ade/16579e17_6ee3_11ed_bf2f_549f35008dee_afd72436_1725_11ee_ae18_549f35008dee.jpeg</t>
  </si>
  <si>
    <t>https://topol-dt.ru/upload/iblock/97e/16579e17_6ee3_11ed_bf2f_549f35008dee_afd72437_1725_11ee_ae18_549f35008dee.jpeg</t>
  </si>
  <si>
    <t>https://topol-dt.ru/upload/iblock/421/16579e17_6ee3_11ed_bf2f_549f35008dee_b6fb4508_1725_11ee_ae18_549f35008dee.jpeg</t>
  </si>
  <si>
    <t>https://topol-dt.ru/upload/iblock/363/16579e17_6ee3_11ed_bf2f_549f35008dee_b6fb4509_1725_11ee_ae18_549f35008dee.jpeg</t>
  </si>
  <si>
    <t>https://topol-dt.ru/upload/iblock/ad8/16579e17_6ee3_11ed_bf2f_549f35008dee_bdc752f1_1725_11ee_ae18_549f35008dee.jpeg</t>
  </si>
  <si>
    <t>https://topol-dt.ru/upload/iblock/865/16579e17_6ee3_11ed_bf2f_549f35008dee_13073b49_d479_11ee_ba8a_5254001dfc81.jpeg</t>
  </si>
  <si>
    <t>https://topol-dt.ru/upload/iblock/bc8/16579e17_6ee3_11ed_bf2f_549f35008dee_1cc9cc04_a7b9_11ed_bf2f_549f35008dee.jpeg</t>
  </si>
  <si>
    <t>https://topol-dt.ru/upload/iblock/c73/16579e17_6ee3_11ed_bf2f_549f35008dee_eb570ad1_a2ee_11ed_bf2f_549f35008dee.pdf</t>
  </si>
  <si>
    <t>Стул Polini kids City S Ученик, 6 гр., серый-белый</t>
  </si>
  <si>
    <t>https://topol-dt.ru/catalog/stoly/stul_polini_kids_city_s_uchenik_6_gr_seryy_belyy/</t>
  </si>
  <si>
    <t>https://topol-dt.ru/upload/iblock/49b/2917271b_60f5_11ed_bf2f_549f35008dee_eb7aaab7_a7b8_11ed_bf2f_549f35008dee.jpeg</t>
  </si>
  <si>
    <t>https://topol-dt.ru/upload/iblock/4cd/2917271b_60f5_11ed_bf2f_549f35008dee_ba5fc01d_16bc_11ee_ae18_549f35008dee.jpeg</t>
  </si>
  <si>
    <t>https://topol-dt.ru/upload/iblock/14e/2917271b_60f5_11ed_bf2f_549f35008dee_ba5fc01e_16bc_11ee_ae18_549f35008dee.jpeg</t>
  </si>
  <si>
    <t>https://topol-dt.ru/upload/iblock/049/2917271b_60f5_11ed_bf2f_549f35008dee_c0d3bb1b_16bc_11ee_ae18_549f35008dee.jpeg</t>
  </si>
  <si>
    <t>https://topol-dt.ru/upload/iblock/50a/2917271b_60f5_11ed_bf2f_549f35008dee_c0d3bb1d_16bc_11ee_ae18_549f35008dee.jpeg</t>
  </si>
  <si>
    <t>https://topol-dt.ru/upload/iblock/740/2917271b_60f5_11ed_bf2f_549f35008dee_c7181a93_16bc_11ee_ae18_549f35008dee.jpeg</t>
  </si>
  <si>
    <t>https://topol-dt.ru/upload/iblock/664/2917271b_60f5_11ed_bf2f_549f35008dee_c7181a94_16bc_11ee_ae18_549f35008dee.jpeg</t>
  </si>
  <si>
    <t>https://topol-dt.ru/upload/iblock/462/2917271b_60f5_11ed_bf2f_549f35008dee_ce7a1f2d_16bc_11ee_ae18_549f35008dee.jpeg</t>
  </si>
  <si>
    <t>https://topol-dt.ru/upload/iblock/8ef/2917271b_60f5_11ed_bf2f_549f35008dee_d48ee320_16bc_11ee_ae18_549f35008dee.jpeg</t>
  </si>
  <si>
    <t>https://topol-dt.ru/upload/iblock/f82/2917271b_60f5_11ed_bf2f_549f35008dee_d48ee321_16bc_11ee_ae18_549f35008dee.jpeg</t>
  </si>
  <si>
    <t>https://topol-dt.ru/upload/iblock/636/2917271b_60f5_11ed_bf2f_549f35008dee_4292a44d_d479_11ee_ba8a_5254001dfc81.jpeg</t>
  </si>
  <si>
    <t>https://topol-dt.ru/upload/iblock/fc2/2917271b_60f5_11ed_bf2f_549f35008dee_10ec84e5_a2ef_11ed_bf2f_549f35008dee.pdf</t>
  </si>
  <si>
    <t>Стол письменный Polini kids Mirum, белый 140</t>
  </si>
  <si>
    <t>47.65</t>
  </si>
  <si>
    <t>- удобные выдвижные ящики- широкая рабочая поверхность- современный дизайн- прекрасно сочетается с другими элементами коллекции Polini kids Мирум- надежная мебельная фурнитураГабариты изделия (ВхШхГ): 79х140х60 см.</t>
  </si>
  <si>
    <t>https://topol-dt.ru/catalog/stoly/stol_pismennyy_polini_kids_mirum_belyy_140/</t>
  </si>
  <si>
    <t>https://topol-dt.ru/upload/iblock/eef/0591720c_38d2_11ed_bf2f_549f35008dee_4b012755_1747_11ee_ae18_549f35008dee.jpeg</t>
  </si>
  <si>
    <t>https://topol-dt.ru/upload/iblock/b36/0591720c_38d2_11ed_bf2f_549f35008dee_4b012756_1747_11ee_ae18_549f35008dee.jpeg</t>
  </si>
  <si>
    <t>https://topol-dt.ru/upload/iblock/a13/0591720c_38d2_11ed_bf2f_549f35008dee_518cf016_1747_11ee_ae18_549f35008dee.jpeg</t>
  </si>
  <si>
    <t>https://topol-dt.ru/upload/iblock/e4a/0591720c_38d2_11ed_bf2f_549f35008dee_518cf017_1747_11ee_ae18_549f35008dee.jpeg</t>
  </si>
  <si>
    <t>https://topol-dt.ru/upload/iblock/135/0591720c_38d2_11ed_bf2f_549f35008dee_5be64ba7_1747_11ee_ae18_549f35008dee.jpeg</t>
  </si>
  <si>
    <t>https://topol-dt.ru/upload/iblock/06c/0591720c_38d2_11ed_bf2f_549f35008dee_aad96d8d_16b9_11ee_ae18_549f35008dee.pdf</t>
  </si>
  <si>
    <t>Маятник к кроватке детской Polini kids Simple 340, графит</t>
  </si>
  <si>
    <t>графит</t>
  </si>
  <si>
    <t>https://topol-dt.ru/catalog/aksessuary_dlya_mebeli/mayatnik_k_krovatke_detskoy_polini_kids_simple_340_grafit/</t>
  </si>
  <si>
    <t>https://topol-dt.ru/upload/iblock/1a5/ccecb50e_f63e_11ed_ae18_549f35008dee_de034d96_241e_11ee_ae18_549f35008dee.jpeg</t>
  </si>
  <si>
    <t>https://topol-dt.ru/upload/iblock/aed/ccecb50e_f63e_11ed_ae18_549f35008dee_de034d97_241e_11ee_ae18_549f35008dee.jpeg</t>
  </si>
  <si>
    <t>https://topol-dt.ru/upload/iblock/e7b/ccecb50e_f63e_11ed_ae18_549f35008dee_de034d98_241e_11ee_ae18_549f35008dee.jpeg</t>
  </si>
  <si>
    <t>https://topol-dt.ru/upload/iblock/d77/ccecb50e_f63e_11ed_ae18_549f35008dee_e668c82d_241e_11ee_ae18_549f35008dee.jpeg</t>
  </si>
  <si>
    <t>https://topol-dt.ru/upload/iblock/f19/ccecb50e_f63e_11ed_ae18_549f35008dee_806b6eb8_441e_11ef_ba90_5254001dfc81.pdf</t>
  </si>
  <si>
    <t>Кроватка детская Polini kids Simple 340, графит-дуб каменный</t>
  </si>
  <si>
    <t>графит-дуб каменный</t>
  </si>
  <si>
    <t>https://topol-dt.ru/catalog/krovatki/krovatka_detskaya_polini_kids_simple_340_grafit_dub_kamennyy/</t>
  </si>
  <si>
    <t>https://topol-dt.ru/upload/iblock/8e7/f6f19f84_f63e_11ed_ae18_549f35008dee_bd4d5cfc_0452_11ee_ae18_549f35008dee.jpeg</t>
  </si>
  <si>
    <t>https://topol-dt.ru/upload/iblock/ad4/f6f19f84_f63e_11ed_ae18_549f35008dee_bd4d5cfd_0452_11ee_ae18_549f35008dee.jpeg</t>
  </si>
  <si>
    <t>https://topol-dt.ru/upload/iblock/a22/f6f19f84_f63e_11ed_ae18_549f35008dee_c4c990b8_0452_11ee_ae18_549f35008dee.jpeg</t>
  </si>
  <si>
    <t>https://topol-dt.ru/upload/iblock/019/f6f19f84_f63e_11ed_ae18_549f35008dee_c4c990b9_0452_11ee_ae18_549f35008dee.jpeg</t>
  </si>
  <si>
    <t>https://topol-dt.ru/upload/iblock/5f0/f6f19f84_f63e_11ed_ae18_549f35008dee_cd1e61ae_0452_11ee_ae18_549f35008dee.jpeg</t>
  </si>
  <si>
    <t>https://topol-dt.ru/upload/iblock/f5a/f6f19f84_f63e_11ed_ae18_549f35008dee_cd1e61af_0452_11ee_ae18_549f35008dee.jpeg</t>
  </si>
  <si>
    <t>https://topol-dt.ru/upload/iblock/30f/f6f19f84_f63e_11ed_ae18_549f35008dee_d64bcfdc_0452_11ee_ae18_549f35008dee.jpeg</t>
  </si>
  <si>
    <t>https://topol-dt.ru/upload/iblock/6f1/f6f19f84_f63e_11ed_ae18_549f35008dee_dd2fab88_0452_11ee_ae18_549f35008dee.jpeg</t>
  </si>
  <si>
    <t>https://topol-dt.ru/upload/iblock/3f1/f6f19f84_f63e_11ed_ae18_549f35008dee_e76ed7f5_0452_11ee_ae18_549f35008dee.jpeg</t>
  </si>
  <si>
    <t>https://topol-dt.ru/upload/iblock/54d/f6f19f84_f63e_11ed_ae18_549f35008dee_ee2c9d9c_0452_11ee_ae18_549f35008dee.jpeg</t>
  </si>
  <si>
    <t>https://topol-dt.ru/upload/iblock/464/f6f19f84_f63e_11ed_ae18_549f35008dee_ee2c9d9d_0452_11ee_ae18_549f35008dee.jpeg</t>
  </si>
  <si>
    <t>https://topol-dt.ru/upload/iblock/7dd/f6f19f84_f63e_11ed_ae18_549f35008dee_f63ec80a_0452_11ee_ae18_549f35008dee.jpeg</t>
  </si>
  <si>
    <t>https://topol-dt.ru/upload/iblock/a50/f6f19f84_f63e_11ed_ae18_549f35008dee_6f2e45f3_4418_11ef_ba90_5254001dfc81.jpeg</t>
  </si>
  <si>
    <t>https://topol-dt.ru/upload/iblock/053/f6f19f84_f63e_11ed_ae18_549f35008dee_6f2e45f4_4418_11ef_ba90_5254001dfc81.jpeg</t>
  </si>
  <si>
    <t>https://topol-dt.ru/upload/iblock/aa6/f6f19f84_f63e_11ed_ae18_549f35008dee_24d938e7_0453_11ee_ae18_549f35008dee.pdf</t>
  </si>
  <si>
    <t>Стульчик детский растущий Фея Мой малыш, 0-1 гр., бежевый-белый</t>
  </si>
  <si>
    <t>- экологически чистые материалы;- прочный металлический каркас;                                                                                    - с возможностью регулировки высоты сиденья на 2 уровня,- из шлифованной березовой фанеры толщиной 10 мм.;- изделие тщательно отполированы и покрыты лаком.- опоры стульчиков изготовлены из металла с диаметром трубы 16 мм и пластиковыми заглушками;- простая сборка.Габариты изделия:Размер спинки – 26х13 смРазмер сиденья – 26х26 смВысота сиденья от пола – 22 см, 26 смРост ребенка – 85-115 смОбщие габариты (ДхШхВ) – 26х30х45 см.</t>
  </si>
  <si>
    <t>ЕАЭС RU C-RU.АД65.В.00978/24</t>
  </si>
  <si>
    <t>https://topol-dt.ru/catalog/stoly/stulchik_detskiy_rastushchiy_feya_moy_malysh_0_1_gr_bezhevyy_belyy/</t>
  </si>
  <si>
    <t>https://topol-dt.ru/upload/iblock/6d2/26642963_f9ff_11ed_ae18_549f35008dee_89c93df5_248c_11ee_ae18_549f35008dee.jpeg</t>
  </si>
  <si>
    <t>https://topol-dt.ru/upload/iblock/e7f/26642963_f9ff_11ed_ae18_549f35008dee_938a4174_248c_11ee_ae18_549f35008dee.jpeg</t>
  </si>
  <si>
    <t>https://topol-dt.ru/upload/iblock/96b/26642963_f9ff_11ed_ae18_549f35008dee_938a4175_248c_11ee_ae18_549f35008dee.jpeg</t>
  </si>
  <si>
    <t>https://topol-dt.ru/upload/iblock/569/26642963_f9ff_11ed_ae18_549f35008dee_9a45a5ba_248c_11ee_ae18_549f35008dee.jpeg</t>
  </si>
  <si>
    <t>https://topol-dt.ru/upload/iblock/5b6/26642963_f9ff_11ed_ae18_549f35008dee_9a45a5bb_248c_11ee_ae18_549f35008dee.jpeg</t>
  </si>
  <si>
    <t>https://topol-dt.ru/upload/iblock/ac8/26642963_f9ff_11ed_ae18_549f35008dee_a0854272_248c_11ee_ae18_549f35008dee.jpeg</t>
  </si>
  <si>
    <t>https://topol-dt.ru/upload/iblock/15a/26642963_f9ff_11ed_ae18_549f35008dee_a0854273_248c_11ee_ae18_549f35008dee.jpeg</t>
  </si>
  <si>
    <t>https://topol-dt.ru/upload/iblock/f2f/26642963_f9ff_11ed_ae18_549f35008dee_a7b2e8c6_248c_11ee_ae18_549f35008dee.jpeg</t>
  </si>
  <si>
    <t>https://topol-dt.ru/upload/iblock/b18/26642963_f9ff_11ed_ae18_549f35008dee_a7b2e8c7_248c_11ee_ae18_549f35008dee.jpeg</t>
  </si>
  <si>
    <t>https://topol-dt.ru/upload/iblock/908/26642963_f9ff_11ed_ae18_549f35008dee_aee7b33a_248c_11ee_ae18_549f35008dee.jpeg</t>
  </si>
  <si>
    <t>https://topol-dt.ru/upload/iblock/d48/26642963_f9ff_11ed_ae18_549f35008dee_aee7b33b_248c_11ee_ae18_549f35008dee.jpeg</t>
  </si>
  <si>
    <t>https://topol-dt.ru/upload/iblock/6e3/26642963_f9ff_11ed_ae18_549f35008dee_cb35b8e9_2496_11ee_ae18_549f35008dee.pdf</t>
  </si>
  <si>
    <t>Стульчик детский растущий Фея Мой малыш, 0-1 гр., белый-зеленый</t>
  </si>
  <si>
    <t>- экологически чистые материалы;- прочный металлический каркас;                                                                                    - с возможностью регулировки высоты сиденья на 2 уровня,- из шлифованной березовой фанеры толщиной 10 мм.;- изделие тщательно отполированы и покрыты лаком.- опоры стульчиков изготовлены из металла с диаметром трубы 16 мм и пластиковыми заглушками;- простая сборка.Габариты изделия:Размер спинки – 26х13 смРазмер сиденья – 26х26 смВысота сиденья от пола – 22 см, 26 смРост ребенка – 85-115 смОбщие габариты (ДхШхВ) – 26х30х45 см</t>
  </si>
  <si>
    <t>https://topol-dt.ru/catalog/stoly/stulchik_detskiy_rastushchiy_feya_moy_malysh_0_1_gr_belyy_zelenyy/</t>
  </si>
  <si>
    <t>https://topol-dt.ru/upload/iblock/175/4673b214_f9ff_11ed_ae18_549f35008dee_c5a61918_248c_11ee_ae18_549f35008dee.jpeg</t>
  </si>
  <si>
    <t>https://topol-dt.ru/upload/iblock/f15/4673b214_f9ff_11ed_ae18_549f35008dee_c5a61919_248c_11ee_ae18_549f35008dee.jpeg</t>
  </si>
  <si>
    <t>https://topol-dt.ru/upload/iblock/103/4673b214_f9ff_11ed_ae18_549f35008dee_cccc9b4b_248c_11ee_ae18_549f35008dee.jpeg</t>
  </si>
  <si>
    <t>https://topol-dt.ru/upload/iblock/a9f/4673b214_f9ff_11ed_ae18_549f35008dee_cccc9b4c_248c_11ee_ae18_549f35008dee.jpeg</t>
  </si>
  <si>
    <t>https://topol-dt.ru/upload/iblock/1d0/4673b214_f9ff_11ed_ae18_549f35008dee_d3005122_248c_11ee_ae18_549f35008dee.jpeg</t>
  </si>
  <si>
    <t>https://topol-dt.ru/upload/iblock/0b2/4673b214_f9ff_11ed_ae18_549f35008dee_d3005123_248c_11ee_ae18_549f35008dee.jpeg</t>
  </si>
  <si>
    <t>https://topol-dt.ru/upload/iblock/dc0/4673b214_f9ff_11ed_ae18_549f35008dee_dc6ba317_248c_11ee_ae18_549f35008dee.jpeg</t>
  </si>
  <si>
    <t>https://topol-dt.ru/upload/iblock/881/4673b214_f9ff_11ed_ae18_549f35008dee_dc6ba318_248c_11ee_ae18_549f35008dee.jpeg</t>
  </si>
  <si>
    <t>https://topol-dt.ru/upload/iblock/f7c/4673b214_f9ff_11ed_ae18_549f35008dee_e471e6a4_248c_11ee_ae18_549f35008dee.jpeg</t>
  </si>
  <si>
    <t>https://topol-dt.ru/upload/iblock/dba/4673b214_f9ff_11ed_ae18_549f35008dee_e471e6a5_248c_11ee_ae18_549f35008dee.jpeg</t>
  </si>
  <si>
    <t>https://topol-dt.ru/upload/iblock/b14/4673b214_f9ff_11ed_ae18_549f35008dee_ebab73d9_248c_11ee_ae18_549f35008dee.jpeg</t>
  </si>
  <si>
    <t>https://topol-dt.ru/upload/iblock/96a/4673b214_f9ff_11ed_ae18_549f35008dee_ebab73da_248c_11ee_ae18_549f35008dee.jpeg</t>
  </si>
  <si>
    <t>https://topol-dt.ru/upload/iblock/156/4673b214_f9ff_11ed_ae18_549f35008dee_c2f65456_2496_11ee_ae18_549f35008dee.pdf</t>
  </si>
  <si>
    <t>Стульчик детский растущий Фея Мой малыш, 0-1 гр., белый-синий</t>
  </si>
  <si>
    <t>https://topol-dt.ru/catalog/stoly/stulchik_detskiy_rastushchiy_feya_moy_malysh_0_1_gr_belyy_siniy/</t>
  </si>
  <si>
    <t>https://topol-dt.ru/upload/iblock/9b8/53e5b7e0_f9ff_11ed_ae18_549f35008dee_fd693563_248c_11ee_ae18_549f35008dee.jpeg</t>
  </si>
  <si>
    <t>https://topol-dt.ru/upload/iblock/e4b/53e5b7e0_f9ff_11ed_ae18_549f35008dee_fd693564_248c_11ee_ae18_549f35008dee.jpeg</t>
  </si>
  <si>
    <t>https://topol-dt.ru/upload/iblock/d49/53e5b7e0_f9ff_11ed_ae18_549f35008dee_0454352f_248d_11ee_ae18_549f35008dee.jpeg</t>
  </si>
  <si>
    <t>https://topol-dt.ru/upload/iblock/98c/53e5b7e0_f9ff_11ed_ae18_549f35008dee_04543530_248d_11ee_ae18_549f35008dee.jpeg</t>
  </si>
  <si>
    <t>https://topol-dt.ru/upload/iblock/49d/53e5b7e0_f9ff_11ed_ae18_549f35008dee_0ac36d6d_248d_11ee_ae18_549f35008dee.jpeg</t>
  </si>
  <si>
    <t>https://topol-dt.ru/upload/iblock/3ad/53e5b7e0_f9ff_11ed_ae18_549f35008dee_0ac36d6e_248d_11ee_ae18_549f35008dee.jpeg</t>
  </si>
  <si>
    <t>https://topol-dt.ru/upload/iblock/639/53e5b7e0_f9ff_11ed_ae18_549f35008dee_10c5265e_248d_11ee_ae18_549f35008dee.jpeg</t>
  </si>
  <si>
    <t>https://topol-dt.ru/upload/iblock/357/53e5b7e0_f9ff_11ed_ae18_549f35008dee_10c5265f_248d_11ee_ae18_549f35008dee.jpeg</t>
  </si>
  <si>
    <t>https://topol-dt.ru/upload/iblock/eb3/53e5b7e0_f9ff_11ed_ae18_549f35008dee_18d28e0b_248d_11ee_ae18_549f35008dee.jpeg</t>
  </si>
  <si>
    <t>https://topol-dt.ru/upload/iblock/9b1/53e5b7e0_f9ff_11ed_ae18_549f35008dee_18d28e0c_248d_11ee_ae18_549f35008dee.jpeg</t>
  </si>
  <si>
    <t>https://topol-dt.ru/upload/iblock/9a4/53e5b7e0_f9ff_11ed_ae18_549f35008dee_213808a3_248d_11ee_ae18_549f35008dee.jpeg</t>
  </si>
  <si>
    <t>https://topol-dt.ru/upload/iblock/3e8/53e5b7e0_f9ff_11ed_ae18_549f35008dee_ba613e39_2496_11ee_ae18_549f35008dee.pdf</t>
  </si>
  <si>
    <t>Стульчик детский растущий Фея Мой малыш, 0-1 гр., белый-красный</t>
  </si>
  <si>
    <t>белый-красный</t>
  </si>
  <si>
    <t>https://topol-dt.ru/catalog/stoly/stulchik_detskiy_rastushchiy_feya_moy_malysh_0_1_gr_belyy_krasnyy/</t>
  </si>
  <si>
    <t>https://topol-dt.ru/upload/iblock/696/647eb029_f9ff_11ed_ae18_549f35008dee_32d21589_248d_11ee_ae18_549f35008dee.jpeg</t>
  </si>
  <si>
    <t>https://topol-dt.ru/upload/iblock/15e/647eb029_f9ff_11ed_ae18_549f35008dee_32d2158a_248d_11ee_ae18_549f35008dee.jpeg</t>
  </si>
  <si>
    <t>https://topol-dt.ru/upload/iblock/955/647eb029_f9ff_11ed_ae18_549f35008dee_3acc7234_248d_11ee_ae18_549f35008dee.jpeg</t>
  </si>
  <si>
    <t>https://topol-dt.ru/upload/iblock/1c2/647eb029_f9ff_11ed_ae18_549f35008dee_3acc7235_248d_11ee_ae18_549f35008dee.jpeg</t>
  </si>
  <si>
    <t>https://topol-dt.ru/upload/iblock/9f7/647eb029_f9ff_11ed_ae18_549f35008dee_40e85a48_248d_11ee_ae18_549f35008dee.jpeg</t>
  </si>
  <si>
    <t>https://topol-dt.ru/upload/iblock/580/647eb029_f9ff_11ed_ae18_549f35008dee_40e85a4a_248d_11ee_ae18_549f35008dee.jpeg</t>
  </si>
  <si>
    <t>https://topol-dt.ru/upload/iblock/467/647eb029_f9ff_11ed_ae18_549f35008dee_4a34ba5b_248d_11ee_ae18_549f35008dee.jpeg</t>
  </si>
  <si>
    <t>https://topol-dt.ru/upload/iblock/109/647eb029_f9ff_11ed_ae18_549f35008dee_4a34ba5c_248d_11ee_ae18_549f35008dee.jpeg</t>
  </si>
  <si>
    <t>https://topol-dt.ru/upload/iblock/966/647eb029_f9ff_11ed_ae18_549f35008dee_5158db2d_248d_11ee_ae18_549f35008dee.jpeg</t>
  </si>
  <si>
    <t>https://topol-dt.ru/upload/iblock/c58/647eb029_f9ff_11ed_ae18_549f35008dee_5158db2f_248d_11ee_ae18_549f35008dee.jpeg</t>
  </si>
  <si>
    <t>https://topol-dt.ru/upload/iblock/dbf/647eb029_f9ff_11ed_ae18_549f35008dee_58900701_248d_11ee_ae18_549f35008dee.jpeg</t>
  </si>
  <si>
    <t>https://topol-dt.ru/upload/iblock/6a3/647eb029_f9ff_11ed_ae18_549f35008dee_b165ccf1_2496_11ee_ae18_549f35008dee.pdf</t>
  </si>
  <si>
    <t>Стульчик детский растущий Фея Мой малыш, 0-1 гр., белый-желтый</t>
  </si>
  <si>
    <t>https://topol-dt.ru/catalog/stoly/stulchik_detskiy_rastushchiy_feya_moy_malysh_0_1_gr_belyy_zheltyy/</t>
  </si>
  <si>
    <t>https://topol-dt.ru/upload/iblock/413/7054e7e7_f9ff_11ed_ae18_549f35008dee_b54f34ea_2486_11ee_ae18_549f35008dee.jpeg</t>
  </si>
  <si>
    <t>https://topol-dt.ru/upload/iblock/ddf/7054e7e7_f9ff_11ed_ae18_549f35008dee_b54f34eb_2486_11ee_ae18_549f35008dee.jpeg</t>
  </si>
  <si>
    <t>https://topol-dt.ru/upload/iblock/345/7054e7e7_f9ff_11ed_ae18_549f35008dee_bc168010_2486_11ee_ae18_549f35008dee.jpeg</t>
  </si>
  <si>
    <t>https://topol-dt.ru/upload/iblock/548/7054e7e7_f9ff_11ed_ae18_549f35008dee_bc168011_2486_11ee_ae18_549f35008dee.jpeg</t>
  </si>
  <si>
    <t>https://topol-dt.ru/upload/iblock/33b/7054e7e7_f9ff_11ed_ae18_549f35008dee_bc168012_2486_11ee_ae18_549f35008dee.jpeg</t>
  </si>
  <si>
    <t>https://topol-dt.ru/upload/iblock/34e/7054e7e7_f9ff_11ed_ae18_549f35008dee_c4fee657_2486_11ee_ae18_549f35008dee.jpeg</t>
  </si>
  <si>
    <t>https://topol-dt.ru/upload/iblock/d9a/7054e7e7_f9ff_11ed_ae18_549f35008dee_c4fee658_2486_11ee_ae18_549f35008dee.jpeg</t>
  </si>
  <si>
    <t>https://topol-dt.ru/upload/iblock/322/7054e7e7_f9ff_11ed_ae18_549f35008dee_ccda511e_2486_11ee_ae18_549f35008dee.jpeg</t>
  </si>
  <si>
    <t>https://topol-dt.ru/upload/iblock/8de/7054e7e7_f9ff_11ed_ae18_549f35008dee_ccda511f_2486_11ee_ae18_549f35008dee.jpeg</t>
  </si>
  <si>
    <t>https://topol-dt.ru/upload/iblock/470/7054e7e7_f9ff_11ed_ae18_549f35008dee_d3a19c46_2486_11ee_ae18_549f35008dee.jpeg</t>
  </si>
  <si>
    <t>https://topol-dt.ru/upload/iblock/405/7054e7e7_f9ff_11ed_ae18_549f35008dee_a961eac4_2496_11ee_ae18_549f35008dee.pdf</t>
  </si>
  <si>
    <t>Стульчик детский растущий Фея Мой малыш, 0-1 гр., белый-фиолетовый</t>
  </si>
  <si>
    <t>белый-фиолетовый</t>
  </si>
  <si>
    <t>https://topol-dt.ru/catalog/stoly/stulchik_detskiy_rastushchiy_feya_moy_malysh_0_1_gr_belyy_fioletovyy/</t>
  </si>
  <si>
    <t>https://topol-dt.ru/upload/iblock/233/7cf0b1da_f9ff_11ed_ae18_549f35008dee_206abfdd_2487_11ee_ae18_549f35008dee.jpeg</t>
  </si>
  <si>
    <t>https://topol-dt.ru/upload/iblock/77c/7cf0b1da_f9ff_11ed_ae18_549f35008dee_206abfde_2487_11ee_ae18_549f35008dee.jpeg</t>
  </si>
  <si>
    <t>https://topol-dt.ru/upload/iblock/05d/7cf0b1da_f9ff_11ed_ae18_549f35008dee_2837e263_2487_11ee_ae18_549f35008dee.jpeg</t>
  </si>
  <si>
    <t>https://topol-dt.ru/upload/iblock/3b0/7cf0b1da_f9ff_11ed_ae18_549f35008dee_2837e264_2487_11ee_ae18_549f35008dee.jpeg</t>
  </si>
  <si>
    <t>https://topol-dt.ru/upload/iblock/eaf/7cf0b1da_f9ff_11ed_ae18_549f35008dee_2f312a70_2487_11ee_ae18_549f35008dee.jpeg</t>
  </si>
  <si>
    <t>https://topol-dt.ru/upload/iblock/54a/7cf0b1da_f9ff_11ed_ae18_549f35008dee_2f312a71_2487_11ee_ae18_549f35008dee.jpeg</t>
  </si>
  <si>
    <t>https://topol-dt.ru/upload/iblock/c31/7cf0b1da_f9ff_11ed_ae18_549f35008dee_35c678b2_2487_11ee_ae18_549f35008dee.jpeg</t>
  </si>
  <si>
    <t>https://topol-dt.ru/upload/iblock/2ab/7cf0b1da_f9ff_11ed_ae18_549f35008dee_35c678b3_2487_11ee_ae18_549f35008dee.jpeg</t>
  </si>
  <si>
    <t>https://topol-dt.ru/upload/iblock/3e5/7cf0b1da_f9ff_11ed_ae18_549f35008dee_3c334f8f_2487_11ee_ae18_549f35008dee.jpeg</t>
  </si>
  <si>
    <t>https://topol-dt.ru/upload/iblock/23a/7cf0b1da_f9ff_11ed_ae18_549f35008dee_3c334f90_2487_11ee_ae18_549f35008dee.jpeg</t>
  </si>
  <si>
    <t>https://topol-dt.ru/upload/iblock/e4c/7cf0b1da_f9ff_11ed_ae18_549f35008dee_a0f54c0c_2496_11ee_ae18_549f35008dee.pdf</t>
  </si>
  <si>
    <t>Стульчик детский растущий Фея Мой малыш, 0-1 гр., белый-лазурный</t>
  </si>
  <si>
    <t>белый-лазурный</t>
  </si>
  <si>
    <t>https://topol-dt.ru/catalog/stoly/stulchik_detskiy_rastushchiy_feya_moy_malysh_0_1_gr_belyy_lazurnyy/</t>
  </si>
  <si>
    <t>https://topol-dt.ru/upload/iblock/712/9a4deb7b_f9ff_11ed_ae18_549f35008dee_ab7f7b71_16b3_11ee_ae18_549f35008dee.jpeg</t>
  </si>
  <si>
    <t>https://topol-dt.ru/upload/iblock/c6a/9a4deb7b_f9ff_11ed_ae18_549f35008dee_ab7f7b72_16b3_11ee_ae18_549f35008dee.jpeg</t>
  </si>
  <si>
    <t>https://topol-dt.ru/upload/iblock/869/9a4deb7b_f9ff_11ed_ae18_549f35008dee_b42c5f52_16b3_11ee_ae18_549f35008dee.jpeg</t>
  </si>
  <si>
    <t>https://topol-dt.ru/upload/iblock/9bc/9a4deb7b_f9ff_11ed_ae18_549f35008dee_b42c5f53_16b3_11ee_ae18_549f35008dee.jpeg</t>
  </si>
  <si>
    <t>https://topol-dt.ru/upload/iblock/eea/9a4deb7b_f9ff_11ed_ae18_549f35008dee_bd31561a_16b3_11ee_ae18_549f35008dee.jpeg</t>
  </si>
  <si>
    <t>https://topol-dt.ru/upload/iblock/b32/9a4deb7b_f9ff_11ed_ae18_549f35008dee_bd31561c_16b3_11ee_ae18_549f35008dee.jpeg</t>
  </si>
  <si>
    <t>https://topol-dt.ru/upload/iblock/7c8/9a4deb7b_f9ff_11ed_ae18_549f35008dee_c5484349_16b3_11ee_ae18_549f35008dee.jpeg</t>
  </si>
  <si>
    <t>https://topol-dt.ru/upload/iblock/9ee/9a4deb7b_f9ff_11ed_ae18_549f35008dee_c548434a_16b3_11ee_ae18_549f35008dee.jpeg</t>
  </si>
  <si>
    <t>https://topol-dt.ru/upload/iblock/c89/9a4deb7b_f9ff_11ed_ae18_549f35008dee_cd8083bb_16b3_11ee_ae18_549f35008dee.jpeg</t>
  </si>
  <si>
    <t>https://topol-dt.ru/upload/iblock/8b4/9a4deb7b_f9ff_11ed_ae18_549f35008dee_cd8083bc_16b3_11ee_ae18_549f35008dee.jpeg</t>
  </si>
  <si>
    <t>https://topol-dt.ru/upload/iblock/431/9a4deb7b_f9ff_11ed_ae18_549f35008dee_976fcaf4_2496_11ee_ae18_549f35008dee.pdf</t>
  </si>
  <si>
    <t>Стульчик детский растущий Фея Мой малыш, 0-1 гр., белый-морская волна</t>
  </si>
  <si>
    <t>белый-морская волна</t>
  </si>
  <si>
    <t>https://topol-dt.ru/catalog/stoly/stulchik_detskiy_rastushchiy_feya_moy_malysh_0_1_gr_belyy_morskaya_volna/</t>
  </si>
  <si>
    <t>https://topol-dt.ru/upload/iblock/706/b17c3206_f9ff_11ed_ae18_549f35008dee_868fbe6d_248d_11ee_ae18_549f35008dee.jpeg</t>
  </si>
  <si>
    <t>https://topol-dt.ru/upload/iblock/f8b/b17c3206_f9ff_11ed_ae18_549f35008dee_868fbe6e_248d_11ee_ae18_549f35008dee.jpeg</t>
  </si>
  <si>
    <t>https://topol-dt.ru/upload/iblock/7cc/b17c3206_f9ff_11ed_ae18_549f35008dee_8d48c153_248d_11ee_ae18_549f35008dee.jpeg</t>
  </si>
  <si>
    <t>https://topol-dt.ru/upload/iblock/170/b17c3206_f9ff_11ed_ae18_549f35008dee_8d48c154_248d_11ee_ae18_549f35008dee.jpeg</t>
  </si>
  <si>
    <t>https://topol-dt.ru/upload/iblock/c9f/b17c3206_f9ff_11ed_ae18_549f35008dee_95e4fb91_248d_11ee_ae18_549f35008dee.jpeg</t>
  </si>
  <si>
    <t>https://topol-dt.ru/upload/iblock/e03/b17c3206_f9ff_11ed_ae18_549f35008dee_95e4fb92_248d_11ee_ae18_549f35008dee.jpeg</t>
  </si>
  <si>
    <t>https://topol-dt.ru/upload/iblock/511/b17c3206_f9ff_11ed_ae18_549f35008dee_9cdbe23e_248d_11ee_ae18_549f35008dee.jpeg</t>
  </si>
  <si>
    <t>https://topol-dt.ru/upload/iblock/20f/b17c3206_f9ff_11ed_ae18_549f35008dee_9cdbe23f_248d_11ee_ae18_549f35008dee.jpeg</t>
  </si>
  <si>
    <t>https://topol-dt.ru/upload/iblock/d9c/b17c3206_f9ff_11ed_ae18_549f35008dee_a2f30791_248d_11ee_ae18_549f35008dee.jpeg</t>
  </si>
  <si>
    <t>https://topol-dt.ru/upload/iblock/d52/b17c3206_f9ff_11ed_ae18_549f35008dee_a2f30792_248d_11ee_ae18_549f35008dee.jpeg</t>
  </si>
  <si>
    <t>https://topol-dt.ru/upload/iblock/da5/b17c3206_f9ff_11ed_ae18_549f35008dee_8f567c65_2496_11ee_ae18_549f35008dee.pdf</t>
  </si>
  <si>
    <t>Стульчик детский растущий Фея Мой малыш, 1-2 гр., бежевый-белый</t>
  </si>
  <si>
    <t>- экологически чистые материалы;- прочный металлический каркас;                                                                                    - с возможностью регулировки высоты сиденья на 2 уровня,- из шлифованной березовой фанеры толщиной 10 мм.;- изделие тщательно отполированы и покрыты лаком.- опоры стульчиков изготовлены из металла с диаметром трубы 16 мм и пластиковыми заглушками;- простая сборка.Габариты изделия:Размер спинки – 29х13,5 см Размер сиденья – 29х32 см Высота сиденья от пола – 26 см, 30 см  Рост ребенка – 100-130 смОбщий габарит (ДхШхВ) – 29х36х51 см</t>
  </si>
  <si>
    <t>https://topol-dt.ru/catalog/stoly/stulchik_detskiy_rastushchiy_feya_moy_malysh_1_2_gr_bezhevyy_belyy/</t>
  </si>
  <si>
    <t>https://topol-dt.ru/upload/iblock/e89/1a25b312_fa00_11ed_ae18_549f35008dee_bc9cdd86_248d_11ee_ae18_549f35008dee.jpeg</t>
  </si>
  <si>
    <t>https://topol-dt.ru/upload/iblock/05e/1a25b312_fa00_11ed_ae18_549f35008dee_bc9cdd87_248d_11ee_ae18_549f35008dee.jpeg</t>
  </si>
  <si>
    <t>https://topol-dt.ru/upload/iblock/cc2/1a25b312_fa00_11ed_ae18_549f35008dee_c4c6d5b6_248d_11ee_ae18_549f35008dee.jpeg</t>
  </si>
  <si>
    <t>https://topol-dt.ru/upload/iblock/358/1a25b312_fa00_11ed_ae18_549f35008dee_c4c6d5b7_248d_11ee_ae18_549f35008dee.jpeg</t>
  </si>
  <si>
    <t>https://topol-dt.ru/upload/iblock/551/1a25b312_fa00_11ed_ae18_549f35008dee_cb7d773c_248d_11ee_ae18_549f35008dee.jpeg</t>
  </si>
  <si>
    <t>https://topol-dt.ru/upload/iblock/bc5/1a25b312_fa00_11ed_ae18_549f35008dee_cb7d773d_248d_11ee_ae18_549f35008dee.jpeg</t>
  </si>
  <si>
    <t>https://topol-dt.ru/upload/iblock/8e7/1a25b312_fa00_11ed_ae18_549f35008dee_d30591da_248d_11ee_ae18_549f35008dee.jpeg</t>
  </si>
  <si>
    <t>https://topol-dt.ru/upload/iblock/41b/1a25b312_fa00_11ed_ae18_549f35008dee_d30591db_248d_11ee_ae18_549f35008dee.jpeg</t>
  </si>
  <si>
    <t>https://topol-dt.ru/upload/iblock/762/1a25b312_fa00_11ed_ae18_549f35008dee_d9263caf_248d_11ee_ae18_549f35008dee.jpeg</t>
  </si>
  <si>
    <t>https://topol-dt.ru/upload/iblock/007/1a25b312_fa00_11ed_ae18_549f35008dee_d9263cb0_248d_11ee_ae18_549f35008dee.jpeg</t>
  </si>
  <si>
    <t>https://topol-dt.ru/upload/iblock/774/1a25b312_fa00_11ed_ae18_549f35008dee_7e122108_2496_11ee_ae18_549f35008dee.pdf</t>
  </si>
  <si>
    <t>Стульчик детский растущий Фея Мой малыш, 1-2 гр., белый-зеленый</t>
  </si>
  <si>
    <t>https://topol-dt.ru/catalog/stoly/stulchik_detskiy_rastushchiy_feya_moy_malysh_1_2_gr_belyy_zelenyy/</t>
  </si>
  <si>
    <t>https://topol-dt.ru/upload/iblock/fb8/248632c4_fa00_11ed_ae18_549f35008dee_4d7d5527_2484_11ee_ae18_549f35008dee.jpeg</t>
  </si>
  <si>
    <t>https://topol-dt.ru/upload/iblock/47c/248632c4_fa00_11ed_ae18_549f35008dee_54d1117e_2484_11ee_ae18_549f35008dee.jpeg</t>
  </si>
  <si>
    <t>https://topol-dt.ru/upload/iblock/488/248632c4_fa00_11ed_ae18_549f35008dee_54d1117f_2484_11ee_ae18_549f35008dee.jpeg</t>
  </si>
  <si>
    <t>https://topol-dt.ru/upload/iblock/5d9/248632c4_fa00_11ed_ae18_549f35008dee_54d11180_2484_11ee_ae18_549f35008dee.jpeg</t>
  </si>
  <si>
    <t>https://topol-dt.ru/upload/iblock/20c/248632c4_fa00_11ed_ae18_549f35008dee_5e223450_2484_11ee_ae18_549f35008dee.jpeg</t>
  </si>
  <si>
    <t>https://topol-dt.ru/upload/iblock/bca/248632c4_fa00_11ed_ae18_549f35008dee_5e223451_2484_11ee_ae18_549f35008dee.jpeg</t>
  </si>
  <si>
    <t>https://topol-dt.ru/upload/iblock/b4e/248632c4_fa00_11ed_ae18_549f35008dee_655bc185_2484_11ee_ae18_549f35008dee.jpeg</t>
  </si>
  <si>
    <t>https://topol-dt.ru/upload/iblock/6bb/248632c4_fa00_11ed_ae18_549f35008dee_655bc186_2484_11ee_ae18_549f35008dee.jpeg</t>
  </si>
  <si>
    <t>https://topol-dt.ru/upload/iblock/b0a/248632c4_fa00_11ed_ae18_549f35008dee_6cda56a2_2484_11ee_ae18_549f35008dee.jpeg</t>
  </si>
  <si>
    <t>https://topol-dt.ru/upload/iblock/0dd/248632c4_fa00_11ed_ae18_549f35008dee_6cda56a3_2484_11ee_ae18_549f35008dee.jpeg</t>
  </si>
  <si>
    <t>https://topol-dt.ru/upload/iblock/09c/248632c4_fa00_11ed_ae18_549f35008dee_7461c72b_2496_11ee_ae18_549f35008dee.pdf</t>
  </si>
  <si>
    <t>Стульчик детский растущий Фея Мой малыш, 1-2 гр., белый-синий</t>
  </si>
  <si>
    <t>https://topol-dt.ru/catalog/stoly/stulchik_detskiy_rastushchiy_feya_moy_malysh_1_2_gr_belyy_siniy/</t>
  </si>
  <si>
    <t>https://topol-dt.ru/upload/iblock/f05/2db13f92_fa00_11ed_ae18_549f35008dee_eacc3077_248d_11ee_ae18_549f35008dee.jpeg</t>
  </si>
  <si>
    <t>https://topol-dt.ru/upload/iblock/50b/2db13f92_fa00_11ed_ae18_549f35008dee_eacc3078_248d_11ee_ae18_549f35008dee.jpeg</t>
  </si>
  <si>
    <t>https://topol-dt.ru/upload/iblock/f78/2db13f92_fa00_11ed_ae18_549f35008dee_eacc3079_248d_11ee_ae18_549f35008dee.jpeg</t>
  </si>
  <si>
    <t>https://topol-dt.ru/upload/iblock/4ab/2db13f92_fa00_11ed_ae18_549f35008dee_f2d736c4_248d_11ee_ae18_549f35008dee.jpeg</t>
  </si>
  <si>
    <t>https://topol-dt.ru/upload/iblock/d25/2db13f92_fa00_11ed_ae18_549f35008dee_f2d736c5_248d_11ee_ae18_549f35008dee.jpeg</t>
  </si>
  <si>
    <t>https://topol-dt.ru/upload/iblock/181/2db13f92_fa00_11ed_ae18_549f35008dee_f8fa42f9_248d_11ee_ae18_549f35008dee.jpeg</t>
  </si>
  <si>
    <t>https://topol-dt.ru/upload/iblock/462/2db13f92_fa00_11ed_ae18_549f35008dee_f8fa42fa_248d_11ee_ae18_549f35008dee.jpeg</t>
  </si>
  <si>
    <t>https://topol-dt.ru/upload/iblock/22e/2db13f92_fa00_11ed_ae18_549f35008dee_007ffc36_248e_11ee_ae18_549f35008dee.jpeg</t>
  </si>
  <si>
    <t>https://topol-dt.ru/upload/iblock/e22/2db13f92_fa00_11ed_ae18_549f35008dee_007ffc37_248e_11ee_ae18_549f35008dee.jpeg</t>
  </si>
  <si>
    <t>https://topol-dt.ru/upload/iblock/f8c/2db13f92_fa00_11ed_ae18_549f35008dee_6c1d9fd7_2496_11ee_ae18_549f35008dee.pdf</t>
  </si>
  <si>
    <t>Стульчик детский растущий Фея Мой малыш, 1-2 гр., белый-красный</t>
  </si>
  <si>
    <t>https://topol-dt.ru/catalog/stoly/stulchik_detskiy_rastushchiy_feya_moy_malysh_1_2_gr_belyy_krasnyy/</t>
  </si>
  <si>
    <t>https://topol-dt.ru/upload/iblock/31e/37619970_fa00_11ed_ae18_549f35008dee_123699a0_248e_11ee_ae18_549f35008dee.jpeg</t>
  </si>
  <si>
    <t>https://topol-dt.ru/upload/iblock/8a7/37619970_fa00_11ed_ae18_549f35008dee_123699a1_248e_11ee_ae18_549f35008dee.jpeg</t>
  </si>
  <si>
    <t>https://topol-dt.ru/upload/iblock/12d/37619970_fa00_11ed_ae18_549f35008dee_198cb758_248e_11ee_ae18_549f35008dee.jpeg</t>
  </si>
  <si>
    <t>https://topol-dt.ru/upload/iblock/93f/37619970_fa00_11ed_ae18_549f35008dee_198cb759_248e_11ee_ae18_549f35008dee.jpeg</t>
  </si>
  <si>
    <t>https://topol-dt.ru/upload/iblock/0fa/37619970_fa00_11ed_ae18_549f35008dee_21ed6f2f_248e_11ee_ae18_549f35008dee.jpeg</t>
  </si>
  <si>
    <t>https://topol-dt.ru/upload/iblock/c70/37619970_fa00_11ed_ae18_549f35008dee_21ed6f30_248e_11ee_ae18_549f35008dee.jpeg</t>
  </si>
  <si>
    <t>https://topol-dt.ru/upload/iblock/0be/37619970_fa00_11ed_ae18_549f35008dee_281ec3a6_248e_11ee_ae18_549f35008dee.jpeg</t>
  </si>
  <si>
    <t>https://topol-dt.ru/upload/iblock/f04/37619970_fa00_11ed_ae18_549f35008dee_281ec3a7_248e_11ee_ae18_549f35008dee.jpeg</t>
  </si>
  <si>
    <t>https://topol-dt.ru/upload/iblock/aa4/37619970_fa00_11ed_ae18_549f35008dee_2ee14c0d_248e_11ee_ae18_549f35008dee.jpeg</t>
  </si>
  <si>
    <t>https://topol-dt.ru/upload/iblock/2cf/37619970_fa00_11ed_ae18_549f35008dee_64507d51_2496_11ee_ae18_549f35008dee.pdf</t>
  </si>
  <si>
    <t>Стульчик детский растущий Фея Мой малыш, 1-2 гр., белый-желтый</t>
  </si>
  <si>
    <t>https://topol-dt.ru/catalog/stoly/stulchik_detskiy_rastushchiy_feya_moy_malysh_1_2_gr_belyy_zheltyy/</t>
  </si>
  <si>
    <t>https://topol-dt.ru/upload/iblock/074/41ecf1e6_fa00_11ed_ae18_549f35008dee_dc8ce1e5_2487_11ee_ae18_549f35008dee.jpeg</t>
  </si>
  <si>
    <t>https://topol-dt.ru/upload/iblock/f1f/41ecf1e6_fa00_11ed_ae18_549f35008dee_dc8ce1e6_2487_11ee_ae18_549f35008dee.jpeg</t>
  </si>
  <si>
    <t>https://topol-dt.ru/upload/iblock/4e0/41ecf1e6_fa00_11ed_ae18_549f35008dee_e5d941f7_2487_11ee_ae18_549f35008dee.jpeg</t>
  </si>
  <si>
    <t>https://topol-dt.ru/upload/iblock/979/41ecf1e6_fa00_11ed_ae18_549f35008dee_e5d941f8_2487_11ee_ae18_549f35008dee.jpeg</t>
  </si>
  <si>
    <t>https://topol-dt.ru/upload/iblock/818/41ecf1e6_fa00_11ed_ae18_549f35008dee_ecd4eb64_2487_11ee_ae18_549f35008dee.jpeg</t>
  </si>
  <si>
    <t>https://topol-dt.ru/upload/iblock/5b2/41ecf1e6_fa00_11ed_ae18_549f35008dee_ecd4eb65_2487_11ee_ae18_549f35008dee.jpeg</t>
  </si>
  <si>
    <t>https://topol-dt.ru/upload/iblock/30b/41ecf1e6_fa00_11ed_ae18_549f35008dee_f4988869_2487_11ee_ae18_549f35008dee.jpeg</t>
  </si>
  <si>
    <t>https://topol-dt.ru/upload/iblock/578/41ecf1e6_fa00_11ed_ae18_549f35008dee_f498886a_2487_11ee_ae18_549f35008dee.jpeg</t>
  </si>
  <si>
    <t>https://topol-dt.ru/upload/iblock/7f0/41ecf1e6_fa00_11ed_ae18_549f35008dee_fb3e804d_2487_11ee_ae18_549f35008dee.jpeg</t>
  </si>
  <si>
    <t>https://topol-dt.ru/upload/iblock/a26/41ecf1e6_fa00_11ed_ae18_549f35008dee_fb3e804e_2487_11ee_ae18_549f35008dee.jpeg</t>
  </si>
  <si>
    <t>https://topol-dt.ru/upload/iblock/c68/41ecf1e6_fa00_11ed_ae18_549f35008dee_5c0c55fe_2496_11ee_ae18_549f35008dee.pdf</t>
  </si>
  <si>
    <t>Стульчик детский растущий Фея Мой малыш, 1-2 гр., белый-фиолетовый</t>
  </si>
  <si>
    <t>https://topol-dt.ru/catalog/stoly/stulchik_detskiy_rastushchiy_feya_moy_malysh_1_2_gr_belyy_fioletovyy/</t>
  </si>
  <si>
    <t>https://topol-dt.ru/upload/iblock/6c1/4ae8632f_fa00_11ed_ae18_549f35008dee_4626cdec_2488_11ee_ae18_549f35008dee.jpeg</t>
  </si>
  <si>
    <t>https://topol-dt.ru/upload/iblock/851/4ae8632f_fa00_11ed_ae18_549f35008dee_4626cded_2488_11ee_ae18_549f35008dee.jpeg</t>
  </si>
  <si>
    <t>https://topol-dt.ru/upload/iblock/dae/4ae8632f_fa00_11ed_ae18_549f35008dee_4c26257d_2488_11ee_ae18_549f35008dee.jpeg</t>
  </si>
  <si>
    <t>https://topol-dt.ru/upload/iblock/c21/4ae8632f_fa00_11ed_ae18_549f35008dee_4c26257e_2488_11ee_ae18_549f35008dee.jpeg</t>
  </si>
  <si>
    <t>https://topol-dt.ru/upload/iblock/80a/4ae8632f_fa00_11ed_ae18_549f35008dee_4c26257f_2488_11ee_ae18_549f35008dee.jpeg</t>
  </si>
  <si>
    <t>https://topol-dt.ru/upload/iblock/d2e/4ae8632f_fa00_11ed_ae18_549f35008dee_55e2663c_2488_11ee_ae18_549f35008dee.jpeg</t>
  </si>
  <si>
    <t>https://topol-dt.ru/upload/iblock/236/4ae8632f_fa00_11ed_ae18_549f35008dee_55e2663d_2488_11ee_ae18_549f35008dee.jpeg</t>
  </si>
  <si>
    <t>https://topol-dt.ru/upload/iblock/f6a/4ae8632f_fa00_11ed_ae18_549f35008dee_55e2663e_2488_11ee_ae18_549f35008dee.jpeg</t>
  </si>
  <si>
    <t>https://topol-dt.ru/upload/iblock/679/4ae8632f_fa00_11ed_ae18_549f35008dee_5fe3aee3_2488_11ee_ae18_549f35008dee.jpeg</t>
  </si>
  <si>
    <t>https://topol-dt.ru/upload/iblock/4bf/4ae8632f_fa00_11ed_ae18_549f35008dee_5fe3aee4_2488_11ee_ae18_549f35008dee.jpeg</t>
  </si>
  <si>
    <t>https://topol-dt.ru/upload/iblock/e60/4ae8632f_fa00_11ed_ae18_549f35008dee_532d7538_2496_11ee_ae18_549f35008dee.pdf</t>
  </si>
  <si>
    <t>Стульчик детский растущий Фея Мой малыш, 1-2 гр., белый-лазурный</t>
  </si>
  <si>
    <t>https://topol-dt.ru/catalog/stoly/stulchik_detskiy_rastushchiy_feya_moy_malysh_1_2_gr_belyy_lazurnyy/</t>
  </si>
  <si>
    <t>https://topol-dt.ru/upload/iblock/4da/55c70bcf_fa00_11ed_ae18_549f35008dee_e8a2731a_16b3_11ee_ae18_549f35008dee.jpeg</t>
  </si>
  <si>
    <t>https://topol-dt.ru/upload/iblock/dc9/55c70bcf_fa00_11ed_ae18_549f35008dee_e8a2731b_16b3_11ee_ae18_549f35008dee.jpeg</t>
  </si>
  <si>
    <t>https://topol-dt.ru/upload/iblock/26b/55c70bcf_fa00_11ed_ae18_549f35008dee_eec31def_16b3_11ee_ae18_549f35008dee.jpeg</t>
  </si>
  <si>
    <t>https://topol-dt.ru/upload/iblock/f7b/55c70bcf_fa00_11ed_ae18_549f35008dee_eec31df0_16b3_11ee_ae18_549f35008dee.jpeg</t>
  </si>
  <si>
    <t>https://topol-dt.ru/upload/iblock/039/55c70bcf_fa00_11ed_ae18_549f35008dee_f4e16763_16b3_11ee_ae18_549f35008dee.jpeg</t>
  </si>
  <si>
    <t>https://topol-dt.ru/upload/iblock/ba6/55c70bcf_fa00_11ed_ae18_549f35008dee_fd102254_16b3_11ee_ae18_549f35008dee.jpeg</t>
  </si>
  <si>
    <t>https://topol-dt.ru/upload/iblock/bf4/55c70bcf_fa00_11ed_ae18_549f35008dee_fd102256_16b3_11ee_ae18_549f35008dee.jpeg</t>
  </si>
  <si>
    <t>https://topol-dt.ru/upload/iblock/2a9/55c70bcf_fa00_11ed_ae18_549f35008dee_03cb869b_16b4_11ee_ae18_549f35008dee.jpeg</t>
  </si>
  <si>
    <t>https://topol-dt.ru/upload/iblock/71b/55c70bcf_fa00_11ed_ae18_549f35008dee_03cb869c_16b4_11ee_ae18_549f35008dee.jpeg</t>
  </si>
  <si>
    <t>https://topol-dt.ru/upload/iblock/e95/55c70bcf_fa00_11ed_ae18_549f35008dee_4a5a7b54_2496_11ee_ae18_549f35008dee.pdf</t>
  </si>
  <si>
    <t>Стульчик детский растущий Фея Мой малыш, 1-2 гр., белый-морская волна</t>
  </si>
  <si>
    <t>https://topol-dt.ru/catalog/stoly/stulchik_detskiy_rastushchiy_feya_moy_malysh_1_2_gr_belyy_morskaya_volna/</t>
  </si>
  <si>
    <t>https://topol-dt.ru/upload/iblock/876/5e27c3a6_fa00_11ed_ae18_549f35008dee_53f91b2a_248f_11ee_ae18_549f35008dee.jpeg</t>
  </si>
  <si>
    <t>https://topol-dt.ru/upload/iblock/7d6/5e27c3a6_fa00_11ed_ae18_549f35008dee_53f91b2b_248f_11ee_ae18_549f35008dee.jpeg</t>
  </si>
  <si>
    <t>https://topol-dt.ru/upload/iblock/5b6/5e27c3a6_fa00_11ed_ae18_549f35008dee_5a52e705_248f_11ee_ae18_549f35008dee.jpeg</t>
  </si>
  <si>
    <t>https://topol-dt.ru/upload/iblock/508/5e27c3a6_fa00_11ed_ae18_549f35008dee_5a52e706_248f_11ee_ae18_549f35008dee.jpeg</t>
  </si>
  <si>
    <t>https://topol-dt.ru/upload/iblock/39a/5e27c3a6_fa00_11ed_ae18_549f35008dee_61b9ae5f_248f_11ee_ae18_549f35008dee.jpeg</t>
  </si>
  <si>
    <t>https://topol-dt.ru/upload/iblock/de9/5e27c3a6_fa00_11ed_ae18_549f35008dee_61b9ae61_248f_11ee_ae18_549f35008dee.jpeg</t>
  </si>
  <si>
    <t>https://topol-dt.ru/upload/iblock/0b3/5e27c3a6_fa00_11ed_ae18_549f35008dee_68f33b94_248f_11ee_ae18_549f35008dee.jpeg</t>
  </si>
  <si>
    <t>https://topol-dt.ru/upload/iblock/d17/5e27c3a6_fa00_11ed_ae18_549f35008dee_68f33b95_248f_11ee_ae18_549f35008dee.jpeg</t>
  </si>
  <si>
    <t>https://topol-dt.ru/upload/iblock/7bf/5e27c3a6_fa00_11ed_ae18_549f35008dee_6fa51a59_248f_11ee_ae18_549f35008dee.jpeg</t>
  </si>
  <si>
    <t>https://topol-dt.ru/upload/iblock/849/5e27c3a6_fa00_11ed_ae18_549f35008dee_6fa51a5a_248f_11ee_ae18_549f35008dee.jpeg</t>
  </si>
  <si>
    <t>https://topol-dt.ru/upload/iblock/d37/5e27c3a6_fa00_11ed_ae18_549f35008dee_768b5764_248f_11ee_ae18_549f35008dee.jpeg</t>
  </si>
  <si>
    <t>https://topol-dt.ru/upload/iblock/104/5e27c3a6_fa00_11ed_ae18_549f35008dee_41878170_2496_11ee_ae18_549f35008dee.pdf</t>
  </si>
  <si>
    <t>Стульчик детский растущий Фея Мой малыш, 2-3 гр., бежевый-белый</t>
  </si>
  <si>
    <t>- экологически чистые материалы;- прочный металлический каркас;                                                                                    - с возможностью регулировки высоты сиденья на 2 уровня,- из шлифованной березовой фанеры толщиной 10 мм.;- изделие тщательно отполированы и покрыты лаком.- опоры стульчиков изготовлены из металла с диаметром трубы 16 мм и пластиковыми заглушками;- простая сборка.Габариты изделия:Размер спинки – 29х13,5 смРазмер сиденья – 29х32 смВысота сиденья от пола – 30 см, 34 смРост ребенка – 115-145 смОбщий габарит (ДхШхВ) – 29х36х56,5 смМаксимальная нагрузка – 30 кг.</t>
  </si>
  <si>
    <t>https://topol-dt.ru/catalog/stoly/stulchik_detskiy_rastushchiy_feya_moy_malysh_2_3_gr_bezhevyy_belyy/</t>
  </si>
  <si>
    <t>https://topol-dt.ru/upload/iblock/5be/a084fea2_fa01_11ed_ae18_549f35008dee_88a38d3a_248f_11ee_ae18_549f35008dee.jpeg</t>
  </si>
  <si>
    <t>https://topol-dt.ru/upload/iblock/22d/a084fea2_fa01_11ed_ae18_549f35008dee_88a38d3b_248f_11ee_ae18_549f35008dee.jpeg</t>
  </si>
  <si>
    <t>https://topol-dt.ru/upload/iblock/317/a084fea2_fa01_11ed_ae18_549f35008dee_912a5b15_248f_11ee_ae18_549f35008dee.jpeg</t>
  </si>
  <si>
    <t>https://topol-dt.ru/upload/iblock/083/a084fea2_fa01_11ed_ae18_549f35008dee_912a5b17_248f_11ee_ae18_549f35008dee.jpeg</t>
  </si>
  <si>
    <t>https://topol-dt.ru/upload/iblock/0d7/a084fea2_fa01_11ed_ae18_549f35008dee_99545345_248f_11ee_ae18_549f35008dee.jpeg</t>
  </si>
  <si>
    <t>https://topol-dt.ru/upload/iblock/b4f/a084fea2_fa01_11ed_ae18_549f35008dee_99545346_248f_11ee_ae18_549f35008dee.jpeg</t>
  </si>
  <si>
    <t>https://topol-dt.ru/upload/iblock/a5c/a084fea2_fa01_11ed_ae18_549f35008dee_a1ca777f_248f_11ee_ae18_549f35008dee.jpeg</t>
  </si>
  <si>
    <t>https://topol-dt.ru/upload/iblock/37b/a084fea2_fa01_11ed_ae18_549f35008dee_a1ca7780_248f_11ee_ae18_549f35008dee.jpeg</t>
  </si>
  <si>
    <t>https://topol-dt.ru/upload/iblock/6a5/a084fea2_fa01_11ed_ae18_549f35008dee_a7efe514_248f_11ee_ae18_549f35008dee.jpeg</t>
  </si>
  <si>
    <t>https://topol-dt.ru/upload/iblock/9fd/a084fea2_fa01_11ed_ae18_549f35008dee_a7efe515_248f_11ee_ae18_549f35008dee.jpeg</t>
  </si>
  <si>
    <t>https://topol-dt.ru/upload/iblock/e8e/a084fea2_fa01_11ed_ae18_549f35008dee_31b67cbe_2496_11ee_ae18_549f35008dee.pdf</t>
  </si>
  <si>
    <t>Стульчик детский растущий Фея Мой малыш, 2-3 гр., белый-зеленый</t>
  </si>
  <si>
    <t>https://topol-dt.ru/catalog/stoly/stulchik_detskiy_rastushchiy_feya_moy_malysh_2_3_gr_belyy_zelenyy/</t>
  </si>
  <si>
    <t>https://topol-dt.ru/upload/iblock/14f/ab6d2cc3_fa01_11ed_ae18_549f35008dee_c1b3ea2b_248f_11ee_ae18_549f35008dee.jpeg</t>
  </si>
  <si>
    <t>https://topol-dt.ru/upload/iblock/3fe/ab6d2cc3_fa01_11ed_ae18_549f35008dee_c1b3ea2d_248f_11ee_ae18_549f35008dee.jpeg</t>
  </si>
  <si>
    <t>https://topol-dt.ru/upload/iblock/f2b/ab6d2cc3_fa01_11ed_ae18_549f35008dee_c94cae6b_248f_11ee_ae18_549f35008dee.jpeg</t>
  </si>
  <si>
    <t>https://topol-dt.ru/upload/iblock/1bb/ab6d2cc3_fa01_11ed_ae18_549f35008dee_c94cae6c_248f_11ee_ae18_549f35008dee.jpeg</t>
  </si>
  <si>
    <t>https://topol-dt.ru/upload/iblock/e06/ab6d2cc3_fa01_11ed_ae18_549f35008dee_d0a78ee4_248f_11ee_ae18_549f35008dee.jpeg</t>
  </si>
  <si>
    <t>https://topol-dt.ru/upload/iblock/904/ab6d2cc3_fa01_11ed_ae18_549f35008dee_d0a78ee5_248f_11ee_ae18_549f35008dee.jpeg</t>
  </si>
  <si>
    <t>https://topol-dt.ru/upload/iblock/baf/ab6d2cc3_fa01_11ed_ae18_549f35008dee_d880984b_248f_11ee_ae18_549f35008dee.jpeg</t>
  </si>
  <si>
    <t>https://topol-dt.ru/upload/iblock/6c3/ab6d2cc3_fa01_11ed_ae18_549f35008dee_d880984d_248f_11ee_ae18_549f35008dee.jpeg</t>
  </si>
  <si>
    <t>https://topol-dt.ru/upload/iblock/2dc/ab6d2cc3_fa01_11ed_ae18_549f35008dee_dfb7c420_248f_11ee_ae18_549f35008dee.jpeg</t>
  </si>
  <si>
    <t>https://topol-dt.ru/upload/iblock/d3e/ab6d2cc3_fa01_11ed_ae18_549f35008dee_dfb7c421_248f_11ee_ae18_549f35008dee.jpeg</t>
  </si>
  <si>
    <t>https://topol-dt.ru/upload/iblock/5fd/ab6d2cc3_fa01_11ed_ae18_549f35008dee_e62e207e_248f_11ee_ae18_549f35008dee.jpeg</t>
  </si>
  <si>
    <t>https://topol-dt.ru/upload/iblock/0ff/ab6d2cc3_fa01_11ed_ae18_549f35008dee_299acccf_2496_11ee_ae18_549f35008dee.pdf</t>
  </si>
  <si>
    <t>Стульчик детский растущий Фея Мой малыш, 2-3 гр., белый-синий</t>
  </si>
  <si>
    <t>https://topol-dt.ru/catalog/stoly/stulchik_detskiy_rastushchiy_feya_moy_malysh_2_3_gr_belyy_siniy/</t>
  </si>
  <si>
    <t>https://topol-dt.ru/upload/iblock/754/b97eaec1_fa01_11ed_ae18_549f35008dee_086849cf_2490_11ee_ae18_549f35008dee.jpeg</t>
  </si>
  <si>
    <t>https://topol-dt.ru/upload/iblock/efb/b97eaec1_fa01_11ed_ae18_549f35008dee_086849d0_2490_11ee_ae18_549f35008dee.jpeg</t>
  </si>
  <si>
    <t>https://topol-dt.ru/upload/iblock/9d0/b97eaec1_fa01_11ed_ae18_549f35008dee_0fca4e68_2490_11ee_ae18_549f35008dee.jpeg</t>
  </si>
  <si>
    <t>https://topol-dt.ru/upload/iblock/338/b97eaec1_fa01_11ed_ae18_549f35008dee_0fca4e69_2490_11ee_ae18_549f35008dee.jpeg</t>
  </si>
  <si>
    <t>https://topol-dt.ru/upload/iblock/178/b97eaec1_fa01_11ed_ae18_549f35008dee_16cf7d57_2490_11ee_ae18_549f35008dee.jpeg</t>
  </si>
  <si>
    <t>https://topol-dt.ru/upload/iblock/32b/b97eaec1_fa01_11ed_ae18_549f35008dee_16cf7d58_2490_11ee_ae18_549f35008dee.jpeg</t>
  </si>
  <si>
    <t>https://topol-dt.ru/upload/iblock/872/b97eaec1_fa01_11ed_ae18_549f35008dee_1e59f955_2490_11ee_ae18_549f35008dee.jpeg</t>
  </si>
  <si>
    <t>https://topol-dt.ru/upload/iblock/0fd/b97eaec1_fa01_11ed_ae18_549f35008dee_1e59f956_2490_11ee_ae18_549f35008dee.jpeg</t>
  </si>
  <si>
    <t>https://topol-dt.ru/upload/iblock/e13/b97eaec1_fa01_11ed_ae18_549f35008dee_24bfac12_2490_11ee_ae18_549f35008dee.jpeg</t>
  </si>
  <si>
    <t>https://topol-dt.ru/upload/iblock/cdf/b97eaec1_fa01_11ed_ae18_549f35008dee_24bfac13_2490_11ee_ae18_549f35008dee.jpeg</t>
  </si>
  <si>
    <t>https://topol-dt.ru/upload/iblock/12e/b97eaec1_fa01_11ed_ae18_549f35008dee_1fa56b0a_2496_11ee_ae18_549f35008dee.pdf</t>
  </si>
  <si>
    <t>Стульчик детский растущий Фея Мой малыш, 2-3 гр., белый-красный</t>
  </si>
  <si>
    <t>https://topol-dt.ru/catalog/stoly/stulchik_detskiy_rastushchiy_feya_moy_malysh_2_3_gr_belyy_krasnyy/</t>
  </si>
  <si>
    <t>https://topol-dt.ru/upload/iblock/a21/c3551ea3_fa01_11ed_ae18_549f35008dee_378344fc_2490_11ee_ae18_549f35008dee.jpeg</t>
  </si>
  <si>
    <t>https://topol-dt.ru/upload/iblock/c9f/c3551ea3_fa01_11ed_ae18_549f35008dee_412a1957_2490_11ee_ae18_549f35008dee.jpeg</t>
  </si>
  <si>
    <t>https://topol-dt.ru/upload/iblock/b44/c3551ea3_fa01_11ed_ae18_549f35008dee_412a1959_2490_11ee_ae18_549f35008dee.jpeg</t>
  </si>
  <si>
    <t>https://topol-dt.ru/upload/iblock/56b/c3551ea3_fa01_11ed_ae18_549f35008dee_412a195a_2490_11ee_ae18_549f35008dee.jpeg</t>
  </si>
  <si>
    <t>https://topol-dt.ru/upload/iblock/e18/c3551ea3_fa01_11ed_ae18_549f35008dee_49ba6cb3_2490_11ee_ae18_549f35008dee.jpeg</t>
  </si>
  <si>
    <t>https://topol-dt.ru/upload/iblock/fda/c3551ea3_fa01_11ed_ae18_549f35008dee_49ba6cb4_2490_11ee_ae18_549f35008dee.jpeg</t>
  </si>
  <si>
    <t>https://topol-dt.ru/upload/iblock/3e5/c3551ea3_fa01_11ed_ae18_549f35008dee_5014388f_2490_11ee_ae18_549f35008dee.jpeg</t>
  </si>
  <si>
    <t>https://topol-dt.ru/upload/iblock/4bf/c3551ea3_fa01_11ed_ae18_549f35008dee_50143890_2490_11ee_ae18_549f35008dee.jpeg</t>
  </si>
  <si>
    <t>https://topol-dt.ru/upload/iblock/8be/c3551ea3_fa01_11ed_ae18_549f35008dee_50143891_2490_11ee_ae18_549f35008dee.jpeg</t>
  </si>
  <si>
    <t>https://topol-dt.ru/upload/iblock/fc5/c3551ea3_fa01_11ed_ae18_549f35008dee_59597480_2490_11ee_ae18_549f35008dee.jpeg</t>
  </si>
  <si>
    <t>https://topol-dt.ru/upload/iblock/b36/c3551ea3_fa01_11ed_ae18_549f35008dee_15a42263_2496_11ee_ae18_549f35008dee.pdf</t>
  </si>
  <si>
    <t>Стульчик детский растущий Фея Мой малыш, 2-3 гр., белый-желтый</t>
  </si>
  <si>
    <t>https://topol-dt.ru/catalog/stoly/stulchik_detskiy_rastushchiy_feya_moy_malysh_2_3_gr_belyy_zheltyy/</t>
  </si>
  <si>
    <t>https://topol-dt.ru/upload/iblock/176/d488d05e_fa01_11ed_ae18_549f35008dee_fc4bf9c4_2488_11ee_ae18_549f35008dee.jpeg</t>
  </si>
  <si>
    <t>https://topol-dt.ru/upload/iblock/240/d488d05e_fa01_11ed_ae18_549f35008dee_fc4bf9c6_2488_11ee_ae18_549f35008dee.jpeg</t>
  </si>
  <si>
    <t>https://topol-dt.ru/upload/iblock/db3/d488d05e_fa01_11ed_ae18_549f35008dee_0462e6f2_2489_11ee_ae18_549f35008dee.jpeg</t>
  </si>
  <si>
    <t>https://topol-dt.ru/upload/iblock/bff/d488d05e_fa01_11ed_ae18_549f35008dee_0462e6f3_2489_11ee_ae18_549f35008dee.jpeg</t>
  </si>
  <si>
    <t>https://topol-dt.ru/upload/iblock/af6/d488d05e_fa01_11ed_ae18_549f35008dee_0462e6f5_2489_11ee_ae18_549f35008dee.jpeg</t>
  </si>
  <si>
    <t>https://topol-dt.ru/upload/iblock/ad5/d488d05e_fa01_11ed_ae18_549f35008dee_0d631afb_2489_11ee_ae18_549f35008dee.jpeg</t>
  </si>
  <si>
    <t>https://topol-dt.ru/upload/iblock/5e3/d488d05e_fa01_11ed_ae18_549f35008dee_0d631afc_2489_11ee_ae18_549f35008dee.jpeg</t>
  </si>
  <si>
    <t>https://topol-dt.ru/upload/iblock/51b/d488d05e_fa01_11ed_ae18_549f35008dee_1404501f_2489_11ee_ae18_549f35008dee.jpeg</t>
  </si>
  <si>
    <t>https://topol-dt.ru/upload/iblock/927/d488d05e_fa01_11ed_ae18_549f35008dee_14045020_2489_11ee_ae18_549f35008dee.jpeg</t>
  </si>
  <si>
    <t>https://topol-dt.ru/upload/iblock/f54/d488d05e_fa01_11ed_ae18_549f35008dee_1aa323e2_2489_11ee_ae18_549f35008dee.jpeg</t>
  </si>
  <si>
    <t>https://topol-dt.ru/upload/iblock/8a6/d488d05e_fa01_11ed_ae18_549f35008dee_09d50ec8_2496_11ee_ae18_549f35008dee.pdf</t>
  </si>
  <si>
    <t>Стульчик детский растущий Фея Мой малыш, 2-3 гр., белый-фиолетовый</t>
  </si>
  <si>
    <t>https://topol-dt.ru/catalog/stoly/stulchik_detskiy_rastushchiy_feya_moy_malysh_2_3_gr_belyy_fioletovyy/</t>
  </si>
  <si>
    <t>https://topol-dt.ru/upload/iblock/dbb/07d55826_fa02_11ed_ae18_549f35008dee_55e082d3_2489_11ee_ae18_549f35008dee.jpeg</t>
  </si>
  <si>
    <t>https://topol-dt.ru/upload/iblock/694/07d55826_fa02_11ed_ae18_549f35008dee_55e082d4_2489_11ee_ae18_549f35008dee.jpeg</t>
  </si>
  <si>
    <t>https://topol-dt.ru/upload/iblock/076/07d55826_fa02_11ed_ae18_549f35008dee_5cbf9bbe_2489_11ee_ae18_549f35008dee.jpeg</t>
  </si>
  <si>
    <t>https://topol-dt.ru/upload/iblock/1cf/07d55826_fa02_11ed_ae18_549f35008dee_5cbf9bbf_2489_11ee_ae18_549f35008dee.jpeg</t>
  </si>
  <si>
    <t>https://topol-dt.ru/upload/iblock/328/07d55826_fa02_11ed_ae18_549f35008dee_63ce502e_2489_11ee_ae18_549f35008dee.jpeg</t>
  </si>
  <si>
    <t>https://topol-dt.ru/upload/iblock/a84/07d55826_fa02_11ed_ae18_549f35008dee_63ce502f_2489_11ee_ae18_549f35008dee.jpeg</t>
  </si>
  <si>
    <t>https://topol-dt.ru/upload/iblock/923/07d55826_fa02_11ed_ae18_549f35008dee_6c551e09_2489_11ee_ae18_549f35008dee.jpeg</t>
  </si>
  <si>
    <t>https://topol-dt.ru/upload/iblock/677/07d55826_fa02_11ed_ae18_549f35008dee_6c551e0a_2489_11ee_ae18_549f35008dee.jpeg</t>
  </si>
  <si>
    <t>https://topol-dt.ru/upload/iblock/4bf/07d55826_fa02_11ed_ae18_549f35008dee_72ef2f0c_2489_11ee_ae18_549f35008dee.jpeg</t>
  </si>
  <si>
    <t>https://topol-dt.ru/upload/iblock/36c/07d55826_fa02_11ed_ae18_549f35008dee_72ef2f0d_2489_11ee_ae18_549f35008dee.jpeg</t>
  </si>
  <si>
    <t>https://topol-dt.ru/upload/iblock/069/07d55826_fa02_11ed_ae18_549f35008dee_02b0edf4_2496_11ee_ae18_549f35008dee.pdf</t>
  </si>
  <si>
    <t>Стульчик детский растущий Фея Мой малыш, 2-3 гр., белый-лазурный</t>
  </si>
  <si>
    <t>https://topol-dt.ru/catalog/stoly/stulchik_detskiy_rastushchiy_feya_moy_malysh_2_3_gr_belyy_lazurnyy/</t>
  </si>
  <si>
    <t>https://topol-dt.ru/upload/iblock/df5/1d630de1_fa02_11ed_ae18_549f35008dee_1af50a65_16b4_11ee_ae18_549f35008dee.jpeg</t>
  </si>
  <si>
    <t>https://topol-dt.ru/upload/iblock/44c/1d630de1_fa02_11ed_ae18_549f35008dee_1af50a66_16b4_11ee_ae18_549f35008dee.jpeg</t>
  </si>
  <si>
    <t>https://topol-dt.ru/upload/iblock/29b/1d630de1_fa02_11ed_ae18_549f35008dee_2488d3c0_16b4_11ee_ae18_549f35008dee.jpeg</t>
  </si>
  <si>
    <t>https://topol-dt.ru/upload/iblock/92d/1d630de1_fa02_11ed_ae18_549f35008dee_2488d3c1_16b4_11ee_ae18_549f35008dee.jpeg</t>
  </si>
  <si>
    <t>https://topol-dt.ru/upload/iblock/5bf/1d630de1_fa02_11ed_ae18_549f35008dee_2c1cd53f_16b4_11ee_ae18_549f35008dee.jpeg</t>
  </si>
  <si>
    <t>https://topol-dt.ru/upload/iblock/edd/1d630de1_fa02_11ed_ae18_549f35008dee_2c1cd540_16b4_11ee_ae18_549f35008dee.jpeg</t>
  </si>
  <si>
    <t>https://topol-dt.ru/upload/iblock/2eb/1d630de1_fa02_11ed_ae18_549f35008dee_337a1718_16b4_11ee_ae18_549f35008dee.jpeg</t>
  </si>
  <si>
    <t>https://topol-dt.ru/upload/iblock/702/1d630de1_fa02_11ed_ae18_549f35008dee_337a1719_16b4_11ee_ae18_549f35008dee.jpeg</t>
  </si>
  <si>
    <t>https://topol-dt.ru/upload/iblock/7a9/1d630de1_fa02_11ed_ae18_549f35008dee_3b212399_16b4_11ee_ae18_549f35008dee.jpeg</t>
  </si>
  <si>
    <t>https://topol-dt.ru/upload/iblock/630/1d630de1_fa02_11ed_ae18_549f35008dee_3b21239a_16b4_11ee_ae18_549f35008dee.jpeg</t>
  </si>
  <si>
    <t>https://topol-dt.ru/upload/iblock/083/1d630de1_fa02_11ed_ae18_549f35008dee_fa3ac9bb_2495_11ee_ae18_549f35008dee.pdf</t>
  </si>
  <si>
    <t>Стульчик детский растущий Фея Мой малыш, 2-3 гр., белый-морская волна</t>
  </si>
  <si>
    <t>https://topol-dt.ru/catalog/stoly/stulchik_detskiy_rastushchiy_feya_moy_malysh_2_3_gr_belyy_morskaya_volna/</t>
  </si>
  <si>
    <t>https://topol-dt.ru/upload/iblock/92e/2a8424e4_fa02_11ed_ae18_549f35008dee_705f43a7_2490_11ee_ae18_549f35008dee.jpeg</t>
  </si>
  <si>
    <t>https://topol-dt.ru/upload/iblock/b15/2a8424e4_fa02_11ed_ae18_549f35008dee_773bfb30_2490_11ee_ae18_549f35008dee.jpeg</t>
  </si>
  <si>
    <t>https://topol-dt.ru/upload/iblock/af3/2a8424e4_fa02_11ed_ae18_549f35008dee_773bfb31_2490_11ee_ae18_549f35008dee.jpeg</t>
  </si>
  <si>
    <t>https://topol-dt.ru/upload/iblock/0ca/2a8424e4_fa02_11ed_ae18_549f35008dee_7ddf91b4_2490_11ee_ae18_549f35008dee.jpeg</t>
  </si>
  <si>
    <t>https://topol-dt.ru/upload/iblock/30d/2a8424e4_fa02_11ed_ae18_549f35008dee_7ddf91b5_2490_11ee_ae18_549f35008dee.jpeg</t>
  </si>
  <si>
    <t>https://topol-dt.ru/upload/iblock/e99/2a8424e4_fa02_11ed_ae18_549f35008dee_7ddf91b6_2490_11ee_ae18_549f35008dee.jpeg</t>
  </si>
  <si>
    <t>https://topol-dt.ru/upload/iblock/480/2a8424e4_fa02_11ed_ae18_549f35008dee_860beb45_2490_11ee_ae18_549f35008dee.jpeg</t>
  </si>
  <si>
    <t>https://topol-dt.ru/upload/iblock/19d/2a8424e4_fa02_11ed_ae18_549f35008dee_860beb46_2490_11ee_ae18_549f35008dee.jpeg</t>
  </si>
  <si>
    <t>https://topol-dt.ru/upload/iblock/1c2/2a8424e4_fa02_11ed_ae18_549f35008dee_8c6f3ca1_2490_11ee_ae18_549f35008dee.jpeg</t>
  </si>
  <si>
    <t>https://topol-dt.ru/upload/iblock/15e/2a8424e4_fa02_11ed_ae18_549f35008dee_8c6f3ca2_2490_11ee_ae18_549f35008dee.jpeg</t>
  </si>
  <si>
    <t>https://topol-dt.ru/upload/iblock/02e/2a8424e4_fa02_11ed_ae18_549f35008dee_92d9b21e_2490_11ee_ae18_549f35008dee.jpeg</t>
  </si>
  <si>
    <t>https://topol-dt.ru/upload/iblock/11f/2a8424e4_fa02_11ed_ae18_549f35008dee_f09b1980_2495_11ee_ae18_549f35008dee.pdf</t>
  </si>
  <si>
    <t>Стульчик детский растущий Фея Мой малыш, 0-1 гр., натуральный-белый</t>
  </si>
  <si>
    <t>https://topol-dt.ru/catalog/stoly/stulchik_detskiy_rastushchiy_feya_moy_malysh_0_1_gr_naturalnyy_belyy/</t>
  </si>
  <si>
    <t>https://topol-dt.ru/upload/iblock/5f7/f7e4a960_cef9_11ed_bf2f_549f35008dee_452be180_2486_11ee_ae18_549f35008dee.jpeg</t>
  </si>
  <si>
    <t>https://topol-dt.ru/upload/iblock/a70/f7e4a960_cef9_11ed_bf2f_549f35008dee_4e013cc4_2486_11ee_ae18_549f35008dee.jpeg</t>
  </si>
  <si>
    <t>https://topol-dt.ru/upload/iblock/9a6/f7e4a960_cef9_11ed_bf2f_549f35008dee_4e013cc5_2486_11ee_ae18_549f35008dee.jpeg</t>
  </si>
  <si>
    <t>https://topol-dt.ru/upload/iblock/758/f7e4a960_cef9_11ed_bf2f_549f35008dee_53fbd195_2486_11ee_ae18_549f35008dee.jpeg</t>
  </si>
  <si>
    <t>https://topol-dt.ru/upload/iblock/0f3/f7e4a960_cef9_11ed_bf2f_549f35008dee_53fbd196_2486_11ee_ae18_549f35008dee.jpeg</t>
  </si>
  <si>
    <t>https://topol-dt.ru/upload/iblock/0d5/f7e4a960_cef9_11ed_bf2f_549f35008dee_5c44bba9_2486_11ee_ae18_549f35008dee.jpeg</t>
  </si>
  <si>
    <t>https://topol-dt.ru/upload/iblock/43b/f7e4a960_cef9_11ed_bf2f_549f35008dee_5c44bbaa_2486_11ee_ae18_549f35008dee.jpeg</t>
  </si>
  <si>
    <t>https://topol-dt.ru/upload/iblock/c34/f7e4a960_cef9_11ed_bf2f_549f35008dee_65794df8_2486_11ee_ae18_549f35008dee.jpeg</t>
  </si>
  <si>
    <t>https://topol-dt.ru/upload/iblock/b50/f7e4a960_cef9_11ed_bf2f_549f35008dee_65794df9_2486_11ee_ae18_549f35008dee.jpeg</t>
  </si>
  <si>
    <t>https://topol-dt.ru/upload/iblock/557/f7e4a960_cef9_11ed_bf2f_549f35008dee_6f1dc0f4_2486_11ee_ae18_549f35008dee.jpeg</t>
  </si>
  <si>
    <t>https://topol-dt.ru/upload/iblock/bfb/f7e4a960_cef9_11ed_bf2f_549f35008dee_6f1dc0f5_2486_11ee_ae18_549f35008dee.jpeg</t>
  </si>
  <si>
    <t>https://topol-dt.ru/upload/iblock/6e6/f7e4a960_cef9_11ed_bf2f_549f35008dee_d2f231cd_2496_11ee_ae18_549f35008dee.pdf</t>
  </si>
  <si>
    <t>Стульчик детский растущий Фея Мой малыш, 1-2 гр., натуральный-белый</t>
  </si>
  <si>
    <t>https://topol-dt.ru/catalog/stoly/stulchik_detskiy_rastushchiy_feya_moy_malysh_1_2_gr_naturalnyy_belyy/</t>
  </si>
  <si>
    <t>https://topol-dt.ru/upload/iblock/229/de1d8d19_d06a_11ed_bf2f_549f35008dee_77117776_2487_11ee_ae18_549f35008dee.jpeg</t>
  </si>
  <si>
    <t>https://topol-dt.ru/upload/iblock/680/de1d8d19_d06a_11ed_bf2f_549f35008dee_77117777_2487_11ee_ae18_549f35008dee.jpeg</t>
  </si>
  <si>
    <t>https://topol-dt.ru/upload/iblock/7e5/de1d8d19_d06a_11ed_bf2f_549f35008dee_812a8de0_2487_11ee_ae18_549f35008dee.jpeg</t>
  </si>
  <si>
    <t>https://topol-dt.ru/upload/iblock/58d/de1d8d19_d06a_11ed_bf2f_549f35008dee_812a8de1_2487_11ee_ae18_549f35008dee.jpeg</t>
  </si>
  <si>
    <t>https://topol-dt.ru/upload/iblock/f70/de1d8d19_d06a_11ed_bf2f_549f35008dee_812a8de2_2487_11ee_ae18_549f35008dee.jpeg</t>
  </si>
  <si>
    <t>https://topol-dt.ru/upload/iblock/5e5/de1d8d19_d06a_11ed_bf2f_549f35008dee_8b1fefa5_2487_11ee_ae18_549f35008dee.jpeg</t>
  </si>
  <si>
    <t>https://topol-dt.ru/upload/iblock/3e3/de1d8d19_d06a_11ed_bf2f_549f35008dee_8b1fefa6_2487_11ee_ae18_549f35008dee.jpeg</t>
  </si>
  <si>
    <t>https://topol-dt.ru/upload/iblock/452/de1d8d19_d06a_11ed_bf2f_549f35008dee_91e73acd_2487_11ee_ae18_549f35008dee.jpeg</t>
  </si>
  <si>
    <t>https://topol-dt.ru/upload/iblock/efc/de1d8d19_d06a_11ed_bf2f_549f35008dee_91e73ace_2487_11ee_ae18_549f35008dee.jpeg</t>
  </si>
  <si>
    <t>https://topol-dt.ru/upload/iblock/c30/de1d8d19_d06a_11ed_bf2f_549f35008dee_9a5fc067_2487_11ee_ae18_549f35008dee.jpeg</t>
  </si>
  <si>
    <t>https://topol-dt.ru/upload/iblock/88d/de1d8d19_d06a_11ed_bf2f_549f35008dee_86caebc9_2496_11ee_ae18_549f35008dee.pdf</t>
  </si>
  <si>
    <t>Стульчик детский растущий Фея Мой малыш, 2-3 гр., натуральный-белый</t>
  </si>
  <si>
    <t>https://topol-dt.ru/catalog/stoly/stulchik_detskiy_rastushchiy_feya_moy_malysh_2_3_gr_naturalnyy_belyy/</t>
  </si>
  <si>
    <t>https://topol-dt.ru/upload/iblock/cd6/31d0ae7e_d1df_11ed_bf2f_549f35008dee_a0c38fbb_2488_11ee_ae18_549f35008dee.jpeg</t>
  </si>
  <si>
    <t>https://topol-dt.ru/upload/iblock/9e8/31d0ae7e_d1df_11ed_bf2f_549f35008dee_a0c38fbc_2488_11ee_ae18_549f35008dee.jpeg</t>
  </si>
  <si>
    <t>https://topol-dt.ru/upload/iblock/cb8/31d0ae7e_d1df_11ed_bf2f_549f35008dee_a7cfe2ca_2488_11ee_ae18_549f35008dee.jpeg</t>
  </si>
  <si>
    <t>https://topol-dt.ru/upload/iblock/434/31d0ae7e_d1df_11ed_bf2f_549f35008dee_a7cfe2cb_2488_11ee_ae18_549f35008dee.jpeg</t>
  </si>
  <si>
    <t>https://topol-dt.ru/upload/iblock/ec4/31d0ae7e_d1df_11ed_bf2f_549f35008dee_ae606e4c_2488_11ee_ae18_549f35008dee.jpeg</t>
  </si>
  <si>
    <t>https://topol-dt.ru/upload/iblock/bdf/31d0ae7e_d1df_11ed_bf2f_549f35008dee_ae606e4d_2488_11ee_ae18_549f35008dee.jpeg</t>
  </si>
  <si>
    <t>https://topol-dt.ru/upload/iblock/0c6/31d0ae7e_d1df_11ed_bf2f_549f35008dee_b57fcc5e_2488_11ee_ae18_549f35008dee.jpeg</t>
  </si>
  <si>
    <t>https://topol-dt.ru/upload/iblock/625/31d0ae7e_d1df_11ed_bf2f_549f35008dee_b57fcc5f_2488_11ee_ae18_549f35008dee.jpeg</t>
  </si>
  <si>
    <t>https://topol-dt.ru/upload/iblock/5ac/31d0ae7e_d1df_11ed_bf2f_549f35008dee_bbcb4ff7_2488_11ee_ae18_549f35008dee.jpeg</t>
  </si>
  <si>
    <t>https://topol-dt.ru/upload/iblock/e7c/31d0ae7e_d1df_11ed_bf2f_549f35008dee_bbcb4ff8_2488_11ee_ae18_549f35008dee.jpeg</t>
  </si>
  <si>
    <t>https://topol-dt.ru/upload/iblock/a9a/31d0ae7e_d1df_11ed_bf2f_549f35008dee_c23102b4_2488_11ee_ae18_549f35008dee.jpeg</t>
  </si>
  <si>
    <t>https://topol-dt.ru/upload/iblock/ee8/31d0ae7e_d1df_11ed_bf2f_549f35008dee_39886205_2496_11ee_ae18_549f35008dee.pdf</t>
  </si>
  <si>
    <t>Ящик деревянный для хранения Polini Home Basket, 30х20х12 см, натуральный</t>
  </si>
  <si>
    <t>0.93</t>
  </si>
  <si>
    <t>Ящик для хранения деревянный представляет собой функциональное и стильное решение для организации пространства в доме. Обладает прочной конструкцией и выдерживает нагрузку, что позволяет хранить в нем различные предметы, такие как книги, косметические принадлежности, специи, одежду, цветы и многое другое..Скругленные края предотвращают возможные травмы или порезы при использовании, что особенно важно для безопасности детей..Ящик деревянный для хранения - это не только практичное решение для организации пространства, но и стильный элемент декора. Его натуральная текстура и приятный внешний вид гармонично впишутся в любой интерьер, создавая ощущение теплоты и уюта.Поможет сохранить порядок и создать уютную атмосферу, придавая интерьеру натуральный и стильный вид..</t>
  </si>
  <si>
    <t>Исх. №00248/23</t>
  </si>
  <si>
    <t>https://topol-dt.ru/catalog/khozyaystvennye_tovary/yashchik_derevyannyy_dlya_khraneniya_polini_home_basket_30kh20kh12_sm_naturalnyy/</t>
  </si>
  <si>
    <t>https://topol-dt.ru/upload/iblock/298/84ffa7e5_fa07_11ed_ae18_549f35008dee_6b042a81_2613_11ee_ae18_549f35008dee.jpeg</t>
  </si>
  <si>
    <t>https://topol-dt.ru/upload/iblock/7c6/84ffa7e5_fa07_11ed_ae18_549f35008dee_6b042a82_2613_11ee_ae18_549f35008dee.jpeg</t>
  </si>
  <si>
    <t>https://topol-dt.ru/upload/iblock/469/84ffa7e5_fa07_11ed_ae18_549f35008dee_722aacb3_2613_11ee_ae18_549f35008dee.jpeg</t>
  </si>
  <si>
    <t>https://topol-dt.ru/upload/iblock/9ee/84ffa7e5_fa07_11ed_ae18_549f35008dee_722aacb5_2613_11ee_ae18_549f35008dee.jpeg</t>
  </si>
  <si>
    <t>https://topol-dt.ru/upload/iblock/9c1/84ffa7e5_fa07_11ed_ae18_549f35008dee_722aacb6_2613_11ee_ae18_549f35008dee.jpeg</t>
  </si>
  <si>
    <t>https://topol-dt.ru/upload/iblock/efa/84ffa7e5_fa07_11ed_ae18_549f35008dee_7bc7fb8f_2613_11ee_ae18_549f35008dee.jpeg</t>
  </si>
  <si>
    <t>Ящик деревянный для хранения Polini Home Basket, 23х17х12 см, натуральный</t>
  </si>
  <si>
    <t>0.74</t>
  </si>
  <si>
    <t>https://topol-dt.ru/catalog/khozyaystvennye_tovary/yashchik_derevyannyy_dlya_khraneniya_polini_home_basket_23kh17kh12_sm_naturalnyy/</t>
  </si>
  <si>
    <t>https://topol-dt.ru/upload/iblock/8d8/e2556e56_faf8_11ed_ae18_549f35008dee_dff6b098_241d_11ee_ae18_549f35008dee.jpeg</t>
  </si>
  <si>
    <t>https://topol-dt.ru/upload/iblock/6ea/e2556e56_faf8_11ed_ae18_549f35008dee_dff6b099_241d_11ee_ae18_549f35008dee.jpeg</t>
  </si>
  <si>
    <t>https://topol-dt.ru/upload/iblock/ce2/e2556e56_faf8_11ed_ae18_549f35008dee_ea4daac8_241d_11ee_ae18_549f35008dee.jpeg</t>
  </si>
  <si>
    <t>https://topol-dt.ru/upload/iblock/0bc/e2556e56_faf8_11ed_ae18_549f35008dee_ea4daac9_241d_11ee_ae18_549f35008dee.jpeg</t>
  </si>
  <si>
    <t>https://topol-dt.ru/upload/iblock/2a0/e2556e56_faf8_11ed_ae18_549f35008dee_ea4daaca_241d_11ee_ae18_549f35008dee.jpeg</t>
  </si>
  <si>
    <t>https://topol-dt.ru/upload/iblock/278/e2556e56_faf8_11ed_ae18_549f35008dee_f4776ad4_241d_11ee_ae18_549f35008dee.jpeg</t>
  </si>
  <si>
    <t>Ящик деревянный для хранения Polini Home Basket, 16х14х12 см, натуральный</t>
  </si>
  <si>
    <t>0.57</t>
  </si>
  <si>
    <t>https://topol-dt.ru/catalog/khozyaystvennye_tovary/yashchik_derevyannyy_dlya_khraneniya_polini_home_basket_16kh14kh12_sm_naturalnyy/</t>
  </si>
  <si>
    <t>https://topol-dt.ru/upload/iblock/edc/1acd7336_faf9_11ed_ae18_549f35008dee_b953afc4_2613_11ee_ae18_549f35008dee.jpeg</t>
  </si>
  <si>
    <t>https://topol-dt.ru/upload/iblock/821/1acd7336_faf9_11ed_ae18_549f35008dee_b953afc5_2613_11ee_ae18_549f35008dee.jpeg</t>
  </si>
  <si>
    <t>https://topol-dt.ru/upload/iblock/242/1acd7336_faf9_11ed_ae18_549f35008dee_c2b7dd99_2613_11ee_ae18_549f35008dee.jpeg</t>
  </si>
  <si>
    <t>https://topol-dt.ru/upload/iblock/191/1acd7336_faf9_11ed_ae18_549f35008dee_c2b7dd9a_2613_11ee_ae18_549f35008dee.jpeg</t>
  </si>
  <si>
    <t>https://topol-dt.ru/upload/iblock/696/1acd7336_faf9_11ed_ae18_549f35008dee_ca829ebf_2613_11ee_ae18_549f35008dee.jpeg</t>
  </si>
  <si>
    <t>Ящик деревянный для хранения Polini Home Basket, 60х25х12 см, натуральный</t>
  </si>
  <si>
    <t>https://topol-dt.ru/catalog/khozyaystvennye_tovary/yashchik_derevyannyy_dlya_khraneniya_polini_home_basket_60kh25kh12_sm_naturalnyy/</t>
  </si>
  <si>
    <t>https://topol-dt.ru/upload/iblock/d57/4084d2fc_faff_11ed_ae18_549f35008dee_33e65661_241e_11ee_ae18_549f35008dee.jpeg</t>
  </si>
  <si>
    <t>https://topol-dt.ru/upload/iblock/953/4084d2fc_faff_11ed_ae18_549f35008dee_33e65662_241e_11ee_ae18_549f35008dee.jpeg</t>
  </si>
  <si>
    <t>https://topol-dt.ru/upload/iblock/f92/4084d2fc_faff_11ed_ae18_549f35008dee_33e65663_241e_11ee_ae18_549f35008dee.jpeg</t>
  </si>
  <si>
    <t>https://topol-dt.ru/upload/iblock/954/4084d2fc_faff_11ed_ae18_549f35008dee_3c5c7a9a_241e_11ee_ae18_549f35008dee.jpeg</t>
  </si>
  <si>
    <t>https://topol-dt.ru/upload/iblock/c98/4084d2fc_faff_11ed_ae18_549f35008dee_3c5c7a9b_241e_11ee_ae18_549f35008dee.jpeg</t>
  </si>
  <si>
    <t>https://topol-dt.ru/upload/iblock/b2b/4084d2fc_faff_11ed_ae18_549f35008dee_3c5c7a9c_241e_11ee_ae18_549f35008dee.jpeg</t>
  </si>
  <si>
    <t>https://topol-dt.ru/upload/iblock/bec/4084d2fc_faff_11ed_ae18_549f35008dee_4664e762_241e_11ee_ae18_549f35008dee.jpeg</t>
  </si>
  <si>
    <t>Ящик деревянный для хранения Polini Home Boxy, 32х32х12 см, натуральный</t>
  </si>
  <si>
    <t>https://topol-dt.ru/catalog/khozyaystvennye_tovary/yashchik_derevyannyy_dlya_khraneniya_polini_home_boxy_32kh32kh12_sm_naturalnyy/</t>
  </si>
  <si>
    <t>https://topol-dt.ru/upload/iblock/964/b360b21b_fb02_11ed_ae18_549f35008dee_9591415e_2614_11ee_ae18_549f35008dee.jpeg</t>
  </si>
  <si>
    <t>https://topol-dt.ru/upload/iblock/a9e/b360b21b_fb02_11ed_ae18_549f35008dee_9591415f_2614_11ee_ae18_549f35008dee.jpeg</t>
  </si>
  <si>
    <t>https://topol-dt.ru/upload/iblock/337/b360b21b_fb02_11ed_ae18_549f35008dee_9bce7cb6_2614_11ee_ae18_549f35008dee.jpeg</t>
  </si>
  <si>
    <t>https://topol-dt.ru/upload/iblock/aac/b360b21b_fb02_11ed_ae18_549f35008dee_9bce7cb7_2614_11ee_ae18_549f35008dee.jpeg</t>
  </si>
  <si>
    <t>https://topol-dt.ru/upload/iblock/795/b360b21b_fb02_11ed_ae18_549f35008dee_9bce7cb8_2614_11ee_ae18_549f35008dee.jpeg</t>
  </si>
  <si>
    <t>https://topol-dt.ru/upload/iblock/e71/b360b21b_fb02_11ed_ae18_549f35008dee_a3cd9c22_2614_11ee_ae18_549f35008dee.jpeg</t>
  </si>
  <si>
    <t>Ящик деревянный для хранения Polini Home Boxy, 25х25х12 см, натуральный</t>
  </si>
  <si>
    <t>0.94</t>
  </si>
  <si>
    <t>https://topol-dt.ru/catalog/khozyaystvennye_tovary/yashchik_derevyannyy_dlya_khraneniya_polini_home_boxy_25kh25kh12_sm_naturalnyy/</t>
  </si>
  <si>
    <t>https://topol-dt.ru/upload/iblock/046/f72a1fa0_fb03_11ed_ae18_549f35008dee_e865a367_2614_11ee_ae18_549f35008dee.jpeg</t>
  </si>
  <si>
    <t>https://topol-dt.ru/upload/iblock/02d/f72a1fa0_fb03_11ed_ae18_549f35008dee_e865a369_2614_11ee_ae18_549f35008dee.jpeg</t>
  </si>
  <si>
    <t>https://topol-dt.ru/upload/iblock/44d/f72a1fa0_fb03_11ed_ae18_549f35008dee_e865a36a_2614_11ee_ae18_549f35008dee.jpeg</t>
  </si>
  <si>
    <t>https://topol-dt.ru/upload/iblock/0b0/f72a1fa0_fb03_11ed_ae18_549f35008dee_f04f5671_2614_11ee_ae18_549f35008dee.jpeg</t>
  </si>
  <si>
    <t>https://topol-dt.ru/upload/iblock/2f9/f72a1fa0_fb03_11ed_ae18_549f35008dee_f04f5672_2614_11ee_ae18_549f35008dee.jpeg</t>
  </si>
  <si>
    <t>https://topol-dt.ru/upload/iblock/4ea/f72a1fa0_fb03_11ed_ae18_549f35008dee_f04f5673_2614_11ee_ae18_549f35008dee.jpeg</t>
  </si>
  <si>
    <t>Ящик деревянный для хранения Polini Home Basket, 16х14х12 см, белый</t>
  </si>
  <si>
    <t>https://topol-dt.ru/catalog/khozyaystvennye_tovary/yashchik_derevyannyy_dlya_khraneniya_polini_home_basket_16kh14kh12_sm_belyy/</t>
  </si>
  <si>
    <t>https://topol-dt.ru/upload/iblock/f58/27947696_004d_11ee_ae18_549f35008dee_02039fc3_241e_11ee_ae18_549f35008dee.jpeg</t>
  </si>
  <si>
    <t>https://topol-dt.ru/upload/iblock/5d1/27947696_004d_11ee_ae18_549f35008dee_02039fc4_241e_11ee_ae18_549f35008dee.jpeg</t>
  </si>
  <si>
    <t>https://topol-dt.ru/upload/iblock/df3/27947696_004d_11ee_ae18_549f35008dee_088d0724_241e_11ee_ae18_549f35008dee.jpeg</t>
  </si>
  <si>
    <t>https://topol-dt.ru/upload/iblock/c40/27947696_004d_11ee_ae18_549f35008dee_088d0725_241e_11ee_ae18_549f35008dee.jpeg</t>
  </si>
  <si>
    <t>https://topol-dt.ru/upload/iblock/dd1/27947696_004d_11ee_ae18_549f35008dee_088d0726_241e_11ee_ae18_549f35008dee.jpeg</t>
  </si>
  <si>
    <t>Ящик деревянный для хранения Polini Home Basket, 16х14х12 см, лакированный</t>
  </si>
  <si>
    <t>https://topol-dt.ru/catalog/khozyaystvennye_tovary/yashchik_derevyannyy_dlya_khraneniya_polini_home_basket_16kh14kh12_sm_lakirovannyy/</t>
  </si>
  <si>
    <t>https://topol-dt.ru/upload/iblock/c0e/318c39bb_004d_11ee_ae18_549f35008dee_1a83e9b5_241e_11ee_ae18_549f35008dee.jpeg</t>
  </si>
  <si>
    <t>https://topol-dt.ru/upload/iblock/ba6/318c39bb_004d_11ee_ae18_549f35008dee_1a83e9b6_241e_11ee_ae18_549f35008dee.jpeg</t>
  </si>
  <si>
    <t>https://topol-dt.ru/upload/iblock/581/318c39bb_004d_11ee_ae18_549f35008dee_1a83e9b7_241e_11ee_ae18_549f35008dee.jpeg</t>
  </si>
  <si>
    <t>https://topol-dt.ru/upload/iblock/18d/318c39bb_004d_11ee_ae18_549f35008dee_227e4660_241e_11ee_ae18_549f35008dee.jpeg</t>
  </si>
  <si>
    <t>https://topol-dt.ru/upload/iblock/bcb/318c39bb_004d_11ee_ae18_549f35008dee_227e4661_241e_11ee_ae18_549f35008dee.jpeg</t>
  </si>
  <si>
    <t>Ящик деревянный для хранения Polini Home Basket, 60х25х12 см, белый</t>
  </si>
  <si>
    <t>https://topol-dt.ru/catalog/khozyaystvennye_tovary/yashchik_derevyannyy_dlya_khraneniya_polini_home_basket_60kh25kh12_sm_belyy/</t>
  </si>
  <si>
    <t>https://topol-dt.ru/upload/iblock/5a6/6b79f6a6_004d_11ee_ae18_549f35008dee_3311f0a8_2614_11ee_ae18_549f35008dee.jpeg</t>
  </si>
  <si>
    <t>https://topol-dt.ru/upload/iblock/f34/6b79f6a6_004d_11ee_ae18_549f35008dee_3311f0a9_2614_11ee_ae18_549f35008dee.jpeg</t>
  </si>
  <si>
    <t>https://topol-dt.ru/upload/iblock/4d0/6b79f6a6_004d_11ee_ae18_549f35008dee_3311f0aa_2614_11ee_ae18_549f35008dee.jpeg</t>
  </si>
  <si>
    <t>https://topol-dt.ru/upload/iblock/94b/6b79f6a6_004d_11ee_ae18_549f35008dee_3bc135e8_2614_11ee_ae18_549f35008dee.jpeg</t>
  </si>
  <si>
    <t>https://topol-dt.ru/upload/iblock/8e1/6b79f6a6_004d_11ee_ae18_549f35008dee_3bc135e9_2614_11ee_ae18_549f35008dee.jpeg</t>
  </si>
  <si>
    <t>https://topol-dt.ru/upload/iblock/af6/6b79f6a6_004d_11ee_ae18_549f35008dee_3bc135ea_2614_11ee_ae18_549f35008dee.jpeg</t>
  </si>
  <si>
    <t>https://topol-dt.ru/upload/iblock/cde/6b79f6a6_004d_11ee_ae18_549f35008dee_4514ba1b_2614_11ee_ae18_549f35008dee.jpeg</t>
  </si>
  <si>
    <t>https://topol-dt.ru/upload/iblock/5d2/6b79f6a6_004d_11ee_ae18_549f35008dee_4514ba1c_2614_11ee_ae18_549f35008dee.jpeg</t>
  </si>
  <si>
    <t>Ящик деревянный для хранения Polini Home Basket, 60х25х12 см, лакированный</t>
  </si>
  <si>
    <t>https://topol-dt.ru/catalog/khozyaystvennye_tovary/yashchik_derevyannyy_dlya_khraneniya_polini_home_basket_60kh25kh12_sm_lakirovannyy/</t>
  </si>
  <si>
    <t>https://topol-dt.ru/upload/iblock/de2/75f9683c_004d_11ee_ae18_549f35008dee_515dbf25_241e_11ee_ae18_549f35008dee.jpeg</t>
  </si>
  <si>
    <t>https://topol-dt.ru/upload/iblock/9b4/75f9683c_004d_11ee_ae18_549f35008dee_515dbf26_241e_11ee_ae18_549f35008dee.jpeg</t>
  </si>
  <si>
    <t>https://topol-dt.ru/upload/iblock/449/75f9683c_004d_11ee_ae18_549f35008dee_578a50db_241e_11ee_ae18_549f35008dee.jpeg</t>
  </si>
  <si>
    <t>https://topol-dt.ru/upload/iblock/e48/75f9683c_004d_11ee_ae18_549f35008dee_578a50dc_241e_11ee_ae18_549f35008dee.jpeg</t>
  </si>
  <si>
    <t>https://topol-dt.ru/upload/iblock/aae/75f9683c_004d_11ee_ae18_549f35008dee_5dd37315_241e_11ee_ae18_549f35008dee.jpeg</t>
  </si>
  <si>
    <t>https://topol-dt.ru/upload/iblock/d46/75f9683c_004d_11ee_ae18_549f35008dee_5dd37316_241e_11ee_ae18_549f35008dee.jpeg</t>
  </si>
  <si>
    <t>https://topol-dt.ru/upload/iblock/335/75f9683c_004d_11ee_ae18_549f35008dee_6474a838_241e_11ee_ae18_549f35008dee.jpeg</t>
  </si>
  <si>
    <t>https://topol-dt.ru/upload/iblock/56f/75f9683c_004d_11ee_ae18_549f35008dee_6474a839_241e_11ee_ae18_549f35008dee.jpeg</t>
  </si>
  <si>
    <t>Стул обеденный Polini Home Verona SM, бежевый-черный</t>
  </si>
  <si>
    <t>бежевый-черный</t>
  </si>
  <si>
    <t>велюр</t>
  </si>
  <si>
    <t>Verona</t>
  </si>
  <si>
    <t>Стулья Polini Home Verona воплощают в себе лаконичный и современный стиль, имеют нейтральный конструктивный дизайн, декорированы стежкой, благодаря чему гармонично впишутся в интерьер, став его стильным акцентом. Разнообразная цветовая палитра моделей, состоящая как из спокойных оттенков, так и из ярких, насыщенных поможет создать любое нужное настроение в комнате. Стулья будут замечательно смотреться не только в кухне, но также и в гостиной, кабинете, спальне, создавая уютную атмосферу в помещении. Основу стульев составляет надежный каркас обеспечивающий прочность, долговечность и возможность выдерживать большие нагрузки. Каркас сконструирован такой формы, которая обеспечивает поддержку спины и не вызывает неудобств. Наполнитель – поролон толщиной 30 мм, который способствует максимально комфортному сидению на стуле как на протяжении короткого периода времени, так и продолжительного.  Каркас обтянут мягким и шелковистым велюром (искусственный) с эффектом дорогой матовой фактуры, что придает изделию шикарный внешний вид. Плотность ткани составляет 251 г/м2, а устойчивость к истиранию – 60 000 циклов, что говорит о способности данного вида обивки выдерживать повседневное использование и сохранять свой первоначальный вид на протяжении долгого времени. Также к плюсам велюра относятся такие качества, как: - гипоаллергенность,- материал приятен к телу,- материал является «дышащим» - хорошо пропускает воздух и имеет повышенную терморегуляцию,- простота в уходе: небольшие загрязнения можно легко удалить обычными влажными салфетками.Максимальная нагрузка на каждую модель – 150 кг. Стулья произведены в соответствии с требованиями ТР ТС 025/2012 «О безопасности мебельной продукции» и ГОСТ 22046. Современные, комфортные и прочные стулья Polini Home Verona станут стильным дополнением любого интерьера.Габариты изделия: (ДхГхВ) 53х58х89 см..Высота сиденья от пола – 46 см..</t>
  </si>
  <si>
    <t>ЕАЭС № RU Д-RU.РА05.В.07357/23</t>
  </si>
  <si>
    <t>https://topol-dt.ru/catalog/stulya/stul_obedennyy_polini_home_verona_sm_bezhevyy_chernyy/</t>
  </si>
  <si>
    <t>https://topol-dt.ru/upload/iblock/95f/7ee5bae0_f9ee_11ed_ae18_549f35008dee_610207aa_241f_11ee_ae18_549f35008dee.jpeg</t>
  </si>
  <si>
    <t>Стулья</t>
  </si>
  <si>
    <t>https://topol-dt.ru/upload/iblock/e78/7ee5bae0_f9ee_11ed_ae18_549f35008dee_610207ab_241f_11ee_ae18_549f35008dee.jpeg</t>
  </si>
  <si>
    <t>https://topol-dt.ru/upload/iblock/8a4/7ee5bae0_f9ee_11ed_ae18_549f35008dee_687e3b67_241f_11ee_ae18_549f35008dee.jpeg</t>
  </si>
  <si>
    <t>https://topol-dt.ru/upload/iblock/195/7ee5bae0_f9ee_11ed_ae18_549f35008dee_687e3b68_241f_11ee_ae18_549f35008dee.jpeg</t>
  </si>
  <si>
    <t>https://topol-dt.ru/upload/iblock/7e1/7ee5bae0_f9ee_11ed_ae18_549f35008dee_687e3b69_241f_11ee_ae18_549f35008dee.jpeg</t>
  </si>
  <si>
    <t>https://topol-dt.ru/upload/iblock/650/7ee5bae0_f9ee_11ed_ae18_549f35008dee_712fe207_241f_11ee_ae18_549f35008dee.jpeg</t>
  </si>
  <si>
    <t>https://topol-dt.ru/upload/iblock/08b/7ee5bae0_f9ee_11ed_ae18_549f35008dee_712fe208_241f_11ee_ae18_549f35008dee.jpeg</t>
  </si>
  <si>
    <t>https://topol-dt.ru/upload/iblock/7e5/7ee5bae0_f9ee_11ed_ae18_549f35008dee_7797f624_241f_11ee_ae18_549f35008dee.jpeg</t>
  </si>
  <si>
    <t>https://topol-dt.ru/upload/iblock/a59/7ee5bae0_f9ee_11ed_ae18_549f35008dee_7797f625_241f_11ee_ae18_549f35008dee.jpeg</t>
  </si>
  <si>
    <t>https://topol-dt.ru/upload/iblock/bbf/7ee5bae0_f9ee_11ed_ae18_549f35008dee_7fe80459_241f_11ee_ae18_549f35008dee.jpeg</t>
  </si>
  <si>
    <t>https://topol-dt.ru/upload/iblock/10f/7ee5bae0_f9ee_11ed_ae18_549f35008dee_7fe8045a_241f_11ee_ae18_549f35008dee.jpeg</t>
  </si>
  <si>
    <t>https://topol-dt.ru/upload/iblock/42e/7ee5bae0_f9ee_11ed_ae18_549f35008dee_87b0641e_241f_11ee_ae18_549f35008dee.jpeg</t>
  </si>
  <si>
    <t>https://topol-dt.ru/upload/iblock/ae5/7ee5bae0_f9ee_11ed_ae18_549f35008dee_87b0641f_241f_11ee_ae18_549f35008dee.jpeg</t>
  </si>
  <si>
    <t>Стул обеденный Polini Home Verona SM, серый-черный</t>
  </si>
  <si>
    <t>серый-черный</t>
  </si>
  <si>
    <t>https://topol-dt.ru/catalog/stulya/stul_obedennyy_polini_home_verona_sm_seryy_chernyy/</t>
  </si>
  <si>
    <t>https://topol-dt.ru/upload/iblock/f27/b1d275fe_fa05_11ed_ae18_549f35008dee_e7c7ae65_2420_11ee_ae18_549f35008dee.jpeg</t>
  </si>
  <si>
    <t>https://topol-dt.ru/upload/iblock/e53/b1d275fe_fa05_11ed_ae18_549f35008dee_e7c7ae66_2420_11ee_ae18_549f35008dee.jpeg</t>
  </si>
  <si>
    <t>https://topol-dt.ru/upload/iblock/34c/b1d275fe_fa05_11ed_ae18_549f35008dee_ee479045_2420_11ee_ae18_549f35008dee.jpeg</t>
  </si>
  <si>
    <t>https://topol-dt.ru/upload/iblock/f6a/b1d275fe_fa05_11ed_ae18_549f35008dee_ee479046_2420_11ee_ae18_549f35008dee.jpeg</t>
  </si>
  <si>
    <t>https://topol-dt.ru/upload/iblock/c14/b1d275fe_fa05_11ed_ae18_549f35008dee_0e0d4e4d_2421_11ee_ae18_549f35008dee.jpeg</t>
  </si>
  <si>
    <t>https://topol-dt.ru/upload/iblock/79b/b1d275fe_fa05_11ed_ae18_549f35008dee_1dc1c27c_2421_11ee_ae18_549f35008dee.jpeg</t>
  </si>
  <si>
    <t>https://topol-dt.ru/upload/iblock/0e1/b1d275fe_fa05_11ed_ae18_549f35008dee_1dc1c27d_2421_11ee_ae18_549f35008dee.jpeg</t>
  </si>
  <si>
    <t>https://topol-dt.ru/upload/iblock/3f9/b1d275fe_fa05_11ed_ae18_549f35008dee_23e4ceb1_2421_11ee_ae18_549f35008dee.jpeg</t>
  </si>
  <si>
    <t>https://topol-dt.ru/upload/iblock/c99/b1d275fe_fa05_11ed_ae18_549f35008dee_23e4ceb2_2421_11ee_ae18_549f35008dee.jpeg</t>
  </si>
  <si>
    <t>Стул обеденный Polini Home Verona SM, мятный-черный</t>
  </si>
  <si>
    <t>мятный-черный</t>
  </si>
  <si>
    <t>https://topol-dt.ru/catalog/stulya/stul_obedennyy_polini_home_verona_sm_myatnyy_chernyy/</t>
  </si>
  <si>
    <t>https://topol-dt.ru/upload/iblock/dda/df0c9b33_fa05_11ed_ae18_549f35008dee_d99b7f4c_241f_11ee_ae18_549f35008dee.jpeg</t>
  </si>
  <si>
    <t>https://topol-dt.ru/upload/iblock/fbd/df0c9b33_fa05_11ed_ae18_549f35008dee_d99b7f4d_241f_11ee_ae18_549f35008dee.jpeg</t>
  </si>
  <si>
    <t>https://topol-dt.ru/upload/iblock/67e/df0c9b33_fa05_11ed_ae18_549f35008dee_e1108ee8_241f_11ee_ae18_549f35008dee.jpeg</t>
  </si>
  <si>
    <t>https://topol-dt.ru/upload/iblock/206/df0c9b33_fa05_11ed_ae18_549f35008dee_e1108ee9_241f_11ee_ae18_549f35008dee.jpeg</t>
  </si>
  <si>
    <t>https://topol-dt.ru/upload/iblock/6e2/df0c9b33_fa05_11ed_ae18_549f35008dee_e1108eea_241f_11ee_ae18_549f35008dee.jpeg</t>
  </si>
  <si>
    <t>https://topol-dt.ru/upload/iblock/b15/df0c9b33_fa05_11ed_ae18_549f35008dee_e9dc64ab_241f_11ee_ae18_549f35008dee.jpeg</t>
  </si>
  <si>
    <t>https://topol-dt.ru/upload/iblock/1a7/df0c9b33_fa05_11ed_ae18_549f35008dee_e9dc64ac_241f_11ee_ae18_549f35008dee.jpeg</t>
  </si>
  <si>
    <t>https://topol-dt.ru/upload/iblock/081/df0c9b33_fa05_11ed_ae18_549f35008dee_e9dc64ad_241f_11ee_ae18_549f35008dee.jpeg</t>
  </si>
  <si>
    <t>https://topol-dt.ru/upload/iblock/468/df0c9b33_fa05_11ed_ae18_549f35008dee_f45250bf_241f_11ee_ae18_549f35008dee.jpeg</t>
  </si>
  <si>
    <t>https://topol-dt.ru/upload/iblock/665/df0c9b33_fa05_11ed_ae18_549f35008dee_f45250c0_241f_11ee_ae18_549f35008dee.jpeg</t>
  </si>
  <si>
    <t>https://topol-dt.ru/upload/iblock/464/df0c9b33_fa05_11ed_ae18_549f35008dee_fdcbeaf6_241f_11ee_ae18_549f35008dee.jpeg</t>
  </si>
  <si>
    <t>https://topol-dt.ru/upload/iblock/508/df0c9b33_fa05_11ed_ae18_549f35008dee_fdcbeaf7_241f_11ee_ae18_549f35008dee.jpeg</t>
  </si>
  <si>
    <t>Стул обеденный Polini Home Verona SM, синий-черный</t>
  </si>
  <si>
    <t>синий-черный</t>
  </si>
  <si>
    <t>https://topol-dt.ru/catalog/stulya/stul_obedennyy_polini_home_verona_sm_siniy_chernyy/</t>
  </si>
  <si>
    <t>https://topol-dt.ru/upload/iblock/fd1/f3e0a599_fa05_11ed_ae18_549f35008dee_2ef1336b_263b_11ee_ae18_549f35008dee.jpeg</t>
  </si>
  <si>
    <t>https://topol-dt.ru/upload/iblock/7c4/f3e0a599_fa05_11ed_ae18_549f35008dee_2ef1336c_263b_11ee_ae18_549f35008dee.jpeg</t>
  </si>
  <si>
    <t>https://topol-dt.ru/upload/iblock/e04/f3e0a599_fa05_11ed_ae18_549f35008dee_352e6ec3_263b_11ee_ae18_549f35008dee.jpeg</t>
  </si>
  <si>
    <t>https://topol-dt.ru/upload/iblock/9a1/f3e0a599_fa05_11ed_ae18_549f35008dee_352e6ec4_263b_11ee_ae18_549f35008dee.jpeg</t>
  </si>
  <si>
    <t>https://topol-dt.ru/upload/iblock/136/f3e0a599_fa05_11ed_ae18_549f35008dee_352e6ec6_263b_11ee_ae18_549f35008dee.jpeg</t>
  </si>
  <si>
    <t>https://topol-dt.ru/upload/iblock/03e/f3e0a599_fa05_11ed_ae18_549f35008dee_3d07782a_263b_11ee_ae18_549f35008dee.jpeg</t>
  </si>
  <si>
    <t>https://topol-dt.ru/upload/iblock/936/f3e0a599_fa05_11ed_ae18_549f35008dee_3d07782b_263b_11ee_ae18_549f35008dee.jpeg</t>
  </si>
  <si>
    <t>https://topol-dt.ru/upload/iblock/77b/f3e0a599_fa05_11ed_ae18_549f35008dee_3d07782c_263b_11ee_ae18_549f35008dee.jpeg</t>
  </si>
  <si>
    <t>https://topol-dt.ru/upload/iblock/588/f3e0a599_fa05_11ed_ae18_549f35008dee_44fab0b4_263b_11ee_ae18_549f35008dee.jpeg</t>
  </si>
  <si>
    <t>https://topol-dt.ru/upload/iblock/bd1/f3e0a599_fa05_11ed_ae18_549f35008dee_44fab0b6_263b_11ee_ae18_549f35008dee.jpeg</t>
  </si>
  <si>
    <t>https://topol-dt.ru/upload/iblock/3dc/f3e0a599_fa05_11ed_ae18_549f35008dee_44fab0b7_263b_11ee_ae18_549f35008dee.jpeg</t>
  </si>
  <si>
    <t>https://topol-dt.ru/upload/iblock/5e9/f3e0a599_fa05_11ed_ae18_549f35008dee_4e5ede89_263b_11ee_ae18_549f35008dee.jpeg</t>
  </si>
  <si>
    <t>https://topol-dt.ru/upload/iblock/8b0/f3e0a599_fa05_11ed_ae18_549f35008dee_4e5ede8a_263b_11ee_ae18_549f35008dee.jpeg</t>
  </si>
  <si>
    <t>Стул обеденный Polini Home Verona SM, черный-черный</t>
  </si>
  <si>
    <t>https://topol-dt.ru/catalog/stulya/stul_obedennyy_polini_home_verona_sm_chernyy_chernyy/</t>
  </si>
  <si>
    <t>https://topol-dt.ru/upload/iblock/5cf/091d6c8b_fa06_11ed_ae18_549f35008dee_7940a704_2421_11ee_ae18_549f35008dee.jpeg</t>
  </si>
  <si>
    <t>https://topol-dt.ru/upload/iblock/7a7/091d6c8b_fa06_11ed_ae18_549f35008dee_7940a705_2421_11ee_ae18_549f35008dee.jpeg</t>
  </si>
  <si>
    <t>https://topol-dt.ru/upload/iblock/9de/091d6c8b_fa06_11ed_ae18_549f35008dee_816119b3_2421_11ee_ae18_549f35008dee.jpeg</t>
  </si>
  <si>
    <t>https://topol-dt.ru/upload/iblock/d2b/091d6c8b_fa06_11ed_ae18_549f35008dee_816119b4_2421_11ee_ae18_549f35008dee.jpeg</t>
  </si>
  <si>
    <t>https://topol-dt.ru/upload/iblock/929/091d6c8b_fa06_11ed_ae18_549f35008dee_816119b5_2421_11ee_ae18_549f35008dee.jpeg</t>
  </si>
  <si>
    <t>https://topol-dt.ru/upload/iblock/76e/091d6c8b_fa06_11ed_ae18_549f35008dee_89ecaa4f_2421_11ee_ae18_549f35008dee.jpeg</t>
  </si>
  <si>
    <t>https://topol-dt.ru/upload/iblock/835/091d6c8b_fa06_11ed_ae18_549f35008dee_89ecaa50_2421_11ee_ae18_549f35008dee.jpeg</t>
  </si>
  <si>
    <t>https://topol-dt.ru/upload/iblock/41c/091d6c8b_fa06_11ed_ae18_549f35008dee_89ecaa51_2421_11ee_ae18_549f35008dee.jpeg</t>
  </si>
  <si>
    <t>https://topol-dt.ru/upload/iblock/3ff/091d6c8b_fa06_11ed_ae18_549f35008dee_92c466f4_2421_11ee_ae18_549f35008dee.jpeg</t>
  </si>
  <si>
    <t>https://topol-dt.ru/upload/iblock/754/091d6c8b_fa06_11ed_ae18_549f35008dee_92c466f5_2421_11ee_ae18_549f35008dee.jpeg</t>
  </si>
  <si>
    <t>https://topol-dt.ru/upload/iblock/071/091d6c8b_fa06_11ed_ae18_549f35008dee_9973e459_2421_11ee_ae18_549f35008dee.jpeg</t>
  </si>
  <si>
    <t>https://topol-dt.ru/upload/iblock/51d/091d6c8b_fa06_11ed_ae18_549f35008dee_9973e45a_2421_11ee_ae18_549f35008dee.jpeg</t>
  </si>
  <si>
    <t>https://topol-dt.ru/upload/iblock/4c3/091d6c8b_fa06_11ed_ae18_549f35008dee_a1351ffd_2421_11ee_ae18_549f35008dee.jpeg</t>
  </si>
  <si>
    <t>https://topol-dt.ru/upload/iblock/f9b/091d6c8b_fa06_11ed_ae18_549f35008dee_a1351ffe_2421_11ee_ae18_549f35008dee.jpeg</t>
  </si>
  <si>
    <t>Стул обеденный Polini Home Verona SM, темно-бирюзовый - черный</t>
  </si>
  <si>
    <t>темно-бирюзовый - черный</t>
  </si>
  <si>
    <t>https://topol-dt.ru/catalog/stulya/stul_obedennyy_polini_home_verona_sm_temno_biryuzovyy_chernyy/</t>
  </si>
  <si>
    <t>https://topol-dt.ru/upload/iblock/e45/1f294b34_fa06_11ed_ae18_549f35008dee_6e88965d_263b_11ee_ae18_549f35008dee.jpeg</t>
  </si>
  <si>
    <t>https://topol-dt.ru/upload/iblock/e8a/1f294b34_fa06_11ed_ae18_549f35008dee_6e88965e_263b_11ee_ae18_549f35008dee.jpeg</t>
  </si>
  <si>
    <t>https://topol-dt.ru/upload/iblock/c0f/1f294b34_fa06_11ed_ae18_549f35008dee_74e26238_263b_11ee_ae18_549f35008dee.jpeg</t>
  </si>
  <si>
    <t>https://topol-dt.ru/upload/iblock/dee/1f294b34_fa06_11ed_ae18_549f35008dee_74e26239_263b_11ee_ae18_549f35008dee.jpeg</t>
  </si>
  <si>
    <t>https://topol-dt.ru/upload/iblock/4c9/1f294b34_fa06_11ed_ae18_549f35008dee_7b624417_263b_11ee_ae18_549f35008dee.jpeg</t>
  </si>
  <si>
    <t>https://topol-dt.ru/upload/iblock/6c8/1f294b34_fa06_11ed_ae18_549f35008dee_7b624418_263b_11ee_ae18_549f35008dee.jpeg</t>
  </si>
  <si>
    <t>https://topol-dt.ru/upload/iblock/294/1f294b34_fa06_11ed_ae18_549f35008dee_83982329_263b_11ee_ae18_549f35008dee.jpeg</t>
  </si>
  <si>
    <t>https://topol-dt.ru/upload/iblock/fa0/1f294b34_fa06_11ed_ae18_549f35008dee_8398232a_263b_11ee_ae18_549f35008dee.jpeg</t>
  </si>
  <si>
    <t>https://topol-dt.ru/upload/iblock/9ba/1f294b34_fa06_11ed_ae18_549f35008dee_8398232b_263b_11ee_ae18_549f35008dee.jpeg</t>
  </si>
  <si>
    <t>https://topol-dt.ru/upload/iblock/d99/1f294b34_fa06_11ed_ae18_549f35008dee_8c404448_263b_11ee_ae18_549f35008dee.jpeg</t>
  </si>
  <si>
    <t>https://topol-dt.ru/upload/iblock/4c7/1f294b34_fa06_11ed_ae18_549f35008dee_8c404449_263b_11ee_ae18_549f35008dee.jpeg</t>
  </si>
  <si>
    <t>https://topol-dt.ru/upload/iblock/7b8/1f294b34_fa06_11ed_ae18_549f35008dee_8c40444a_263b_11ee_ae18_549f35008dee.jpeg</t>
  </si>
  <si>
    <t>https://topol-dt.ru/upload/iblock/2cb/1f294b34_fa06_11ed_ae18_549f35008dee_95cce982_263b_11ee_ae18_549f35008dee.jpeg</t>
  </si>
  <si>
    <t>https://topol-dt.ru/upload/iblock/237/1f294b34_fa06_11ed_ae18_549f35008dee_95cce983_263b_11ee_ae18_549f35008dee.jpeg</t>
  </si>
  <si>
    <t>Стул обеденный Polini Home Verona SD, бежевый-натуральный</t>
  </si>
  <si>
    <t>бежевый-натуральный</t>
  </si>
  <si>
    <t>Стулья Polini Home Verona воплощают в себе лаконичный и современный стиль, имеют нейтральный конструктивный дизайн, декорированы стежкой, благодаря чему гармонично впишутся в интерьер, став его стильным акцентом. Разнообразная цветовая палитра моделей, состоящая как из спокойных оттенков, так и из ярких, насыщенных поможет создать любое нужное настроение в комнате. Стулья будут замечательно смотреться не только в кухне, но также и в гостиной, кабинете, спальне, создавая уютную атмосферу в помещении. Основу стульев составляет надежный каркас из березовой фанеры толщиной 10 мм, обеспечивающий прочность, долговечность и возможность выдерживать большие нагрузки. Каркас сконструирован такой формы, которая обеспечивает поддержку спины и не вызывает неудобств. Наполнитель – поролон толщиной 30 мм, который способствует максимально комфортному сидению на стуле как на протяжении короткого периода времени, так и продолжительного.  Каркас обтянут мягким и шелковистым велюром (искусственный) с эффектом дорогой матовой фактуры, что придает изделию шикарный внешний вид. Плотность ткани составляет 251 г/м2, а устойчивость к истиранию – 60 000 циклов, что говорит о способности данного вида обивки выдерживать повседневное использование и сохранять свой первоначальный вид на протяжении долгого времени. Также к плюсам велюра относятся такие качества, как: - гипоаллергенность,- материал приятен к телу,- материал является «дышащим» - хорошо пропускает воздух и имеет повышенную терморегуляцию,- простота в уходе: небольшие загрязнения можно легко удалить обычными влажными салфетками.Опоры выполнены из экологически чистого материала – массив березы. Покрытие – лак. Максимальная нагрузка на каждую модель – 150 кг. Стулья произведены в соответствии с требованиями ТР ТС 025/2012 «О безопасности мебельной продукции» и ГОСТ 22046. Современные, комфортные и прочные стулья Polini Home Verona станут стильным дополнением любого интерьера.Габариты изделия: (ДхГхВ) 53х58х89 см..Высота сиденья от пола – 46 см..</t>
  </si>
  <si>
    <t>https://topol-dt.ru/catalog/stulya/stul_obedennyy_polini_home_verona_sd_bezhevyy_naturalnyy/</t>
  </si>
  <si>
    <t>https://topol-dt.ru/upload/iblock/471/66e844f6_fa06_11ed_ae18_549f35008dee_4ce10271_2420_11ee_ae18_549f35008dee.jpeg</t>
  </si>
  <si>
    <t>https://topol-dt.ru/upload/iblock/a10/66e844f6_fa06_11ed_ae18_549f35008dee_4ce10272_2420_11ee_ae18_549f35008dee.jpeg</t>
  </si>
  <si>
    <t>https://topol-dt.ru/upload/iblock/c42/66e844f6_fa06_11ed_ae18_549f35008dee_553a9627_2420_11ee_ae18_549f35008dee.jpeg</t>
  </si>
  <si>
    <t>https://topol-dt.ru/upload/iblock/779/66e844f6_fa06_11ed_ae18_549f35008dee_553a9628_2420_11ee_ae18_549f35008dee.jpeg</t>
  </si>
  <si>
    <t>https://topol-dt.ru/upload/iblock/12c/66e844f6_fa06_11ed_ae18_549f35008dee_553a9629_2420_11ee_ae18_549f35008dee.jpeg</t>
  </si>
  <si>
    <t>https://topol-dt.ru/upload/iblock/7c9/66e844f6_fa06_11ed_ae18_549f35008dee_5e22fc6d_2420_11ee_ae18_549f35008dee.jpeg</t>
  </si>
  <si>
    <t>https://topol-dt.ru/upload/iblock/915/66e844f6_fa06_11ed_ae18_549f35008dee_5e22fc6e_2420_11ee_ae18_549f35008dee.jpeg</t>
  </si>
  <si>
    <t>https://topol-dt.ru/upload/iblock/cc9/66e844f6_fa06_11ed_ae18_549f35008dee_5e22fc6f_2420_11ee_ae18_549f35008dee.jpeg</t>
  </si>
  <si>
    <t>https://topol-dt.ru/upload/iblock/618/66e844f6_fa06_11ed_ae18_549f35008dee_66e54caf_2420_11ee_ae18_549f35008dee.jpeg</t>
  </si>
  <si>
    <t>https://topol-dt.ru/upload/iblock/5bf/66e844f6_fa06_11ed_ae18_549f35008dee_66e54cb0_2420_11ee_ae18_549f35008dee.jpeg</t>
  </si>
  <si>
    <t>https://topol-dt.ru/upload/iblock/876/66e844f6_fa06_11ed_ae18_549f35008dee_6e12f303_2420_11ee_ae18_549f35008dee.jpeg</t>
  </si>
  <si>
    <t>https://topol-dt.ru/upload/iblock/a55/66e844f6_fa06_11ed_ae18_549f35008dee_6e12f304_2420_11ee_ae18_549f35008dee.jpeg</t>
  </si>
  <si>
    <t>https://topol-dt.ru/upload/iblock/539/66e844f6_fa06_11ed_ae18_549f35008dee_74af6566_2420_11ee_ae18_549f35008dee.jpeg</t>
  </si>
  <si>
    <t>Стул обеденный Polini Home Verona SD, мятный-натуральный</t>
  </si>
  <si>
    <t>мятный-натуральный</t>
  </si>
  <si>
    <t>Стулья Polini Home Verona воплощают в себе лаконичный и современный стиль, имеют нейтральный конструктивный дизайн, декорированы стежкой, благодаря чему гармонично впишутся в интерьер, став его стильным акцентом. Разнообразная цветовая палитра моделей, состоящая как из спокойных оттенков, так и из ярких, насыщенных поможет создать любое нужное настроение в комнате. Стулья будут замечательно смотреться не только в кухне, но также и в гостиной, кабинете, спальне, создавая уютную атмосферу в помещении. Основу стульев составляет надежный каркас из березовой фанеры толщиной 10 мм, обеспечивающий прочность, долговечность и возможность выдерживать большие нагрузки. Каркас сконструирован такой формы, которая обеспечивает поддержку спины и не вызывает неудобств. Наполнитель – поролон толщиной 30 мм, который способствует максимально комфортному сидению на стуле как на протяжении короткого периода времени, так и продолжительного.  Каркас обтянут мягким и шелковистым велюром (искусственный) с эффектом дорогой матовой фактуры, что придает изделию шикарный внешний вид. Плотность ткани составляет 251 г/м2, а устойчивость к истиранию – 60 000 циклов, что говорит о способности данного вида обивки выдерживать повседневное использование и сохранять свой первоначальный вид на протяжении долгого времени. Также к плюсам велюра относятся такие качества, как: - гипоаллергенность,- материал приятен к телу,- материал является «дышащим» - хорошо пропускает воздух и имеет повышенную терморегуляцию,- простота в уходе: небольшие загрязнения можно легко удалить обычными влажными салфетками.Опоры выполнены из экологически чистого материала – массив березы. Покрытие – лак. Максимальная нагрузка на каждую модель – 150 кг. Стулья произведены в соответствии с требованиями ТР ТС 025/2012 «О безопасности мебельной продукции» и ГОСТ 22046. Современные, комфортные и прочные стулья Polini Home Verona станут стильным дополнением любого интерьера!Габариты изделия: (ДхГхВ) 53х58х89 см..Высота сиденья от пола – 46 см...</t>
  </si>
  <si>
    <t>https://topol-dt.ru/catalog/stulya/stul_obedennyy_polini_home_verona_sd_myatnyy_naturalnyy/</t>
  </si>
  <si>
    <t>https://topol-dt.ru/upload/iblock/fb3/c189c985_fa06_11ed_ae18_549f35008dee_ab700b9f_263b_11ee_ae18_549f35008dee.jpeg</t>
  </si>
  <si>
    <t>https://topol-dt.ru/upload/iblock/bdf/c189c985_fa06_11ed_ae18_549f35008dee_ab700ba0_263b_11ee_ae18_549f35008dee.jpeg</t>
  </si>
  <si>
    <t>https://topol-dt.ru/upload/iblock/76b/c189c985_fa06_11ed_ae18_549f35008dee_b1800cd2_263b_11ee_ae18_549f35008dee.jpeg</t>
  </si>
  <si>
    <t>https://topol-dt.ru/upload/iblock/7df/c189c985_fa06_11ed_ae18_549f35008dee_b1800cd3_263b_11ee_ae18_549f35008dee.jpeg</t>
  </si>
  <si>
    <t>https://topol-dt.ru/upload/iblock/670/c189c985_fa06_11ed_ae18_549f35008dee_b7784042_263b_11ee_ae18_549f35008dee.jpeg</t>
  </si>
  <si>
    <t>https://topol-dt.ru/upload/iblock/974/c189c985_fa06_11ed_ae18_549f35008dee_b7784043_263b_11ee_ae18_549f35008dee.jpeg</t>
  </si>
  <si>
    <t>https://topol-dt.ru/upload/iblock/184/c189c985_fa06_11ed_ae18_549f35008dee_b7784044_263b_11ee_ae18_549f35008dee.jpeg</t>
  </si>
  <si>
    <t>https://topol-dt.ru/upload/iblock/911/c189c985_fa06_11ed_ae18_549f35008dee_c03f5345_263b_11ee_ae18_549f35008dee.jpeg</t>
  </si>
  <si>
    <t>https://topol-dt.ru/upload/iblock/463/c189c985_fa06_11ed_ae18_549f35008dee_c03f5346_263b_11ee_ae18_549f35008dee.jpeg</t>
  </si>
  <si>
    <t>https://topol-dt.ru/upload/iblock/8cf/c189c985_fa06_11ed_ae18_549f35008dee_c03f5347_263b_11ee_ae18_549f35008dee.jpeg</t>
  </si>
  <si>
    <t>https://topol-dt.ru/upload/iblock/129/c189c985_fa06_11ed_ae18_549f35008dee_c86488b5_263b_11ee_ae18_549f35008dee.jpeg</t>
  </si>
  <si>
    <t>https://topol-dt.ru/upload/iblock/0a5/c189c985_fa06_11ed_ae18_549f35008dee_c86488b6_263b_11ee_ae18_549f35008dee.jpeg</t>
  </si>
  <si>
    <t>https://topol-dt.ru/upload/iblock/260/c189c985_fa06_11ed_ae18_549f35008dee_d076b323_263b_11ee_ae18_549f35008dee.jpeg</t>
  </si>
  <si>
    <t>Стул обеденный Polini Home Verona SD, темно-бирюзовый - натуральный</t>
  </si>
  <si>
    <t>темно-бирюзовый - натуральный</t>
  </si>
  <si>
    <t>Стулья Polini Home Verona воплощают в себе лаконичный и современный стиль, имеют нейтральный конструктивный дизайн, декорированы стежкой, благодаря чему гармонично впишутся в интерьер, став его стильным акцентом. Разнообразная цветовая палитра моделей, состоящая как из спокойных оттенков, так и из ярких, насыщенных поможет создать любое нужное настроение в комнате. Стулья будут замечательно смотреться не только в кухне, но также и в гостиной, кабинете, спальне, создавая уютную атмосферу в помещении. Основу стульев составляет надежный каркас из березовой фанеры толщиной 10 мм, обеспечивающий прочность, долговечность и возможность выдерживать большие нагрузки. Каркас сконструирован такой формы, которая обеспечивает поддержку спины и не вызывает неудобств. Наполнитель – поролон толщиной 30 мм, который способствует максимально комфортному сидению на стуле как на протяжении короткого периода времени, так и продолжительного.  Каркас обтянут мягким и шелковистым велюром (искусственный) с эффектом дорогой матовой фактуры, что придает изделию шикарный внешний вид. Плотность ткани составляет 251 г/м2, а устойчивость к истиранию – 60 000 циклов, что говорит о способности данного вида обивки выдерживать повседневное использование и сохранять свой первоначальный вид на протяжении долгого времени. Также к плюсам велюра относятся такие качества, как: - гипоаллергенность,- материал приятен к телу,- материал является «дышащим» - хорошо пропускает воздух и имеет повышенную терморегуляцию,- простота в уходе: небольшие загрязнения можно легко удалить обычными влажными салфетками.Опоры выполнены из экологически чистого материала – массив березы. Покрытие – лак. Максимальная нагрузка на каждую модель – 150 кг. Стулья произведены в соответствии с требованиями ТР ТС 025/2012 «О безопасности мебельной продукции» и ГОСТ 22046. Современные, комфортные и прочные стулья Polini Home Verona станут стильным дополнением любого интерьера!Габариты изделия: (ДхГхВ) 53х58х89 см..Высота сиденья от пола – 46 см..</t>
  </si>
  <si>
    <t>https://topol-dt.ru/catalog/stulya/stul_obedennyy_polini_home_verona_sd_temno_biryuzovyy_naturalnyy/</t>
  </si>
  <si>
    <t>https://topol-dt.ru/upload/iblock/67a/fe86ab2a_fa06_11ed_ae18_549f35008dee_e6d5e1f6_263b_11ee_ae18_549f35008dee.jpeg</t>
  </si>
  <si>
    <t>https://topol-dt.ru/upload/iblock/098/fe86ab2a_fa06_11ed_ae18_549f35008dee_e6d5e1f7_263b_11ee_ae18_549f35008dee.jpeg</t>
  </si>
  <si>
    <t>https://topol-dt.ru/upload/iblock/318/fe86ab2a_fa06_11ed_ae18_549f35008dee_e6d5e1f8_263b_11ee_ae18_549f35008dee.jpeg</t>
  </si>
  <si>
    <t>https://topol-dt.ru/upload/iblock/f64/fe86ab2a_fa06_11ed_ae18_549f35008dee_ef154689_263b_11ee_ae18_549f35008dee.jpeg</t>
  </si>
  <si>
    <t>https://topol-dt.ru/upload/iblock/e23/fe86ab2a_fa06_11ed_ae18_549f35008dee_f661dec0_263b_11ee_ae18_549f35008dee.jpeg</t>
  </si>
  <si>
    <t>https://topol-dt.ru/upload/iblock/b9b/fe86ab2a_fa06_11ed_ae18_549f35008dee_f661dec1_263b_11ee_ae18_549f35008dee.jpeg</t>
  </si>
  <si>
    <t>https://topol-dt.ru/upload/iblock/f6b/fe86ab2a_fa06_11ed_ae18_549f35008dee_fc9a5757_263b_11ee_ae18_549f35008dee.jpeg</t>
  </si>
  <si>
    <t>https://topol-dt.ru/upload/iblock/1b7/fe86ab2a_fa06_11ed_ae18_549f35008dee_fc9a5758_263b_11ee_ae18_549f35008dee.jpeg</t>
  </si>
  <si>
    <t>https://topol-dt.ru/upload/iblock/186/fe86ab2a_fa06_11ed_ae18_549f35008dee_02fda8b3_263c_11ee_ae18_549f35008dee.jpeg</t>
  </si>
  <si>
    <t>https://topol-dt.ru/upload/iblock/f8f/fe86ab2a_fa06_11ed_ae18_549f35008dee_02fda8b4_263c_11ee_ae18_549f35008dee.jpeg</t>
  </si>
  <si>
    <t>https://topol-dt.ru/upload/iblock/148/fe86ab2a_fa06_11ed_ae18_549f35008dee_09bb6e5a_263c_11ee_ae18_549f35008dee.jpeg</t>
  </si>
  <si>
    <t>https://topol-dt.ru/upload/iblock/727/fe86ab2a_fa06_11ed_ae18_549f35008dee_09bb6e5b_263c_11ee_ae18_549f35008dee.jpeg</t>
  </si>
  <si>
    <t>https://topol-dt.ru/upload/iblock/eed/fe86ab2a_fa06_11ed_ae18_549f35008dee_1233f3f4_263c_11ee_ae18_549f35008dee.jpeg</t>
  </si>
  <si>
    <t>Стул обеденный Polini Home Verona SD, светло-серый - натуральный</t>
  </si>
  <si>
    <t>светло-серый - натуральный</t>
  </si>
  <si>
    <t>https://topol-dt.ru/catalog/stulya/stul_obedennyy_polini_home_verona_sd_svetlo_seryy_naturalnyy/</t>
  </si>
  <si>
    <t>https://topol-dt.ru/upload/iblock/188/7c75fab2_fa06_11ed_ae18_549f35008dee_dc40893d_27c3_11ee_ae18_549f35008dee.jpeg</t>
  </si>
  <si>
    <t>https://topol-dt.ru/upload/iblock/eba/7c75fab2_fa06_11ed_ae18_549f35008dee_dc40893e_27c3_11ee_ae18_549f35008dee.jpeg</t>
  </si>
  <si>
    <t>https://topol-dt.ru/upload/iblock/5d2/7c75fab2_fa06_11ed_ae18_549f35008dee_dc40893f_27c3_11ee_ae18_549f35008dee.jpeg</t>
  </si>
  <si>
    <t>https://topol-dt.ru/upload/iblock/d3c/7c75fab2_fa06_11ed_ae18_549f35008dee_e4c29458_27c3_11ee_ae18_549f35008dee.jpeg</t>
  </si>
  <si>
    <t>https://topol-dt.ru/upload/iblock/eef/7c75fab2_fa06_11ed_ae18_549f35008dee_e4c29459_27c3_11ee_ae18_549f35008dee.jpeg</t>
  </si>
  <si>
    <t>https://topol-dt.ru/upload/iblock/af4/7c75fab2_fa06_11ed_ae18_549f35008dee_e4c2945a_27c3_11ee_ae18_549f35008dee.jpeg</t>
  </si>
  <si>
    <t>https://topol-dt.ru/upload/iblock/20d/7c75fab2_fa06_11ed_ae18_549f35008dee_ece30708_27c3_11ee_ae18_549f35008dee.jpeg</t>
  </si>
  <si>
    <t>https://topol-dt.ru/upload/iblock/27c/7c75fab2_fa06_11ed_ae18_549f35008dee_ece30709_27c3_11ee_ae18_549f35008dee.jpeg</t>
  </si>
  <si>
    <t>https://topol-dt.ru/upload/iblock/55e/7c75fab2_fa06_11ed_ae18_549f35008dee_f329c7e1_27c3_11ee_ae18_549f35008dee.jpeg</t>
  </si>
  <si>
    <t>https://topol-dt.ru/upload/iblock/45e/7c75fab2_fa06_11ed_ae18_549f35008dee_f329c7e2_27c3_11ee_ae18_549f35008dee.jpeg</t>
  </si>
  <si>
    <t>Ящик деревянный для хранения Polini Home Boxy, 18х18х12 см, натуральный</t>
  </si>
  <si>
    <t>Ящик для хранения деревянный представляет собой функциональное и стильное решение для организации пространства в доме. Обладает прочной конструкцией и выдерживает нагрузку, что позволяет хранить в нем различные предметы, такие как книги, косметические принадлежности, специи, одежду, цветы и многое другое..Скругленные края предотвращают возможные травмы или порезы при использовании, что особенно важно для безопасности детей..Ящик деревянный для хранения - это не только практичное решение для организации пространства, но и стильный элемент декора. Его натуральная текстура и приятный внешний вид гармонично впишутся в любой интерьер, создавая ощущение теплоты и уюта.Поможет сохранить порядок и создать уютную атмосферу, придавая интерьеру натуральный и стильный вид.</t>
  </si>
  <si>
    <t>https://topol-dt.ru/catalog/khozyaystvennye_tovary/yashchik_derevyannyy_dlya_khraneniya_polini_home_boxy_18kh18kh12_sm_naturalnyy/</t>
  </si>
  <si>
    <t>https://topol-dt.ru/upload/iblock/751/0a3f254a_fb05_11ed_ae18_549f35008dee_12a65e6f_2acb_11ee_ae18_549f35008dee.jpeg</t>
  </si>
  <si>
    <t>https://topol-dt.ru/upload/iblock/de7/0a3f254a_fb05_11ed_ae18_549f35008dee_12a65e70_2acb_11ee_ae18_549f35008dee.jpeg</t>
  </si>
  <si>
    <t>https://topol-dt.ru/upload/iblock/706/0a3f254a_fb05_11ed_ae18_549f35008dee_19394b50_2acb_11ee_ae18_549f35008dee.jpeg</t>
  </si>
  <si>
    <t>https://topol-dt.ru/upload/iblock/7ca/0a3f254a_fb05_11ed_ae18_549f35008dee_19394b51_2acb_11ee_ae18_549f35008dee.jpeg</t>
  </si>
  <si>
    <t>https://topol-dt.ru/upload/iblock/fe9/0a3f254a_fb05_11ed_ae18_549f35008dee_19394b52_2acb_11ee_ae18_549f35008dee.jpeg</t>
  </si>
  <si>
    <t>Кровать детская Polini kids Mirum 2000, белый</t>
  </si>
  <si>
    <t>1.377</t>
  </si>
  <si>
    <t>36.5</t>
  </si>
  <si>
    <t>Кроватка Polini kids Mirum 2000 изготовлена из натурального материала:Изделие выполнено из высококачественных и безопасных материалов:- массив березы (опоры, боковые ограждение),- ЛДСП (остальные части кровати).Отличается простой надежной конструкцией.Ложе кровати представлено в виде латофлексов, скрепленных на ленту. В комплекте идет боковое ограждение.Возраст: от 3-х до 10 лет.Максимальный рост ребенка – 140 см.Изделие соответствует ГОСТ 19917 и ТР ТС 025/2012 «О безопасности мебельной продукции». Сертификат соответствия - № ЕАЭС RU C-RU.BE02.В.01710/19. Размер кровати (ДхШхВ) – 171,2х90х90 смВысота от пола до нижней царги – 24,2 смРазмер ящика (ДхШхВ) – 158х85,2х22,2 смВнутренний размер ящика (ДхШхВ) – 154,2х78,8х13,6 см</t>
  </si>
  <si>
    <t>https://topol-dt.ru/catalog/krovatki/krovat_detskaya_polini_kids_mirum_2000_belyy/</t>
  </si>
  <si>
    <t>https://topol-dt.ru/upload/iblock/21c/461b27c3_0048_11ee_ae18_549f35008dee_13a025fe_2ac1_11ee_ae18_549f35008dee.jpeg</t>
  </si>
  <si>
    <t>https://topol-dt.ru/upload/iblock/a67/461b27c3_0048_11ee_ae18_549f35008dee_13a025ff_2ac1_11ee_ae18_549f35008dee.jpeg</t>
  </si>
  <si>
    <t>https://topol-dt.ru/upload/iblock/929/461b27c3_0048_11ee_ae18_549f35008dee_1aa554ed_2ac1_11ee_ae18_549f35008dee.jpeg</t>
  </si>
  <si>
    <t>https://topol-dt.ru/upload/iblock/8d9/461b27c3_0048_11ee_ae18_549f35008dee_1aa554ee_2ac1_11ee_ae18_549f35008dee.jpeg</t>
  </si>
  <si>
    <t>https://topol-dt.ru/upload/iblock/941/461b27c3_0048_11ee_ae18_549f35008dee_1aa554ef_2ac1_11ee_ae18_549f35008dee.jpeg</t>
  </si>
  <si>
    <t>https://topol-dt.ru/upload/iblock/5c2/461b27c3_0048_11ee_ae18_549f35008dee_24476689_2ac1_11ee_ae18_549f35008dee.jpeg</t>
  </si>
  <si>
    <t>https://topol-dt.ru/upload/iblock/2d9/461b27c3_0048_11ee_ae18_549f35008dee_2447668a_2ac1_11ee_ae18_549f35008dee.jpeg</t>
  </si>
  <si>
    <t>https://topol-dt.ru/upload/iblock/77e/461b27c3_0048_11ee_ae18_549f35008dee_2c76217a_2ac1_11ee_ae18_549f35008dee.jpeg</t>
  </si>
  <si>
    <t>https://topol-dt.ru/upload/iblock/fb2/461b27c3_0048_11ee_ae18_549f35008dee_2c76217b_2ac1_11ee_ae18_549f35008dee.jpeg</t>
  </si>
  <si>
    <t>https://topol-dt.ru/upload/iblock/19d/461b27c3_0048_11ee_ae18_549f35008dee_35a85269_2ac1_11ee_ae18_549f35008dee.jpeg</t>
  </si>
  <si>
    <t>https://topol-dt.ru/upload/iblock/e38/461b27c3_0048_11ee_ae18_549f35008dee_3cd135fc_2ac1_11ee_ae18_549f35008dee.pdf</t>
  </si>
  <si>
    <t>Ящик деревянный для хранения Polini Home Basket, 30х20х12 см, лакированный</t>
  </si>
  <si>
    <t>https://topol-dt.ru/catalog/khozyaystvennye_tovary/yashchik_derevyannyy_dlya_khraneniya_polini_home_basket_30kh20kh12_sm_lakirovannyy/</t>
  </si>
  <si>
    <t>https://topol-dt.ru/upload/iblock/363/0d3ebf96_004c_11ee_ae18_549f35008dee_c67e30f2_2acd_11ee_ae18_549f35008dee.jpeg</t>
  </si>
  <si>
    <t>https://topol-dt.ru/upload/iblock/35a/0d3ebf96_004c_11ee_ae18_549f35008dee_c67e30f3_2acd_11ee_ae18_549f35008dee.jpeg</t>
  </si>
  <si>
    <t>https://topol-dt.ru/upload/iblock/c57/0d3ebf96_004c_11ee_ae18_549f35008dee_cd7c3bc0_2acd_11ee_ae18_549f35008dee.jpeg</t>
  </si>
  <si>
    <t>https://topol-dt.ru/upload/iblock/8a8/0d3ebf96_004c_11ee_ae18_549f35008dee_cd7c3bc1_2acd_11ee_ae18_549f35008dee.jpeg</t>
  </si>
  <si>
    <t>https://topol-dt.ru/upload/iblock/a6e/0d3ebf96_004c_11ee_ae18_549f35008dee_d6d94574_2acd_11ee_ae18_549f35008dee.jpeg</t>
  </si>
  <si>
    <t>Ящик деревянный для хранения Polini Home Basket, 23х17х12 см, лакированный</t>
  </si>
  <si>
    <t>https://topol-dt.ru/catalog/khozyaystvennye_tovary/yashchik_derevyannyy_dlya_khraneniya_polini_home_basket_23kh17kh12_sm_lakirovannyy/</t>
  </si>
  <si>
    <t>https://topol-dt.ru/upload/iblock/8d1/edb501ec_004c_11ee_ae18_549f35008dee_8367c899_2acd_11ee_ae18_549f35008dee.jpeg</t>
  </si>
  <si>
    <t>https://topol-dt.ru/upload/iblock/642/edb501ec_004c_11ee_ae18_549f35008dee_8367c89a_2acd_11ee_ae18_549f35008dee.jpeg</t>
  </si>
  <si>
    <t>https://topol-dt.ru/upload/iblock/04a/edb501ec_004c_11ee_ae18_549f35008dee_8367c89b_2acd_11ee_ae18_549f35008dee.jpeg</t>
  </si>
  <si>
    <t>https://topol-dt.ru/upload/iblock/bbd/edb501ec_004c_11ee_ae18_549f35008dee_89c65735_2acd_11ee_ae18_549f35008dee.jpeg</t>
  </si>
  <si>
    <t>https://topol-dt.ru/upload/iblock/8c0/edb501ec_004c_11ee_ae18_549f35008dee_8fc0ec05_2acd_11ee_ae18_549f35008dee.jpeg</t>
  </si>
  <si>
    <t>Ящик деревянный для хранения Polini Home Boxy, 32х32х12 см, лакированный</t>
  </si>
  <si>
    <t>https://topol-dt.ru/catalog/khozyaystvennye_tovary/yashchik_derevyannyy_dlya_khraneniya_polini_home_boxy_32kh32kh12_sm_lakirovannyy/</t>
  </si>
  <si>
    <t>https://topol-dt.ru/upload/iblock/120/039da9ea_004e_11ee_ae18_549f35008dee_3bcee4db_2acd_11ee_ae18_549f35008dee.jpeg</t>
  </si>
  <si>
    <t>https://topol-dt.ru/upload/iblock/280/039da9ea_004e_11ee_ae18_549f35008dee_3bcee4dc_2acd_11ee_ae18_549f35008dee.jpeg</t>
  </si>
  <si>
    <t>https://topol-dt.ru/upload/iblock/14e/039da9ea_004e_11ee_ae18_549f35008dee_430f9631_2acd_11ee_ae18_549f35008dee.jpeg</t>
  </si>
  <si>
    <t>https://topol-dt.ru/upload/iblock/928/039da9ea_004e_11ee_ae18_549f35008dee_430f9632_2acd_11ee_ae18_549f35008dee.jpeg</t>
  </si>
  <si>
    <t>https://topol-dt.ru/upload/iblock/3c1/039da9ea_004e_11ee_ae18_549f35008dee_4a1263bf_2acd_11ee_ae18_549f35008dee.jpeg</t>
  </si>
  <si>
    <t>https://topol-dt.ru/upload/iblock/e98/039da9ea_004e_11ee_ae18_549f35008dee_4a1263c0_2acd_11ee_ae18_549f35008dee.jpeg</t>
  </si>
  <si>
    <t>Ящик деревянный для хранения Polini Home Boxy, 25х25х12 см, лакированный</t>
  </si>
  <si>
    <t>https://topol-dt.ru/catalog/khozyaystvennye_tovary/yashchik_derevyannyy_dlya_khraneniya_polini_home_boxy_25kh25kh12_sm_lakirovannyy/</t>
  </si>
  <si>
    <t>https://topol-dt.ru/upload/iblock/d47/39257bf3_004e_11ee_ae18_549f35008dee_ece968e6_2acc_11ee_ae18_549f35008dee.jpeg</t>
  </si>
  <si>
    <t>https://topol-dt.ru/upload/iblock/43e/39257bf3_004e_11ee_ae18_549f35008dee_ece968e7_2acc_11ee_ae18_549f35008dee.jpeg</t>
  </si>
  <si>
    <t>https://topol-dt.ru/upload/iblock/af1/39257bf3_004e_11ee_ae18_549f35008dee_f52d903a_2acc_11ee_ae18_549f35008dee.jpeg</t>
  </si>
  <si>
    <t>https://topol-dt.ru/upload/iblock/f02/39257bf3_004e_11ee_ae18_549f35008dee_f52d903b_2acc_11ee_ae18_549f35008dee.jpeg</t>
  </si>
  <si>
    <t>https://topol-dt.ru/upload/iblock/b53/39257bf3_004e_11ee_ae18_549f35008dee_fea72a71_2acc_11ee_ae18_549f35008dee.jpeg</t>
  </si>
  <si>
    <t>Стул обеденный Polini Home Verona SD, серый-натуральный</t>
  </si>
  <si>
    <t>https://topol-dt.ru/catalog/stulya/stul_obedennyy_polini_home_verona_sd_seryy_naturalnyy/</t>
  </si>
  <si>
    <t>https://topol-dt.ru/upload/iblock/14e/930987cb_fa06_11ed_ae18_549f35008dee_7fa53201_2aed_11ee_ae18_549f35008dee.jpeg</t>
  </si>
  <si>
    <t>https://topol-dt.ru/upload/iblock/798/930987cb_fa06_11ed_ae18_549f35008dee_7fa53202_2aed_11ee_ae18_549f35008dee.jpeg</t>
  </si>
  <si>
    <t>https://topol-dt.ru/upload/iblock/543/930987cb_fa06_11ed_ae18_549f35008dee_86c49013_2aed_11ee_ae18_549f35008dee.jpeg</t>
  </si>
  <si>
    <t>https://topol-dt.ru/upload/iblock/f26/930987cb_fa06_11ed_ae18_549f35008dee_86c49014_2aed_11ee_ae18_549f35008dee.jpeg</t>
  </si>
  <si>
    <t>https://topol-dt.ru/upload/iblock/2ea/930987cb_fa06_11ed_ae18_549f35008dee_8f16ffa8_2aed_11ee_ae18_549f35008dee.jpeg</t>
  </si>
  <si>
    <t>https://topol-dt.ru/upload/iblock/66e/930987cb_fa06_11ed_ae18_549f35008dee_8f16ffa9_2aed_11ee_ae18_549f35008dee.jpeg</t>
  </si>
  <si>
    <t>https://topol-dt.ru/upload/iblock/dc9/930987cb_fa06_11ed_ae18_549f35008dee_97c3e387_2aed_11ee_ae18_549f35008dee.jpeg</t>
  </si>
  <si>
    <t>https://topol-dt.ru/upload/iblock/118/930987cb_fa06_11ed_ae18_549f35008dee_97c3e388_2aed_11ee_ae18_549f35008dee.jpeg</t>
  </si>
  <si>
    <t>https://topol-dt.ru/upload/iblock/76a/930987cb_fa06_11ed_ae18_549f35008dee_9f06f63d_2aed_11ee_ae18_549f35008dee.jpeg</t>
  </si>
  <si>
    <t>https://topol-dt.ru/upload/iblock/004/930987cb_fa06_11ed_ae18_549f35008dee_9f06f63e_2aed_11ee_ae18_549f35008dee.jpeg</t>
  </si>
  <si>
    <t>https://topol-dt.ru/upload/iblock/6ee/930987cb_fa06_11ed_ae18_549f35008dee_a5da2847_2aed_11ee_ae18_549f35008dee.jpeg</t>
  </si>
  <si>
    <t>https://topol-dt.ru/upload/iblock/686/930987cb_fa06_11ed_ae18_549f35008dee_a5da2848_2aed_11ee_ae18_549f35008dee.jpeg</t>
  </si>
  <si>
    <t>https://topol-dt.ru/upload/iblock/485/930987cb_fa06_11ed_ae18_549f35008dee_ae84aac6_2aed_11ee_ae18_549f35008dee.jpeg</t>
  </si>
  <si>
    <t>Стул обеденный Polini Home Verona SD, синий-натуральный</t>
  </si>
  <si>
    <t>синий-натуральный</t>
  </si>
  <si>
    <t>https://topol-dt.ru/catalog/stulya/stul_obedennyy_polini_home_verona_sd_siniy_naturalnyy/</t>
  </si>
  <si>
    <t>https://topol-dt.ru/upload/iblock/026/d76149e9_fa06_11ed_ae18_549f35008dee_3a453724_2aed_11ee_ae18_549f35008dee.jpeg</t>
  </si>
  <si>
    <t>https://topol-dt.ru/upload/iblock/b61/d76149e9_fa06_11ed_ae18_549f35008dee_419b54dd_2aed_11ee_ae18_549f35008dee.jpeg</t>
  </si>
  <si>
    <t>https://topol-dt.ru/upload/iblock/7a7/d76149e9_fa06_11ed_ae18_549f35008dee_4d97a29e_2aed_11ee_ae18_549f35008dee.jpeg</t>
  </si>
  <si>
    <t>https://topol-dt.ru/upload/iblock/d1d/d76149e9_fa06_11ed_ae18_549f35008dee_4d97a29f_2aed_11ee_ae18_549f35008dee.jpeg</t>
  </si>
  <si>
    <t>https://topol-dt.ru/upload/iblock/49f/d76149e9_fa06_11ed_ae18_549f35008dee_541c473e_2aed_11ee_ae18_549f35008dee.jpeg</t>
  </si>
  <si>
    <t>https://topol-dt.ru/upload/iblock/b94/d76149e9_fa06_11ed_ae18_549f35008dee_541c473f_2aed_11ee_ae18_549f35008dee.jpeg</t>
  </si>
  <si>
    <t>https://topol-dt.ru/upload/iblock/ffd/d76149e9_fa06_11ed_ae18_549f35008dee_5b8ef579_2aed_11ee_ae18_549f35008dee.jpeg</t>
  </si>
  <si>
    <t>https://topol-dt.ru/upload/iblock/f19/d76149e9_fa06_11ed_ae18_549f35008dee_5b8ef57a_2aed_11ee_ae18_549f35008dee.jpeg</t>
  </si>
  <si>
    <t>https://topol-dt.ru/upload/iblock/ef8/d76149e9_fa06_11ed_ae18_549f35008dee_63f20eb0_2aed_11ee_ae18_549f35008dee.jpeg</t>
  </si>
  <si>
    <t>https://topol-dt.ru/upload/iblock/ea9/d76149e9_fa06_11ed_ae18_549f35008dee_63f20eb1_2aed_11ee_ae18_549f35008dee.jpeg</t>
  </si>
  <si>
    <t>https://topol-dt.ru/upload/iblock/2a0/d76149e9_fa06_11ed_ae18_549f35008dee_6d07af1c_2aed_11ee_ae18_549f35008dee.jpeg</t>
  </si>
  <si>
    <t>Комод Polini kids Porto 2200, белый-дуб крафт</t>
  </si>
  <si>
    <t>белый-дуб крафт</t>
  </si>
  <si>
    <t>https://topol-dt.ru/catalog/komody_i_stoliki/komod_polini_kids_porto_2200_belyy_dub_kraft/</t>
  </si>
  <si>
    <t>https://topol-dt.ru/upload/iblock/8ac/6886b2d3_f2e4_11ed_ae18_549f35008dee_e945e4cc_3127_11ee_ae18_549f35008dee.jpeg</t>
  </si>
  <si>
    <t>https://topol-dt.ru/upload/iblock/b99/6886b2d3_f2e4_11ed_ae18_549f35008dee_e945e4cd_3127_11ee_ae18_549f35008dee.jpeg</t>
  </si>
  <si>
    <t>https://topol-dt.ru/upload/iblock/24d/6886b2d3_f2e4_11ed_ae18_549f35008dee_f123b0f4_3127_11ee_ae18_549f35008dee.jpeg</t>
  </si>
  <si>
    <t>https://topol-dt.ru/upload/iblock/671/6886b2d3_f2e4_11ed_ae18_549f35008dee_f123b0f5_3127_11ee_ae18_549f35008dee.jpeg</t>
  </si>
  <si>
    <t>https://topol-dt.ru/upload/iblock/902/6886b2d3_f2e4_11ed_ae18_549f35008dee_f123b0f6_3127_11ee_ae18_549f35008dee.jpeg</t>
  </si>
  <si>
    <t>https://topol-dt.ru/upload/iblock/5b7/6886b2d3_f2e4_11ed_ae18_549f35008dee_ffff87ea_3127_11ee_ae18_549f35008dee.jpeg</t>
  </si>
  <si>
    <t>https://topol-dt.ru/upload/iblock/a56/6886b2d3_f2e4_11ed_ae18_549f35008dee_ffff87eb_3127_11ee_ae18_549f35008dee.jpeg</t>
  </si>
  <si>
    <t>https://topol-dt.ru/upload/iblock/77f/6886b2d3_f2e4_11ed_ae18_549f35008dee_11ef465a_3128_11ee_ae18_549f35008dee.jpeg</t>
  </si>
  <si>
    <t>https://topol-dt.ru/upload/iblock/eef/6886b2d3_f2e4_11ed_ae18_549f35008dee_d5565e80_3127_11ee_ae18_549f35008dee.pdf</t>
  </si>
  <si>
    <t>Кровать детская Polini kids Mirum 2000, серый-белый</t>
  </si>
  <si>
    <t>Кроватка Polini kids Mirum 2000 изготовлена из натурального материала:Изделие выполнено из высококачественных и безопасных материалов:- массив березы (опоры, боковые ограждение),- ЛДСП (остальные части кровати).Отличается простой надежной конструкцией.Ложе кровати представлено в виде латофлексов, скрепленных на ленту. В комплекте идет боковое ограждение.Возраст: от 3-х до 10 лет.Максимальный рост ребенка – 140 см.Изделие соответствует ГОСТ 19917 и ТР ТС 025/2012 «О безопасности мебельной продукции». Сертификат соответствия - № ЕАЭС RU C-RU.BE02.В.01710/19. Размер кровати (ДхШхВ) – 171,2х90х90 смВысота от пола до нижней царги – 24,2 смРазмер ящика (ДхШхВ) – 158х85,2х22,2 смВнутренний размер ящика (ДхШхВ) – 154,2х78,8х13,6 см.</t>
  </si>
  <si>
    <t>https://topol-dt.ru/catalog/krovatki/krovat_detskaya_polini_kids_mirum_2000_seryy_belyy/</t>
  </si>
  <si>
    <t>https://topol-dt.ru/upload/iblock/569/89ceaaee_0048_11ee_ae18_549f35008dee_c67eef7d_2ac0_11ee_ae18_549f35008dee.jpeg</t>
  </si>
  <si>
    <t>https://topol-dt.ru/upload/iblock/22e/89ceaaee_0048_11ee_ae18_549f35008dee_c67eef7e_2ac0_11ee_ae18_549f35008dee.jpeg</t>
  </si>
  <si>
    <t>https://topol-dt.ru/upload/iblock/ccb/89ceaaee_0048_11ee_ae18_549f35008dee_cd6069c8_2ac0_11ee_ae18_549f35008dee.jpeg</t>
  </si>
  <si>
    <t>https://topol-dt.ru/upload/iblock/07c/89ceaaee_0048_11ee_ae18_549f35008dee_cd6069c9_2ac0_11ee_ae18_549f35008dee.jpeg</t>
  </si>
  <si>
    <t>https://topol-dt.ru/upload/iblock/a41/89ceaaee_0048_11ee_ae18_549f35008dee_d4c26e62_2ac0_11ee_ae18_549f35008dee.jpeg</t>
  </si>
  <si>
    <t>https://topol-dt.ru/upload/iblock/5f4/89ceaaee_0048_11ee_ae18_549f35008dee_d4c26e63_2ac0_11ee_ae18_549f35008dee.jpeg</t>
  </si>
  <si>
    <t>https://topol-dt.ru/upload/iblock/ea9/89ceaaee_0048_11ee_ae18_549f35008dee_dcb8084c_2ac0_11ee_ae18_549f35008dee.jpeg</t>
  </si>
  <si>
    <t>https://topol-dt.ru/upload/iblock/2cb/89ceaaee_0048_11ee_ae18_549f35008dee_dcb8084d_2ac0_11ee_ae18_549f35008dee.jpeg</t>
  </si>
  <si>
    <t>https://topol-dt.ru/upload/iblock/a4c/89ceaaee_0048_11ee_ae18_549f35008dee_e3d0423d_2ac0_11ee_ae18_549f35008dee.jpeg</t>
  </si>
  <si>
    <t>https://topol-dt.ru/upload/iblock/6f1/89ceaaee_0048_11ee_ae18_549f35008dee_e3d0423e_2ac0_11ee_ae18_549f35008dee.jpeg</t>
  </si>
  <si>
    <t>https://topol-dt.ru/upload/iblock/4a7/89ceaaee_0048_11ee_ae18_549f35008dee_f133ffc8_2ac0_11ee_ae18_549f35008dee.pdf</t>
  </si>
  <si>
    <t>Кровать детская Фея 204 белый-серый</t>
  </si>
  <si>
    <t>Кроватка детская Фея 204 отлично впишется в любую детскую комнату благодаря классическому дизайну.-опускание передней планки-ортопедическое основание-2 положения ложа-колёса-массив березы-механизм качания-размер ложа 120х60Размеры (ДхШхВ) – 126х 73 х 100,4  см..</t>
  </si>
  <si>
    <t>https://topol-dt.ru/catalog/krovatki/krovat_detskaya_feya_204_belyy_seryy/</t>
  </si>
  <si>
    <t>https://topol-dt.ru/upload/iblock/25f/3612a09f_d200_11ed_bf2f_549f35008dee_98f7e32f_fed9_11ed_ae18_549f35008dee.jpeg</t>
  </si>
  <si>
    <t>https://topol-dt.ru/upload/iblock/f7b/3612a09f_d200_11ed_bf2f_549f35008dee_98f7e330_fed9_11ed_ae18_549f35008dee.jpeg</t>
  </si>
  <si>
    <t>https://topol-dt.ru/upload/iblock/0fa/3612a09f_d200_11ed_bf2f_549f35008dee_a447b6a6_fed9_11ed_ae18_549f35008dee.jpeg</t>
  </si>
  <si>
    <t>https://topol-dt.ru/upload/iblock/d0e/3612a09f_d200_11ed_bf2f_549f35008dee_a447b6a7_fed9_11ed_ae18_549f35008dee.jpeg</t>
  </si>
  <si>
    <t>https://topol-dt.ru/upload/iblock/194/3612a09f_d200_11ed_bf2f_549f35008dee_aaf20c82_fed9_11ed_ae18_549f35008dee.jpeg</t>
  </si>
  <si>
    <t>https://topol-dt.ru/upload/iblock/77a/3612a09f_d200_11ed_bf2f_549f35008dee_aaf20c83_fed9_11ed_ae18_549f35008dee.jpeg</t>
  </si>
  <si>
    <t>https://topol-dt.ru/upload/iblock/a0e/3612a09f_d200_11ed_bf2f_549f35008dee_b2ca3869_fed9_11ed_ae18_549f35008dee.jpeg</t>
  </si>
  <si>
    <t>https://topol-dt.ru/upload/iblock/beb/3612a09f_d200_11ed_bf2f_549f35008dee_b2ca386a_fed9_11ed_ae18_549f35008dee.jpeg</t>
  </si>
  <si>
    <t>https://topol-dt.ru/upload/iblock/bca/3612a09f_d200_11ed_bf2f_549f35008dee_bfcd196f_fed9_11ed_ae18_549f35008dee.jpeg</t>
  </si>
  <si>
    <t>https://topol-dt.ru/upload/iblock/ccf/3612a09f_d200_11ed_bf2f_549f35008dee_c7a51e46_fed9_11ed_ae18_549f35008dee.jpeg</t>
  </si>
  <si>
    <t>https://topol-dt.ru/upload/iblock/223/3612a09f_d200_11ed_bf2f_549f35008dee_ce6609b7_fed9_11ed_ae18_549f35008dee.jpeg</t>
  </si>
  <si>
    <t>https://topol-dt.ru/upload/iblock/fbf/3612a09f_d200_11ed_bf2f_549f35008dee_d593742e_fed9_11ed_ae18_549f35008dee.jpeg</t>
  </si>
  <si>
    <t>https://topol-dt.ru/upload/iblock/238/3612a09f_d200_11ed_bf2f_549f35008dee_d593742f_fed9_11ed_ae18_549f35008dee.pdf</t>
  </si>
  <si>
    <t>Шкаф двухсекционный Polini kids Simple 3410, с 1 ящиком, белый</t>
  </si>
  <si>
    <t>115.8</t>
  </si>
  <si>
    <t>Шкаф-важная часть детской комнаты.Ребенок учится наводить порядок, ведь каждая вещь имеет собственное место в шкафу.Состоит из 2 секций: 5 полок, штанга для одежды, ящик в основании.Дверки идут с доводчиками, ящик имеет шариковые направляющие скрытого монтажа с доводчиками.Отвечает европейским стандартам качества и требованиям к безопасности детей.Модель изготовлена из ЛДСП Kronospan (Австрия).Габариты (ВхШхГ): 2100 х 1102 х 588 мм..</t>
  </si>
  <si>
    <t>https://topol-dt.ru/catalog/shkafy/shkaf_dvukhsektsionnyy_polini_kids_simple_3410_s_1_yashchikom_belyy/</t>
  </si>
  <si>
    <t>https://topol-dt.ru/upload/iblock/de4/290c58b4_e8cf_11ed_bf2f_549f35008dee_970ad6c4_3129_11ee_ae18_549f35008dee.jpeg</t>
  </si>
  <si>
    <t>https://topol-dt.ru/upload/iblock/01b/290c58b4_e8cf_11ed_bf2f_549f35008dee_9d26bed8_3129_11ee_ae18_549f35008dee.jpeg</t>
  </si>
  <si>
    <t>https://topol-dt.ru/upload/iblock/48e/290c58b4_e8cf_11ed_bf2f_549f35008dee_9d26bed9_3129_11ee_ae18_549f35008dee.jpeg</t>
  </si>
  <si>
    <t>https://topol-dt.ru/upload/iblock/06a/290c58b4_e8cf_11ed_bf2f_549f35008dee_a6de3cd7_3129_11ee_ae18_549f35008dee.jpeg</t>
  </si>
  <si>
    <t>https://topol-dt.ru/upload/iblock/d74/290c58b4_e8cf_11ed_bf2f_549f35008dee_a6de3cd8_3129_11ee_ae18_549f35008dee.jpeg</t>
  </si>
  <si>
    <t>https://topol-dt.ru/upload/iblock/ae6/290c58b4_e8cf_11ed_bf2f_549f35008dee_ad5bbd56_3129_11ee_ae18_549f35008dee.jpeg</t>
  </si>
  <si>
    <t>https://topol-dt.ru/upload/iblock/6da/290c58b4_e8cf_11ed_bf2f_549f35008dee_ad5bbd57_3129_11ee_ae18_549f35008dee.jpeg</t>
  </si>
  <si>
    <t>https://topol-dt.ru/upload/iblock/417/290c58b4_e8cf_11ed_bf2f_549f35008dee_b4da5273_3129_11ee_ae18_549f35008dee.jpeg</t>
  </si>
  <si>
    <t>https://topol-dt.ru/upload/iblock/c85/290c58b4_e8cf_11ed_bf2f_549f35008dee_b4da5274_3129_11ee_ae18_549f35008dee.jpeg</t>
  </si>
  <si>
    <t>https://topol-dt.ru/upload/iblock/38e/290c58b4_e8cf_11ed_bf2f_549f35008dee_bf65aae9_3129_11ee_ae18_549f35008dee.jpeg</t>
  </si>
  <si>
    <t>https://topol-dt.ru/upload/iblock/b86/290c58b4_e8cf_11ed_bf2f_549f35008dee_bf65aaea_3129_11ee_ae18_549f35008dee.jpeg</t>
  </si>
  <si>
    <t>https://topol-dt.ru/upload/iblock/769/290c58b4_e8cf_11ed_bf2f_549f35008dee_de2d33ac_312a_11ee_ae18_549f35008dee.pdf</t>
  </si>
  <si>
    <t>Шкаф двухсекционный Polini kids Simple 3410, с 1 ящиком, белый-натуральный</t>
  </si>
  <si>
    <t>https://topol-dt.ru/catalog/shkafy/shkaf_dvukhsektsionnyy_polini_kids_simple_3410_s_1_yashchikom_belyy_naturalnyy/</t>
  </si>
  <si>
    <t>https://topol-dt.ru/upload/iblock/3ef/5fd7ca69_e8cf_11ed_bf2f_549f35008dee_6ddca61e_312a_11ee_ae18_549f35008dee.jpeg</t>
  </si>
  <si>
    <t>https://topol-dt.ru/upload/iblock/406/5fd7ca69_e8cf_11ed_bf2f_549f35008dee_5edd1a84_312a_11ee_ae18_549f35008dee.jpeg</t>
  </si>
  <si>
    <t>https://topol-dt.ru/upload/iblock/4de/5fd7ca69_e8cf_11ed_bf2f_549f35008dee_64f90298_312a_11ee_ae18_549f35008dee.jpeg</t>
  </si>
  <si>
    <t>https://topol-dt.ru/upload/iblock/40f/5fd7ca69_e8cf_11ed_bf2f_549f35008dee_64f90299_312a_11ee_ae18_549f35008dee.jpeg</t>
  </si>
  <si>
    <t>https://topol-dt.ru/upload/iblock/c35/5fd7ca69_e8cf_11ed_bf2f_549f35008dee_6ddca61f_312a_11ee_ae18_549f35008dee.jpeg</t>
  </si>
  <si>
    <t>https://topol-dt.ru/upload/iblock/10a/5fd7ca69_e8cf_11ed_bf2f_549f35008dee_74980a65_312a_11ee_ae18_549f35008dee.jpeg</t>
  </si>
  <si>
    <t>https://topol-dt.ru/upload/iblock/c2c/5fd7ca69_e8cf_11ed_bf2f_549f35008dee_74980a66_312a_11ee_ae18_549f35008dee.jpeg</t>
  </si>
  <si>
    <t>https://topol-dt.ru/upload/iblock/e91/5fd7ca69_e8cf_11ed_bf2f_549f35008dee_7b2171c5_312a_11ee_ae18_549f35008dee.jpeg</t>
  </si>
  <si>
    <t>https://topol-dt.ru/upload/iblock/6a7/5fd7ca69_e8cf_11ed_bf2f_549f35008dee_7b2171c6_312a_11ee_ae18_549f35008dee.jpeg</t>
  </si>
  <si>
    <t>https://topol-dt.ru/upload/iblock/37a/5fd7ca69_e8cf_11ed_bf2f_549f35008dee_82e04c0a_312a_11ee_ae18_549f35008dee.jpeg</t>
  </si>
  <si>
    <t>https://topol-dt.ru/upload/iblock/6df/5fd7ca69_e8cf_11ed_bf2f_549f35008dee_82e04c0b_312a_11ee_ae18_549f35008dee.jpeg</t>
  </si>
  <si>
    <t>https://topol-dt.ru/upload/iblock/0bd/5fd7ca69_e8cf_11ed_bf2f_549f35008dee_890f3f20_312a_11ee_ae18_549f35008dee.jpeg</t>
  </si>
  <si>
    <t>https://topol-dt.ru/upload/iblock/2f3/5fd7ca69_e8cf_11ed_bf2f_549f35008dee_890f3f21_312a_11ee_ae18_549f35008dee.jpeg</t>
  </si>
  <si>
    <t>https://topol-dt.ru/upload/iblock/bfe/5fd7ca69_e8cf_11ed_bf2f_549f35008dee_d0a0febd_312a_11ee_ae18_549f35008dee.pdf</t>
  </si>
  <si>
    <t>Кроватка детская Polini kids Simple 340 с маятником, белый</t>
  </si>
  <si>
    <t>Кроватка детская Polini kids Simple 340 выполнена в классическом стиле.-3 положения спального ложа;-передняя стенка снимается и кроватка превращается в приставную;-2 фиксирующих ремешка с фастексом;-силиконовые накладки анти-зубки;-натуральные высококачественные материалы- массив березы;-стандартный размер ложа 120х60 см.;-классический дизайн;-маятник.Размер (ДхШхВ) – 124,4х64,4х96 см.Размер ложа – 120х60 см.Максимальная высота матраса: 15 см.Минимальный размер матраса: 114х54 см..</t>
  </si>
  <si>
    <t>https://topol-dt.ru/catalog/krovatki/krovatka_detskaya_polini_kids_simple_340_s_mayatnikom_belyy/</t>
  </si>
  <si>
    <t>https://topol-dt.ru/upload/iblock/e39/62605b67_f965_11ed_ae18_549f35008dee_05604d39_fed5_11ed_ae18_549f35008dee.jpeg</t>
  </si>
  <si>
    <t>https://topol-dt.ru/upload/iblock/0d9/62605b67_f965_11ed_ae18_549f35008dee_fb656060_fed4_11ed_ae18_549f35008dee.jpeg</t>
  </si>
  <si>
    <t>https://topol-dt.ru/upload/iblock/f67/62605b67_f965_11ed_ae18_549f35008dee_fb656061_fed4_11ed_ae18_549f35008dee.jpeg</t>
  </si>
  <si>
    <t>https://topol-dt.ru/upload/iblock/ded/62605b67_f965_11ed_ae18_549f35008dee_05604d3a_fed5_11ed_ae18_549f35008dee.jpeg</t>
  </si>
  <si>
    <t>https://topol-dt.ru/upload/iblock/541/62605b67_f965_11ed_ae18_549f35008dee_0c6ff611_fed5_11ed_ae18_549f35008dee.jpeg</t>
  </si>
  <si>
    <t>https://topol-dt.ru/upload/iblock/2bb/62605b67_f965_11ed_ae18_549f35008dee_0c6ff612_fed5_11ed_ae18_549f35008dee.jpeg</t>
  </si>
  <si>
    <t>https://topol-dt.ru/upload/iblock/601/62605b67_f965_11ed_ae18_549f35008dee_14c3bc67_fed5_11ed_ae18_549f35008dee.jpeg</t>
  </si>
  <si>
    <t>https://topol-dt.ru/upload/iblock/efe/62605b67_f965_11ed_ae18_549f35008dee_14c3bc68_fed5_11ed_ae18_549f35008dee.jpeg</t>
  </si>
  <si>
    <t>https://topol-dt.ru/upload/iblock/a97/62605b67_f965_11ed_ae18_549f35008dee_1d17f7f0_fed5_11ed_ae18_549f35008dee.jpeg</t>
  </si>
  <si>
    <t>https://topol-dt.ru/upload/iblock/2e9/62605b67_f965_11ed_ae18_549f35008dee_267eb8ef_fed5_11ed_ae18_549f35008dee.jpeg</t>
  </si>
  <si>
    <t>https://topol-dt.ru/upload/iblock/f7e/62605b67_f965_11ed_ae18_549f35008dee_2f2868b7_fed5_11ed_ae18_549f35008dee.jpeg</t>
  </si>
  <si>
    <t>https://topol-dt.ru/upload/iblock/86b/62605b67_f965_11ed_ae18_549f35008dee_b89ae554_4416_11ef_ba90_5254001dfc81.jpeg</t>
  </si>
  <si>
    <t>https://topol-dt.ru/upload/iblock/ebf/62605b67_f965_11ed_ae18_549f35008dee_dc3efb7c_fed4_11ed_ae18_549f35008dee.pdf</t>
  </si>
  <si>
    <t>https://topol-dt.ru/upload/iblock/f64/62605b67_f965_11ed_ae18_549f35008dee_dc3efb7d_fed4_11ed_ae18_549f35008dee.pdf</t>
  </si>
  <si>
    <t>Кроватка детская Polini kids Simple 340 с маятником, белый-натуральный</t>
  </si>
  <si>
    <t>https://topol-dt.ru/catalog/krovatki/krovatka_detskaya_polini_kids_simple_340_s_mayatnikom_belyy_naturalnyy/</t>
  </si>
  <si>
    <t>https://topol-dt.ru/upload/iblock/9be/771c980a_f965_11ed_ae18_549f35008dee_6005fdc6_31ef_11ee_ae18_549f35008dee.jpeg</t>
  </si>
  <si>
    <t>https://topol-dt.ru/upload/iblock/27d/771c980a_f965_11ed_ae18_549f35008dee_4c9a8787_fed5_11ed_ae18_549f35008dee.jpeg</t>
  </si>
  <si>
    <t>https://topol-dt.ru/upload/iblock/79f/771c980a_f965_11ed_ae18_549f35008dee_53727dbe_fed5_11ed_ae18_549f35008dee.jpeg</t>
  </si>
  <si>
    <t>https://topol-dt.ru/upload/iblock/23a/771c980a_f965_11ed_ae18_549f35008dee_53727dbf_fed5_11ed_ae18_549f35008dee.jpeg</t>
  </si>
  <si>
    <t>https://topol-dt.ru/upload/iblock/4f6/771c980a_f965_11ed_ae18_549f35008dee_5bb505c4_fed5_11ed_ae18_549f35008dee.jpeg</t>
  </si>
  <si>
    <t>https://topol-dt.ru/upload/iblock/5fb/771c980a_f965_11ed_ae18_549f35008dee_5bb505c6_fed5_11ed_ae18_549f35008dee.jpeg</t>
  </si>
  <si>
    <t>https://topol-dt.ru/upload/iblock/e66/771c980a_f965_11ed_ae18_549f35008dee_66c00709_fed5_11ed_ae18_549f35008dee.jpeg</t>
  </si>
  <si>
    <t>https://topol-dt.ru/upload/iblock/af2/771c980a_f965_11ed_ae18_549f35008dee_66c0070a_fed5_11ed_ae18_549f35008dee.jpeg</t>
  </si>
  <si>
    <t>https://topol-dt.ru/upload/iblock/9be/771c980a_f965_11ed_ae18_549f35008dee_6d5d8b75_fed5_11ed_ae18_549f35008dee.jpeg</t>
  </si>
  <si>
    <t>https://topol-dt.ru/upload/iblock/3dd/771c980a_f965_11ed_ae18_549f35008dee_79954250_4416_11ef_ba90_5254001dfc81.jpeg</t>
  </si>
  <si>
    <t>https://topol-dt.ru/upload/iblock/9fe/771c980a_f965_11ed_ae18_549f35008dee_3f514da9_fed5_11ed_ae18_549f35008dee.pdf</t>
  </si>
  <si>
    <t>https://topol-dt.ru/upload/iblock/a17/771c980a_f965_11ed_ae18_549f35008dee_3f514daa_fed5_11ed_ae18_549f35008dee.pdf</t>
  </si>
  <si>
    <t>Кроватка детская Polini kids Simple 340 с маятником, графит-дуб каменный</t>
  </si>
  <si>
    <t>https://topol-dt.ru/catalog/krovatki/krovatka_detskaya_polini_kids_simple_340_s_mayatnikom_grafit_dub_kamennyy/</t>
  </si>
  <si>
    <t>https://topol-dt.ru/upload/iblock/48b/8ace3a8f_f965_11ed_ae18_549f35008dee_89b3d5dd_fed5_11ed_ae18_549f35008dee.jpeg</t>
  </si>
  <si>
    <t>https://topol-dt.ru/upload/iblock/eee/8ace3a8f_f965_11ed_ae18_549f35008dee_89b3d5de_fed5_11ed_ae18_549f35008dee.jpeg</t>
  </si>
  <si>
    <t>https://topol-dt.ru/upload/iblock/24e/8ace3a8f_f965_11ed_ae18_549f35008dee_8fb035ed_fed5_11ed_ae18_549f35008dee.jpeg</t>
  </si>
  <si>
    <t>https://topol-dt.ru/upload/iblock/011/8ace3a8f_f965_11ed_ae18_549f35008dee_77d34e7c_1019_11ee_ae18_549f35008dee.jpeg</t>
  </si>
  <si>
    <t>https://topol-dt.ru/upload/iblock/c2d/8ace3a8f_f965_11ed_ae18_549f35008dee_77d34e7d_1019_11ee_ae18_549f35008dee.jpeg</t>
  </si>
  <si>
    <t>https://topol-dt.ru/upload/iblock/a63/8ace3a8f_f965_11ed_ae18_549f35008dee_7f7cbc5e_1019_11ee_ae18_549f35008dee.jpeg</t>
  </si>
  <si>
    <t>https://topol-dt.ru/upload/iblock/246/8ace3a8f_f965_11ed_ae18_549f35008dee_7f7cbc5f_1019_11ee_ae18_549f35008dee.jpeg</t>
  </si>
  <si>
    <t>https://topol-dt.ru/upload/iblock/95a/8ace3a8f_f965_11ed_ae18_549f35008dee_87f7a357_1019_11ee_ae18_549f35008dee.jpeg</t>
  </si>
  <si>
    <t>https://topol-dt.ru/upload/iblock/64b/8ace3a8f_f965_11ed_ae18_549f35008dee_87f7a358_1019_11ee_ae18_549f35008dee.jpeg</t>
  </si>
  <si>
    <t>https://topol-dt.ru/upload/iblock/2f8/8ace3a8f_f965_11ed_ae18_549f35008dee_8fb67d9c_1019_11ee_ae18_549f35008dee.jpeg</t>
  </si>
  <si>
    <t>https://topol-dt.ru/upload/iblock/047/8ace3a8f_f965_11ed_ae18_549f35008dee_8fb67d9d_1019_11ee_ae18_549f35008dee.jpeg</t>
  </si>
  <si>
    <t>https://topol-dt.ru/upload/iblock/b06/8ace3a8f_f965_11ed_ae18_549f35008dee_8edf714e_4416_11ef_ba90_5254001dfc81.jpeg</t>
  </si>
  <si>
    <t>https://topol-dt.ru/upload/iblock/6ca/8ace3a8f_f965_11ed_ae18_549f35008dee_7d78dba5_fed5_11ed_ae18_549f35008dee.pdf</t>
  </si>
  <si>
    <t>https://topol-dt.ru/upload/iblock/ef2/8ace3a8f_f965_11ed_ae18_549f35008dee_7d78dba6_fed5_11ed_ae18_549f35008dee.pdf</t>
  </si>
  <si>
    <t>Кровать детская Фея 204 белый-графит</t>
  </si>
  <si>
    <t>https://topol-dt.ru/catalog/krovatki/krovat_detskaya_feya_204_belyy_grafit/</t>
  </si>
  <si>
    <t>https://topol-dt.ru/upload/iblock/551/45064558_d200_11ed_bf2f_549f35008dee_f29395a3_fed9_11ed_ae18_549f35008dee.jpeg</t>
  </si>
  <si>
    <t>https://topol-dt.ru/upload/iblock/38c/45064558_d200_11ed_bf2f_549f35008dee_f29395a4_fed9_11ed_ae18_549f35008dee.jpeg</t>
  </si>
  <si>
    <t>https://topol-dt.ru/upload/iblock/e04/45064558_d200_11ed_bf2f_549f35008dee_fa5c7f11_fed9_11ed_ae18_549f35008dee.jpeg</t>
  </si>
  <si>
    <t>https://topol-dt.ru/upload/iblock/d73/45064558_d200_11ed_bf2f_549f35008dee_fa5c7f12_fed9_11ed_ae18_549f35008dee.jpeg</t>
  </si>
  <si>
    <t>https://topol-dt.ru/upload/iblock/d1f/45064558_d200_11ed_bf2f_549f35008dee_01560786_feda_11ed_ae18_549f35008dee.jpeg</t>
  </si>
  <si>
    <t>https://topol-dt.ru/upload/iblock/43d/45064558_d200_11ed_bf2f_549f35008dee_01560787_feda_11ed_ae18_549f35008dee.jpeg</t>
  </si>
  <si>
    <t>https://topol-dt.ru/upload/iblock/bde/45064558_d200_11ed_bf2f_549f35008dee_08f3c1a3_feda_11ed_ae18_549f35008dee.jpeg</t>
  </si>
  <si>
    <t>https://topol-dt.ru/upload/iblock/a8a/45064558_d200_11ed_bf2f_549f35008dee_08f3c1a4_feda_11ed_ae18_549f35008dee.jpeg</t>
  </si>
  <si>
    <t>https://topol-dt.ru/upload/iblock/af8/45064558_d200_11ed_bf2f_549f35008dee_13180907_feda_11ed_ae18_549f35008dee.jpeg</t>
  </si>
  <si>
    <t>https://topol-dt.ru/upload/iblock/4ba/45064558_d200_11ed_bf2f_549f35008dee_13180908_feda_11ed_ae18_549f35008dee.jpeg</t>
  </si>
  <si>
    <t>https://topol-dt.ru/upload/iblock/99c/45064558_d200_11ed_bf2f_549f35008dee_1a694fb5_feda_11ed_ae18_549f35008dee.jpeg</t>
  </si>
  <si>
    <t>https://topol-dt.ru/upload/iblock/e3a/45064558_d200_11ed_bf2f_549f35008dee_1a694fb6_feda_11ed_ae18_549f35008dee.jpeg</t>
  </si>
  <si>
    <t>https://topol-dt.ru/upload/iblock/d68/45064558_d200_11ed_bf2f_549f35008dee_261f397a_feda_11ed_ae18_549f35008dee.jpeg</t>
  </si>
  <si>
    <t>https://topol-dt.ru/upload/iblock/4ad/45064558_d200_11ed_bf2f_549f35008dee_e86d5267_fed9_11ed_ae18_549f35008dee.pdf</t>
  </si>
  <si>
    <t>Кроватка детская Polini kids Simple 360, графит-дуб каменный</t>
  </si>
  <si>
    <t>https://topol-dt.ru/catalog/krovatki/krovatka_detskaya_polini_kids_simple_360_grafit_dub_kamennyy/</t>
  </si>
  <si>
    <t>https://topol-dt.ru/upload/iblock/536/36470655_0038_11ee_ae18_549f35008dee_cd67ae02_3a97_11ee_ae18_549f35008dee.jpeg</t>
  </si>
  <si>
    <t>https://topol-dt.ru/upload/iblock/da4/36470655_0038_11ee_ae18_549f35008dee_77d26e5d_637d_11ee_9b87_549f35008dee.jpeg</t>
  </si>
  <si>
    <t>https://topol-dt.ru/upload/iblock/b2b/36470655_0038_11ee_ae18_549f35008dee_77d26e5e_637d_11ee_9b87_549f35008dee.jpeg</t>
  </si>
  <si>
    <t>https://topol-dt.ru/upload/iblock/597/36470655_0038_11ee_ae18_549f35008dee_7e8dd2a3_637d_11ee_9b87_549f35008dee.jpeg</t>
  </si>
  <si>
    <t>https://topol-dt.ru/upload/iblock/6ff/36470655_0038_11ee_ae18_549f35008dee_88050b7a_637d_11ee_9b87_549f35008dee.jpeg</t>
  </si>
  <si>
    <t>https://topol-dt.ru/upload/iblock/49e/36470655_0038_11ee_ae18_549f35008dee_88050b7c_637d_11ee_9b87_549f35008dee.jpeg</t>
  </si>
  <si>
    <t>https://topol-dt.ru/upload/iblock/5b9/36470655_0038_11ee_ae18_549f35008dee_d4719fb1_3a97_11ee_ae18_549f35008dee.jpeg</t>
  </si>
  <si>
    <t>https://topol-dt.ru/upload/iblock/a5b/36470655_0038_11ee_ae18_549f35008dee_d4719fb2_3a97_11ee_ae18_549f35008dee.jpeg</t>
  </si>
  <si>
    <t>https://topol-dt.ru/upload/iblock/e87/36470655_0038_11ee_ae18_549f35008dee_dbcc802a_3a97_11ee_ae18_549f35008dee.jpeg</t>
  </si>
  <si>
    <t>https://topol-dt.ru/upload/iblock/55c/36470655_0038_11ee_ae18_549f35008dee_dbcc802b_3a97_11ee_ae18_549f35008dee.jpeg</t>
  </si>
  <si>
    <t>https://topol-dt.ru/upload/iblock/dfd/36470655_0038_11ee_ae18_549f35008dee_e5c1e1ef_3a97_11ee_ae18_549f35008dee.jpeg</t>
  </si>
  <si>
    <t>https://topol-dt.ru/upload/iblock/607/36470655_0038_11ee_ae18_549f35008dee_ec337b8d_3a97_11ee_ae18_549f35008dee.jpeg</t>
  </si>
  <si>
    <t>https://topol-dt.ru/upload/iblock/650/36470655_0038_11ee_ae18_549f35008dee_ec337b8e_3a97_11ee_ae18_549f35008dee.jpeg</t>
  </si>
  <si>
    <t>https://topol-dt.ru/upload/iblock/22c/36470655_0038_11ee_ae18_549f35008dee_f3103317_3a97_11ee_ae18_549f35008dee.jpeg</t>
  </si>
  <si>
    <t>https://topol-dt.ru/upload/iblock/b44/36470655_0038_11ee_ae18_549f35008dee_f9a7e2ba_3a97_11ee_ae18_549f35008dee.jpeg</t>
  </si>
  <si>
    <t>https://topol-dt.ru/upload/iblock/202/36470655_0038_11ee_ae18_549f35008dee_f9a7e2bb_3a97_11ee_ae18_549f35008dee.pdf</t>
  </si>
  <si>
    <t>Стул обеденный Polini Home Rio SD, бежевый-натуральный</t>
  </si>
  <si>
    <t>Стулья обеденные Polini Home Rio воплощают в себе лаконичный и современный стиль, имеют нейтральный конструктивный дизайн, декорированы стежкой, благодаря чему гармонично впишутся в интерьер, став его стильным акцентом. Разнообразная цветовая палитра моделей, состоящая как из спокойных оттенков, так и из ярких, насыщенных поможет создать любое нужное настроение в комнате. Стулья будут замечательно смотреться не только в кухне, но также и в гостиной, кабинете, спальне, создавая уютную атмосферу в помещении.Основу стульев составляет надежный каркас из березовой фанеры толщиной 10 мм, обеспечивающий прочность, долговечность и возможность выдерживать большие нагрузки. Каркас сконструирован такой формы, которая обеспечивает поддержку спины и не вызывает неудобств.Наполнитель – поролон толщиной 20 мм, который способствует максимально комфортному сидению на стуле как на протяжении короткого периода времени, так и продолжительного.Каркас обтянут мягким и шелковистым велюром (искусственный) с эффектом дорогой матовой фактуры, что придает изделию шикарный внешний вид. Плотность ткани составляет 251 г/м2, а устойчивость к истиранию – 60 000 циклов, что говорит о способности данного вида обивки выдерживать повседневное использование и сохранять свой первоначальный вид на протяжении долгого времени. Также к плюсам велюра относятся такие качества, как:- гипоаллергенность,- материал приятен к телу,- материал является «дышащим» - хорошо пропускает воздух и имеет повышенную терморегуляцию,- простота в уходе: небольшие загрязнения можно легко удалить обычными влажными салфетками.Опоры выполнены из экологически чистого материала – массив березы. Покрытие – лак.Максимальная нагрузка на каждую модель – 150 кг.Стулья произведены в соответствии с требованиями ТР ТС 025/2012 «О безопасности мебельной продукции» и ГОСТ 22046. Современные, комфортные и прочные стулья Polini Home Verona станут стильным дополнением любого интерьера!Габариты изделия: (ДхГхВ) 45х46х89 см..Высота сиденья от пола – 45 см...</t>
  </si>
  <si>
    <t>https://topol-dt.ru/catalog/stulya/stul_obedennyy_polini_home_rio_sd_bezhevyy_naturalnyy/</t>
  </si>
  <si>
    <t>https://topol-dt.ru/upload/iblock/86e/6380666d_f9fb_11ed_ae18_549f35008dee_902323d5_3b58_11ee_ae18_549f35008dee.jpeg</t>
  </si>
  <si>
    <t>https://topol-dt.ru/upload/iblock/b6b/6380666d_f9fb_11ed_ae18_549f35008dee_902323d6_3b58_11ee_ae18_549f35008dee.jpeg</t>
  </si>
  <si>
    <t>https://topol-dt.ru/upload/iblock/6a5/6380666d_f9fb_11ed_ae18_549f35008dee_9a96ae89_3b58_11ee_ae18_549f35008dee.jpeg</t>
  </si>
  <si>
    <t>https://topol-dt.ru/upload/iblock/8ae/6380666d_f9fb_11ed_ae18_549f35008dee_a1012406_3b58_11ee_ae18_549f35008dee.jpeg</t>
  </si>
  <si>
    <t>https://topol-dt.ru/upload/iblock/9c4/6380666d_f9fb_11ed_ae18_549f35008dee_a1012407_3b58_11ee_ae18_549f35008dee.jpeg</t>
  </si>
  <si>
    <t>https://topol-dt.ru/upload/iblock/988/6380666d_f9fb_11ed_ae18_549f35008dee_abb9b6a2_3b58_11ee_ae18_549f35008dee.jpeg</t>
  </si>
  <si>
    <t>https://topol-dt.ru/upload/iblock/3e6/6380666d_f9fb_11ed_ae18_549f35008dee_b28f4a0b_3b58_11ee_ae18_549f35008dee.jpeg</t>
  </si>
  <si>
    <t>https://topol-dt.ru/upload/iblock/1de/6380666d_f9fb_11ed_ae18_549f35008dee_b9a9e55c_3b58_11ee_ae18_549f35008dee.jpeg</t>
  </si>
  <si>
    <t>https://topol-dt.ru/upload/iblock/11e/6380666d_f9fb_11ed_ae18_549f35008dee_b9a9e55e_3b58_11ee_ae18_549f35008dee.jpeg</t>
  </si>
  <si>
    <t>https://topol-dt.ru/upload/iblock/23d/6380666d_f9fb_11ed_ae18_549f35008dee_c525a8cf_3b58_11ee_ae18_549f35008dee.jpeg</t>
  </si>
  <si>
    <t>Стул обеденный Polini Home Rio SM, бежевый-черный</t>
  </si>
  <si>
    <t xml:space="preserve">Стулья обеденные Polini Home Rio воплощают в себе лаконичный и современный стиль, имеют нейтральный конструктивный дизайн, декорированы стежкой, благодаря чему гармонично впишутся в интерьер, став его стильным акцентом. 
Разнообразная цветовая палитра моделей, состоящая как из спокойных оттенков, так и из ярких, насыщенных поможет создать любое нужное настроение в комнате. 
Стулья будут замечательно смотреться не только в кухне, но также и в гостиной, кабинете, спальне, создавая уютную атмосферу в помещении.
Основу стульев составляет надежный каркас обеспечивающий прочность, долговечность и возможность выдерживать большие нагрузки. Каркас сконструирован такой формы, которая обеспечивает поддержку спины и не вызывает неудобств.
Наполнитель – поролон толщиной 20 мм, который способствует максимально комфортному сидению на стуле как на протяжении короткого периода времени, так и продолжительного.
Каркас обтянут мягким и шелковистым велюром &amp;#40;искусственный&amp;#41; с эффектом дорогой матовой фактуры, что придает изделию шикарный внешний вид. 
Плотность ткани составляет 251 г/м2, а устойчивость к истиранию – 60 000 циклов, что говорит о способности данного вида обивки выдерживать повседневное использование и сохранять свой первоначальный вид на протяжении долгого времени. 
Также к плюсам велюра относятся такие качества, как:
- гипоаллергенность,
- материал приятен к телу,
- материал является «дышащим» - хорошо пропускает воздух и имеет повышенную терморегуляцию,
- простота в уходе: небольшие загрязнения можно легко удалить обычными влажными салфетками.
Максимальная нагрузка на каждую модель – 150 кг.
Стулья произведены в соответствии с требованиями ТР ТС 025/2012 «О безопасности мебельной продукции» и ГОСТ 22046. 
Современные, комфортные и прочные стулья Polini Home Rio SM станут стильным дополнением любого интерьера!
Габариты изделия: &amp;#40;ДхГхВ&amp;#41; 45х45х89 см..
Высота сиденья от пола – 45 см..
</t>
  </si>
  <si>
    <t>https://topol-dt.ru/catalog/stulya/stul_obedennyy_polini_home_rio_sm_bezhevyy_chernyy/</t>
  </si>
  <si>
    <t>https://topol-dt.ru/upload/iblock/933/327c34a5_fa07_11ed_ae18_549f35008dee_c1f98a10_3b5c_11ee_ae18_549f35008dee.jpeg</t>
  </si>
  <si>
    <t>https://topol-dt.ru/upload/iblock/3c2/327c34a5_fa07_11ed_ae18_549f35008dee_c1f98a11_3b5c_11ee_ae18_549f35008dee.jpeg</t>
  </si>
  <si>
    <t>https://topol-dt.ru/upload/iblock/b4c/327c34a5_fa07_11ed_ae18_549f35008dee_c9e0dbb9_3b5c_11ee_ae18_549f35008dee.jpeg</t>
  </si>
  <si>
    <t>https://topol-dt.ru/upload/iblock/ca2/327c34a5_fa07_11ed_ae18_549f35008dee_c9e0dbba_3b5c_11ee_ae18_549f35008dee.jpeg</t>
  </si>
  <si>
    <t>https://topol-dt.ru/upload/iblock/5ea/327c34a5_fa07_11ed_ae18_549f35008dee_d073c89b_3b5c_11ee_ae18_549f35008dee.jpeg</t>
  </si>
  <si>
    <t>https://topol-dt.ru/upload/iblock/be7/327c34a5_fa07_11ed_ae18_549f35008dee_d073c89c_3b5c_11ee_ae18_549f35008dee.jpeg</t>
  </si>
  <si>
    <t>https://topol-dt.ru/upload/iblock/738/327c34a5_fa07_11ed_ae18_549f35008dee_d6ba8974_3b5c_11ee_ae18_549f35008dee.jpeg</t>
  </si>
  <si>
    <t>https://topol-dt.ru/upload/iblock/cdb/327c34a5_fa07_11ed_ae18_549f35008dee_d6ba8975_3b5c_11ee_ae18_549f35008dee.jpeg</t>
  </si>
  <si>
    <t>https://topol-dt.ru/upload/iblock/6b6/327c34a5_fa07_11ed_ae18_549f35008dee_df27282c_3b5c_11ee_ae18_549f35008dee.jpeg</t>
  </si>
  <si>
    <t>Стул обеденный Polini Home Rio SM, светло-серый - белый</t>
  </si>
  <si>
    <t>светло-серый - белый</t>
  </si>
  <si>
    <t>https://topol-dt.ru/catalog/stulya/stul_obedennyy_polini_home_rio_sm_svetlo_seryy_belyy/</t>
  </si>
  <si>
    <t>https://topol-dt.ru/upload/iblock/e35/49c96d14_fa07_11ed_ae18_549f35008dee_00ea4caf_3b5d_11ee_ae18_549f35008dee.jpeg</t>
  </si>
  <si>
    <t>https://topol-dt.ru/upload/iblock/37d/49c96d14_fa07_11ed_ae18_549f35008dee_00ea4cb0_3b5d_11ee_ae18_549f35008dee.jpeg</t>
  </si>
  <si>
    <t>https://topol-dt.ru/upload/iblock/e98/49c96d14_fa07_11ed_ae18_549f35008dee_097d016d_3b5d_11ee_ae18_549f35008dee.jpeg</t>
  </si>
  <si>
    <t>https://topol-dt.ru/upload/iblock/17a/49c96d14_fa07_11ed_ae18_549f35008dee_097d016e_3b5d_11ee_ae18_549f35008dee.jpeg</t>
  </si>
  <si>
    <t>https://topol-dt.ru/upload/iblock/631/49c96d14_fa07_11ed_ae18_549f35008dee_109c5f7d_3b5d_11ee_ae18_549f35008dee.jpeg</t>
  </si>
  <si>
    <t>https://topol-dt.ru/upload/iblock/be1/49c96d14_fa07_11ed_ae18_549f35008dee_109c5f7e_3b5d_11ee_ae18_549f35008dee.jpeg</t>
  </si>
  <si>
    <t>https://topol-dt.ru/upload/iblock/d9a/49c96d14_fa07_11ed_ae18_549f35008dee_1bcbf6e7_3b5d_11ee_ae18_549f35008dee.jpeg</t>
  </si>
  <si>
    <t>https://topol-dt.ru/upload/iblock/a8c/49c96d14_fa07_11ed_ae18_549f35008dee_1bcbf6e9_3b5d_11ee_ae18_549f35008dee.jpeg</t>
  </si>
  <si>
    <t>https://topol-dt.ru/upload/iblock/d77/49c96d14_fa07_11ed_ae18_549f35008dee_21f1647c_3b5d_11ee_ae18_549f35008dee.jpeg</t>
  </si>
  <si>
    <t>https://topol-dt.ru/upload/iblock/77c/49c96d14_fa07_11ed_ae18_549f35008dee_21f1647d_3b5d_11ee_ae18_549f35008dee.jpeg</t>
  </si>
  <si>
    <t>https://topol-dt.ru/upload/iblock/992/49c96d14_fa07_11ed_ae18_549f35008dee_66b4c27e_3b5e_11ee_ae18_549f35008dee.pdf</t>
  </si>
  <si>
    <t>Стул обеденный Polini Home Rio SM, серый-черный</t>
  </si>
  <si>
    <t>https://topol-dt.ru/catalog/stulya/stul_obedennyy_polini_home_rio_sm_seryy_chernyy/</t>
  </si>
  <si>
    <t>https://topol-dt.ru/upload/iblock/80d/6017f245_fa07_11ed_ae18_549f35008dee_2e1faf23_3b5d_11ee_ae18_549f35008dee.jpeg</t>
  </si>
  <si>
    <t>https://topol-dt.ru/upload/iblock/9e3/6017f245_fa07_11ed_ae18_549f35008dee_2e1faf24_3b5d_11ee_ae18_549f35008dee.jpeg</t>
  </si>
  <si>
    <t>https://topol-dt.ru/upload/iblock/b60/6017f245_fa07_11ed_ae18_549f35008dee_37aeb5bd_3b5d_11ee_ae18_549f35008dee.jpeg</t>
  </si>
  <si>
    <t>https://topol-dt.ru/upload/iblock/4e8/6017f245_fa07_11ed_ae18_549f35008dee_37aeb5be_3b5d_11ee_ae18_549f35008dee.jpeg</t>
  </si>
  <si>
    <t>https://topol-dt.ru/upload/iblock/e71/6017f245_fa07_11ed_ae18_549f35008dee_3ea33b0a_3b5d_11ee_ae18_549f35008dee.jpeg</t>
  </si>
  <si>
    <t>https://topol-dt.ru/upload/iblock/4aa/6017f245_fa07_11ed_ae18_549f35008dee_3ea33b0b_3b5d_11ee_ae18_549f35008dee.jpeg</t>
  </si>
  <si>
    <t>https://topol-dt.ru/upload/iblock/eec/6017f245_fa07_11ed_ae18_549f35008dee_46d1f5fb_3b5d_11ee_ae18_549f35008dee.jpeg</t>
  </si>
  <si>
    <t>https://topol-dt.ru/upload/iblock/1d7/6017f245_fa07_11ed_ae18_549f35008dee_46d1f5fc_3b5d_11ee_ae18_549f35008dee.jpeg</t>
  </si>
  <si>
    <t>https://topol-dt.ru/upload/iblock/9b2/6017f245_fa07_11ed_ae18_549f35008dee_4dff9c4e_3b5d_11ee_ae18_549f35008dee.jpeg</t>
  </si>
  <si>
    <t>Стул обеденный Polini Home Rio SM, мятный-черный</t>
  </si>
  <si>
    <t>https://topol-dt.ru/catalog/stulya/stul_obedennyy_polini_home_rio_sm_myatnyy_chernyy/</t>
  </si>
  <si>
    <t>https://topol-dt.ru/upload/iblock/b4b/789f6058_fa07_11ed_ae18_549f35008dee_57ab336b_3b5d_11ee_ae18_549f35008dee.jpeg</t>
  </si>
  <si>
    <t>https://topol-dt.ru/upload/iblock/e06/789f6058_fa07_11ed_ae18_549f35008dee_57ab336c_3b5d_11ee_ae18_549f35008dee.jpeg</t>
  </si>
  <si>
    <t>https://topol-dt.ru/upload/iblock/9a2/789f6058_fa07_11ed_ae18_549f35008dee_5dc71b7f_3b5d_11ee_ae18_549f35008dee.jpeg</t>
  </si>
  <si>
    <t>https://topol-dt.ru/upload/iblock/a04/789f6058_fa07_11ed_ae18_549f35008dee_5dc71b80_3b5d_11ee_ae18_549f35008dee.jpeg</t>
  </si>
  <si>
    <t>https://topol-dt.ru/upload/iblock/90d/789f6058_fa07_11ed_ae18_549f35008dee_64f4c1d3_3b5d_11ee_ae18_549f35008dee.jpeg</t>
  </si>
  <si>
    <t>https://topol-dt.ru/upload/iblock/838/789f6058_fa07_11ed_ae18_549f35008dee_64f4c1d4_3b5d_11ee_ae18_549f35008dee.jpeg</t>
  </si>
  <si>
    <t>https://topol-dt.ru/upload/iblock/43c/789f6058_fa07_11ed_ae18_549f35008dee_6b808a94_3b5d_11ee_ae18_549f35008dee.jpeg</t>
  </si>
  <si>
    <t>https://topol-dt.ru/upload/iblock/955/789f6058_fa07_11ed_ae18_549f35008dee_6b808a95_3b5d_11ee_ae18_549f35008dee.jpeg</t>
  </si>
  <si>
    <t>Стул обеденный Polini Home Rio SM, синий-черный</t>
  </si>
  <si>
    <t>https://topol-dt.ru/catalog/stulya/stul_obedennyy_polini_home_rio_sm_siniy_chernyy/</t>
  </si>
  <si>
    <t>https://topol-dt.ru/upload/iblock/c03/8d3a49b7_fa07_11ed_ae18_549f35008dee_7a9a4551_3b5d_11ee_ae18_549f35008dee.jpeg</t>
  </si>
  <si>
    <t>https://topol-dt.ru/upload/iblock/267/8d3a49b7_fa07_11ed_ae18_549f35008dee_7a9a4552_3b5d_11ee_ae18_549f35008dee.jpeg</t>
  </si>
  <si>
    <t>https://topol-dt.ru/upload/iblock/023/8d3a49b7_fa07_11ed_ae18_549f35008dee_8297035c_3b5d_11ee_ae18_549f35008dee.jpeg</t>
  </si>
  <si>
    <t>https://topol-dt.ru/upload/iblock/d8f/8d3a49b7_fa07_11ed_ae18_549f35008dee_8297035d_3b5d_11ee_ae18_549f35008dee.jpeg</t>
  </si>
  <si>
    <t>https://topol-dt.ru/upload/iblock/22f/8d3a49b7_fa07_11ed_ae18_549f35008dee_8297035f_3b5d_11ee_ae18_549f35008dee.jpeg</t>
  </si>
  <si>
    <t>https://topol-dt.ru/upload/iblock/3d2/8d3a49b7_fa07_11ed_ae18_549f35008dee_8e8c2cfc_3b5d_11ee_ae18_549f35008dee.jpeg</t>
  </si>
  <si>
    <t>https://topol-dt.ru/upload/iblock/537/8d3a49b7_fa07_11ed_ae18_549f35008dee_8e8c2cfd_3b5d_11ee_ae18_549f35008dee.jpeg</t>
  </si>
  <si>
    <t>https://topol-dt.ru/upload/iblock/7ce/8d3a49b7_fa07_11ed_ae18_549f35008dee_95452fe2_3b5d_11ee_ae18_549f35008dee.jpeg</t>
  </si>
  <si>
    <t>https://topol-dt.ru/upload/iblock/c1c/8d3a49b7_fa07_11ed_ae18_549f35008dee_95452fe3_3b5d_11ee_ae18_549f35008dee.jpeg</t>
  </si>
  <si>
    <t>Стул обеденный Polini Home Rio SM, темно-бирюзовый - черный</t>
  </si>
  <si>
    <t>https://topol-dt.ru/catalog/stulya/stul_obedennyy_polini_home_rio_sm_temno_biryuzovyy_chernyy/</t>
  </si>
  <si>
    <t>https://topol-dt.ru/upload/iblock/d31/c0338155_fa07_11ed_ae18_549f35008dee_a3a07c89_3b5d_11ee_ae18_549f35008dee.jpeg</t>
  </si>
  <si>
    <t>https://topol-dt.ru/upload/iblock/826/c0338155_fa07_11ed_ae18_549f35008dee_a3a07c8a_3b5d_11ee_ae18_549f35008dee.jpeg</t>
  </si>
  <si>
    <t>https://topol-dt.ru/upload/iblock/219/c0338155_fa07_11ed_ae18_549f35008dee_aae12ddf_3b5d_11ee_ae18_549f35008dee.jpeg</t>
  </si>
  <si>
    <t>https://topol-dt.ru/upload/iblock/65d/c0338155_fa07_11ed_ae18_549f35008dee_aae12de0_3b5d_11ee_ae18_549f35008dee.jpeg</t>
  </si>
  <si>
    <t>https://topol-dt.ru/upload/iblock/8ef/c0338155_fa07_11ed_ae18_549f35008dee_b1bde569_3b5d_11ee_ae18_549f35008dee.jpeg</t>
  </si>
  <si>
    <t>https://topol-dt.ru/upload/iblock/d1b/c0338155_fa07_11ed_ae18_549f35008dee_b1bde56a_3b5d_11ee_ae18_549f35008dee.jpeg</t>
  </si>
  <si>
    <t>https://topol-dt.ru/upload/iblock/789/c0338155_fa07_11ed_ae18_549f35008dee_b1bde56b_3b5d_11ee_ae18_549f35008dee.jpeg</t>
  </si>
  <si>
    <t>https://topol-dt.ru/upload/iblock/d87/c0338155_fa07_11ed_ae18_549f35008dee_bad84896_3b5d_11ee_ae18_549f35008dee.jpeg</t>
  </si>
  <si>
    <t>https://topol-dt.ru/upload/iblock/fa6/c0338155_fa07_11ed_ae18_549f35008dee_bad84897_3b5d_11ee_ae18_549f35008dee.jpeg</t>
  </si>
  <si>
    <t>Стул обеденный Polini Home Rio SD, светло-серый - натуральный</t>
  </si>
  <si>
    <t>https://topol-dt.ru/catalog/stulya/stul_obedennyy_polini_home_rio_sd_svetlo_seryy_naturalnyy/</t>
  </si>
  <si>
    <t>https://topol-dt.ru/upload/iblock/729/72360fb8_fa13_11ed_ae18_549f35008dee_ae03c71d_3b59_11ee_ae18_549f35008dee.jpeg</t>
  </si>
  <si>
    <t>https://topol-dt.ru/upload/iblock/f9f/72360fb8_fa13_11ed_ae18_549f35008dee_ae03c71e_3b59_11ee_ae18_549f35008dee.jpeg</t>
  </si>
  <si>
    <t>https://topol-dt.ru/upload/iblock/c2e/72360fb8_fa13_11ed_ae18_549f35008dee_b4b5a5e2_3b59_11ee_ae18_549f35008dee.jpeg</t>
  </si>
  <si>
    <t>https://topol-dt.ru/upload/iblock/277/72360fb8_fa13_11ed_ae18_549f35008dee_b4b5a5e3_3b59_11ee_ae18_549f35008dee.jpeg</t>
  </si>
  <si>
    <t>https://topol-dt.ru/upload/iblock/460/72360fb8_fa13_11ed_ae18_549f35008dee_bb2c0240_3b59_11ee_ae18_549f35008dee.jpeg</t>
  </si>
  <si>
    <t>https://topol-dt.ru/upload/iblock/86d/72360fb8_fa13_11ed_ae18_549f35008dee_bb2c0241_3b59_11ee_ae18_549f35008dee.jpeg</t>
  </si>
  <si>
    <t>https://topol-dt.ru/upload/iblock/1b8/72360fb8_fa13_11ed_ae18_549f35008dee_c32d830c_3b59_11ee_ae18_549f35008dee.jpeg</t>
  </si>
  <si>
    <t>https://topol-dt.ru/upload/iblock/f0f/72360fb8_fa13_11ed_ae18_549f35008dee_c32d830d_3b59_11ee_ae18_549f35008dee.jpeg</t>
  </si>
  <si>
    <t>https://topol-dt.ru/upload/iblock/ef9/72360fb8_fa13_11ed_ae18_549f35008dee_ca54053f_3b59_11ee_ae18_549f35008dee.jpeg</t>
  </si>
  <si>
    <t>https://topol-dt.ru/upload/iblock/7e3/72360fb8_fa13_11ed_ae18_549f35008dee_ca540540_3b59_11ee_ae18_549f35008dee.jpeg</t>
  </si>
  <si>
    <t>Стул обеденный Polini Home Rio SD, серый-натуральный</t>
  </si>
  <si>
    <t>https://topol-dt.ru/catalog/stulya/stul_obedennyy_polini_home_rio_sd_seryy_naturalnyy/</t>
  </si>
  <si>
    <t>https://topol-dt.ru/upload/iblock/049/8a7d38a3_fa13_11ed_ae18_549f35008dee_db2ae14f_3b59_11ee_ae18_549f35008dee.jpeg</t>
  </si>
  <si>
    <t>https://topol-dt.ru/upload/iblock/980/8a7d38a3_fa13_11ed_ae18_549f35008dee_db2ae150_3b59_11ee_ae18_549f35008dee.jpeg</t>
  </si>
  <si>
    <t>https://topol-dt.ru/upload/iblock/77a/8a7d38a3_fa13_11ed_ae18_549f35008dee_e42d76b9_3b59_11ee_ae18_549f35008dee.jpeg</t>
  </si>
  <si>
    <t>https://topol-dt.ru/upload/iblock/769/8a7d38a3_fa13_11ed_ae18_549f35008dee_e42d76ba_3b59_11ee_ae18_549f35008dee.jpeg</t>
  </si>
  <si>
    <t>https://topol-dt.ru/upload/iblock/359/8a7d38a3_fa13_11ed_ae18_549f35008dee_ebd4833a_3b59_11ee_ae18_549f35008dee.jpeg</t>
  </si>
  <si>
    <t>https://topol-dt.ru/upload/iblock/85a/8a7d38a3_fa13_11ed_ae18_549f35008dee_ebd4833b_3b59_11ee_ae18_549f35008dee.jpeg</t>
  </si>
  <si>
    <t>https://topol-dt.ru/upload/iblock/2b3/8a7d38a3_fa13_11ed_ae18_549f35008dee_f35579b7_3b59_11ee_ae18_549f35008dee.jpeg</t>
  </si>
  <si>
    <t>https://topol-dt.ru/upload/iblock/42e/8a7d38a3_fa13_11ed_ae18_549f35008dee_f35579b8_3b59_11ee_ae18_549f35008dee.jpeg</t>
  </si>
  <si>
    <t>https://topol-dt.ru/upload/iblock/163/8a7d38a3_fa13_11ed_ae18_549f35008dee_fa80beab_3b59_11ee_ae18_549f35008dee.jpeg</t>
  </si>
  <si>
    <t>https://topol-dt.ru/upload/iblock/690/8a7d38a3_fa13_11ed_ae18_549f35008dee_fa80beac_3b59_11ee_ae18_549f35008dee.jpeg</t>
  </si>
  <si>
    <t>Стул обеденный Polini Home Rio SD, мятный-натуральный</t>
  </si>
  <si>
    <t>https://topol-dt.ru/catalog/stulya/stul_obedennyy_polini_home_rio_sd_myatnyy_naturalnyy/</t>
  </si>
  <si>
    <t>https://topol-dt.ru/upload/iblock/ed2/a19f984d_fa13_11ed_ae18_549f35008dee_094e4d5f_3b5a_11ee_ae18_549f35008dee.jpeg</t>
  </si>
  <si>
    <t>https://topol-dt.ru/upload/iblock/716/a19f984d_fa13_11ed_ae18_549f35008dee_094e4d60_3b5a_11ee_ae18_549f35008dee.jpeg</t>
  </si>
  <si>
    <t>https://topol-dt.ru/upload/iblock/9b5/a19f984d_fa13_11ed_ae18_549f35008dee_11a31e54_3b5a_11ee_ae18_549f35008dee.jpeg</t>
  </si>
  <si>
    <t>https://topol-dt.ru/upload/iblock/0ad/a19f984d_fa13_11ed_ae18_549f35008dee_11a31e55_3b5a_11ee_ae18_549f35008dee.jpeg</t>
  </si>
  <si>
    <t>https://topol-dt.ru/upload/iblock/0a9/a19f984d_fa13_11ed_ae18_549f35008dee_195d35d8_3b5a_11ee_ae18_549f35008dee.jpeg</t>
  </si>
  <si>
    <t>https://topol-dt.ru/upload/iblock/42f/a19f984d_fa13_11ed_ae18_549f35008dee_195d35d9_3b5a_11ee_ae18_549f35008dee.jpeg</t>
  </si>
  <si>
    <t>https://topol-dt.ru/upload/iblock/c92/a19f984d_fa13_11ed_ae18_549f35008dee_21448781_3b5a_11ee_ae18_549f35008dee.jpeg</t>
  </si>
  <si>
    <t>https://topol-dt.ru/upload/iblock/76d/a19f984d_fa13_11ed_ae18_549f35008dee_21448782_3b5a_11ee_ae18_549f35008dee.jpeg</t>
  </si>
  <si>
    <t>https://topol-dt.ru/upload/iblock/f66/a19f984d_fa13_11ed_ae18_549f35008dee_295b74af_3b5a_11ee_ae18_549f35008dee.jpeg</t>
  </si>
  <si>
    <t>https://topol-dt.ru/upload/iblock/1c4/a19f984d_fa13_11ed_ae18_549f35008dee_295b74b0_3b5a_11ee_ae18_549f35008dee.jpeg</t>
  </si>
  <si>
    <t>https://topol-dt.ru/upload/iblock/495/a19f984d_fa13_11ed_ae18_549f35008dee_313e0398_3b5a_11ee_ae18_549f35008dee.jpeg</t>
  </si>
  <si>
    <t>Стул обеденный Polini Home Rio SD, синий-натуральный</t>
  </si>
  <si>
    <t>https://topol-dt.ru/catalog/stulya/stul_obedennyy_polini_home_rio_sd_siniy_naturalnyy/</t>
  </si>
  <si>
    <t>https://topol-dt.ru/upload/iblock/4c4/b78ee673_fa13_11ed_ae18_549f35008dee_3d5e05fd_3b5a_11ee_ae18_549f35008dee.jpeg</t>
  </si>
  <si>
    <t>https://topol-dt.ru/upload/iblock/940/b78ee673_fa13_11ed_ae18_549f35008dee_3d5e05fe_3b5a_11ee_ae18_549f35008dee.jpeg</t>
  </si>
  <si>
    <t>https://topol-dt.ru/upload/iblock/9ce/b78ee673_fa13_11ed_ae18_549f35008dee_441bcba4_3b5a_11ee_ae18_549f35008dee.jpeg</t>
  </si>
  <si>
    <t>https://topol-dt.ru/upload/iblock/6b7/b78ee673_fa13_11ed_ae18_549f35008dee_441bcba5_3b5a_11ee_ae18_549f35008dee.jpeg</t>
  </si>
  <si>
    <t>https://topol-dt.ru/upload/iblock/75b/b78ee673_fa13_11ed_ae18_549f35008dee_441bcba6_3b5a_11ee_ae18_549f35008dee.jpeg</t>
  </si>
  <si>
    <t>https://topol-dt.ru/upload/iblock/a91/b78ee673_fa13_11ed_ae18_549f35008dee_4ce2dea6_3b5a_11ee_ae18_549f35008dee.jpeg</t>
  </si>
  <si>
    <t>https://topol-dt.ru/upload/iblock/641/b78ee673_fa13_11ed_ae18_549f35008dee_4ce2dea8_3b5a_11ee_ae18_549f35008dee.jpeg</t>
  </si>
  <si>
    <t>https://topol-dt.ru/upload/iblock/fbc/b78ee673_fa13_11ed_ae18_549f35008dee_53605f26_3b5a_11ee_ae18_549f35008dee.jpeg</t>
  </si>
  <si>
    <t>https://topol-dt.ru/upload/iblock/b35/b78ee673_fa13_11ed_ae18_549f35008dee_53605f27_3b5a_11ee_ae18_549f35008dee.jpeg</t>
  </si>
  <si>
    <t>https://topol-dt.ru/upload/iblock/473/b78ee673_fa13_11ed_ae18_549f35008dee_596b9d98_3b5a_11ee_ae18_549f35008dee.jpeg</t>
  </si>
  <si>
    <t>Стул обеденный Polini Home Rio SD, темно-бирюзовый - натуральный</t>
  </si>
  <si>
    <t>Стулья обеденные Polini Home Rio воплощают в себе лаконичный и современный стиль, имеют нейтральный конструктивный дизайн, декорированы стежкой, благодаря чему гармонично впишутся в интерьер, став его стильным акцентом. Разнообразная цветовая палитра моделей, состоящая как из спокойных оттенков, так и из ярких, насыщенных поможет создать любое нужное настроение в комнате. Стулья будут замечательно смотреться не только в кухне, но также и в гостиной, кабинете, спальне, создавая уютную атмосферу в помещении.Основу стульев составляет надежный каркас из березовой фанеры толщиной 10 мм, обеспечивающий прочность, долговечность и возможность выдерживать большие нагрузки. Каркас сконструирован такой формы, которая обеспечивает поддержку спины и не вызывает неудобств.Наполнитель – поролон толщиной 20 мм, который способствует максимально комфортному сидению на стуле как на протяжении короткого периода времени, так и продолжительного.Каркас обтянут мягким и шелковистым велюром (искусственный) с эффектом дорогой матовой фактуры, что придает изделию шикарный внешний вид. Плотность ткани составляет 251 г/м2, а устойчивость к истиранию – 60 000 циклов, что говорит о способности данного вида обивки выдерживать повседневное использование и сохранять свой первоначальный вид на протяжении долгого времени. Также к плюсам велюра относятся такие качества, как:- гипоаллергенность,- материал приятен к телу,- материал является «дышащим» - хорошо пропускает воздух и имеет повышенную терморегуляцию,- простота в уходе: небольшие загрязнения можно легко удалить обычными влажными салфетками.Опоры выполнены из экологически чистого материала – массив березы. Покрытие – лак.Максимальная нагрузка на каждую модель – 150 кг.Стулья произведены в соответствии с требованиями ТР ТС 025/2012 «О безопасности мебельной продукции» и ГОСТ 22046. Современные, комфортные и прочные стулья Polini Home Verona станут стильным дополнением любого интерьера.Габариты изделия: (ДхГхВ) 45х46х89 см..Высота сиденья от пола – 45 см...</t>
  </si>
  <si>
    <t>https://topol-dt.ru/catalog/stulya/stul_obedennyy_polini_home_rio_sd_temno_biryuzovyy_naturalnyy/</t>
  </si>
  <si>
    <t>https://topol-dt.ru/upload/iblock/31a/d058fb0e_fa13_11ed_ae18_549f35008dee_656f0f7a_3b5a_11ee_ae18_549f35008dee.jpeg</t>
  </si>
  <si>
    <t>https://topol-dt.ru/upload/iblock/daf/d058fb0e_fa13_11ed_ae18_549f35008dee_656f0f7b_3b5a_11ee_ae18_549f35008dee.jpeg</t>
  </si>
  <si>
    <t>https://topol-dt.ru/upload/iblock/e05/d058fb0e_fa13_11ed_ae18_549f35008dee_6c9cb5cd_3b5a_11ee_ae18_549f35008dee.jpeg</t>
  </si>
  <si>
    <t>https://topol-dt.ru/upload/iblock/617/d058fb0e_fa13_11ed_ae18_549f35008dee_6c9cb5ce_3b5a_11ee_ae18_549f35008dee.jpeg</t>
  </si>
  <si>
    <t>https://topol-dt.ru/upload/iblock/4f1/d058fb0e_fa13_11ed_ae18_549f35008dee_74d757a0_3b5a_11ee_ae18_549f35008dee.jpeg</t>
  </si>
  <si>
    <t>https://topol-dt.ru/upload/iblock/996/d058fb0e_fa13_11ed_ae18_549f35008dee_74d757a1_3b5a_11ee_ae18_549f35008dee.jpeg</t>
  </si>
  <si>
    <t>https://topol-dt.ru/upload/iblock/c40/d058fb0e_fa13_11ed_ae18_549f35008dee_7b9ea2c7_3b5a_11ee_ae18_549f35008dee.jpeg</t>
  </si>
  <si>
    <t>https://topol-dt.ru/upload/iblock/140/d058fb0e_fa13_11ed_ae18_549f35008dee_7b9ea2c8_3b5a_11ee_ae18_549f35008dee.jpeg</t>
  </si>
  <si>
    <t>https://topol-dt.ru/upload/iblock/27f/d058fb0e_fa13_11ed_ae18_549f35008dee_874a01bf_3b5a_11ee_ae18_549f35008dee.jpeg</t>
  </si>
  <si>
    <t>Стул обеденный Polini Home Verona SM, светло-серый - белый</t>
  </si>
  <si>
    <t>https://topol-dt.ru/catalog/stulya/stul_obedennyy_polini_home_verona_sm_svetlo_seryy_belyy/</t>
  </si>
  <si>
    <t>https://topol-dt.ru/upload/iblock/5df/9d8d3e29_fa05_11ed_ae18_549f35008dee_2188055b_2aef_11ee_ae18_549f35008dee.jpeg</t>
  </si>
  <si>
    <t>https://topol-dt.ru/upload/iblock/9f4/9d8d3e29_fa05_11ed_ae18_549f35008dee_2188055c_2aef_11ee_ae18_549f35008dee.jpeg</t>
  </si>
  <si>
    <t>https://topol-dt.ru/upload/iblock/72f/9d8d3e29_fa05_11ed_ae18_549f35008dee_284cef22_2aef_11ee_ae18_549f35008dee.jpeg</t>
  </si>
  <si>
    <t>https://topol-dt.ru/upload/iblock/c82/9d8d3e29_fa05_11ed_ae18_549f35008dee_284cef23_2aef_11ee_ae18_549f35008dee.jpeg</t>
  </si>
  <si>
    <t>https://topol-dt.ru/upload/iblock/1ba/9d8d3e29_fa05_11ed_ae18_549f35008dee_2ee96185_2aef_11ee_ae18_549f35008dee.jpeg</t>
  </si>
  <si>
    <t>https://topol-dt.ru/upload/iblock/daf/9d8d3e29_fa05_11ed_ae18_549f35008dee_2ee96186_2aef_11ee_ae18_549f35008dee.jpeg</t>
  </si>
  <si>
    <t>https://topol-dt.ru/upload/iblock/24d/9d8d3e29_fa05_11ed_ae18_549f35008dee_37539edd_2aef_11ee_ae18_549f35008dee.jpeg</t>
  </si>
  <si>
    <t>https://topol-dt.ru/upload/iblock/2f7/9d8d3e29_fa05_11ed_ae18_549f35008dee_37539ede_2aef_11ee_ae18_549f35008dee.jpeg</t>
  </si>
  <si>
    <t>https://topol-dt.ru/upload/iblock/2ea/9d8d3e29_fa05_11ed_ae18_549f35008dee_3fc03d95_2aef_11ee_ae18_549f35008dee.jpeg</t>
  </si>
  <si>
    <t>Комод Фея 1550 белый</t>
  </si>
  <si>
    <t>Комод имеет откидную пеленальную поверхность, которая снимается. Фасад и корпус выполнен из ЛДСП производства Kronospan (Австрия). Состоит из 4 ящиков с эргономичными ручками. Ящики на роликовых направляющих. Габариты: Размеры (ДхГхВ) 50,4х46,7х92,2 см.Внутренний размер ящика: (ДхГ) 41,1х38,4 см.Размер пеленального столика (Г х Ш)- 70 х 50 см.</t>
  </si>
  <si>
    <t>https://topol-dt.ru/catalog/komody_i_stoliki/komod_feya_1550_belyy/</t>
  </si>
  <si>
    <t>https://topol-dt.ru/upload/iblock/d45/d44da35c_2b69_11ee_ae18_549f35008dee_18e9e263_4008_11ee_ae18_549f35008dee.jpeg</t>
  </si>
  <si>
    <t>https://topol-dt.ru/upload/iblock/e3e/d44da35c_2b69_11ee_ae18_549f35008dee_18e9e264_4008_11ee_ae18_549f35008dee.jpeg</t>
  </si>
  <si>
    <t>https://topol-dt.ru/upload/iblock/de9/d44da35c_2b69_11ee_ae18_549f35008dee_2089cac4_4008_11ee_ae18_549f35008dee.jpeg</t>
  </si>
  <si>
    <t>https://topol-dt.ru/upload/iblock/602/d44da35c_2b69_11ee_ae18_549f35008dee_2089cac5_4008_11ee_ae18_549f35008dee.jpeg</t>
  </si>
  <si>
    <t>https://topol-dt.ru/upload/iblock/faf/d44da35c_2b69_11ee_ae18_549f35008dee_289bf532_4008_11ee_ae18_549f35008dee.jpeg</t>
  </si>
  <si>
    <t>https://topol-dt.ru/upload/iblock/8d7/d44da35c_2b69_11ee_ae18_549f35008dee_289bf533_4008_11ee_ae18_549f35008dee.jpeg</t>
  </si>
  <si>
    <t>https://topol-dt.ru/upload/iblock/675/d44da35c_2b69_11ee_ae18_549f35008dee_3098b33d_4008_11ee_ae18_549f35008dee.jpeg</t>
  </si>
  <si>
    <t>https://topol-dt.ru/upload/iblock/f17/d44da35c_2b69_11ee_ae18_549f35008dee_3098b33e_4008_11ee_ae18_549f35008dee.jpeg</t>
  </si>
  <si>
    <t>https://topol-dt.ru/upload/iblock/397/d44da35c_2b69_11ee_ae18_549f35008dee_3a490d1a_4008_11ee_ae18_549f35008dee.jpeg</t>
  </si>
  <si>
    <t>https://topol-dt.ru/upload/iblock/d0d/d44da35c_2b69_11ee_ae18_549f35008dee_3a490d1b_4008_11ee_ae18_549f35008dee.jpeg</t>
  </si>
  <si>
    <t>https://topol-dt.ru/upload/iblock/49c/d44da35c_2b69_11ee_ae18_549f35008dee_4213ce40_4008_11ee_ae18_549f35008dee.jpeg</t>
  </si>
  <si>
    <t>https://topol-dt.ru/upload/iblock/fe6/d44da35c_2b69_11ee_ae18_549f35008dee_4213ce41_4008_11ee_ae18_549f35008dee.jpeg</t>
  </si>
  <si>
    <t>https://topol-dt.ru/upload/iblock/b9d/d44da35c_2b69_11ee_ae18_549f35008dee_b5697d0f_4007_11ee_ae18_549f35008dee.pdf</t>
  </si>
  <si>
    <t>Шкаф двухсекционный Polini kids Porto 3100, с 1 ящиком, белый-дуб крафт</t>
  </si>
  <si>
    <t>Шкаф двухсекционный Polini kids Porto 3100, с 1 ящиком выдержан в классическом стиле, что делает его универсальным предметом мебели, который впишется в любой интерьер. Имеет вместительную секцию, которая снабжена полкой и штангой для объемных текстильных вещей. Дверки шкафа идут с доводчиками.Ящик в основании на шариковых направляющих с доводчиками расширяет возможности использования изделия. Сглаженные углы шкафа предотвращают ушибы и травмы ребенка. Ребенок будет с удовольствием наводить порядок в комнате и располагать свои вещи на полках. Надежная и устойчивая конструкция гарантирует безопасность и удобство при эксплуатации.Шкаф изготовлен из высококачественных и безвредных материалов: ЛДСП Kronospan (Австрия).Габариты изделия: (ВхШхГ) 190,4 х 103,4 х 51 см.</t>
  </si>
  <si>
    <t>https://topol-dt.ru/catalog/shkafy_i_stellazhi/shkaf_dvukhsektsionnyy_polini_kids_porto_3100_s_1_yashchikom_belyy_dub_kraft/</t>
  </si>
  <si>
    <t>https://topol-dt.ru/upload/iblock/268/a9fa1cca_f2e4_11ed_ae18_549f35008dee_c0329d1d_41a5_11ee_919e_549f35008dee.jpeg</t>
  </si>
  <si>
    <t>https://topol-dt.ru/upload/iblock/07a/a9fa1cca_f2e4_11ed_ae18_549f35008dee_c0329d1e_41a5_11ee_919e_549f35008dee.jpeg</t>
  </si>
  <si>
    <t>https://topol-dt.ru/upload/iblock/9cf/a9fa1cca_f2e4_11ed_ae18_549f35008dee_c844c78b_41a5_11ee_919e_549f35008dee.jpeg</t>
  </si>
  <si>
    <t>https://topol-dt.ru/upload/iblock/b8d/a9fa1cca_f2e4_11ed_ae18_549f35008dee_c844c78c_41a5_11ee_919e_549f35008dee.jpeg</t>
  </si>
  <si>
    <t>https://topol-dt.ru/upload/iblock/a38/a9fa1cca_f2e4_11ed_ae18_549f35008dee_cfc5be08_41a5_11ee_919e_549f35008dee.jpeg</t>
  </si>
  <si>
    <t>https://topol-dt.ru/upload/iblock/25d/a9fa1cca_f2e4_11ed_ae18_549f35008dee_cfc5be09_41a5_11ee_919e_549f35008dee.jpeg</t>
  </si>
  <si>
    <t>https://topol-dt.ru/upload/iblock/0d9/a9fa1cca_f2e4_11ed_ae18_549f35008dee_d91ba39b_41a5_11ee_919e_549f35008dee.jpeg</t>
  </si>
  <si>
    <t>https://topol-dt.ru/upload/iblock/9dd/a9fa1cca_f2e4_11ed_ae18_549f35008dee_e04949ee_41a5_11ee_919e_549f35008dee.jpeg</t>
  </si>
  <si>
    <t>https://topol-dt.ru/upload/iblock/cc7/a9fa1cca_f2e4_11ed_ae18_549f35008dee_e04949ef_41a5_11ee_919e_549f35008dee.jpeg</t>
  </si>
  <si>
    <t>https://topol-dt.ru/upload/iblock/89b/a9fa1cca_f2e4_11ed_ae18_549f35008dee_b2f032d6_41a5_11ee_919e_549f35008dee.pdf</t>
  </si>
  <si>
    <t>Стул обеденный Polini Home Rio SM, черный-черный</t>
  </si>
  <si>
    <t>https://topol-dt.ru/catalog/stulya/stul_obedennyy_polini_home_rio_sm_chernyy_chernyy/</t>
  </si>
  <si>
    <t>https://topol-dt.ru/upload/iblock/664/a7b7fa24_fa07_11ed_ae18_549f35008dee_e372dd8a_427c_11ee_ae42_549f35008dee.jpeg</t>
  </si>
  <si>
    <t>https://topol-dt.ru/upload/iblock/da5/a7b7fa24_fa07_11ed_ae18_549f35008dee_e372dd8b_427c_11ee_ae42_549f35008dee.jpeg</t>
  </si>
  <si>
    <t>https://topol-dt.ru/upload/iblock/01c/a7b7fa24_fa07_11ed_ae18_549f35008dee_ea37c752_427c_11ee_ae42_549f35008dee.jpeg</t>
  </si>
  <si>
    <t>https://topol-dt.ru/upload/iblock/af4/a7b7fa24_fa07_11ed_ae18_549f35008dee_ea37c753_427c_11ee_ae42_549f35008dee.jpeg</t>
  </si>
  <si>
    <t>https://topol-dt.ru/upload/iblock/c8c/a7b7fa24_fa07_11ed_ae18_549f35008dee_f07502a9_427c_11ee_ae42_549f35008dee.jpeg</t>
  </si>
  <si>
    <t>https://topol-dt.ru/upload/iblock/cfc/a7b7fa24_fa07_11ed_ae18_549f35008dee_f07502aa_427c_11ee_ae42_549f35008dee.jpeg</t>
  </si>
  <si>
    <t>https://topol-dt.ru/upload/iblock/b9c/a7b7fa24_fa07_11ed_ae18_549f35008dee_f77ef459_427c_11ee_ae42_549f35008dee.jpeg</t>
  </si>
  <si>
    <t>https://topol-dt.ru/upload/iblock/7d3/a7b7fa24_fa07_11ed_ae18_549f35008dee_f77ef45a_427c_11ee_ae42_549f35008dee.jpeg</t>
  </si>
  <si>
    <t>https://topol-dt.ru/upload/iblock/79e/a7b7fa24_fa07_11ed_ae18_549f35008dee_ff12f5d8_427c_11ee_ae42_549f35008dee.jpeg</t>
  </si>
  <si>
    <t>Стул обеденный Polini Home Berlin SM, бежевый-черный</t>
  </si>
  <si>
    <t>Стулья Berlin SM – это сочетание стильного дизайна, комфорта и долговечности, которое поможет создать в любом помещении уютную обстановку. Модель идеально подойдет для использования в классическом интерьере, будет уместно смотреться в пространстве со скандинавским стилем, гармонично сочетаться с обстановкой комнаты в дизайне минимализм и даже лофт. Стулья декорированы стежкой, которая подчеркивает их лаконичный дизайн, выступая в роли стильного элемента. Цветовая палитра включает в себе 7 различных оттенков ткани, состоящих как из спокойных тонов, так и из насыщенных, что позволяет подобрать именно тот цвет, который будет сочетаться с интерьером комнаты.Модель выпускается только на металлических ножках, толщина трубы которых составляет 1,5 мм. Покрытие – стойкая порошковая краска, не выделяющая вредных веществ, так как в ее составе отсутствуют агрессивные органические элементы.Неоспоримыми преимуществами наших металлических опор является следующее:1. Цельносваренные ножки, обеспечивающие прочность и устойчивость всей конструкции, а также отсутствие люфта, который приводит к расшатыванию изделия.2. Отсутствие пластиковых частей в местах крепления опор, которые являются менее надежными и прочными.  3. Использование винтов в креплении ножек вместо саморезов, что исключает риск вырывания и разлома опор из мест соединения (деревянный каркас).4. Наличие сфеерических пластиковых заглушек, которые не продавливают покрытие пола, защищают поверхность от повреждений и надежно зафиксированы на концах опор.Основу стульев составляет надежный каркас из березовой фанеры толщиной 10 мм. Данный материал обладает высокой плотностью и хорошей влагоустойчивостью, что обеспечивает изделию прочность и долговечность.Наполнитель – поролон толщиной 30 мм, который способствует максимально комфортному использованию стула на протяжении долгого времени.  Каркас обтянут мягким и шелковистым велюром (искусственный) с эффектом дорогой матовой фактуры, что придает изделию шикарный внешний вид. Плотность ткани составляет 251 г/м2, а устойчивость к истиранию – 60 000 циклов. Ткань используется абсолютно такая же, как и на стульях Verona, Rio.Максимальная нагрузка – 150 кг. ДхГхВ – 44х47х86 см.Высота сиденья от пола – 45 см.Ширина сиденья (внутренняя, посадочная часть) – 44 см.Глубина сиденья (внутренняя, посадочная часть) - 39 см.Высота спинки (внутренняя, посадочная часть) – 40,5  см..</t>
  </si>
  <si>
    <t>https://topol-dt.ru/catalog/stulya/stul_obedennyy_polini_home_berlin_sm_bezhevyy_chernyy/</t>
  </si>
  <si>
    <t>https://topol-dt.ru/upload/iblock/577/fd423179_fa13_11ed_ae18_549f35008dee_df790c84_427e_11ee_ae42_549f35008dee.jpeg</t>
  </si>
  <si>
    <t>https://topol-dt.ru/upload/iblock/b80/fd423179_fa13_11ed_ae18_549f35008dee_78b24e72_4b2e_11ee_9b87_549f35008dee.jpeg</t>
  </si>
  <si>
    <t>https://topol-dt.ru/upload/iblock/06e/fd423179_fa13_11ed_ae18_549f35008dee_df790c85_427e_11ee_ae42_549f35008dee.jpeg</t>
  </si>
  <si>
    <t>https://topol-dt.ru/upload/iblock/387/fd423179_fa13_11ed_ae18_549f35008dee_e67bda13_427e_11ee_ae42_549f35008dee.jpeg</t>
  </si>
  <si>
    <t>https://topol-dt.ru/upload/iblock/c11/fd423179_fa13_11ed_ae18_549f35008dee_e67bda14_427e_11ee_ae42_549f35008dee.jpeg</t>
  </si>
  <si>
    <t>https://topol-dt.ru/upload/iblock/ca3/fd423179_fa13_11ed_ae18_549f35008dee_ed4f0c1c_427e_11ee_ae42_549f35008dee.jpeg</t>
  </si>
  <si>
    <t>https://topol-dt.ru/upload/iblock/089/fd423179_fa13_11ed_ae18_549f35008dee_ed4f0c1d_427e_11ee_ae42_549f35008dee.jpeg</t>
  </si>
  <si>
    <t>https://topol-dt.ru/upload/iblock/13a/fd423179_fa13_11ed_ae18_549f35008dee_f3d14f5c_427e_11ee_ae42_549f35008dee.jpeg</t>
  </si>
  <si>
    <t>Стул обеденный Polini Home Berlin SM, светло-серый - белый</t>
  </si>
  <si>
    <t>https://topol-dt.ru/catalog/stulya/stul_obedennyy_polini_home_berlin_sm_svetlo_seryy_belyy/</t>
  </si>
  <si>
    <t>https://topol-dt.ru/upload/iblock/fbb/15f93b11_fa14_11ed_ae18_549f35008dee_2628a968_427f_11ee_ae42_549f35008dee.jpeg</t>
  </si>
  <si>
    <t>https://topol-dt.ru/upload/iblock/302/15f93b11_fa14_11ed_ae18_549f35008dee_70f112cd_4b2e_11ee_9b87_549f35008dee.jpeg</t>
  </si>
  <si>
    <t>https://topol-dt.ru/upload/iblock/2ea/15f93b11_fa14_11ed_ae18_549f35008dee_2d98f643_427f_11ee_ae42_549f35008dee.jpeg</t>
  </si>
  <si>
    <t>https://topol-dt.ru/upload/iblock/ca0/15f93b11_fa14_11ed_ae18_549f35008dee_2d98f644_427f_11ee_ae42_549f35008dee.jpeg</t>
  </si>
  <si>
    <t>https://topol-dt.ru/upload/iblock/141/15f93b11_fa14_11ed_ae18_549f35008dee_2d98f645_427f_11ee_ae42_549f35008dee.jpeg</t>
  </si>
  <si>
    <t>https://topol-dt.ru/upload/iblock/6e3/15f93b11_fa14_11ed_ae18_549f35008dee_36ae96ae_427f_11ee_ae42_549f35008dee.jpeg</t>
  </si>
  <si>
    <t>https://topol-dt.ru/upload/iblock/dd2/15f93b11_fa14_11ed_ae18_549f35008dee_36ae96af_427f_11ee_ae42_549f35008dee.jpeg</t>
  </si>
  <si>
    <t>https://topol-dt.ru/upload/iblock/9c6/15f93b11_fa14_11ed_ae18_549f35008dee_3d69faf5_427f_11ee_ae42_549f35008dee.jpeg</t>
  </si>
  <si>
    <t>https://topol-dt.ru/upload/iblock/449/15f93b11_fa14_11ed_ae18_549f35008dee_3d69faf6_427f_11ee_ae42_549f35008dee.jpeg</t>
  </si>
  <si>
    <t>https://topol-dt.ru/upload/iblock/ca9/15f93b11_fa14_11ed_ae18_549f35008dee_44a126c9_427f_11ee_ae42_549f35008dee.jpeg</t>
  </si>
  <si>
    <t>Стул обеденный Polini Home Berlin SM, серый-черный</t>
  </si>
  <si>
    <t>https://topol-dt.ru/catalog/stulya/stul_obedennyy_polini_home_berlin_sm_seryy_chernyy/</t>
  </si>
  <si>
    <t>https://topol-dt.ru/upload/iblock/330/2ce4db15_fa14_11ed_ae18_549f35008dee_53d510a9_427f_11ee_ae42_549f35008dee.jpeg</t>
  </si>
  <si>
    <t>https://topol-dt.ru/upload/iblock/8be/2ce4db15_fa14_11ed_ae18_549f35008dee_68ce3ebe_4b2e_11ee_9b87_549f35008dee.jpeg</t>
  </si>
  <si>
    <t>https://topol-dt.ru/upload/iblock/c0e/2ce4db15_fa14_11ed_ae18_549f35008dee_53d510aa_427f_11ee_ae42_549f35008dee.jpeg</t>
  </si>
  <si>
    <t>https://topol-dt.ru/upload/iblock/bc7/2ce4db15_fa14_11ed_ae18_549f35008dee_5aaf66d3_427f_11ee_ae42_549f35008dee.jpeg</t>
  </si>
  <si>
    <t>https://topol-dt.ru/upload/iblock/ff3/2ce4db15_fa14_11ed_ae18_549f35008dee_5aaf66d4_427f_11ee_ae42_549f35008dee.jpeg</t>
  </si>
  <si>
    <t>https://topol-dt.ru/upload/iblock/dbc/2ce4db15_fa14_11ed_ae18_549f35008dee_61210071_427f_11ee_ae42_549f35008dee.jpeg</t>
  </si>
  <si>
    <t>https://topol-dt.ru/upload/iblock/8fa/2ce4db15_fa14_11ed_ae18_549f35008dee_61210072_427f_11ee_ae42_549f35008dee.jpeg</t>
  </si>
  <si>
    <t>https://topol-dt.ru/upload/iblock/983/2ce4db15_fa14_11ed_ae18_549f35008dee_678b75ee_427f_11ee_ae42_549f35008dee.jpeg</t>
  </si>
  <si>
    <t>https://topol-dt.ru/upload/iblock/682/2ce4db15_fa14_11ed_ae18_549f35008dee_678b75ef_427f_11ee_ae42_549f35008dee.jpeg</t>
  </si>
  <si>
    <t>https://topol-dt.ru/upload/iblock/ae3/2ce4db15_fa14_11ed_ae18_549f35008dee_6ffa7607_427f_11ee_ae42_549f35008dee.jpeg</t>
  </si>
  <si>
    <t>Стул обеденный Polini Home Berlin SM, мятный-черный</t>
  </si>
  <si>
    <t>https://topol-dt.ru/catalog/stulya/stul_obedennyy_polini_home_berlin_sm_myatnyy_chernyy/</t>
  </si>
  <si>
    <t>https://topol-dt.ru/upload/iblock/7dc/44dd7697_fa14_11ed_ae18_549f35008dee_01246345_427f_11ee_ae42_549f35008dee.jpeg</t>
  </si>
  <si>
    <t>https://topol-dt.ru/upload/iblock/b5d/44dd7697_fa14_11ed_ae18_549f35008dee_612e565d_4b2e_11ee_9b87_549f35008dee.jpeg</t>
  </si>
  <si>
    <t>https://topol-dt.ru/upload/iblock/0aa/44dd7697_fa14_11ed_ae18_549f35008dee_01246346_427f_11ee_ae42_549f35008dee.jpeg</t>
  </si>
  <si>
    <t>https://topol-dt.ru/upload/iblock/1bd/44dd7697_fa14_11ed_ae18_549f35008dee_091c5e8f_427f_11ee_ae42_549f35008dee.jpeg</t>
  </si>
  <si>
    <t>https://topol-dt.ru/upload/iblock/5be/44dd7697_fa14_11ed_ae18_549f35008dee_091c5e90_427f_11ee_ae42_549f35008dee.jpeg</t>
  </si>
  <si>
    <t>https://topol-dt.ru/upload/iblock/55a/44dd7697_fa14_11ed_ae18_549f35008dee_0f468ee5_427f_11ee_ae42_549f35008dee.jpeg</t>
  </si>
  <si>
    <t>https://topol-dt.ru/upload/iblock/733/44dd7697_fa14_11ed_ae18_549f35008dee_0f468ee6_427f_11ee_ae42_549f35008dee.jpeg</t>
  </si>
  <si>
    <t>https://topol-dt.ru/upload/iblock/270/44dd7697_fa14_11ed_ae18_549f35008dee_15cff646_427f_11ee_ae42_549f35008dee.jpeg</t>
  </si>
  <si>
    <t>https://topol-dt.ru/upload/iblock/990/44dd7697_fa14_11ed_ae18_549f35008dee_15cff647_427f_11ee_ae42_549f35008dee.jpeg</t>
  </si>
  <si>
    <t>https://topol-dt.ru/upload/iblock/e74/44dd7697_fa14_11ed_ae18_549f35008dee_1d391f00_427f_11ee_ae42_549f35008dee.jpeg</t>
  </si>
  <si>
    <t>Стул обеденный Polini Home Berlin SM, синий-черный</t>
  </si>
  <si>
    <t>https://topol-dt.ru/catalog/stulya/stul_obedennyy_polini_home_berlin_sm_siniy_chernyy/</t>
  </si>
  <si>
    <t>https://topol-dt.ru/upload/iblock/fec/5a4777ae_fa14_11ed_ae18_549f35008dee_7cee52e4_427f_11ee_ae42_549f35008dee.jpeg</t>
  </si>
  <si>
    <t>https://topol-dt.ru/upload/iblock/19f/5a4777ae_fa14_11ed_ae18_549f35008dee_59365b12_4b2e_11ee_9b87_549f35008dee.jpeg</t>
  </si>
  <si>
    <t>https://topol-dt.ru/upload/iblock/a21/5a4777ae_fa14_11ed_ae18_549f35008dee_7cee52e5_427f_11ee_ae42_549f35008dee.jpeg</t>
  </si>
  <si>
    <t>https://topol-dt.ru/upload/iblock/90c/5a4777ae_fa14_11ed_ae18_549f35008dee_8449335d_427f_11ee_ae42_549f35008dee.jpeg</t>
  </si>
  <si>
    <t>https://topol-dt.ru/upload/iblock/cef/5a4777ae_fa14_11ed_ae18_549f35008dee_8449335e_427f_11ee_ae42_549f35008dee.jpeg</t>
  </si>
  <si>
    <t>https://topol-dt.ru/upload/iblock/424/5a4777ae_fa14_11ed_ae18_549f35008dee_8adc203f_427f_11ee_ae42_549f35008dee.jpeg</t>
  </si>
  <si>
    <t>https://topol-dt.ru/upload/iblock/a99/5a4777ae_fa14_11ed_ae18_549f35008dee_8adc2040_427f_11ee_ae42_549f35008dee.jpeg</t>
  </si>
  <si>
    <t>https://topol-dt.ru/upload/iblock/abc/5a4777ae_fa14_11ed_ae18_549f35008dee_929637c2_427f_11ee_ae42_549f35008dee.jpeg</t>
  </si>
  <si>
    <t>Стул обеденный Polini Home Berlin SM, черный-черный</t>
  </si>
  <si>
    <t>https://topol-dt.ru/catalog/stulya/stul_obedennyy_polini_home_berlin_sm_chernyy_chernyy/</t>
  </si>
  <si>
    <t>https://topol-dt.ru/upload/iblock/3df/71e59ee6_fa14_11ed_ae18_549f35008dee_c72b3d70_427f_11ee_ae42_549f35008dee.jpeg</t>
  </si>
  <si>
    <t>https://topol-dt.ru/upload/iblock/a0d/71e59ee6_fa14_11ed_ae18_549f35008dee_50a3a655_4b2e_11ee_9b87_549f35008dee.jpeg</t>
  </si>
  <si>
    <t>https://topol-dt.ru/upload/iblock/2d2/71e59ee6_fa14_11ed_ae18_549f35008dee_c72b3d71_427f_11ee_ae42_549f35008dee.jpeg</t>
  </si>
  <si>
    <t>https://topol-dt.ru/upload/iblock/664/71e59ee6_fa14_11ed_ae18_549f35008dee_ce00d0d9_427f_11ee_ae42_549f35008dee.jpeg</t>
  </si>
  <si>
    <t>https://topol-dt.ru/upload/iblock/113/71e59ee6_fa14_11ed_ae18_549f35008dee_ce00d0da_427f_11ee_ae42_549f35008dee.jpeg</t>
  </si>
  <si>
    <t>https://topol-dt.ru/upload/iblock/36b/71e59ee6_fa14_11ed_ae18_549f35008dee_d4537894_427f_11ee_ae42_549f35008dee.jpeg</t>
  </si>
  <si>
    <t>https://topol-dt.ru/upload/iblock/477/71e59ee6_fa14_11ed_ae18_549f35008dee_d4537895_427f_11ee_ae42_549f35008dee.jpeg</t>
  </si>
  <si>
    <t>https://topol-dt.ru/upload/iblock/902/71e59ee6_fa14_11ed_ae18_549f35008dee_db1d251c_427f_11ee_ae42_549f35008dee.jpeg</t>
  </si>
  <si>
    <t>https://topol-dt.ru/upload/iblock/2ac/71e59ee6_fa14_11ed_ae18_549f35008dee_db1d251d_427f_11ee_ae42_549f35008dee.jpeg</t>
  </si>
  <si>
    <t>Стул обеденный Polini Home Berlin SM, темно-бирюзовый - черный</t>
  </si>
  <si>
    <t>https://topol-dt.ru/catalog/stulya/stul_obedennyy_polini_home_berlin_sm_temno_biryuzovyy_chernyy/</t>
  </si>
  <si>
    <t>https://topol-dt.ru/upload/iblock/9ef/88d8630a_fa14_11ed_ae18_549f35008dee_9e7f7a81_427f_11ee_ae42_549f35008dee.jpeg</t>
  </si>
  <si>
    <t>https://topol-dt.ru/upload/iblock/e0d/88d8630a_fa14_11ed_ae18_549f35008dee_46dde016_4b2e_11ee_9b87_549f35008dee.jpeg</t>
  </si>
  <si>
    <t>https://topol-dt.ru/upload/iblock/821/88d8630a_fa14_11ed_ae18_549f35008dee_9e7f7a82_427f_11ee_ae42_549f35008dee.jpeg</t>
  </si>
  <si>
    <t>https://topol-dt.ru/upload/iblock/270/88d8630a_fa14_11ed_ae18_549f35008dee_a691a4ef_427f_11ee_ae42_549f35008dee.jpeg</t>
  </si>
  <si>
    <t>https://topol-dt.ru/upload/iblock/ad6/88d8630a_fa14_11ed_ae18_549f35008dee_a691a4f1_427f_11ee_ae42_549f35008dee.jpeg</t>
  </si>
  <si>
    <t>https://topol-dt.ru/upload/iblock/514/88d8630a_fa14_11ed_ae18_549f35008dee_aca1a623_427f_11ee_ae42_549f35008dee.jpeg</t>
  </si>
  <si>
    <t>https://topol-dt.ru/upload/iblock/cb8/88d8630a_fa14_11ed_ae18_549f35008dee_aca1a624_427f_11ee_ae42_549f35008dee.jpeg</t>
  </si>
  <si>
    <t>https://topol-dt.ru/upload/iblock/91e/88d8630a_fa14_11ed_ae18_549f35008dee_b37bfc4c_427f_11ee_ae42_549f35008dee.jpeg</t>
  </si>
  <si>
    <t>https://topol-dt.ru/upload/iblock/fba/88d8630a_fa14_11ed_ae18_549f35008dee_b37bfc4d_427f_11ee_ae42_549f35008dee.jpeg</t>
  </si>
  <si>
    <t>https://topol-dt.ru/upload/iblock/589/88d8630a_fa14_11ed_ae18_549f35008dee_ba303c71_427f_11ee_ae42_549f35008dee.jpeg</t>
  </si>
  <si>
    <t>Стульчик для кормления Polini kids 152 Жирафик</t>
  </si>
  <si>
    <t>https://topol-dt.ru/catalog/stulchiki_dlya_kormleniya_1/stulchik_dlya_kormleniya_polini_kids_152_zhirafik/</t>
  </si>
  <si>
    <t>https://topol-dt.ru/upload/iblock/c5e/b436640f_1b2c_11ee_ae18_549f35008dee_c07b68c4_4986_11ee_9b87_549f35008dee.jpeg</t>
  </si>
  <si>
    <t>https://topol-dt.ru/upload/iblock/cc6/b436640f_1b2c_11ee_ae18_549f35008dee_c07b68c5_4986_11ee_9b87_549f35008dee.jpeg</t>
  </si>
  <si>
    <t>https://topol-dt.ru/upload/iblock/7e0/b436640f_1b2c_11ee_ae18_549f35008dee_c72fa8e9_4986_11ee_9b87_549f35008dee.jpeg</t>
  </si>
  <si>
    <t>https://topol-dt.ru/upload/iblock/b32/b436640f_1b2c_11ee_ae18_549f35008dee_c72fa8ea_4986_11ee_9b87_549f35008dee.jpeg</t>
  </si>
  <si>
    <t>https://topol-dt.ru/upload/iblock/265/b436640f_1b2c_11ee_ae18_549f35008dee_cf3aaf36_4986_11ee_9b87_549f35008dee.jpeg</t>
  </si>
  <si>
    <t>https://topol-dt.ru/upload/iblock/761/b436640f_1b2c_11ee_ae18_549f35008dee_cf3aaf37_4986_11ee_9b87_549f35008dee.jpeg</t>
  </si>
  <si>
    <t>https://topol-dt.ru/upload/iblock/bd2/b436640f_1b2c_11ee_ae18_549f35008dee_d5ea2c9b_4986_11ee_9b87_549f35008dee.jpeg</t>
  </si>
  <si>
    <t>https://topol-dt.ru/upload/iblock/26a/b436640f_1b2c_11ee_ae18_549f35008dee_d5ea2c9c_4986_11ee_9b87_549f35008dee.jpeg</t>
  </si>
  <si>
    <t>https://topol-dt.ru/upload/iblock/497/b436640f_1b2c_11ee_ae18_549f35008dee_df21204b_4986_11ee_9b87_549f35008dee.jpeg</t>
  </si>
  <si>
    <t>https://topol-dt.ru/upload/iblock/35b/b436640f_1b2c_11ee_ae18_549f35008dee_df21204c_4986_11ee_9b87_549f35008dee.jpeg</t>
  </si>
  <si>
    <t>https://topol-dt.ru/upload/iblock/a1c/b436640f_1b2c_11ee_ae18_549f35008dee_256439d1_4989_11ee_9b87_549f35008dee.pdf</t>
  </si>
  <si>
    <t>Комод Polini kids Simple 3400, белый</t>
  </si>
  <si>
    <t>Комод Polini kids Simple 3400 - это стильная и функциональная модель, идеально подходящая для детской комнаты. Он изготовлен из высококачественного ЛДСП и массива березы, что придает ему уникальный дизайн. Комод оснащен просторными открытыми полками, которые идеально подходят для хранения игрушек, книг и других детских вещей. Он также может использоваться для хранения предметов на верхней поверхности. Благодаря использованию высококачественных материалов и прочной фурнитуры, этот комод обеспечивает долгий срок службы. Он подходит как для младенца, так и для растущего ребенка. Комод легко впишется в любую комнату и будет удобен для хранения вещей. Это практичное и стильное решение для детской комнаты, которое прослужит вам долго.Габариты изделия (ДхГхВ) – 76х45х80 см...Продукция произведена в строгом соответствии с ГОСТ 16371, ТР ТС 025/2012 «О безопасности мебельной продукции» и имеет сертификат соответствия №ЕАЭС RU C-RU.HE16.B.02396/22..</t>
  </si>
  <si>
    <t>https://topol-dt.ru/catalog/komody_i_stoliki/komod_polini_kids_simple_3400_belyy/</t>
  </si>
  <si>
    <t>https://topol-dt.ru/upload/iblock/b80/68b57973_7a0d_11ed_bf2f_549f35008dee_74e387be_498c_11ee_9b87_549f35008dee.jpeg</t>
  </si>
  <si>
    <t>https://topol-dt.ru/upload/iblock/3c4/68b57973_7a0d_11ed_bf2f_549f35008dee_74e387bf_498c_11ee_9b87_549f35008dee.jpeg</t>
  </si>
  <si>
    <t>https://topol-dt.ru/upload/iblock/92f/68b57973_7a0d_11ed_bf2f_549f35008dee_7dd57386_498c_11ee_9b87_549f35008dee.jpeg</t>
  </si>
  <si>
    <t>https://topol-dt.ru/upload/iblock/4b1/68b57973_7a0d_11ed_bf2f_549f35008dee_7dd57387_498c_11ee_9b87_549f35008dee.jpeg</t>
  </si>
  <si>
    <t>https://topol-dt.ru/upload/iblock/5dc/68b57973_7a0d_11ed_bf2f_549f35008dee_844e3145_498c_11ee_9b87_549f35008dee.jpeg</t>
  </si>
  <si>
    <t>https://topol-dt.ru/upload/iblock/128/68b57973_7a0d_11ed_bf2f_549f35008dee_844e3146_498c_11ee_9b87_549f35008dee.jpeg</t>
  </si>
  <si>
    <t>https://topol-dt.ru/upload/iblock/025/68b57973_7a0d_11ed_bf2f_549f35008dee_8a84487c_498c_11ee_9b87_549f35008dee.jpeg</t>
  </si>
  <si>
    <t>https://topol-dt.ru/upload/iblock/2ba/68b57973_7a0d_11ed_bf2f_549f35008dee_8a84487d_498c_11ee_9b87_549f35008dee.jpeg</t>
  </si>
  <si>
    <t>https://topol-dt.ru/upload/iblock/186/68b57973_7a0d_11ed_bf2f_549f35008dee_9127deff_498c_11ee_9b87_549f35008dee.jpeg</t>
  </si>
  <si>
    <t>https://topol-dt.ru/upload/iblock/26b/68b57973_7a0d_11ed_bf2f_549f35008dee_9127df00_498c_11ee_9b87_549f35008dee.jpeg</t>
  </si>
  <si>
    <t>https://topol-dt.ru/upload/iblock/e49/68b57973_7a0d_11ed_bf2f_549f35008dee_9d2bf3ab_4bdb_11ee_9b87_549f35008dee.jpeg</t>
  </si>
  <si>
    <t>https://topol-dt.ru/upload/iblock/adc/68b57973_7a0d_11ed_bf2f_549f35008dee_dbf917f9_4b10_11ee_9b87_549f35008dee.pdf</t>
  </si>
  <si>
    <t>Комод Polini kids Simple 3400, белый-натуральный</t>
  </si>
  <si>
    <t>https://topol-dt.ru/catalog/komody_i_stoliki/komod_polini_kids_simple_3400_belyy_naturalnyy/</t>
  </si>
  <si>
    <t>https://topol-dt.ru/upload/iblock/5a3/b8197462_7a0d_11ed_bf2f_549f35008dee_b607f286_498b_11ee_9b87_549f35008dee.jpeg</t>
  </si>
  <si>
    <t>https://topol-dt.ru/upload/iblock/033/b8197462_7a0d_11ed_bf2f_549f35008dee_b607f287_498b_11ee_9b87_549f35008dee.jpeg</t>
  </si>
  <si>
    <t>https://topol-dt.ru/upload/iblock/d0b/b8197462_7a0d_11ed_bf2f_549f35008dee_bd8dabc4_498b_11ee_9b87_549f35008dee.jpeg</t>
  </si>
  <si>
    <t>https://topol-dt.ru/upload/iblock/c06/b8197462_7a0d_11ed_bf2f_549f35008dee_bd8dabc5_498b_11ee_9b87_549f35008dee.jpeg</t>
  </si>
  <si>
    <t>https://topol-dt.ru/upload/iblock/3a4/b8197462_7a0d_11ed_bf2f_549f35008dee_c450342b_498b_11ee_9b87_549f35008dee.jpeg</t>
  </si>
  <si>
    <t>https://topol-dt.ru/upload/iblock/618/b8197462_7a0d_11ed_bf2f_549f35008dee_c450342c_498b_11ee_9b87_549f35008dee.jpeg</t>
  </si>
  <si>
    <t>https://topol-dt.ru/upload/iblock/318/b8197462_7a0d_11ed_bf2f_549f35008dee_cd232e0f_498b_11ee_9b87_549f35008dee.jpeg</t>
  </si>
  <si>
    <t>https://topol-dt.ru/upload/iblock/56b/b8197462_7a0d_11ed_bf2f_549f35008dee_cd232e10_498b_11ee_9b87_549f35008dee.jpeg</t>
  </si>
  <si>
    <t>https://topol-dt.ru/upload/iblock/d06/b8197462_7a0d_11ed_bf2f_549f35008dee_d59bb3a9_498b_11ee_9b87_549f35008dee.jpeg</t>
  </si>
  <si>
    <t>https://topol-dt.ru/upload/iblock/011/b8197462_7a0d_11ed_bf2f_549f35008dee_a84ae172_4bdb_11ee_9b87_549f35008dee.jpeg</t>
  </si>
  <si>
    <t>https://topol-dt.ru/upload/iblock/b4f/b8197462_7a0d_11ed_bf2f_549f35008dee_e58ce153_4b10_11ee_9b87_549f35008dee.pdf</t>
  </si>
  <si>
    <t>Кроватка детская приставная Фея 100, Леo, белый</t>
  </si>
  <si>
    <t>Приставная кровать Фея 100 4 в 1 позволяет быть ближе к ребенку, облегчая процесс ухода и кормления в течение ночи.Классическая кроватка с ортопедическом основанием, которое имеет 5 уровней высоты от пола.Изделие покрыто высококачественным лакокрасочным покрытием.Можно использовать для двойни, достаточно сдвинуть две кроватки вместе.Изготовлено полностью из натурального материала: массив березы.В комплекте боковое ограждение.Размер матраса для кровати 90х50 см..Расстояние между рейками боковины: 5,7 см, расстояние между рейками спинки: 6,4 см..Размер изделия общий: (ДхШхВ) 94,8х54х79,5 см..</t>
  </si>
  <si>
    <t>https://topol-dt.ru/catalog/krovatki/krovatka_detskaya_pristavnaya_feya_100_leo_belyy/</t>
  </si>
  <si>
    <t>https://topol-dt.ru/upload/iblock/d21/97adcc43_40ad_11ee_ae18_549f35008dee_e7de0c99_516e_11ee_9b87_549f35008dee.jpeg</t>
  </si>
  <si>
    <t>https://topol-dt.ru/upload/iblock/dc0/97adcc43_40ad_11ee_ae18_549f35008dee_e7de0c9a_516e_11ee_9b87_549f35008dee.jpeg</t>
  </si>
  <si>
    <t>https://topol-dt.ru/upload/iblock/30c/97adcc43_40ad_11ee_ae18_549f35008dee_f0862db8_516e_11ee_9b87_549f35008dee.jpeg</t>
  </si>
  <si>
    <t>https://topol-dt.ru/upload/iblock/9d9/97adcc43_40ad_11ee_ae18_549f35008dee_f6a6d88d_516e_11ee_9b87_549f35008dee.jpeg</t>
  </si>
  <si>
    <t>https://topol-dt.ru/upload/iblock/1d7/97adcc43_40ad_11ee_ae18_549f35008dee_f6a6d88e_516e_11ee_9b87_549f35008dee.jpeg</t>
  </si>
  <si>
    <t>https://topol-dt.ru/upload/iblock/4a0/97adcc43_40ad_11ee_ae18_549f35008dee_feb4403a_516e_11ee_9b87_549f35008dee.jpeg</t>
  </si>
  <si>
    <t>https://topol-dt.ru/upload/iblock/9ad/97adcc43_40ad_11ee_ae18_549f35008dee_05688060_516f_11ee_9b87_549f35008dee.jpeg</t>
  </si>
  <si>
    <t>https://topol-dt.ru/upload/iblock/4d2/97adcc43_40ad_11ee_ae18_549f35008dee_05688061_516f_11ee_9b87_549f35008dee.jpeg</t>
  </si>
  <si>
    <t>https://topol-dt.ru/upload/iblock/9fe/97adcc43_40ad_11ee_ae18_549f35008dee_0f7f3569_516f_11ee_9b87_549f35008dee.jpeg</t>
  </si>
  <si>
    <t>https://topol-dt.ru/upload/iblock/013/97adcc43_40ad_11ee_ae18_549f35008dee_0f7f356a_516f_11ee_9b87_549f35008dee.jpeg</t>
  </si>
  <si>
    <t>https://topol-dt.ru/upload/iblock/c7b/97adcc43_40ad_11ee_ae18_549f35008dee_1787da56_516f_11ee_9b87_549f35008dee.jpeg</t>
  </si>
  <si>
    <t>https://topol-dt.ru/upload/iblock/54d/97adcc43_40ad_11ee_ae18_549f35008dee_1787da57_516f_11ee_9b87_549f35008dee.jpeg</t>
  </si>
  <si>
    <t>https://topol-dt.ru/upload/iblock/7d5/97adcc43_40ad_11ee_ae18_549f35008dee_55ecfceb_5237_11ee_9b87_549f35008dee.jpeg</t>
  </si>
  <si>
    <t>https://topol-dt.ru/upload/iblock/0d7/97adcc43_40ad_11ee_ae18_549f35008dee_521e98f4_516f_11ee_9b87_549f35008dee.pdf</t>
  </si>
  <si>
    <t>Ящик для кровати детской Polini kids Mirum 2000, белый</t>
  </si>
  <si>
    <t>Ящик для кровати детской Polini kids Mirum 2000 в белом цвете.Устанавливается в основании кроватки, служит для хранения постельного белья, игрушек и любых других швейных изделий.Ящик оснащен колесиками для легкого выдвижения.Габариты (ДхШхВ), см: 158х85,2х22,2</t>
  </si>
  <si>
    <t>https://topol-dt.ru/catalog/aksessuary_dlya_mebeli/yashchik_dlya_krovati_detskoy_polini_kids_mirum_2000_belyy/</t>
  </si>
  <si>
    <t>https://topol-dt.ru/upload/iblock/192/f0146a53_0048_11ee_ae18_549f35008dee_408c3675_6122_11ee_9b87_549f35008dee.jpeg</t>
  </si>
  <si>
    <t>https://topol-dt.ru/upload/iblock/b08/f0146a53_0048_11ee_ae18_549f35008dee_408c3676_6122_11ee_9b87_549f35008dee.jpeg</t>
  </si>
  <si>
    <t>https://topol-dt.ru/upload/iblock/53f/f0146a53_0048_11ee_ae18_549f35008dee_47348fb9_6122_11ee_9b87_549f35008dee.jpeg</t>
  </si>
  <si>
    <t>https://topol-dt.ru/upload/iblock/1a1/f0146a53_0048_11ee_ae18_549f35008dee_47348fba_6122_11ee_9b87_549f35008dee.jpeg</t>
  </si>
  <si>
    <t>https://topol-dt.ru/upload/iblock/473/f0146a53_0048_11ee_ae18_549f35008dee_4d71cb11_6122_11ee_9b87_549f35008dee.jpeg</t>
  </si>
  <si>
    <t>https://topol-dt.ru/upload/iblock/625/f0146a53_0048_11ee_ae18_549f35008dee_4d71cb12_6122_11ee_9b87_549f35008dee.jpeg</t>
  </si>
  <si>
    <t>https://topol-dt.ru/upload/iblock/403/f0146a53_0048_11ee_ae18_549f35008dee_4952d0cd_2ac1_11ee_ae18_549f35008dee.pdf</t>
  </si>
  <si>
    <t>Кроватка детская приставная Фея 100 белый</t>
  </si>
  <si>
    <t>Приставная кровать Фея 100 4 в 1 позволяет быть ближе к ребенку, облегчая процесс ухода и кормления в течение ночи.Классическая кроватка с ортопедическом основанием, которое имеет 5 уровней высоты от пола.Изделие покрыто высококачественныи лакокрасочным покрытием. Можно использовать для двойни, достаточно сдвинуть две кроватки вместе. Изготовлено полностью из натурального материала: массив березыБоковое ограждение и колеса в комплект не входят.Отличается от приставной кроватки Polini Simple 100 формой верхней царги спинки, колеса в комплект не входят.Размер матраса для кровати 90х50 см.Расстояние между рейками боковины: 5,7 см, расстояние между рейками спинки: 6,4 см. Размер изделия общий: (ДхШхВ) 94,8х54х79,5 см.</t>
  </si>
  <si>
    <t>https://topol-dt.ru/catalog/krovatki/krovatka_detskaya_pristavnaya_feya_100_belyy/</t>
  </si>
  <si>
    <t>Комод Фея 1580 Жирафик, белый</t>
  </si>
  <si>
    <t>Комод имеет откидную пеленальную поверхность, которая снимается. Фасад и корпус выполнен из ЛДСП производства Kronospan (Австрия). Состоит из 4 ящиков с эргономичными ручками. Ящики на роликовых направляющих..Габариты (ВхШхГ): 92,2х80,4х46,7см..Размер пеленального матрасика на комод: 72х77 см..</t>
  </si>
  <si>
    <t>https://topol-dt.ru/catalog/komody_i_stoliki/komod_feya_1580_zhirafik_belyy/</t>
  </si>
  <si>
    <t>https://topol-dt.ru/upload/iblock/837/2f533696_56cd_11ee_9b87_549f35008dee_213806d0_6810_11ee_9b87_549f35008dee.jpeg</t>
  </si>
  <si>
    <t>https://topol-dt.ru/upload/iblock/738/2f533696_56cd_11ee_9b87_549f35008dee_35f0971b_6810_11ee_9b87_549f35008dee.jpeg</t>
  </si>
  <si>
    <t>https://topol-dt.ru/upload/iblock/88b/2f533696_56cd_11ee_9b87_549f35008dee_35f0971c_6810_11ee_9b87_549f35008dee.jpeg</t>
  </si>
  <si>
    <t>https://topol-dt.ru/upload/iblock/ce6/2f533696_56cd_11ee_9b87_549f35008dee_3c7e3ccb_6810_11ee_9b87_549f35008dee.jpeg</t>
  </si>
  <si>
    <t>https://topol-dt.ru/upload/iblock/8f9/2f533696_56cd_11ee_9b87_549f35008dee_3c7e3ccc_6810_11ee_9b87_549f35008dee.jpeg</t>
  </si>
  <si>
    <t>https://topol-dt.ru/upload/iblock/d85/2f533696_56cd_11ee_9b87_549f35008dee_473ffefe_6810_11ee_9b87_549f35008dee.jpeg</t>
  </si>
  <si>
    <t>https://topol-dt.ru/upload/iblock/084/2f533696_56cd_11ee_9b87_549f35008dee_473ffeff_6810_11ee_9b87_549f35008dee.jpeg</t>
  </si>
  <si>
    <t>https://topol-dt.ru/upload/iblock/3ce/2f533696_56cd_11ee_9b87_549f35008dee_4e34cc71_6810_11ee_9b87_549f35008dee.jpeg</t>
  </si>
  <si>
    <t>https://topol-dt.ru/upload/iblock/f36/2f533696_56cd_11ee_9b87_549f35008dee_561758bf_6810_11ee_9b87_549f35008dee.jpeg</t>
  </si>
  <si>
    <t>https://topol-dt.ru/upload/iblock/bee/2f533696_56cd_11ee_9b87_549f35008dee_561758c0_6810_11ee_9b87_549f35008dee.jpeg</t>
  </si>
  <si>
    <t>https://topol-dt.ru/upload/iblock/9b2/2f533696_56cd_11ee_9b87_549f35008dee_5fcbc5b0_6810_11ee_9b87_549f35008dee.jpeg</t>
  </si>
  <si>
    <t>https://topol-dt.ru/upload/iblock/8f1/2f533696_56cd_11ee_9b87_549f35008dee_213806cf_6810_11ee_9b87_549f35008dee.pdf</t>
  </si>
  <si>
    <t>Комод Фея 1580 Коала, белый</t>
  </si>
  <si>
    <t>Комод имеет откидную пеленальную поверхность, которая снимается.Фасад и корпус выполнен из ЛДСП производства Kronospan (Австрия).Состоит из 4 ящиков с эргономичными ручками.Ящики на роликовых направляющих.Габариты:Размеры (ВхШхГ) – 91,7 х 80,4 х 47,0см.Размер пеленального столика (Г х Ш)- 74 х 77см.</t>
  </si>
  <si>
    <t>https://topol-dt.ru/catalog/komody_i_stoliki/komod_feya_1580_koala_belyy/</t>
  </si>
  <si>
    <t>https://topol-dt.ru/upload/iblock/768/3e93db02_56cd_11ee_9b87_549f35008dee_a6cbb544_6810_11ee_9b87_549f35008dee.jpeg</t>
  </si>
  <si>
    <t>https://topol-dt.ru/upload/iblock/8d9/3e93db02_56cd_11ee_9b87_549f35008dee_af62c727_6810_11ee_9b87_549f35008dee.jpeg</t>
  </si>
  <si>
    <t>https://topol-dt.ru/upload/iblock/316/3e93db02_56cd_11ee_9b87_549f35008dee_b8da0322_6810_11ee_9b87_549f35008dee.jpeg</t>
  </si>
  <si>
    <t>https://topol-dt.ru/upload/iblock/0d7/3e93db02_56cd_11ee_9b87_549f35008dee_c67e0884_6810_11ee_9b87_549f35008dee.jpeg</t>
  </si>
  <si>
    <t>https://topol-dt.ru/upload/iblock/cac/3e93db02_56cd_11ee_9b87_549f35008dee_c67e0885_6810_11ee_9b87_549f35008dee.jpeg</t>
  </si>
  <si>
    <t>https://topol-dt.ru/upload/iblock/46f/3e93db02_56cd_11ee_9b87_549f35008dee_cf998e97_6810_11ee_9b87_549f35008dee.jpeg</t>
  </si>
  <si>
    <t>https://topol-dt.ru/upload/iblock/2f5/3e93db02_56cd_11ee_9b87_549f35008dee_cf998e98_6810_11ee_9b87_549f35008dee.jpeg</t>
  </si>
  <si>
    <t>https://topol-dt.ru/upload/iblock/3d3/3e93db02_56cd_11ee_9b87_549f35008dee_da3e527d_6810_11ee_9b87_549f35008dee.jpeg</t>
  </si>
  <si>
    <t>https://topol-dt.ru/upload/iblock/76e/3e93db02_56cd_11ee_9b87_549f35008dee_da3e527e_6810_11ee_9b87_549f35008dee.jpeg</t>
  </si>
  <si>
    <t>https://topol-dt.ru/upload/iblock/631/3e93db02_56cd_11ee_9b87_549f35008dee_e30d6522_6810_11ee_9b87_549f35008dee.jpeg</t>
  </si>
  <si>
    <t>https://topol-dt.ru/upload/iblock/df2/3e93db02_56cd_11ee_9b87_549f35008dee_e9365419_6810_11ee_9b87_549f35008dee.jpeg</t>
  </si>
  <si>
    <t>https://topol-dt.ru/upload/iblock/aab/3e93db02_56cd_11ee_9b87_549f35008dee_89180ead_6431_11ee_9b87_549f35008dee.pdf</t>
  </si>
  <si>
    <t>Комод Фея 1580 Звездное сияние, белый</t>
  </si>
  <si>
    <t>https://topol-dt.ru/catalog/komody_i_stoliki/komod_feya_1580_zvezdnoe_siyanie_belyy/</t>
  </si>
  <si>
    <t>https://topol-dt.ru/upload/iblock/d14/4b9bec3c_56cd_11ee_9b87_549f35008dee_0b67e185_6811_11ee_9b87_549f35008dee.jpeg</t>
  </si>
  <si>
    <t>https://topol-dt.ru/upload/iblock/4c7/4b9bec3c_56cd_11ee_9b87_549f35008dee_0b67e186_6811_11ee_9b87_549f35008dee.jpeg</t>
  </si>
  <si>
    <t>https://topol-dt.ru/upload/iblock/9fa/4b9bec3c_56cd_11ee_9b87_549f35008dee_150b8558_6811_11ee_9b87_549f35008dee.jpeg</t>
  </si>
  <si>
    <t>https://topol-dt.ru/upload/iblock/fad/4b9bec3c_56cd_11ee_9b87_549f35008dee_1bbb5988_6811_11ee_9b87_549f35008dee.jpeg</t>
  </si>
  <si>
    <t>https://topol-dt.ru/upload/iblock/026/4b9bec3c_56cd_11ee_9b87_549f35008dee_1bbb5989_6811_11ee_9b87_549f35008dee.jpeg</t>
  </si>
  <si>
    <t>https://topol-dt.ru/upload/iblock/6bb/4b9bec3c_56cd_11ee_9b87_549f35008dee_25266055_6811_11ee_9b87_549f35008dee.jpeg</t>
  </si>
  <si>
    <t>https://topol-dt.ru/upload/iblock/247/4b9bec3c_56cd_11ee_9b87_549f35008dee_25266056_6811_11ee_9b87_549f35008dee.jpeg</t>
  </si>
  <si>
    <t>https://topol-dt.ru/upload/iblock/2e2/4b9bec3c_56cd_11ee_9b87_549f35008dee_2cfb09c0_6811_11ee_9b87_549f35008dee.jpeg</t>
  </si>
  <si>
    <t>https://topol-dt.ru/upload/iblock/203/4b9bec3c_56cd_11ee_9b87_549f35008dee_2cfb09c1_6811_11ee_9b87_549f35008dee.jpeg</t>
  </si>
  <si>
    <t>https://topol-dt.ru/upload/iblock/5ec/4b9bec3c_56cd_11ee_9b87_549f35008dee_3a4be4da_6811_11ee_9b87_549f35008dee.jpeg</t>
  </si>
  <si>
    <t>https://topol-dt.ru/upload/iblock/8f0/4b9bec3c_56cd_11ee_9b87_549f35008dee_3a4be4db_6811_11ee_9b87_549f35008dee.jpeg</t>
  </si>
  <si>
    <t>https://topol-dt.ru/upload/iblock/dd3/4b9bec3c_56cd_11ee_9b87_549f35008dee_41f8e16f_6811_11ee_9b87_549f35008dee.jpeg</t>
  </si>
  <si>
    <t>https://topol-dt.ru/upload/iblock/9dc/4b9bec3c_56cd_11ee_9b87_549f35008dee_9965e14b_6431_11ee_9b87_549f35008dee.pdf</t>
  </si>
  <si>
    <t>Кровать детская Polini kids Mirum 2010 c ящиком, белый / белый</t>
  </si>
  <si>
    <t>64.9</t>
  </si>
  <si>
    <t>Кроватка Polini kids Mirum 2010 изготовлена из натурального материала:Изделие выполнено из высококачественных и безопасных материалов:- массив березы (опоры, боковые ограждение),- ЛДСП (остальные части кровати).Отличается простой надежной конструкцией.Ложе кровати представлено в виде латофлексов, скрепленных на ленту.Компактный и вместительный ящик в основании поможет содержать порядок в комнате.В комплекте идет боковое ограждение.Возраст: от 3-х до 10 лет.Максимальный рост ребенка – 140 см.Изделие соответствует ГОСТ 19917 и ТР ТС 025/2012 «О безопасности мебельной продукции». Сертификат соответствия - № ЕАЭС RU C-RU.BE02.В.01710/19.Размер кровати (ДхШхВ) – 171,2х90х90 смВысота от пола до нижней царги – 24,2 смРазмер ящика (ДхШхВ) – 158х85,2х22,2 смВнутренний размер ящика (ДхШхВ) – 154,2х78,8х13,6 см.</t>
  </si>
  <si>
    <t>https://topol-dt.ru/catalog/krovatki/krovat_detskaya_polini_kids_mirum_2010_c_yashchikom_belyy_belyy/</t>
  </si>
  <si>
    <t>https://topol-dt.ru/upload/iblock/b2a/0093337a_0049_11ee_ae18_549f35008dee_afced678_62b7_11ee_9b87_549f35008dee.jpeg</t>
  </si>
  <si>
    <t>https://topol-dt.ru/upload/iblock/db5/0093337a_0049_11ee_ae18_549f35008dee_afced679_62b7_11ee_9b87_549f35008dee.jpeg</t>
  </si>
  <si>
    <t>https://topol-dt.ru/upload/iblock/dee/0093337a_0049_11ee_ae18_549f35008dee_b7013f8c_62b7_11ee_9b87_549f35008dee.jpeg</t>
  </si>
  <si>
    <t>https://topol-dt.ru/upload/iblock/017/0093337a_0049_11ee_ae18_549f35008dee_b7013f8d_62b7_11ee_9b87_549f35008dee.jpeg</t>
  </si>
  <si>
    <t>https://topol-dt.ru/upload/iblock/022/0093337a_0049_11ee_ae18_549f35008dee_c110d074_62b7_11ee_9b87_549f35008dee.jpeg</t>
  </si>
  <si>
    <t>https://topol-dt.ru/upload/iblock/62f/0093337a_0049_11ee_ae18_549f35008dee_c110d075_62b7_11ee_9b87_549f35008dee.jpeg</t>
  </si>
  <si>
    <t>https://topol-dt.ru/upload/iblock/75d/0093337a_0049_11ee_ae18_549f35008dee_c81860c3_62b7_11ee_9b87_549f35008dee.jpeg</t>
  </si>
  <si>
    <t>https://topol-dt.ru/upload/iblock/76b/0093337a_0049_11ee_ae18_549f35008dee_c81860c4_62b7_11ee_9b87_549f35008dee.jpeg</t>
  </si>
  <si>
    <t>https://topol-dt.ru/upload/iblock/d81/0093337a_0049_11ee_ae18_549f35008dee_cfac6243_62b7_11ee_9b87_549f35008dee.jpeg</t>
  </si>
  <si>
    <t>https://topol-dt.ru/upload/iblock/aee/0093337a_0049_11ee_ae18_549f35008dee_cfac6244_62b7_11ee_9b87_549f35008dee.jpeg</t>
  </si>
  <si>
    <t>https://topol-dt.ru/upload/iblock/fed/0093337a_0049_11ee_ae18_549f35008dee_d7d197b3_62b7_11ee_9b87_549f35008dee.jpeg</t>
  </si>
  <si>
    <t>https://topol-dt.ru/upload/iblock/f19/0093337a_0049_11ee_ae18_549f35008dee_d7d197b4_62b7_11ee_9b87_549f35008dee.jpeg</t>
  </si>
  <si>
    <t>https://topol-dt.ru/upload/iblock/d4b/0093337a_0049_11ee_ae18_549f35008dee_dfeae641_62b7_11ee_9b87_549f35008dee.jpeg</t>
  </si>
  <si>
    <t>Кровать детская Polini kids Mirum 2010 c ящиком, серый-белый / белый</t>
  </si>
  <si>
    <t>https://topol-dt.ru/catalog/krovatki/krovat_detskaya_polini_kids_mirum_2010_c_yashchikom_seryy_belyy_belyy/</t>
  </si>
  <si>
    <t>https://topol-dt.ru/upload/iblock/dc1/43e77f9a_0049_11ee_ae18_549f35008dee_2dcf4d9a_62b8_11ee_9b87_549f35008dee.jpeg</t>
  </si>
  <si>
    <t>https://topol-dt.ru/upload/iblock/149/43e77f9a_0049_11ee_ae18_549f35008dee_3994dbb4_62b8_11ee_9b87_549f35008dee.jpeg</t>
  </si>
  <si>
    <t>https://topol-dt.ru/upload/iblock/97f/43e77f9a_0049_11ee_ae18_549f35008dee_3994dbb5_62b8_11ee_9b87_549f35008dee.jpeg</t>
  </si>
  <si>
    <t>https://topol-dt.ru/upload/iblock/192/43e77f9a_0049_11ee_ae18_549f35008dee_40171ef3_62b8_11ee_9b87_549f35008dee.jpeg</t>
  </si>
  <si>
    <t>https://topol-dt.ru/upload/iblock/2b4/43e77f9a_0049_11ee_ae18_549f35008dee_40171ef4_62b8_11ee_9b87_549f35008dee.jpeg</t>
  </si>
  <si>
    <t>https://topol-dt.ru/upload/iblock/355/43e77f9a_0049_11ee_ae18_549f35008dee_48222540_62b8_11ee_9b87_549f35008dee.jpeg</t>
  </si>
  <si>
    <t>https://topol-dt.ru/upload/iblock/bbf/43e77f9a_0049_11ee_ae18_549f35008dee_4b575fff_62b8_11ee_9b87_549f35008dee.jpeg</t>
  </si>
  <si>
    <t>https://topol-dt.ru/upload/iblock/3cd/43e77f9a_0049_11ee_ae18_549f35008dee_4b576000_62b8_11ee_9b87_549f35008dee.jpeg</t>
  </si>
  <si>
    <t>https://topol-dt.ru/upload/iblock/b0c/43e77f9a_0049_11ee_ae18_549f35008dee_5289c913_62b8_11ee_9b87_549f35008dee.jpeg</t>
  </si>
  <si>
    <t>https://topol-dt.ru/upload/iblock/6c6/43e77f9a_0049_11ee_ae18_549f35008dee_5289c914_62b8_11ee_9b87_549f35008dee.jpeg</t>
  </si>
  <si>
    <t>https://topol-dt.ru/upload/iblock/769/43e77f9a_0049_11ee_ae18_549f35008dee_59c81908_62b8_11ee_9b87_549f35008dee.jpeg</t>
  </si>
  <si>
    <t>https://topol-dt.ru/upload/iblock/c1d/43e77f9a_0049_11ee_ae18_549f35008dee_59c81909_62b8_11ee_9b87_549f35008dee.jpeg</t>
  </si>
  <si>
    <t>https://topol-dt.ru/upload/iblock/3fb/43e77f9a_0049_11ee_ae18_549f35008dee_61d7e216_62b8_11ee_9b87_549f35008dee.jpeg</t>
  </si>
  <si>
    <t>Комод Polini kids Simple 3401, белый</t>
  </si>
  <si>
    <t>62.05</t>
  </si>
  <si>
    <t>Комоды Polini kids Simple 3401 представляют собой стильные и функциональные мебельные изделия, которые отлично впишутся в любой интерьер благодаря своему классическому дизайну.Особенностью этих комодов является возможность установки пеленальной рамы, которая обеспечивает удобство и безопасность при пеленании малышей.Пеленальная рамка не входит в комплект и продается отдельно: 0001757.9 Рамка для пеленания Polini kids для комода Универсальная, белый.Ящики идут на шариковых направляющих скрытого монтажа с доводчиками.В них можно хранить все необходимые вещи и аксессуары для ребенка, такие как памперсы, одежда, игрушки и другие предметы первой необходимости.Ручки комодов выполнены из массива березы, что придает им элегантный и изысканный вид. Они легко поддаются удержанию и добавляют шарма всей конструкции.Каркас изделий выполнен из прочного ЛДСП, что гарантирует долговечность и надежность.Габариты изделий: (ДхГхВ) 110,2х51,2х93 см..Продукция произведена в строгом соответствии с ГОСТ 16371, ТР ТС 025/2012 «О безопасности мебельной продукции». Сертификат соответствия No ЕАЭС RU C-RU.HЕ16.В.02396/22.</t>
  </si>
  <si>
    <t>https://topol-dt.ru/catalog/komody_i_stoliki/komod_polini_kids_simple_3401_belyy/</t>
  </si>
  <si>
    <t>https://topol-dt.ru/upload/iblock/3d8/05c4e1c3_7a0e_11ed_bf2f_549f35008dee_41eeed61_62b9_11ee_9b87_549f35008dee.jpeg</t>
  </si>
  <si>
    <t>https://topol-dt.ru/upload/iblock/452/05c4e1c3_7a0e_11ed_bf2f_549f35008dee_41eeed62_62b9_11ee_9b87_549f35008dee.jpeg</t>
  </si>
  <si>
    <t>https://topol-dt.ru/upload/iblock/385/05c4e1c3_7a0e_11ed_bf2f_549f35008dee_4888fe64_62b9_11ee_9b87_549f35008dee.jpeg</t>
  </si>
  <si>
    <t>https://topol-dt.ru/upload/iblock/858/05c4e1c3_7a0e_11ed_bf2f_549f35008dee_4888fe65_62b9_11ee_9b87_549f35008dee.jpeg</t>
  </si>
  <si>
    <t>https://topol-dt.ru/upload/iblock/210/05c4e1c3_7a0e_11ed_bf2f_549f35008dee_4fb44357_62b9_11ee_9b87_549f35008dee.jpeg</t>
  </si>
  <si>
    <t>https://topol-dt.ru/upload/iblock/aea/05c4e1c3_7a0e_11ed_bf2f_549f35008dee_4fb44358_62b9_11ee_9b87_549f35008dee.jpeg</t>
  </si>
  <si>
    <t>https://topol-dt.ru/upload/iblock/f52/05c4e1c3_7a0e_11ed_bf2f_549f35008dee_560489b1_62b9_11ee_9b87_549f35008dee.jpeg</t>
  </si>
  <si>
    <t>https://topol-dt.ru/upload/iblock/77a/05c4e1c3_7a0e_11ed_bf2f_549f35008dee_560489b2_62b9_11ee_9b87_549f35008dee.jpeg</t>
  </si>
  <si>
    <t>https://topol-dt.ru/upload/iblock/a4c/05c4e1c3_7a0e_11ed_bf2f_549f35008dee_5d668e4b_62b9_11ee_9b87_549f35008dee.jpeg</t>
  </si>
  <si>
    <t>https://topol-dt.ru/upload/iblock/fc9/05c4e1c3_7a0e_11ed_bf2f_549f35008dee_5d668e4c_62b9_11ee_9b87_549f35008dee.jpeg</t>
  </si>
  <si>
    <t>https://topol-dt.ru/upload/iblock/bae/05c4e1c3_7a0e_11ed_bf2f_549f35008dee_a8c04b50_6ce6_11ee_9b87_549f35008dee.pdf</t>
  </si>
  <si>
    <t>Комод Polini kids Simple 3401, белый-натуральный</t>
  </si>
  <si>
    <t>https://topol-dt.ru/catalog/komody_i_stoliki/komod_polini_kids_simple_3401_belyy_naturalnyy/</t>
  </si>
  <si>
    <t>https://topol-dt.ru/upload/iblock/860/43d84469_7a0e_11ed_bf2f_549f35008dee_c1f833e7_62b8_11ee_9b87_549f35008dee.jpeg</t>
  </si>
  <si>
    <t>https://topol-dt.ru/upload/iblock/097/43d84469_7a0e_11ed_bf2f_549f35008dee_c1f833e8_62b8_11ee_9b87_549f35008dee.jpeg</t>
  </si>
  <si>
    <t>https://topol-dt.ru/upload/iblock/074/43d84469_7a0e_11ed_bf2f_549f35008dee_c9ab2749_62b8_11ee_9b87_549f35008dee.jpeg</t>
  </si>
  <si>
    <t>https://topol-dt.ru/upload/iblock/8b7/43d84469_7a0e_11ed_bf2f_549f35008dee_c9ab274a_62b8_11ee_9b87_549f35008dee.jpeg</t>
  </si>
  <si>
    <t>https://topol-dt.ru/upload/iblock/ab9/43d84469_7a0e_11ed_bf2f_549f35008dee_cfa35ab9_62b8_11ee_9b87_549f35008dee.jpeg</t>
  </si>
  <si>
    <t>https://topol-dt.ru/upload/iblock/dfb/43d84469_7a0e_11ed_bf2f_549f35008dee_cfa35aba_62b8_11ee_9b87_549f35008dee.jpeg</t>
  </si>
  <si>
    <t>https://topol-dt.ru/upload/iblock/c19/43d84469_7a0e_11ed_bf2f_549f35008dee_d6801244_62b8_11ee_9b87_549f35008dee.jpeg</t>
  </si>
  <si>
    <t>https://topol-dt.ru/upload/iblock/82b/43d84469_7a0e_11ed_bf2f_549f35008dee_dc9bfa58_62b8_11ee_9b87_549f35008dee.jpeg</t>
  </si>
  <si>
    <t>https://topol-dt.ru/upload/iblock/900/43d84469_7a0e_11ed_bf2f_549f35008dee_dc9bfa59_62b8_11ee_9b87_549f35008dee.jpeg</t>
  </si>
  <si>
    <t>https://topol-dt.ru/upload/iblock/d48/43d84469_7a0e_11ed_bf2f_549f35008dee_e3680840_62b8_11ee_9b87_549f35008dee.jpeg</t>
  </si>
  <si>
    <t>https://topol-dt.ru/upload/iblock/db3/43d84469_7a0e_11ed_bf2f_549f35008dee_b4054f1c_6ce6_11ee_9b87_549f35008dee.pdf</t>
  </si>
  <si>
    <t>Комод Polini kids Simple 3402, белый</t>
  </si>
  <si>
    <t>71.85</t>
  </si>
  <si>
    <t>Комоды Polini kids Simple 3402 представляют собой стильные и функциональные мебельные изделия, которые отлично впишутся в любой интерьер благодаря своему классическому дизайну.Особенностью этих комодов является возможность установки пеленальной рамы, которая обеспечивает удобство и безопасность при пеленании малышей.Пеленальная рамка не входит в комплект и продается отдельно: 0001757.9 Рамка для пеленания Polini kids для комода Универсальная, белый.Ящики идут на шариковых направляющих скрытого монтажа с доводчиками.В них можно хранить все необходимые вещи и аксессуары для ребенка, такие как памперсы, одежда, игрушки и другие предметы первой необходимости.Ручки комодов выполнены из массива березы, что придает им элегантный и изысканный вид. Они легко поддаются удержанию и добавляют шарма всей конструкции.Каркас изделий выполнен из прочного ЛДСП, что гарантирует долговечность и надежность.Габариты изделий: (ДхГхВ) 110,2х51,2х93 см...Продукция произведена в строгом соответствии с ГОСТ 16371, ТР ТС 025/2012 «О безопасности мебельной продукции». Сертификат соответствия No ЕАЭС RU C-RU.HЕ16.В.02396/22.</t>
  </si>
  <si>
    <t>https://topol-dt.ru/catalog/komody_i_stoliki/komod_polini_kids_simple_3402_belyy/</t>
  </si>
  <si>
    <t>https://topol-dt.ru/upload/iblock/eac/d5fb7164_7a10_11ed_bf2f_549f35008dee_242bffd5_6ce9_11ee_9b87_549f35008dee.jpeg</t>
  </si>
  <si>
    <t>https://topol-dt.ru/upload/iblock/bf3/d5fb7164_7a10_11ed_bf2f_549f35008dee_242bffd6_6ce9_11ee_9b87_549f35008dee.jpeg</t>
  </si>
  <si>
    <t>https://topol-dt.ru/upload/iblock/871/d5fb7164_7a10_11ed_bf2f_549f35008dee_2aa71ef4_6ce9_11ee_9b87_549f35008dee.jpeg</t>
  </si>
  <si>
    <t>https://topol-dt.ru/upload/iblock/cc6/d5fb7164_7a10_11ed_bf2f_549f35008dee_2aa71ef5_6ce9_11ee_9b87_549f35008dee.jpeg</t>
  </si>
  <si>
    <t>https://topol-dt.ru/upload/iblock/294/d5fb7164_7a10_11ed_bf2f_549f35008dee_31d4c547_6ce9_11ee_9b87_549f35008dee.jpeg</t>
  </si>
  <si>
    <t>https://topol-dt.ru/upload/iblock/c54/d5fb7164_7a10_11ed_bf2f_549f35008dee_31d4c548_6ce9_11ee_9b87_549f35008dee.jpeg</t>
  </si>
  <si>
    <t>https://topol-dt.ru/upload/iblock/ec3/d5fb7164_7a10_11ed_bf2f_549f35008dee_391efc1e_6ce9_11ee_9b87_549f35008dee.jpeg</t>
  </si>
  <si>
    <t>https://topol-dt.ru/upload/iblock/642/d5fb7164_7a10_11ed_bf2f_549f35008dee_391efc1f_6ce9_11ee_9b87_549f35008dee.jpeg</t>
  </si>
  <si>
    <t>https://topol-dt.ru/upload/iblock/0a8/d5fb7164_7a10_11ed_bf2f_549f35008dee_43f41f3d_6ce9_11ee_9b87_549f35008dee.jpeg</t>
  </si>
  <si>
    <t>https://topol-dt.ru/upload/iblock/cd2/d5fb7164_7a10_11ed_bf2f_549f35008dee_43f41f3e_6ce9_11ee_9b87_549f35008dee.jpeg</t>
  </si>
  <si>
    <t>https://topol-dt.ru/upload/iblock/87f/d5fb7164_7a10_11ed_bf2f_549f35008dee_4c3aa7f1_6ce9_11ee_9b87_549f35008dee.jpeg</t>
  </si>
  <si>
    <t>https://topol-dt.ru/upload/iblock/728/d5fb7164_7a10_11ed_bf2f_549f35008dee_4c3aa7f2_6ce9_11ee_9b87_549f35008dee.jpeg</t>
  </si>
  <si>
    <t>https://topol-dt.ru/upload/iblock/d35/d5fb7164_7a10_11ed_bf2f_549f35008dee_549dc128_6ce9_11ee_9b87_549f35008dee.jpeg</t>
  </si>
  <si>
    <t>https://topol-dt.ru/upload/iblock/486/d5fb7164_7a10_11ed_bf2f_549f35008dee_2c22ff30_6ce7_11ee_9b87_549f35008dee.pdf</t>
  </si>
  <si>
    <t>Комод Polini kids Simple 3402, белый-натуральный</t>
  </si>
  <si>
    <t>https://topol-dt.ru/catalog/komody_i_stoliki/komod_polini_kids_simple_3402_belyy_naturalnyy/</t>
  </si>
  <si>
    <t>https://topol-dt.ru/upload/iblock/d7d/ff3d5214_7a10_11ed_bf2f_549f35008dee_d4750ac9_6ce8_11ee_9b87_549f35008dee.jpeg</t>
  </si>
  <si>
    <t>https://topol-dt.ru/upload/iblock/7a2/ff3d5214_7a10_11ed_bf2f_549f35008dee_de908291_6ce8_11ee_9b87_549f35008dee.jpeg</t>
  </si>
  <si>
    <t>https://topol-dt.ru/upload/iblock/0eb/ff3d5214_7a10_11ed_bf2f_549f35008dee_de908292_6ce8_11ee_9b87_549f35008dee.jpeg</t>
  </si>
  <si>
    <t>https://topol-dt.ru/upload/iblock/ae2/ff3d5214_7a10_11ed_bf2f_549f35008dee_e84a61f0_6ce8_11ee_9b87_549f35008dee.jpeg</t>
  </si>
  <si>
    <t>https://topol-dt.ru/upload/iblock/bec/ff3d5214_7a10_11ed_bf2f_549f35008dee_e84a61f1_6ce8_11ee_9b87_549f35008dee.jpeg</t>
  </si>
  <si>
    <t>https://topol-dt.ru/upload/iblock/7ea/ff3d5214_7a10_11ed_bf2f_549f35008dee_f0f4e46f_6ce8_11ee_9b87_549f35008dee.jpeg</t>
  </si>
  <si>
    <t>https://topol-dt.ru/upload/iblock/f6b/ff3d5214_7a10_11ed_bf2f_549f35008dee_f0f4e470_6ce8_11ee_9b87_549f35008dee.jpeg</t>
  </si>
  <si>
    <t>https://topol-dt.ru/upload/iblock/369/ff3d5214_7a10_11ed_bf2f_549f35008dee_f843de07_6ce8_11ee_9b87_549f35008dee.jpeg</t>
  </si>
  <si>
    <t>https://topol-dt.ru/upload/iblock/d88/ff3d5214_7a10_11ed_bf2f_549f35008dee_068e810c_6ce9_11ee_9b87_549f35008dee.jpeg</t>
  </si>
  <si>
    <t>https://topol-dt.ru/upload/iblock/464/ff3d5214_7a10_11ed_bf2f_549f35008dee_068e810d_6ce9_11ee_9b87_549f35008dee.jpeg</t>
  </si>
  <si>
    <t>https://topol-dt.ru/upload/iblock/b34/ff3d5214_7a10_11ed_bf2f_549f35008dee_0f6b0071_6ce9_11ee_9b87_549f35008dee.jpeg</t>
  </si>
  <si>
    <t>https://topol-dt.ru/upload/iblock/e03/ff3d5214_7a10_11ed_bf2f_549f35008dee_35e402af_6ce7_11ee_9b87_549f35008dee.pdf</t>
  </si>
  <si>
    <t>Шкаф трехсекционный Polini kids Simple 3415, с ящиками, белый-натуральный</t>
  </si>
  <si>
    <t>154.2</t>
  </si>
  <si>
    <t>Шкафы входят в серию 3400 Simple и полностью повторяют конструктивный дизайн остальных изделий (кроватка 340 Simple и комоды 3400,3401,3402,3403 Simple), образуя с ними единую коллекцию.Он имеет три распашные дверки, за которыми находятся три отдела. В большой секции металлическая штанга для вешалок и одна полка, а в маленькой секции - три полки. Это удобное разделение поможет организовать вещи в шкафу. Дверки идут с доводчиками.Включает выдвижные ящики на шариковых направляющих скрытого монтажа с доводчиками. Они ходят плавно и бесшумно, выдерживают большие нагрузки и предотвращают выпадение ящика при выдвижении. Крепление под дно ящика не заметно, что сохраняет эстетический вид изделия.Лицевая фурнитура шкафа выполнена из массива березы, что придает ему стильный внешний вид и хорошо сочетается с дизайном.Шкаф также имеет прочные опоры из массива березы с защитным лакокрасочным покрытием. Они безопасны в использовании и не создают вредных испарений. Опоры и ручки в натуральном цвете – натуральное дерево под лаком.Изделие соответствует требованиям безопасности мебельной продукции и изготовлен по ГОСТ 16371. Имеет сертификат соответствия №ЕАЭС RU C-RU.HЕ16.В.02396/22.Габариты шкафа: 160,4х58,8х210 см...</t>
  </si>
  <si>
    <t>https://topol-dt.ru/catalog/shkafy/shkaf_trekhsektsionnyy_polini_kids_simple_3415_s_yashchikami_belyy_naturalnyy/</t>
  </si>
  <si>
    <t>https://topol-dt.ru/upload/iblock/d6f/ba805ced_e8cf_11ed_bf2f_549f35008dee_e7b383c6_6ceb_11ee_9b87_549f35008dee.jpeg</t>
  </si>
  <si>
    <t>https://topol-dt.ru/upload/iblock/2d1/ba805ced_e8cf_11ed_bf2f_549f35008dee_721721cb_6ced_11ee_9b87_549f35008dee.jpeg</t>
  </si>
  <si>
    <t>https://topol-dt.ru/upload/iblock/616/ba805ced_e8cf_11ed_bf2f_549f35008dee_721721cc_6ced_11ee_9b87_549f35008dee.jpeg</t>
  </si>
  <si>
    <t>https://topol-dt.ru/upload/iblock/7fa/ba805ced_e8cf_11ed_bf2f_549f35008dee_721721cd_6ced_11ee_9b87_549f35008dee.jpeg</t>
  </si>
  <si>
    <t>https://topol-dt.ru/upload/iblock/797/ba805ced_e8cf_11ed_bf2f_549f35008dee_7fa356bb_6ced_11ee_9b87_549f35008dee.jpeg</t>
  </si>
  <si>
    <t>https://topol-dt.ru/upload/iblock/172/ba805ced_e8cf_11ed_bf2f_549f35008dee_7fa356bc_6ced_11ee_9b87_549f35008dee.jpeg</t>
  </si>
  <si>
    <t>https://topol-dt.ru/upload/iblock/39c/ba805ced_e8cf_11ed_bf2f_549f35008dee_87d6d46c_6ced_11ee_9b87_549f35008dee.jpeg</t>
  </si>
  <si>
    <t>https://topol-dt.ru/upload/iblock/618/ba805ced_e8cf_11ed_bf2f_549f35008dee_87d6d46d_6ced_11ee_9b87_549f35008dee.jpeg</t>
  </si>
  <si>
    <t>https://topol-dt.ru/upload/iblock/82c/ba805ced_e8cf_11ed_bf2f_549f35008dee_8e7ccc50_6ced_11ee_9b87_549f35008dee.jpeg</t>
  </si>
  <si>
    <t>https://topol-dt.ru/upload/iblock/79b/ba805ced_e8cf_11ed_bf2f_549f35008dee_964c5036_6ced_11ee_9b87_549f35008dee.jpeg</t>
  </si>
  <si>
    <t>https://topol-dt.ru/upload/iblock/fa1/ba805ced_e8cf_11ed_bf2f_549f35008dee_a69f42eb_71a7_11ee_abbd_549f35008dee.jpeg</t>
  </si>
  <si>
    <t>https://topol-dt.ru/upload/iblock/87b/ba805ced_e8cf_11ed_bf2f_549f35008dee_a69f42ec_71a7_11ee_abbd_549f35008dee.jpeg</t>
  </si>
  <si>
    <t>https://topol-dt.ru/upload/iblock/4da/ba805ced_e8cf_11ed_bf2f_549f35008dee_106a418e_6d9e_11ee_abbd_549f35008dee.pdf</t>
  </si>
  <si>
    <t>Шкаф трехсекционный Polini kids Simple 3415, с ящиками, белый</t>
  </si>
  <si>
    <t>https://topol-dt.ru/catalog/shkafy/shkaf_trekhsektsionnyy_polini_kids_simple_3415_s_yashchikami_belyy/</t>
  </si>
  <si>
    <t>https://topol-dt.ru/upload/iblock/a98/f71d4d82_e8cf_11ed_bf2f_549f35008dee_b6336183_6ced_11ee_9b87_549f35008dee.jpeg</t>
  </si>
  <si>
    <t>https://topol-dt.ru/upload/iblock/04e/f71d4d82_e8cf_11ed_bf2f_549f35008dee_a63522ab_6ced_11ee_9b87_549f35008dee.jpeg</t>
  </si>
  <si>
    <t>https://topol-dt.ru/upload/iblock/578/f71d4d82_e8cf_11ed_bf2f_549f35008dee_a63522ac_6ced_11ee_9b87_549f35008dee.jpeg</t>
  </si>
  <si>
    <t>https://topol-dt.ru/upload/iblock/62d/f71d4d82_e8cf_11ed_bf2f_549f35008dee_ae1ed5b4_6ced_11ee_9b87_549f35008dee.jpeg</t>
  </si>
  <si>
    <t>https://topol-dt.ru/upload/iblock/915/f71d4d82_e8cf_11ed_bf2f_549f35008dee_ae1ed5b5_6ced_11ee_9b87_549f35008dee.jpeg</t>
  </si>
  <si>
    <t>https://topol-dt.ru/upload/iblock/cf1/f71d4d82_e8cf_11ed_bf2f_549f35008dee_b6336182_6ced_11ee_9b87_549f35008dee.jpeg</t>
  </si>
  <si>
    <t>https://topol-dt.ru/upload/iblock/bf2/f71d4d82_e8cf_11ed_bf2f_549f35008dee_bdb45800_6ced_11ee_9b87_549f35008dee.jpeg</t>
  </si>
  <si>
    <t>https://topol-dt.ru/upload/iblock/6cc/f71d4d82_e8cf_11ed_bf2f_549f35008dee_bdb45801_6ced_11ee_9b87_549f35008dee.jpeg</t>
  </si>
  <si>
    <t>https://topol-dt.ru/upload/iblock/fb4/f71d4d82_e8cf_11ed_bf2f_549f35008dee_c3d76434_6ced_11ee_9b87_549f35008dee.jpeg</t>
  </si>
  <si>
    <t>https://topol-dt.ru/upload/iblock/46c/f71d4d82_e8cf_11ed_bf2f_549f35008dee_c3d76435_6ced_11ee_9b87_549f35008dee.jpeg</t>
  </si>
  <si>
    <t>https://topol-dt.ru/upload/iblock/7cc/f71d4d82_e8cf_11ed_bf2f_549f35008dee_9528eaa8_71a7_11ee_abbd_549f35008dee.jpeg</t>
  </si>
  <si>
    <t>https://topol-dt.ru/upload/iblock/e40/f71d4d82_e8cf_11ed_bf2f_549f35008dee_9b805523_71a7_11ee_abbd_549f35008dee.jpeg</t>
  </si>
  <si>
    <t>https://topol-dt.ru/upload/iblock/12e/f71d4d82_e8cf_11ed_bf2f_549f35008dee_23969703_6d9e_11ee_abbd_549f35008dee.pdf</t>
  </si>
  <si>
    <t>Комод Polini kids Simple 3403, белый</t>
  </si>
  <si>
    <t>71.45</t>
  </si>
  <si>
    <t>Комоды Polini kids Simple 3403 не занимают много места, но при этом предоставляют достаточно места для хранения всех необходимых вещей.Он позволяет не только хранить детские вещи, но и пеленать ребенка на специальной широкой поверхности.Пеленальная рамка не входит в комплект и продается отдельно: 0001757.9 Рамка для пеленания Polini kids для комода Универсальная, белый.Помимо ящиков оснащен секцией со штангой для одежды, в которой детские вещи будут аккуратно развешены и даже останется место для хранения внизу.Если надобности в использовании штанги нет, то в данный отсек можно установить полочку (идет в комплекте), которая регулируется по высоте, тем самым увеличивая зону для хранения.Ящики идут на шариковых направляющих скрытого монтажа с доводчиками.Интересным решением в комодах являются ручки в форме бруска, выполненные из массива березы, которые очень гармонично сочетаются со всей конструкцией.Габариты (ДхГхВ):122х51,2х106,4 см.Продукция произведена в строгом соответствии с ГОСТ 16371, ТР ТС 025/2012 «О безопасности мебельной продукции». Сертификат соответствия No ЕАЭС RU C-RU.HЕ16.В.02396/22.</t>
  </si>
  <si>
    <t>https://topol-dt.ru/catalog/komody_i_stoliki/komod_polini_kids_simple_3403_belyy/</t>
  </si>
  <si>
    <t>https://topol-dt.ru/upload/iblock/0b3/307bc9bf_7a11_11ed_bf2f_549f35008dee_2b8c2106_6cea_11ee_9b87_549f35008dee.jpeg</t>
  </si>
  <si>
    <t>https://topol-dt.ru/upload/iblock/5c7/307bc9bf_7a11_11ed_bf2f_549f35008dee_2b8c2107_6cea_11ee_9b87_549f35008dee.jpeg</t>
  </si>
  <si>
    <t>https://topol-dt.ru/upload/iblock/166/307bc9bf_7a11_11ed_bf2f_549f35008dee_32510acd_6cea_11ee_9b87_549f35008dee.jpeg</t>
  </si>
  <si>
    <t>https://topol-dt.ru/upload/iblock/647/307bc9bf_7a11_11ed_bf2f_549f35008dee_32510ace_6cea_11ee_9b87_549f35008dee.jpeg</t>
  </si>
  <si>
    <t>https://topol-dt.ru/upload/iblock/88b/307bc9bf_7a11_11ed_bf2f_549f35008dee_39269e36_6cea_11ee_9b87_549f35008dee.jpeg</t>
  </si>
  <si>
    <t>https://topol-dt.ru/upload/iblock/cd0/307bc9bf_7a11_11ed_bf2f_549f35008dee_39269e37_6cea_11ee_9b87_549f35008dee.jpeg</t>
  </si>
  <si>
    <t>https://topol-dt.ru/upload/iblock/fee/307bc9bf_7a11_11ed_bf2f_549f35008dee_40f6221d_6cea_11ee_9b87_549f35008dee.jpeg</t>
  </si>
  <si>
    <t>https://topol-dt.ru/upload/iblock/8c4/307bc9bf_7a11_11ed_bf2f_549f35008dee_40f6221e_6cea_11ee_9b87_549f35008dee.jpeg</t>
  </si>
  <si>
    <t>https://topol-dt.ru/upload/iblock/396/307bc9bf_7a11_11ed_bf2f_549f35008dee_47b18663_6cea_11ee_9b87_549f35008dee.jpeg</t>
  </si>
  <si>
    <t>https://topol-dt.ru/upload/iblock/de9/307bc9bf_7a11_11ed_bf2f_549f35008dee_47b18664_6cea_11ee_9b87_549f35008dee.jpeg</t>
  </si>
  <si>
    <t>https://topol-dt.ru/upload/iblock/961/307bc9bf_7a11_11ed_bf2f_549f35008dee_50c726cf_6cea_11ee_9b87_549f35008dee.jpeg</t>
  </si>
  <si>
    <t>https://topol-dt.ru/upload/iblock/f62/307bc9bf_7a11_11ed_bf2f_549f35008dee_60031c48_6ce7_11ee_9b87_549f35008dee.pdf</t>
  </si>
  <si>
    <t>Комод Polini kids Simple 3403, белый-натуральный</t>
  </si>
  <si>
    <t>https://topol-dt.ru/catalog/komody_i_stoliki/komod_polini_kids_simple_3403_belyy_naturalnyy/</t>
  </si>
  <si>
    <t>https://topol-dt.ru/upload/iblock/9c3/5db12c33_7a11_11ed_bf2f_549f35008dee_e568f553_6ce9_11ee_9b87_549f35008dee.jpeg</t>
  </si>
  <si>
    <t>https://topol-dt.ru/upload/iblock/cec/5db12c33_7a11_11ed_bf2f_549f35008dee_ed0b3f14_6ce9_11ee_9b87_549f35008dee.jpeg</t>
  </si>
  <si>
    <t>https://topol-dt.ru/upload/iblock/0f6/5db12c33_7a11_11ed_bf2f_549f35008dee_ed0b3f15_6ce9_11ee_9b87_549f35008dee.jpeg</t>
  </si>
  <si>
    <t>https://topol-dt.ru/upload/iblock/f09/5db12c33_7a11_11ed_bf2f_549f35008dee_f50f2140_6ce9_11ee_9b87_549f35008dee.jpeg</t>
  </si>
  <si>
    <t>https://topol-dt.ru/upload/iblock/b03/5db12c33_7a11_11ed_bf2f_549f35008dee_f50f2141_6ce9_11ee_9b87_549f35008dee.jpeg</t>
  </si>
  <si>
    <t>https://topol-dt.ru/upload/iblock/5d2/5db12c33_7a11_11ed_bf2f_549f35008dee_fb322d76_6ce9_11ee_9b87_549f35008dee.jpeg</t>
  </si>
  <si>
    <t>https://topol-dt.ru/upload/iblock/3d8/5db12c33_7a11_11ed_bf2f_549f35008dee_0323049f_6cea_11ee_9b87_549f35008dee.jpeg</t>
  </si>
  <si>
    <t>https://topol-dt.ru/upload/iblock/7e5/5db12c33_7a11_11ed_bf2f_549f35008dee_032304a0_6cea_11ee_9b87_549f35008dee.jpeg</t>
  </si>
  <si>
    <t>https://topol-dt.ru/upload/iblock/184/5db12c33_7a11_11ed_bf2f_549f35008dee_0a850938_6cea_11ee_9b87_549f35008dee.jpeg</t>
  </si>
  <si>
    <t>https://topol-dt.ru/upload/iblock/226/5db12c33_7a11_11ed_bf2f_549f35008dee_0a850939_6cea_11ee_9b87_549f35008dee.jpeg</t>
  </si>
  <si>
    <t>https://topol-dt.ru/upload/iblock/2f3/5db12c33_7a11_11ed_bf2f_549f35008dee_1376f500_6cea_11ee_9b87_549f35008dee.jpeg</t>
  </si>
  <si>
    <t>https://topol-dt.ru/upload/iblock/9a6/5db12c33_7a11_11ed_bf2f_549f35008dee_1c772909_6cea_11ee_9b87_549f35008dee.jpeg</t>
  </si>
  <si>
    <t>https://topol-dt.ru/upload/iblock/bd6/5db12c33_7a11_11ed_bf2f_549f35008dee_69035052_6ce7_11ee_9b87_549f35008dee.pdf</t>
  </si>
  <si>
    <t>Комод Polini kids Simple 3602, белый-дуб каменный</t>
  </si>
  <si>
    <t>35.9</t>
  </si>
  <si>
    <t>Комод Polini kids Simple 3602 создаст теплую атмосферу в комнате ребенка благодаря современному дизайну.Широкая поверхность может использоваться в качестве хранения вещей.Подходит для пеленания ребенка благодаря возможности установки пеленальной рамы с бортиками.Пеленальная поверхность предназначена для использования детьми с рождения и до 12 месяцев.Рамка для пеленания не входит в комплект и продается отдельно: 0002764.9 Рамка для пеленания Polini kids для комода Универсальная 600, белыйВместительные ящики поместят все те детские вещи, аксессуары и игрушки, которые должны быть всегда под рукой.Ящики идут на шариковых направляющих скрытого монтажа с доводчиками.Возраст ребенка: от 0 месяцев.Габариты изделия (ШхВхГ) – 700х957х444 мм.</t>
  </si>
  <si>
    <t>https://topol-dt.ru/catalog/komody_i_stoliki/komod_polini_kids_simple_3602_belyy_dub_kamennyy/</t>
  </si>
  <si>
    <t>https://topol-dt.ru/upload/iblock/d3b/3e6330d5_13f0_11ee_ae18_549f35008dee_33533743_6e6a_11ee_abbd_549f35008dee.jpeg</t>
  </si>
  <si>
    <t>https://topol-dt.ru/upload/iblock/305/3e6330d5_13f0_11ee_ae18_549f35008dee_33533744_6e6a_11ee_abbd_549f35008dee.jpeg</t>
  </si>
  <si>
    <t>https://topol-dt.ru/upload/iblock/e88/3e6330d5_13f0_11ee_ae18_549f35008dee_3a9d6e19_6e6a_11ee_abbd_549f35008dee.jpeg</t>
  </si>
  <si>
    <t>https://topol-dt.ru/upload/iblock/4c8/3e6330d5_13f0_11ee_ae18_549f35008dee_3a9d6e1a_6e6a_11ee_abbd_549f35008dee.jpeg</t>
  </si>
  <si>
    <t>https://topol-dt.ru/upload/iblock/4f7/3e6330d5_13f0_11ee_ae18_549f35008dee_42767781_6e6a_11ee_abbd_549f35008dee.jpeg</t>
  </si>
  <si>
    <t>https://topol-dt.ru/upload/iblock/995/3e6330d5_13f0_11ee_ae18_549f35008dee_42767782_6e6a_11ee_abbd_549f35008dee.jpeg</t>
  </si>
  <si>
    <t>https://topol-dt.ru/upload/iblock/c60/3e6330d5_13f0_11ee_ae18_549f35008dee_49d87c1a_6e6a_11ee_abbd_549f35008dee.jpeg</t>
  </si>
  <si>
    <t>https://topol-dt.ru/upload/iblock/950/3e6330d5_13f0_11ee_ae18_549f35008dee_49d87c1b_6e6a_11ee_abbd_549f35008dee.jpeg</t>
  </si>
  <si>
    <t>https://topol-dt.ru/upload/iblock/50a/3e6330d5_13f0_11ee_ae18_549f35008dee_518dd0dd_6e6a_11ee_abbd_549f35008dee.jpeg</t>
  </si>
  <si>
    <t>https://topol-dt.ru/upload/iblock/f98/3e6330d5_13f0_11ee_ae18_549f35008dee_3b4121eb_7715_11ee_abbd_549f35008dee.jpeg</t>
  </si>
  <si>
    <t>https://topol-dt.ru/upload/iblock/439/3e6330d5_13f0_11ee_ae18_549f35008dee_3b4121ec_7715_11ee_abbd_549f35008dee.jpeg</t>
  </si>
  <si>
    <t>https://topol-dt.ru/upload/iblock/118/3e6330d5_13f0_11ee_ae18_549f35008dee_9569cb6d_6e6a_11ee_abbd_549f35008dee.pdf</t>
  </si>
  <si>
    <t>Ящик деревянный для хранения Polini Home Basket, 30х20х12 см, белый</t>
  </si>
  <si>
    <t>https://topol-dt.ru/catalog/khozyaystvennye_tovary/yashchik_derevyannyy_dlya_khraneniya_polini_home_basket_30kh20kh12_sm_belyy/</t>
  </si>
  <si>
    <t>https://topol-dt.ru/upload/iblock/c41/036f73d5_004c_11ee_ae18_549f35008dee_945a7ba3_7e25_11ee_abbd_549f35008dee.jpeg</t>
  </si>
  <si>
    <t>https://topol-dt.ru/upload/iblock/e56/036f73d5_004c_11ee_ae18_549f35008dee_945a7ba4_7e25_11ee_abbd_549f35008dee.jpeg</t>
  </si>
  <si>
    <t>https://topol-dt.ru/upload/iblock/3f3/036f73d5_004c_11ee_ae18_549f35008dee_945a7ba5_7e25_11ee_abbd_549f35008dee.jpeg</t>
  </si>
  <si>
    <t>https://topol-dt.ru/upload/iblock/93d/036f73d5_004c_11ee_ae18_549f35008dee_9bffafec_7e25_11ee_abbd_549f35008dee.jpeg</t>
  </si>
  <si>
    <t>https://topol-dt.ru/upload/iblock/5b3/036f73d5_004c_11ee_ae18_549f35008dee_a321cf99_7e25_11ee_abbd_549f35008dee.jpeg</t>
  </si>
  <si>
    <t>https://topol-dt.ru/upload/iblock/f7a/036f73d5_004c_11ee_ae18_549f35008dee_a321cf9a_7e25_11ee_abbd_549f35008dee.jpeg</t>
  </si>
  <si>
    <t>Ящик деревянный для хранения Polini Home Basket, 23х17х12 см, белый</t>
  </si>
  <si>
    <t>https://topol-dt.ru/catalog/khozyaystvennye_tovary/yashchik_derevyannyy_dlya_khraneniya_polini_home_basket_23kh17kh12_sm_belyy/</t>
  </si>
  <si>
    <t>https://topol-dt.ru/upload/iblock/6ec/6e51ddc3_004c_11ee_ae18_549f35008dee_87d95c70_7e23_11ee_abbd_549f35008dee.jpeg</t>
  </si>
  <si>
    <t>https://topol-dt.ru/upload/iblock/194/6e51ddc3_004c_11ee_ae18_549f35008dee_87d95c71_7e23_11ee_abbd_549f35008dee.jpeg</t>
  </si>
  <si>
    <t>https://topol-dt.ru/upload/iblock/f64/6e51ddc3_004c_11ee_ae18_549f35008dee_8f5954ed_7e23_11ee_abbd_549f35008dee.jpeg</t>
  </si>
  <si>
    <t>https://topol-dt.ru/upload/iblock/5db/6e51ddc3_004c_11ee_ae18_549f35008dee_8f5954ee_7e23_11ee_abbd_549f35008dee.jpeg</t>
  </si>
  <si>
    <t>https://topol-dt.ru/upload/iblock/b29/6e51ddc3_004c_11ee_ae18_549f35008dee_95effb6f_7e23_11ee_abbd_549f35008dee.jpeg</t>
  </si>
  <si>
    <t>https://topol-dt.ru/upload/iblock/e46/6e51ddc3_004c_11ee_ae18_549f35008dee_95effb70_7e23_11ee_abbd_549f35008dee.jpeg</t>
  </si>
  <si>
    <t>Ящик деревянный для хранения Polini Home Boxy, 32х32х12 см, белый</t>
  </si>
  <si>
    <t>https://topol-dt.ru/catalog/khozyaystvennye_tovary/yashchik_derevyannyy_dlya_khraneniya_polini_home_boxy_32kh32kh12_sm_belyy/</t>
  </si>
  <si>
    <t>https://topol-dt.ru/upload/iblock/8fa/fa5d30b9_004d_11ee_ae18_549f35008dee_f292b7ac_7e23_11ee_abbd_549f35008dee.jpeg</t>
  </si>
  <si>
    <t>https://topol-dt.ru/upload/iblock/c2d/fa5d30b9_004d_11ee_ae18_549f35008dee_f292b7ad_7e23_11ee_abbd_549f35008dee.jpeg</t>
  </si>
  <si>
    <t>https://topol-dt.ru/upload/iblock/304/fa5d30b9_004d_11ee_ae18_549f35008dee_f90b004d_7e23_11ee_abbd_549f35008dee.jpeg</t>
  </si>
  <si>
    <t>https://topol-dt.ru/upload/iblock/5d3/fa5d30b9_004d_11ee_ae18_549f35008dee_f90b004e_7e23_11ee_abbd_549f35008dee.jpeg</t>
  </si>
  <si>
    <t>https://topol-dt.ru/upload/iblock/9ff/fa5d30b9_004d_11ee_ae18_549f35008dee_f90b004f_7e23_11ee_abbd_549f35008dee.jpeg</t>
  </si>
  <si>
    <t>https://topol-dt.ru/upload/iblock/e7c/fa5d30b9_004d_11ee_ae18_549f35008dee_017b019d_7e24_11ee_abbd_549f35008dee.jpeg</t>
  </si>
  <si>
    <t>Ящик деревянный для хранения Polini Home Boxy, 25х25х12 см, белый</t>
  </si>
  <si>
    <t>https://topol-dt.ru/catalog/khozyaystvennye_tovary/yashchik_derevyannyy_dlya_khraneniya_polini_home_boxy_25kh25kh12_sm_belyy/</t>
  </si>
  <si>
    <t>https://topol-dt.ru/upload/iblock/581/2f47e7f0_004e_11ee_ae18_549f35008dee_4e21a924_7e26_11ee_abbd_549f35008dee.jpeg</t>
  </si>
  <si>
    <t>https://topol-dt.ru/upload/iblock/1ce/2f47e7f0_004e_11ee_ae18_549f35008dee_5724289a_7e26_11ee_abbd_549f35008dee.jpeg</t>
  </si>
  <si>
    <t>https://topol-dt.ru/upload/iblock/55b/2f47e7f0_004e_11ee_ae18_549f35008dee_5724289b_7e26_11ee_abbd_549f35008dee.jpeg</t>
  </si>
  <si>
    <t>https://topol-dt.ru/upload/iblock/246/2f47e7f0_004e_11ee_ae18_549f35008dee_5fb9dae8_7e26_11ee_abbd_549f35008dee.jpeg</t>
  </si>
  <si>
    <t>https://topol-dt.ru/upload/iblock/271/2f47e7f0_004e_11ee_ae18_549f35008dee_5fb9dae9_7e26_11ee_abbd_549f35008dee.jpeg</t>
  </si>
  <si>
    <t>https://topol-dt.ru/upload/iblock/c83/2f47e7f0_004e_11ee_ae18_549f35008dee_5fb9daea_7e26_11ee_abbd_549f35008dee.jpeg</t>
  </si>
  <si>
    <t>Ящик деревянный для хранения Polini Home Boxy, 18х18х12 см, белый</t>
  </si>
  <si>
    <t>https://topol-dt.ru/catalog/khozyaystvennye_tovary/yashchik_derevyannyy_dlya_khraneniya_polini_home_boxy_18kh18kh12_sm_belyy/</t>
  </si>
  <si>
    <t>https://topol-dt.ru/upload/iblock/fcb/663bec84_004e_11ee_ae18_549f35008dee_77000a41_7e24_11ee_abbd_549f35008dee.jpeg</t>
  </si>
  <si>
    <t>https://topol-dt.ru/upload/iblock/85f/663bec84_004e_11ee_ae18_549f35008dee_77000a42_7e24_11ee_abbd_549f35008dee.jpeg</t>
  </si>
  <si>
    <t>https://topol-dt.ru/upload/iblock/a3e/663bec84_004e_11ee_ae18_549f35008dee_7dd84e9a_7e24_11ee_abbd_549f35008dee.jpeg</t>
  </si>
  <si>
    <t>https://topol-dt.ru/upload/iblock/af4/663bec84_004e_11ee_ae18_549f35008dee_7dd84e9b_7e24_11ee_abbd_549f35008dee.jpeg</t>
  </si>
  <si>
    <t>https://topol-dt.ru/upload/iblock/4bb/663bec84_004e_11ee_ae18_549f35008dee_84d46f28_7e24_11ee_abbd_549f35008dee.jpeg</t>
  </si>
  <si>
    <t>Ящик деревянный для хранения Polini Home Boxy, 18х18х12 см, лакированный</t>
  </si>
  <si>
    <t>https://topol-dt.ru/catalog/khozyaystvennye_tovary/yashchik_derevyannyy_dlya_khraneniya_polini_home_boxy_18kh18kh12_sm_lakirovannyy/</t>
  </si>
  <si>
    <t>https://topol-dt.ru/upload/iblock/1a3/7008d6e4_004e_11ee_ae18_549f35008dee_ab4d1f62_7e26_11ee_abbd_549f35008dee.jpeg</t>
  </si>
  <si>
    <t>https://topol-dt.ru/upload/iblock/d8f/7008d6e4_004e_11ee_ae18_549f35008dee_ab4d1f63_7e26_11ee_abbd_549f35008dee.jpeg</t>
  </si>
  <si>
    <t>https://topol-dt.ru/upload/iblock/57b/7008d6e4_004e_11ee_ae18_549f35008dee_ab4d1f64_7e26_11ee_abbd_549f35008dee.jpeg</t>
  </si>
  <si>
    <t>https://topol-dt.ru/upload/iblock/0b2/7008d6e4_004e_11ee_ae18_549f35008dee_b49645d0_7e26_11ee_abbd_549f35008dee.jpeg</t>
  </si>
  <si>
    <t>https://topol-dt.ru/upload/iblock/504/7008d6e4_004e_11ee_ae18_549f35008dee_b49645d1_7e26_11ee_abbd_549f35008dee.jpeg</t>
  </si>
  <si>
    <t>Комод Polini kids Simple 3601, белый-дуб каменный</t>
  </si>
  <si>
    <t>45.45</t>
  </si>
  <si>
    <t>Комод Polini kids Simple 3601 создаст теплую атмосферу в комнате ребенка благодаря современному дизайну.Широкая поверхность может использоваться в качестве хранения вещей.Подходит для пеленания ребенка благодаря возможности установки пеленальной рамы с бортиками.Пеленальная поверхность предназначена для использования детьми с рождения и до 12 месяцев.Рамка для пеленания не входит в комплект и продается отдельно: 0001757.9 Рамка для пеленания Polini kids для комода Универсальная, белыйВместительные ящики поместят все те детские вещи, аксессуары и игрушки, которые должны быть всегда под рукой.Ящики идут на шариковых направляющих скрытого монтажа с доводчиками.Возраст ребенка: от 0 месяцев.Габариты изделия (ШхВхГ) – 90х89,9х50,8 см.</t>
  </si>
  <si>
    <t>https://topol-dt.ru/catalog/komody_i_stoliki/komod_polini_kids_simple_3601_belyy_dub_kamennyy/</t>
  </si>
  <si>
    <t>https://topol-dt.ru/upload/iblock/4b3/4f15da49_13ef_11ee_ae18_549f35008dee_99c0e2eb_7715_11ee_abbd_549f35008dee.jpeg</t>
  </si>
  <si>
    <t>https://topol-dt.ru/upload/iblock/380/4f15da49_13ef_11ee_ae18_549f35008dee_99c0e2ec_7715_11ee_abbd_549f35008dee.jpeg</t>
  </si>
  <si>
    <t>https://topol-dt.ru/upload/iblock/8a2/4f15da49_13ef_11ee_ae18_549f35008dee_a199ec53_7715_11ee_abbd_549f35008dee.jpeg</t>
  </si>
  <si>
    <t>https://topol-dt.ru/upload/iblock/bd1/4f15da49_13ef_11ee_ae18_549f35008dee_a199ec54_7715_11ee_abbd_549f35008dee.jpeg</t>
  </si>
  <si>
    <t>https://topol-dt.ru/upload/iblock/2d0/4f15da49_13ef_11ee_ae18_549f35008dee_a8c53146_7715_11ee_abbd_549f35008dee.jpeg</t>
  </si>
  <si>
    <t>https://topol-dt.ru/upload/iblock/2f6/4f15da49_13ef_11ee_ae18_549f35008dee_aecbacf7_7715_11ee_abbd_549f35008dee.jpeg</t>
  </si>
  <si>
    <t>https://topol-dt.ru/upload/iblock/c01/4f15da49_13ef_11ee_ae18_549f35008dee_aecbacf8_7715_11ee_abbd_549f35008dee.jpeg</t>
  </si>
  <si>
    <t>https://topol-dt.ru/upload/iblock/b35/4f15da49_13ef_11ee_ae18_549f35008dee_b6db7605_7715_11ee_abbd_549f35008dee.jpeg</t>
  </si>
  <si>
    <t>https://topol-dt.ru/upload/iblock/580/4f15da49_13ef_11ee_ae18_549f35008dee_bd88920a_7715_11ee_abbd_549f35008dee.jpeg</t>
  </si>
  <si>
    <t>https://topol-dt.ru/upload/iblock/b02/4f15da49_13ef_11ee_ae18_549f35008dee_bd88920b_7715_11ee_abbd_549f35008dee.jpeg</t>
  </si>
  <si>
    <t>https://topol-dt.ru/upload/iblock/9b4/4f15da49_13ef_11ee_ae18_549f35008dee_c587b175_7715_11ee_abbd_549f35008dee.jpeg</t>
  </si>
  <si>
    <t>Шкаф трехсекционный Polini kids Simple 3615, с ящиками, белый-дуб каменный</t>
  </si>
  <si>
    <t>106.9</t>
  </si>
  <si>
    <t>Шкаф трехсекционный Polini kids Simple 3615 имеет оригинальный дизайн.Имеет три распашные дверки, за которыми находятся три отдела. В большой секции металлическая штанга для вешалок и полки, в маленькой секции - полки. Это удобное разделение поможет организовать вещи в шкафу.Включают выдвижные ящики на скрытых направляющих. Они ходят плавно и бесшумно, выдерживают большие нагрузки и предотвращают выпадение ящика при выдвижении. Шкаф также имеет прочные опоры из массива березы с защитным лакокрасочным покрытием. Они безопасны в использовании и не создают вредных испарений. Изделие соответствует требованиям безопасности мебельной продукции и изготовлен по ГОСТ 16371. Имеет сертификат соответствия №ЕАЭС RU C-RU.HЕ16.В.02396/22.Габариты шкафа: 134,7х50,8х191,2 см..</t>
  </si>
  <si>
    <t>https://topol-dt.ru/catalog/shkafy/shkaf_trekhsektsionnyy_polini_kids_simple_3615_s_yashchikami_belyy_dub_kamennyy/</t>
  </si>
  <si>
    <t>https://topol-dt.ru/upload/iblock/da4/999946a4_13f2_11ee_ae18_549f35008dee_e4944220_7716_11ee_abbd_549f35008dee.jpeg</t>
  </si>
  <si>
    <t>https://topol-dt.ru/upload/iblock/525/999946a4_13f2_11ee_ae18_549f35008dee_de4fe2a7_7716_11ee_abbd_549f35008dee.jpeg</t>
  </si>
  <si>
    <t>https://topol-dt.ru/upload/iblock/42a/999946a4_13f2_11ee_ae18_549f35008dee_e4944221_7716_11ee_abbd_549f35008dee.jpeg</t>
  </si>
  <si>
    <t>https://topol-dt.ru/upload/iblock/075/999946a4_13f2_11ee_ae18_549f35008dee_ecb4b4d0_7716_11ee_abbd_549f35008dee.jpeg</t>
  </si>
  <si>
    <t>https://topol-dt.ru/upload/iblock/618/999946a4_13f2_11ee_ae18_549f35008dee_ecb4b4d1_7716_11ee_abbd_549f35008dee.jpeg</t>
  </si>
  <si>
    <t>https://topol-dt.ru/upload/iblock/037/999946a4_13f2_11ee_ae18_549f35008dee_f4c9409e_7716_11ee_abbd_549f35008dee.jpeg</t>
  </si>
  <si>
    <t>https://topol-dt.ru/upload/iblock/d36/999946a4_13f2_11ee_ae18_549f35008dee_f4c9409f_7716_11ee_abbd_549f35008dee.jpeg</t>
  </si>
  <si>
    <t>https://topol-dt.ru/upload/iblock/8a4/999946a4_13f2_11ee_ae18_549f35008dee_fbfba9b2_7716_11ee_abbd_549f35008dee.jpeg</t>
  </si>
  <si>
    <t>https://topol-dt.ru/upload/iblock/afa/999946a4_13f2_11ee_ae18_549f35008dee_fbfba9b3_7716_11ee_abbd_549f35008dee.jpeg</t>
  </si>
  <si>
    <t>https://topol-dt.ru/upload/iblock/bc2/999946a4_13f2_11ee_ae18_549f35008dee_0370b94d_7717_11ee_abbd_549f35008dee.jpeg</t>
  </si>
  <si>
    <t>https://topol-dt.ru/upload/iblock/f32/999946a4_13f2_11ee_ae18_549f35008dee_0370b94e_7717_11ee_abbd_549f35008dee.jpeg</t>
  </si>
  <si>
    <t>https://topol-dt.ru/upload/iblock/257/999946a4_13f2_11ee_ae18_549f35008dee_0abaf024_7717_11ee_abbd_549f35008dee.jpeg</t>
  </si>
  <si>
    <t>https://topol-dt.ru/upload/iblock/38d/999946a4_13f2_11ee_ae18_549f35008dee_10e2bf1a_7717_11ee_abbd_549f35008dee.jpeg</t>
  </si>
  <si>
    <t>https://topol-dt.ru/upload/iblock/c4a/999946a4_13f2_11ee_ae18_549f35008dee_3379b398_6e83_11ee_abbd_549f35008dee.pdf</t>
  </si>
  <si>
    <t>Кроватка детская Фея 140х60 см, белый</t>
  </si>
  <si>
    <t>26.35</t>
  </si>
  <si>
    <t>Кроватка детская Фея 140х60 см. изготовлена из высококачественного ЛДСП - безвредного и надежного материала для ребенка.Универсальный цвет сочетается с любой детской мебелью, а также с любым постельным бельем. Для данной модели кровати подходит матрас арт. 0002771.Можно докомплектовать кровать бортиком (приобретается отдельно).Бортик защитит ребенка от случайных падений с кровати.Устойчивая конструкция гарантирует безопасность и удобство при эксплуатации.Габариты изделия (ДхШхВ) – 1436х650х600 мм..</t>
  </si>
  <si>
    <t>https://topol-dt.ru/catalog/krovati_podrostkovye/krovatka_detskaya_feya_140kh60_sm_belyy/</t>
  </si>
  <si>
    <t>https://topol-dt.ru/upload/iblock/6bb/96592762_3d89_11ee_ae18_549f35008dee_173f18ca_7e23_11ee_abbd_549f35008dee.jpeg</t>
  </si>
  <si>
    <t>https://topol-dt.ru/upload/iblock/892/96592762_3d89_11ee_ae18_549f35008dee_1e70c911_7e23_11ee_abbd_549f35008dee.jpeg</t>
  </si>
  <si>
    <t>https://topol-dt.ru/upload/iblock/766/96592762_3d89_11ee_ae18_549f35008dee_1e70c912_7e23_11ee_abbd_549f35008dee.jpeg</t>
  </si>
  <si>
    <t>https://topol-dt.ru/upload/iblock/508/96592762_3d89_11ee_ae18_549f35008dee_25ba6e83_7e23_11ee_abbd_549f35008dee.jpeg</t>
  </si>
  <si>
    <t>https://topol-dt.ru/upload/iblock/45e/96592762_3d89_11ee_ae18_549f35008dee_25ba6e84_7e23_11ee_abbd_549f35008dee.jpeg</t>
  </si>
  <si>
    <t>https://topol-dt.ru/upload/iblock/3b8/96592762_3d89_11ee_ae18_549f35008dee_2c954af5_7e23_11ee_abbd_549f35008dee.jpeg</t>
  </si>
  <si>
    <t>https://topol-dt.ru/upload/iblock/059/96592762_3d89_11ee_ae18_549f35008dee_2c954af6_7e23_11ee_abbd_549f35008dee.jpeg</t>
  </si>
  <si>
    <t>https://topol-dt.ru/upload/iblock/3a4/96592762_3d89_11ee_ae18_549f35008dee_33e754f5_7e23_11ee_abbd_549f35008dee.jpeg</t>
  </si>
  <si>
    <t>https://topol-dt.ru/upload/iblock/44c/96592762_3d89_11ee_ae18_549f35008dee_33e754f6_7e23_11ee_abbd_549f35008dee.jpeg</t>
  </si>
  <si>
    <t>https://topol-dt.ru/upload/iblock/ebc/96592762_3d89_11ee_ae18_549f35008dee_9ad5e652_8542_11ee_abbd_549f35008dee.jpeg</t>
  </si>
  <si>
    <t>https://topol-dt.ru/upload/iblock/897/96592762_3d89_11ee_ae18_549f35008dee_f676d4b9_8aa8_11ee_abbd_549f35008dee.pdf</t>
  </si>
  <si>
    <t>Кроватка детская Фея 140х60 см, натуральный</t>
  </si>
  <si>
    <t>https://topol-dt.ru/catalog/krovati_podrostkovye/krovatka_detskaya_feya_140kh60_sm_naturalnyy/</t>
  </si>
  <si>
    <t>https://topol-dt.ru/upload/iblock/04b/cbbd44cb_3d89_11ee_ae18_549f35008dee_fcdb52e3_8541_11ee_abbd_549f35008dee.jpeg</t>
  </si>
  <si>
    <t>https://topol-dt.ru/upload/iblock/7d6/cbbd44cb_3d89_11ee_ae18_549f35008dee_fcdb52e4_8541_11ee_abbd_549f35008dee.jpeg</t>
  </si>
  <si>
    <t>https://topol-dt.ru/upload/iblock/2c3/cbbd44cb_3d89_11ee_ae18_549f35008dee_03b80a6d_8542_11ee_abbd_549f35008dee.jpeg</t>
  </si>
  <si>
    <t>https://topol-dt.ru/upload/iblock/ea6/cbbd44cb_3d89_11ee_ae18_549f35008dee_03b80a6e_8542_11ee_abbd_549f35008dee.jpeg</t>
  </si>
  <si>
    <t>https://topol-dt.ru/upload/iblock/a0a/cbbd44cb_3d89_11ee_ae18_549f35008dee_0b2d1a09_8542_11ee_abbd_549f35008dee.jpeg</t>
  </si>
  <si>
    <t>https://topol-dt.ru/upload/iblock/03b/cbbd44cb_3d89_11ee_ae18_549f35008dee_116a5561_8542_11ee_abbd_549f35008dee.jpeg</t>
  </si>
  <si>
    <t>https://topol-dt.ru/upload/iblock/94b/cbbd44cb_3d89_11ee_ae18_549f35008dee_116a5562_8542_11ee_abbd_549f35008dee.jpeg</t>
  </si>
  <si>
    <t>https://topol-dt.ru/upload/iblock/e6e/cbbd44cb_3d89_11ee_ae18_549f35008dee_1897fbb4_8542_11ee_abbd_549f35008dee.jpeg</t>
  </si>
  <si>
    <t>https://topol-dt.ru/upload/iblock/27f/cbbd44cb_3d89_11ee_ae18_549f35008dee_1897fbb5_8542_11ee_abbd_549f35008dee.jpeg</t>
  </si>
  <si>
    <t>https://topol-dt.ru/upload/iblock/295/cbbd44cb_3d89_11ee_ae18_549f35008dee_a6f5e8b8_8542_11ee_abbd_549f35008dee.jpeg</t>
  </si>
  <si>
    <t>https://topol-dt.ru/upload/iblock/624/cbbd44cb_3d89_11ee_ae18_549f35008dee_fec9444e_8aa8_11ee_abbd_549f35008dee.pdf</t>
  </si>
  <si>
    <t>Матрас детский Polini kids 140х60х10,  холлофайбер</t>
  </si>
  <si>
    <t>0.084</t>
  </si>
  <si>
    <t>Материал чехла матраса состоит из 100% хлопка (бязь). Толщина 10 см. Чехол из хлопчатобумажной ткани. Основа матраса- беспружинная. Имеет 2 стороны одинаковой степени жесткости: ниже средней. Размеры (ДхШхВ): 140 х 60 х 10 см...</t>
  </si>
  <si>
    <t>https://topol-dt.ru/catalog/matratsy/matras_detskiy_polini_kids_140kh60kh10_khollofayber/</t>
  </si>
  <si>
    <t>https://topol-dt.ru/upload/iblock/869/6cdc83d3_7d61_11ee_abbd_549f35008dee_e64265e6_937a_11ee_abbd_549f35008dee.jpeg</t>
  </si>
  <si>
    <t>https://topol-dt.ru/upload/iblock/3f8/6cdc83d3_7d61_11ee_abbd_549f35008dee_ec4da459_937a_11ee_abbd_549f35008dee.jpeg</t>
  </si>
  <si>
    <t>Кровать детская Фея 328-01 белый</t>
  </si>
  <si>
    <t>0.889824</t>
  </si>
  <si>
    <t>Кроватка детская Фея 328-01 отлично впишется в любую детскую комнату благодаря классическому дизайну и спокойной цветовой гамме.-опускающаяся боковина-в комплекте накладки ПВХ на бортики-ящик в основании для игрушек или постельного белья-реечное ортопедическое основание-натуральные материал: массив березы-регулировка ложа по высоте в 2 положения-маятник универсальный (с возможностью поперечного и продольного качания)Габариты:Размеры (ВхШхД) – 1040 х 684 х 1248 мм.Размер ложа – 120 х 60 см.</t>
  </si>
  <si>
    <t>https://topol-dt.ru/catalog/krovatki/krovat_detskaya_feya_328_01_belyy/</t>
  </si>
  <si>
    <t>https://topol-dt.ru/upload/iblock/6ce/01317d78_846f_11ee_abbd_549f35008dee_ed3c926a_8de2_11ee_abbd_549f35008dee.jpeg</t>
  </si>
  <si>
    <t>https://topol-dt.ru/upload/iblock/07a/01317d78_846f_11ee_abbd_549f35008dee_ed3c926b_8de2_11ee_abbd_549f35008dee.jpeg</t>
  </si>
  <si>
    <t>https://topol-dt.ru/upload/iblock/22e/01317d78_846f_11ee_abbd_549f35008dee_f624f8b1_8de2_11ee_abbd_549f35008dee.jpeg</t>
  </si>
  <si>
    <t>https://topol-dt.ru/upload/iblock/3ec/01317d78_846f_11ee_abbd_549f35008dee_f624f8b2_8de2_11ee_abbd_549f35008dee.jpeg</t>
  </si>
  <si>
    <t>https://topol-dt.ru/upload/iblock/bb0/01317d78_846f_11ee_abbd_549f35008dee_ff5e4dc0_8de2_11ee_abbd_549f35008dee.jpeg</t>
  </si>
  <si>
    <t>https://topol-dt.ru/upload/iblock/63d/01317d78_846f_11ee_abbd_549f35008dee_ff5e4dc1_8de2_11ee_abbd_549f35008dee.jpeg</t>
  </si>
  <si>
    <t>https://topol-dt.ru/upload/iblock/4e2/01317d78_846f_11ee_abbd_549f35008dee_0953af86_8de3_11ee_abbd_549f35008dee.jpeg</t>
  </si>
  <si>
    <t>https://topol-dt.ru/upload/iblock/5ab/01317d78_846f_11ee_abbd_549f35008dee_0953af87_8de3_11ee_abbd_549f35008dee.jpeg</t>
  </si>
  <si>
    <t>https://topol-dt.ru/upload/iblock/097/01317d78_846f_11ee_abbd_549f35008dee_11f24b24_8de3_11ee_abbd_549f35008dee.jpeg</t>
  </si>
  <si>
    <t>https://topol-dt.ru/upload/iblock/832/01317d78_846f_11ee_abbd_549f35008dee_11f24b25_8de3_11ee_abbd_549f35008dee.jpeg</t>
  </si>
  <si>
    <t>https://topol-dt.ru/upload/iblock/d40/01317d78_846f_11ee_abbd_549f35008dee_19ea466f_8de3_11ee_abbd_549f35008dee.jpeg</t>
  </si>
  <si>
    <t>https://topol-dt.ru/upload/iblock/ac7/01317d78_846f_11ee_abbd_549f35008dee_19ea4670_8de3_11ee_abbd_549f35008dee.jpeg</t>
  </si>
  <si>
    <t>https://topol-dt.ru/upload/iblock/6c6/01317d78_846f_11ee_abbd_549f35008dee_2155d089_8de3_11ee_abbd_549f35008dee.jpeg</t>
  </si>
  <si>
    <t>https://topol-dt.ru/upload/iblock/636/01317d78_846f_11ee_abbd_549f35008dee_2155d08a_8de3_11ee_abbd_549f35008dee.jpeg</t>
  </si>
  <si>
    <t>https://topol-dt.ru/upload/iblock/509/01317d78_846f_11ee_abbd_549f35008dee_2959b2b6_8de3_11ee_abbd_549f35008dee.jpeg</t>
  </si>
  <si>
    <t>https://topol-dt.ru/upload/iblock/5b2/01317d78_846f_11ee_abbd_549f35008dee_e10be663_8de2_11ee_abbd_549f35008dee.pdf</t>
  </si>
  <si>
    <t>Кровать детская Фея 328-01 бежевый</t>
  </si>
  <si>
    <t>https://topol-dt.ru/catalog/krovatki/krovat_detskaya_feya_328_01_bezhevyy/</t>
  </si>
  <si>
    <t>https://topol-dt.ru/upload/iblock/c1b/5395fed4_846f_11ee_abbd_549f35008dee_7d676bc5_94c4_11ee_abbd_549f35008dee.jpeg</t>
  </si>
  <si>
    <t>https://topol-dt.ru/upload/iblock/179/5395fed4_846f_11ee_abbd_549f35008dee_84d7b8a1_94c4_11ee_abbd_549f35008dee.jpeg</t>
  </si>
  <si>
    <t>https://topol-dt.ru/upload/iblock/36f/5395fed4_846f_11ee_abbd_549f35008dee_84d7b8a2_94c4_11ee_abbd_549f35008dee.jpeg</t>
  </si>
  <si>
    <t>https://topol-dt.ru/upload/iblock/5c6/5395fed4_846f_11ee_abbd_549f35008dee_902b04ae_94c4_11ee_abbd_549f35008dee.jpeg</t>
  </si>
  <si>
    <t>https://topol-dt.ru/upload/iblock/9f9/5395fed4_846f_11ee_abbd_549f35008dee_902b04af_94c4_11ee_abbd_549f35008dee.jpeg</t>
  </si>
  <si>
    <t>https://topol-dt.ru/upload/iblock/8ba/5395fed4_846f_11ee_abbd_549f35008dee_98b1d28a_94c4_11ee_abbd_549f35008dee.jpeg</t>
  </si>
  <si>
    <t>https://topol-dt.ru/upload/iblock/7f7/5395fed4_846f_11ee_abbd_549f35008dee_a01fbe04_94c4_11ee_abbd_549f35008dee.jpeg</t>
  </si>
  <si>
    <t>https://topol-dt.ru/upload/iblock/7bd/5395fed4_846f_11ee_abbd_549f35008dee_a01fbe05_94c4_11ee_abbd_549f35008dee.jpeg</t>
  </si>
  <si>
    <t>https://topol-dt.ru/upload/iblock/09f/5395fed4_846f_11ee_abbd_549f35008dee_ae0b29ff_94c4_11ee_abbd_549f35008dee.jpeg</t>
  </si>
  <si>
    <t>https://topol-dt.ru/upload/iblock/2cf/5395fed4_846f_11ee_abbd_549f35008dee_ae0b2a00_94c4_11ee_abbd_549f35008dee.jpeg</t>
  </si>
  <si>
    <t>https://topol-dt.ru/upload/iblock/86d/5395fed4_846f_11ee_abbd_549f35008dee_b9124a04_94c4_11ee_abbd_549f35008dee.jpeg</t>
  </si>
  <si>
    <t>https://topol-dt.ru/upload/iblock/44d/5395fed4_846f_11ee_abbd_549f35008dee_c0d5e708_94c4_11ee_abbd_549f35008dee.jpeg</t>
  </si>
  <si>
    <t>https://topol-dt.ru/upload/iblock/b89/5395fed4_846f_11ee_abbd_549f35008dee_c6e386db_94c4_11ee_abbd_549f35008dee.jpeg</t>
  </si>
  <si>
    <t>https://topol-dt.ru/upload/iblock/a31/5395fed4_846f_11ee_abbd_549f35008dee_cdb45784_94c4_11ee_abbd_549f35008dee.jpeg</t>
  </si>
  <si>
    <t>https://topol-dt.ru/upload/iblock/589/5395fed4_846f_11ee_abbd_549f35008dee_33a4c605_8de3_11ee_abbd_549f35008dee.pdf</t>
  </si>
  <si>
    <t>Кроватка детская Polini kids Simple 350, белый</t>
  </si>
  <si>
    <t>https://topol-dt.ru/catalog/krovatki/krovatka_detskaya_polini_kids_simple_350_belyy/</t>
  </si>
  <si>
    <t>https://topol-dt.ru/upload/iblock/f54/ae8f84ad_7e20_11ee_abbd_549f35008dee_adc000a6_d6e4_11ee_ba8a_5254001dfc81.jpeg</t>
  </si>
  <si>
    <t>https://topol-dt.ru/upload/iblock/792/ae8f84ad_7e20_11ee_abbd_549f35008dee_ad6a0b61_9806_11ee_abbd_549f35008dee.jpeg</t>
  </si>
  <si>
    <t>https://topol-dt.ru/upload/iblock/754/ae8f84ad_7e20_11ee_abbd_549f35008dee_ad6a0b62_9806_11ee_abbd_549f35008dee.jpeg</t>
  </si>
  <si>
    <t>https://topol-dt.ru/upload/iblock/346/ae8f84ad_7e20_11ee_abbd_549f35008dee_b5515d09_9806_11ee_abbd_549f35008dee.jpeg</t>
  </si>
  <si>
    <t>https://topol-dt.ru/upload/iblock/298/ae8f84ad_7e20_11ee_abbd_549f35008dee_b5515d0a_9806_11ee_abbd_549f35008dee.jpeg</t>
  </si>
  <si>
    <t>https://topol-dt.ru/upload/iblock/931/ae8f84ad_7e20_11ee_abbd_549f35008dee_bb499079_9806_11ee_abbd_549f35008dee.jpeg</t>
  </si>
  <si>
    <t>https://topol-dt.ru/upload/iblock/26d/ae8f84ad_7e20_11ee_abbd_549f35008dee_bb49907a_9806_11ee_abbd_549f35008dee.jpeg</t>
  </si>
  <si>
    <t>https://topol-dt.ru/upload/iblock/480/ae8f84ad_7e20_11ee_abbd_549f35008dee_c3d2bfb5_9806_11ee_abbd_549f35008dee.jpeg</t>
  </si>
  <si>
    <t>https://topol-dt.ru/upload/iblock/392/ae8f84ad_7e20_11ee_abbd_549f35008dee_c3d2bfb6_9806_11ee_abbd_549f35008dee.jpeg</t>
  </si>
  <si>
    <t>https://topol-dt.ru/upload/iblock/4b0/ae8f84ad_7e20_11ee_abbd_549f35008dee_cbee6fa4_9806_11ee_abbd_549f35008dee.jpeg</t>
  </si>
  <si>
    <t>https://topol-dt.ru/upload/iblock/1b4/ae8f84ad_7e20_11ee_abbd_549f35008dee_cbee6fa5_9806_11ee_abbd_549f35008dee.jpeg</t>
  </si>
  <si>
    <t>https://topol-dt.ru/upload/iblock/f2a/ae8f84ad_7e20_11ee_abbd_549f35008dee_d7dc7523_9806_11ee_abbd_549f35008dee.jpeg</t>
  </si>
  <si>
    <t>https://topol-dt.ru/upload/iblock/171/ae8f84ad_7e20_11ee_abbd_549f35008dee_d7dc7524_9806_11ee_abbd_549f35008dee.jpeg</t>
  </si>
  <si>
    <t>https://topol-dt.ru/upload/iblock/008/ae8f84ad_7e20_11ee_abbd_549f35008dee_e62e3c49_9806_11ee_abbd_549f35008dee.jpeg</t>
  </si>
  <si>
    <t>https://topol-dt.ru/upload/iblock/735/ae8f84ad_7e20_11ee_abbd_549f35008dee_e62e3c4a_9806_11ee_abbd_549f35008dee.jpeg</t>
  </si>
  <si>
    <t>https://topol-dt.ru/upload/iblock/418/ae8f84ad_7e20_11ee_abbd_549f35008dee_f2c2e21c_9806_11ee_abbd_549f35008dee.jpeg</t>
  </si>
  <si>
    <t>https://topol-dt.ru/upload/iblock/5b4/ae8f84ad_7e20_11ee_abbd_549f35008dee_fa6eb15e_9806_11ee_abbd_549f35008dee.jpeg</t>
  </si>
  <si>
    <t>https://topol-dt.ru/upload/iblock/79d/ae8f84ad_7e20_11ee_abbd_549f35008dee_19c6d7e4_fcab_11ee_ba8e_5254001dfc81.jpeg</t>
  </si>
  <si>
    <t>https://topol-dt.ru/upload/iblock/c12/ae8f84ad_7e20_11ee_abbd_549f35008dee_19c6d7e5_fcab_11ee_ba8e_5254001dfc81.jpeg</t>
  </si>
  <si>
    <t>https://topol-dt.ru/upload/iblock/da8/ae8f84ad_7e20_11ee_abbd_549f35008dee_619977eb_99c3_11ee_abbd_549f35008dee.pdf</t>
  </si>
  <si>
    <t>Кроватка детская Polini kids Simple 350, белый-дуб крафт</t>
  </si>
  <si>
    <t>https://topol-dt.ru/catalog/krovatki/krovatka_detskaya_polini_kids_simple_350_belyy_dub_kraft/</t>
  </si>
  <si>
    <t>https://topol-dt.ru/upload/iblock/d6a/3fb1e544_7e21_11ee_abbd_549f35008dee_59b2ecf8_d6e4_11ee_ba8a_5254001dfc81.jpeg</t>
  </si>
  <si>
    <t>https://topol-dt.ru/upload/iblock/614/3fb1e544_7e21_11ee_abbd_549f35008dee_8ccd1590_9804_11ee_abbd_549f35008dee.jpeg</t>
  </si>
  <si>
    <t>https://topol-dt.ru/upload/iblock/312/3fb1e544_7e21_11ee_abbd_549f35008dee_8ccd1591_9804_11ee_abbd_549f35008dee.jpeg</t>
  </si>
  <si>
    <t>https://topol-dt.ru/upload/iblock/9bc/3fb1e544_7e21_11ee_abbd_549f35008dee_9a3cb9fc_9804_11ee_abbd_549f35008dee.jpeg</t>
  </si>
  <si>
    <t>https://topol-dt.ru/upload/iblock/bad/3fb1e544_7e21_11ee_abbd_549f35008dee_9a3cb9fd_9804_11ee_abbd_549f35008dee.jpeg</t>
  </si>
  <si>
    <t>https://topol-dt.ru/upload/iblock/6e9/3fb1e544_7e21_11ee_abbd_549f35008dee_a91af252_9804_11ee_abbd_549f35008dee.jpeg</t>
  </si>
  <si>
    <t>https://topol-dt.ru/upload/iblock/b2f/3fb1e544_7e21_11ee_abbd_549f35008dee_b22e315e_9804_11ee_abbd_549f35008dee.jpeg</t>
  </si>
  <si>
    <t>https://topol-dt.ru/upload/iblock/bb6/3fb1e544_7e21_11ee_abbd_549f35008dee_b22e315f_9804_11ee_abbd_549f35008dee.jpeg</t>
  </si>
  <si>
    <t>https://topol-dt.ru/upload/iblock/fda/3fb1e544_7e21_11ee_abbd_549f35008dee_bcf0497b_9804_11ee_abbd_549f35008dee.jpeg</t>
  </si>
  <si>
    <t>https://topol-dt.ru/upload/iblock/5bd/3fb1e544_7e21_11ee_abbd_549f35008dee_c2efa10b_9804_11ee_abbd_549f35008dee.jpeg</t>
  </si>
  <si>
    <t>https://topol-dt.ru/upload/iblock/2a7/3fb1e544_7e21_11ee_abbd_549f35008dee_c2efa10c_9804_11ee_abbd_549f35008dee.jpeg</t>
  </si>
  <si>
    <t>https://topol-dt.ru/upload/iblock/e67/3fb1e544_7e21_11ee_abbd_549f35008dee_cdef9cef_9804_11ee_abbd_549f35008dee.jpeg</t>
  </si>
  <si>
    <t>https://topol-dt.ru/upload/iblock/452/3fb1e544_7e21_11ee_abbd_549f35008dee_cdef9cf0_9804_11ee_abbd_549f35008dee.jpeg</t>
  </si>
  <si>
    <t>https://topol-dt.ru/upload/iblock/734/3fb1e544_7e21_11ee_abbd_549f35008dee_db5cdffb_9804_11ee_abbd_549f35008dee.jpeg</t>
  </si>
  <si>
    <t>https://topol-dt.ru/upload/iblock/941/3fb1e544_7e21_11ee_abbd_549f35008dee_b29c2ea2_9805_11ee_abbd_549f35008dee.jpeg</t>
  </si>
  <si>
    <t>https://topol-dt.ru/upload/iblock/426/3fb1e544_7e21_11ee_abbd_549f35008dee_ba34f2e2_9805_11ee_abbd_549f35008dee.jpeg</t>
  </si>
  <si>
    <t>https://topol-dt.ru/upload/iblock/afd/3fb1e544_7e21_11ee_abbd_549f35008dee_ba34f2e3_9805_11ee_abbd_549f35008dee.jpeg</t>
  </si>
  <si>
    <t>https://topol-dt.ru/upload/iblock/44e/3fb1e544_7e21_11ee_abbd_549f35008dee_f4648945_fcaa_11ee_ba8e_5254001dfc81.jpeg</t>
  </si>
  <si>
    <t>https://topol-dt.ru/upload/iblock/11a/3fb1e544_7e21_11ee_abbd_549f35008dee_f4648946_fcaa_11ee_ba8e_5254001dfc81.jpeg</t>
  </si>
  <si>
    <t>https://topol-dt.ru/upload/iblock/4ae/3fb1e544_7e21_11ee_abbd_549f35008dee_694a09ef_99c3_11ee_abbd_549f35008dee.pdf</t>
  </si>
  <si>
    <t>Набор ящиков деревянных для хранения Polini Home Boxy, 3 шт., натуральный</t>
  </si>
  <si>
    <t>Ящик для хранения деревянный представляет собой функциональное и стильное решение для организации пространства в доме.Обладает прочной конструкцией и выдерживает нагрузку, что позволяет хранить в нем различные предметы, такие как книги, косметические принадлежности, специи, одежду, цветы и многое другое..Скругленные края предотвращают возможные травмы или порезы при использовании, что особенно важно для безопасности детей..Ящик деревянный для хранения - это не только практичное решение для организации пространства, но и стильный элемент декора. Его натуральная текстура и приятный внешний вид гармонично впишутся в любой интерьер, создавая ощущение теплоты и уюта.Поможет сохранить порядок и создать уютную атмосферу, придавая интерьеру натуральный и стильный вид.Размеры: 32х32х12, 25х25х12, 18х18х12 см.</t>
  </si>
  <si>
    <t>https://topol-dt.ru/catalog/khozyaystvennye_tovary/nabor_yashchikov_derevyannykh_dlya_khraneniya_polini_home_boxy_3_sht_naturalnyy/</t>
  </si>
  <si>
    <t>https://topol-dt.ru/upload/iblock/9b0/c6a4575b_fb01_11ed_ae18_549f35008dee_f09c9fe6_7e25_11ee_abbd_549f35008dee.jpeg</t>
  </si>
  <si>
    <t>516.67</t>
  </si>
  <si>
    <t>https://topol-dt.ru/upload/iblock/847/c6a4575b_fb01_11ed_ae18_549f35008dee_f09c9fe7_7e25_11ee_abbd_549f35008dee.jpeg</t>
  </si>
  <si>
    <t>https://topol-dt.ru/upload/iblock/479/c6a4575b_fb01_11ed_ae18_549f35008dee_f6ad4b92_7e25_11ee_abbd_549f35008dee.jpeg</t>
  </si>
  <si>
    <t>https://topol-dt.ru/upload/iblock/759/c6a4575b_fb01_11ed_ae18_549f35008dee_f6ad4b93_7e25_11ee_abbd_549f35008dee.jpeg</t>
  </si>
  <si>
    <t>https://topol-dt.ru/upload/iblock/ae6/c6a4575b_fb01_11ed_ae18_549f35008dee_f6ad4b94_7e25_11ee_abbd_549f35008dee.jpeg</t>
  </si>
  <si>
    <t>https://topol-dt.ru/upload/iblock/381/c6a4575b_fb01_11ed_ae18_549f35008dee_ff52b58b_7e25_11ee_abbd_549f35008dee.jpeg</t>
  </si>
  <si>
    <t>https://topol-dt.ru/upload/iblock/217/c6a4575b_fb01_11ed_ae18_549f35008dee_bb2adcb4_9f2f_11ee_abbd_549f35008dee.jpeg</t>
  </si>
  <si>
    <t>Набор ящиков деревянных для хранения Polini Home Basket, 3 шт., белый</t>
  </si>
  <si>
    <t>Ящик для хранения деревянный представляет собой функциональное и стильное решение для организации пространства в доме.Обладает прочной конструкцией и выдерживает нагрузку, что позволяет хранить в нем различные предметы, такие как книги, косметические принадлежности, специи, одежду, цветы и многое другое..Скругленные края предотвращают возможные травмы или порезы при использовании, что особенно важно для безопасности детей..Ящик деревянный для хранения - это не только практичное решение для организации пространства, но и стильный элемент декора. Его натуральная текстура и приятный внешний вид гармонично впишутся в любой интерьер, создавая ощущение теплоты и уюта.Поможет сохранить порядок и создать уютную атмосферу, придавая интерьеру натуральный и стильный вид.Размеры: 30х20х12, 23х17х12, 16х14х12 см.</t>
  </si>
  <si>
    <t>https://topol-dt.ru/catalog/khozyaystvennye_tovary/nabor_yashchikov_derevyannykh_dlya_khraneniya_polini_home_basket_3_sht_belyy/</t>
  </si>
  <si>
    <t>https://topol-dt.ru/upload/iblock/e1b/21f5bb81_004b_11ee_ae18_549f35008dee_e6b2f7c4_7e24_11ee_abbd_549f35008dee.jpeg</t>
  </si>
  <si>
    <t>496.67</t>
  </si>
  <si>
    <t>https://topol-dt.ru/upload/iblock/5b4/21f5bb81_004b_11ee_ae18_549f35008dee_e6b2f7c5_7e24_11ee_abbd_549f35008dee.jpeg</t>
  </si>
  <si>
    <t>https://topol-dt.ru/upload/iblock/019/21f5bb81_004b_11ee_ae18_549f35008dee_ee6ee8b2_7e24_11ee_abbd_549f35008dee.jpeg</t>
  </si>
  <si>
    <t>https://topol-dt.ru/upload/iblock/c3e/21f5bb81_004b_11ee_ae18_549f35008dee_ee6ee8b3_7e24_11ee_abbd_549f35008dee.jpeg</t>
  </si>
  <si>
    <t>https://topol-dt.ru/upload/iblock/5a2/21f5bb81_004b_11ee_ae18_549f35008dee_f61ccfab_7e24_11ee_abbd_549f35008dee.jpeg</t>
  </si>
  <si>
    <t>https://topol-dt.ru/upload/iblock/ca6/21f5bb81_004b_11ee_ae18_549f35008dee_5ecc36d2_9f2f_11ee_abbd_549f35008dee.jpeg</t>
  </si>
  <si>
    <t>Набор ящиков деревянных для хранения Polini Home Basket, 3 шт., лакированный</t>
  </si>
  <si>
    <t>https://topol-dt.ru/catalog/khozyaystvennye_tovary/nabor_yashchikov_derevyannykh_dlya_khraneniya_polini_home_basket_3_sht_lakirovannyy/</t>
  </si>
  <si>
    <t>https://topol-dt.ru/upload/iblock/e8a/6ed90e3a_004b_11ee_ae18_549f35008dee_399a6927_7e25_11ee_abbd_549f35008dee.jpeg</t>
  </si>
  <si>
    <t>616.67</t>
  </si>
  <si>
    <t>https://topol-dt.ru/upload/iblock/44a/6ed90e3a_004b_11ee_ae18_549f35008dee_399a6928_7e25_11ee_abbd_549f35008dee.jpeg</t>
  </si>
  <si>
    <t>https://topol-dt.ru/upload/iblock/34e/6ed90e3a_004b_11ee_ae18_549f35008dee_3ff51738_7e25_11ee_abbd_549f35008dee.jpeg</t>
  </si>
  <si>
    <t>https://topol-dt.ru/upload/iblock/fbc/6ed90e3a_004b_11ee_ae18_549f35008dee_3ff51739_7e25_11ee_abbd_549f35008dee.jpeg</t>
  </si>
  <si>
    <t>https://topol-dt.ru/upload/iblock/704/6ed90e3a_004b_11ee_ae18_549f35008dee_3ff5173a_7e25_11ee_abbd_549f35008dee.jpeg</t>
  </si>
  <si>
    <t>https://topol-dt.ru/upload/iblock/e30/6ed90e3a_004b_11ee_ae18_549f35008dee_488c020b_7e25_11ee_abbd_549f35008dee.jpeg</t>
  </si>
  <si>
    <t>https://topol-dt.ru/upload/iblock/954/6ed90e3a_004b_11ee_ae18_549f35008dee_56b549a3_9f2f_11ee_abbd_549f35008dee.jpeg</t>
  </si>
  <si>
    <t>Набор ящиков деревянных для хранения Polini Home Boxy, 3 шт., белый</t>
  </si>
  <si>
    <t>https://topol-dt.ru/catalog/khozyaystvennye_tovary/nabor_yashchikov_derevyannykh_dlya_khraneniya_polini_home_boxy_3_sht_belyy/</t>
  </si>
  <si>
    <t>https://topol-dt.ru/upload/iblock/344/b1c7fb1e_004d_11ee_ae18_549f35008dee_2140053f_98c7_11ee_abbd_549f35008dee.jpeg</t>
  </si>
  <si>
    <t>https://topol-dt.ru/upload/iblock/12a/b1c7fb1e_004d_11ee_ae18_549f35008dee_21400540_98c7_11ee_abbd_549f35008dee.jpeg</t>
  </si>
  <si>
    <t>https://topol-dt.ru/upload/iblock/63f/b1c7fb1e_004d_11ee_ae18_549f35008dee_2b96ff6f_98c7_11ee_abbd_549f35008dee.jpeg</t>
  </si>
  <si>
    <t>https://topol-dt.ru/upload/iblock/05e/b1c7fb1e_004d_11ee_ae18_549f35008dee_2b96ff70_98c7_11ee_abbd_549f35008dee.jpeg</t>
  </si>
  <si>
    <t>https://topol-dt.ru/upload/iblock/6ac/b1c7fb1e_004d_11ee_ae18_549f35008dee_34fb2d44_98c7_11ee_abbd_549f35008dee.jpeg</t>
  </si>
  <si>
    <t>https://topol-dt.ru/upload/iblock/f44/b1c7fb1e_004d_11ee_ae18_549f35008dee_34fb2d45_98c7_11ee_abbd_549f35008dee.jpeg</t>
  </si>
  <si>
    <t>https://topol-dt.ru/upload/iblock/df0/b1c7fb1e_004d_11ee_ae18_549f35008dee_b2e45400_9f2f_11ee_abbd_549f35008dee.jpeg</t>
  </si>
  <si>
    <t>Набор ящиков деревянных для хранения Polini Home Boxy, 3 шт., лакированный</t>
  </si>
  <si>
    <t>https://topol-dt.ru/catalog/khozyaystvennye_tovary/nabor_yashchikov_derevyannykh_dlya_khraneniya_polini_home_boxy_3_sht_lakirovannyy/</t>
  </si>
  <si>
    <t>https://topol-dt.ru/upload/iblock/151/bf41250b_004d_11ee_ae18_549f35008dee_51cbf5b5_98c7_11ee_abbd_549f35008dee.jpeg</t>
  </si>
  <si>
    <t>416.67</t>
  </si>
  <si>
    <t>https://topol-dt.ru/upload/iblock/fe2/bf41250b_004d_11ee_ae18_549f35008dee_51cbf5b6_98c7_11ee_abbd_549f35008dee.jpeg</t>
  </si>
  <si>
    <t>https://topol-dt.ru/upload/iblock/fcc/bf41250b_004d_11ee_ae18_549f35008dee_5b589aee_98c7_11ee_abbd_549f35008dee.jpeg</t>
  </si>
  <si>
    <t>https://topol-dt.ru/upload/iblock/4a4/bf41250b_004d_11ee_ae18_549f35008dee_5b589aef_98c7_11ee_abbd_549f35008dee.jpeg</t>
  </si>
  <si>
    <t>https://topol-dt.ru/upload/iblock/c02/bf41250b_004d_11ee_ae18_549f35008dee_66bc909e_98c7_11ee_abbd_549f35008dee.jpeg</t>
  </si>
  <si>
    <t>https://topol-dt.ru/upload/iblock/6f9/bf41250b_004d_11ee_ae18_549f35008dee_66bc909f_98c7_11ee_abbd_549f35008dee.jpeg</t>
  </si>
  <si>
    <t>https://topol-dt.ru/upload/iblock/043/bf41250b_004d_11ee_ae18_549f35008dee_a88fbb30_9f2f_11ee_abbd_549f35008dee.jpeg</t>
  </si>
  <si>
    <t>Набор ящиков деревянных для хранения Polini Home Basket, 3 шт., натуральный</t>
  </si>
  <si>
    <t>Ящик для хранения деревянный представляет собой функциональное и стильное решение для организации пространства в доме._x000D_
Обладает прочной конструкцией и выдерживает нагрузку, что позволяет хранить в нем различные предметы, такие как книги, косметические принадлежности, специи, одежду, цветы и многое другое.._x000D_
Скругленные края предотвращают возможные травмы или порезы при использовании, что особенно важно для безопасности детей.._x000D_
Ящик деревянный для хранения - это не только практичное решение для организации пространства, но и стильный элемент декора. Его натуральная текстура и приятный внешний вид гармонично впишутся в любой интерьер, создавая ощущение теплоты и уюта._x000D_
Поможет сохранить порядок и создать уютную атмосферу, придавая интерьеру натуральный и стильный вид._x000D_
_x000D_
Размеры: 30х20х12, 23х17х12, 16х14х12 см.</t>
  </si>
  <si>
    <t>https://topol-dt.ru/catalog/khozyaystvennye_tovary/nabor_yashchikov_derevyannykh_dlya_khraneniya_polini_home_basket_3_sht_naturalnyy/</t>
  </si>
  <si>
    <t>https://topol-dt.ru/upload/iblock/0d1/0003151-nabor-yashchikov-derevyannykh-dlya-khraneniya-polini-home-basket_-3-sht._-naturalnyy_2_bp.jpg</t>
  </si>
  <si>
    <t>396.67</t>
  </si>
  <si>
    <t>https://topol-dt.ru/upload/iblock/cda/0003151-nabor-yashchikov-derevyannykh-dlya-khraneniya-polini-home-basket_-3-sht._-naturalnyy_1_bp.jpg</t>
  </si>
  <si>
    <t>https://topol-dt.ru/upload/iblock/185/0003151-nabor-yashchikov-derevyannykh-dlya-khraneniya-polini-home-basket_-3-sht._-naturalnyy_2_bp.jpg</t>
  </si>
  <si>
    <t>https://topol-dt.ru/upload/iblock/a24/0003151-nabor-yashchikov-derevyannykh-dlya-khraneniya-polini-home-basket_-3-sht._-naturalnyy_3_bp.jpg</t>
  </si>
  <si>
    <t>https://topol-dt.ru/upload/iblock/ab8/0003151-nabor-yashchikov-derevyannykh-dlya-khraneniya-polini-home-basket_-3-sht._-naturalnyy_4_bp.jpg</t>
  </si>
  <si>
    <t>https://topol-dt.ru/upload/iblock/61a/0003151-nabor-yashchikov-derevyannykh-dlya-khraneniya-polini-home-basket_-3-sht._-naturalnyy_5_bp.jpg</t>
  </si>
  <si>
    <t>https://topol-dt.ru/upload/iblock/3b9/0003151-nabor-yashchikov-derevyannykh-dlya-khraneniya-polini-home-basket_-3-sht._-naturalnyy_6_bp.jpg</t>
  </si>
  <si>
    <t>https://topol-dt.ru/upload/iblock/2dd/size_0003151-nabor-yashchikov-derevyannykh-dlya-khraneniya-polini-home-basket_-3-sht-vr.jpg</t>
  </si>
  <si>
    <t>Рамка для пеленания Polini kids для комода Универсальная 600, белый</t>
  </si>
  <si>
    <t>Универсальная пеленальная рамка Polini станет функциональным дополнением к комоду.Рамка превращает обычный комод в пеленальный.Бортики по  трем сторонам рамки создают безопасность и комфорт.Все углы изделия сглаженные.Изделие имеет регулировку диапазона глубины, благодаря чему подходит для комодов с глубиной колпака от 44,3 см до 51,8 см. Габариты рамки (ДхГхВ) – 60,2 х 76,5-78,8 х 9,6 см.</t>
  </si>
  <si>
    <t>https://topol-dt.ru/catalog/pelenalnye_doski_1/ramka_dlya_pelenaniya_polini_kids_dlya_komoda_universalnaya_600_belyy/</t>
  </si>
  <si>
    <t>https://topol-dt.ru/upload/iblock/c76/4ce093f7_5089_11ee_9b87_549f35008dee_a571f929_9f38_11ee_abbd_549f35008dee.jpeg</t>
  </si>
  <si>
    <t>https://topol-dt.ru/upload/iblock/9c5/4ce093f7_5089_11ee_9b87_549f35008dee_a571f92a_9f38_11ee_abbd_549f35008dee.jpeg</t>
  </si>
  <si>
    <t>https://topol-dt.ru/upload/iblock/08f/4ce093f7_5089_11ee_9b87_549f35008dee_abbd7cc3_9f38_11ee_abbd_549f35008dee.jpeg</t>
  </si>
  <si>
    <t>https://topol-dt.ru/upload/iblock/bfb/4ce093f7_5089_11ee_9b87_549f35008dee_abbd7cc4_9f38_11ee_abbd_549f35008dee.jpeg</t>
  </si>
  <si>
    <t>https://topol-dt.ru/upload/iblock/386/4ce093f7_5089_11ee_9b87_549f35008dee_b26a98c7_9f38_11ee_abbd_549f35008dee.jpeg</t>
  </si>
  <si>
    <t>https://topol-dt.ru/upload/iblock/8e8/4ce093f7_5089_11ee_9b87_549f35008dee_b26a98ca_9f38_11ee_abbd_549f35008dee.jpeg</t>
  </si>
  <si>
    <t>https://topol-dt.ru/upload/iblock/c57/4ce093f7_5089_11ee_9b87_549f35008dee_b26a98cb_9f38_11ee_abbd_549f35008dee.jpeg</t>
  </si>
  <si>
    <t>https://topol-dt.ru/upload/iblock/ba7/4ce093f7_5089_11ee_9b87_549f35008dee_bb3ff40c_9f38_11ee_abbd_549f35008dee.jpeg</t>
  </si>
  <si>
    <t>https://topol-dt.ru/upload/iblock/681/4ce093f7_5089_11ee_9b87_549f35008dee_bb3ff40d_9f38_11ee_abbd_549f35008dee.jpeg</t>
  </si>
  <si>
    <t>https://topol-dt.ru/upload/iblock/6ba/4ce093f7_5089_11ee_9b87_549f35008dee_c1d5424e_9f38_11ee_abbd_549f35008dee.jpeg</t>
  </si>
  <si>
    <t>https://topol-dt.ru/upload/iblock/c70/4ce093f7_5089_11ee_9b87_549f35008dee_9e78b11c_9f38_11ee_abbd_549f35008dee.pdf</t>
  </si>
  <si>
    <t>Рамка для пеленания Polini kids для комода Универсальная 600, серый</t>
  </si>
  <si>
    <t>https://topol-dt.ru/catalog/pelenalnye_doski_1/ramka_dlya_pelenaniya_polini_kids_dlya_komoda_universalnaya_600_seryy/</t>
  </si>
  <si>
    <t>https://topol-dt.ru/upload/iblock/1e7/4772ee4e_508a_11ee_9b87_549f35008dee_aa3ad383_7e1d_11ee_abbd_549f35008dee.jpeg</t>
  </si>
  <si>
    <t>https://topol-dt.ru/upload/iblock/dbe/4772ee4e_508a_11ee_9b87_549f35008dee_aa3ad384_7e1d_11ee_abbd_549f35008dee.jpeg</t>
  </si>
  <si>
    <t>https://topol-dt.ru/upload/iblock/17e/4772ee4e_508a_11ee_9b87_549f35008dee_b7fe965c_7e1d_11ee_abbd_549f35008dee.jpeg</t>
  </si>
  <si>
    <t>https://topol-dt.ru/upload/iblock/ffc/4772ee4e_508a_11ee_9b87_549f35008dee_b7fe965d_7e1d_11ee_abbd_549f35008dee.jpeg</t>
  </si>
  <si>
    <t>https://topol-dt.ru/upload/iblock/016/4772ee4e_508a_11ee_9b87_549f35008dee_c0863eb5_7e1d_11ee_abbd_549f35008dee.jpeg</t>
  </si>
  <si>
    <t>https://topol-dt.ru/upload/iblock/178/4772ee4e_508a_11ee_9b87_549f35008dee_c0863eb6_7e1d_11ee_abbd_549f35008dee.jpeg</t>
  </si>
  <si>
    <t>https://topol-dt.ru/upload/iblock/487/4772ee4e_508a_11ee_9b87_549f35008dee_c96d1f73_7e1d_11ee_abbd_549f35008dee.jpeg</t>
  </si>
  <si>
    <t>https://topol-dt.ru/upload/iblock/139/4772ee4e_508a_11ee_9b87_549f35008dee_c96d1f74_7e1d_11ee_abbd_549f35008dee.jpeg</t>
  </si>
  <si>
    <t>https://topol-dt.ru/upload/iblock/e31/4772ee4e_508a_11ee_9b87_549f35008dee_cec6bdcb_9f38_11ee_abbd_549f35008dee.pdf</t>
  </si>
  <si>
    <t>Кровать детская Фея 328-01 белый-графит</t>
  </si>
  <si>
    <t>Кроватка детская Фея 328-01 отлично впишется в любую детскую комнату благодаря классическому дизайну и спокойной цветовой гамме.-опускающаяся боковина-в комплекте накладки ПВХ на бортики-ящик в основании для игрушек или постельного белья-реечное ортопедическое основание-натуральные материал: массив березы-регулировка ложа по высоте в 2 положения-маятник универсальный (с возможностью поперечного и продольного качания)Габариты:Размеры (ВхШхД) – 1040 х 684 х 1248 мм..Размер ложа – 120 х 60 см..</t>
  </si>
  <si>
    <t>https://topol-dt.ru/catalog/krovatki/krovat_detskaya_feya_328_01_belyy_grafit/</t>
  </si>
  <si>
    <t>https://topol-dt.ru/upload/iblock/afd/c12ab7d1_846f_11ee_abbd_549f35008dee_194f3e84_9d68_11ee_abbd_549f35008dee.jpeg</t>
  </si>
  <si>
    <t>https://topol-dt.ru/upload/iblock/72c/c12ab7d1_846f_11ee_abbd_549f35008dee_2480b419_9d68_11ee_abbd_549f35008dee.jpeg</t>
  </si>
  <si>
    <t>https://topol-dt.ru/upload/iblock/10b/c12ab7d1_846f_11ee_abbd_549f35008dee_2480b41a_9d68_11ee_abbd_549f35008dee.jpeg</t>
  </si>
  <si>
    <t>https://topol-dt.ru/upload/iblock/90b/c12ab7d1_846f_11ee_abbd_549f35008dee_2f23ca48_9d68_11ee_abbd_549f35008dee.jpeg</t>
  </si>
  <si>
    <t>https://topol-dt.ru/upload/iblock/5e3/c12ab7d1_846f_11ee_abbd_549f35008dee_354936c2_9d68_11ee_abbd_549f35008dee.jpeg</t>
  </si>
  <si>
    <t>https://topol-dt.ru/upload/iblock/744/c12ab7d1_846f_11ee_abbd_549f35008dee_354936c3_9d68_11ee_abbd_549f35008dee.jpeg</t>
  </si>
  <si>
    <t>https://topol-dt.ru/upload/iblock/04d/c12ab7d1_846f_11ee_abbd_549f35008dee_3badf719_9d68_11ee_abbd_549f35008dee.jpeg</t>
  </si>
  <si>
    <t>https://topol-dt.ru/upload/iblock/85f/c12ab7d1_846f_11ee_abbd_549f35008dee_3badf71a_9d68_11ee_abbd_549f35008dee.jpeg</t>
  </si>
  <si>
    <t>https://topol-dt.ru/upload/iblock/5c0/c12ab7d1_846f_11ee_abbd_549f35008dee_43ad81b4_9d68_11ee_abbd_549f35008dee.jpeg</t>
  </si>
  <si>
    <t>https://topol-dt.ru/upload/iblock/9a0/c12ab7d1_846f_11ee_abbd_549f35008dee_49cafed1_9d68_11ee_abbd_549f35008dee.jpeg</t>
  </si>
  <si>
    <t>https://topol-dt.ru/upload/iblock/4ed/c12ab7d1_846f_11ee_abbd_549f35008dee_49cafed2_9d68_11ee_abbd_549f35008dee.jpeg</t>
  </si>
  <si>
    <t>https://topol-dt.ru/upload/iblock/bce/c12ab7d1_846f_11ee_abbd_549f35008dee_516dc210_9d68_11ee_abbd_549f35008dee.jpeg</t>
  </si>
  <si>
    <t>https://topol-dt.ru/upload/iblock/a0e/c12ab7d1_846f_11ee_abbd_549f35008dee_516dc211_9d68_11ee_abbd_549f35008dee.jpeg</t>
  </si>
  <si>
    <t>https://topol-dt.ru/upload/iblock/3f0/c12ab7d1_846f_11ee_abbd_549f35008dee_58c52355_9d68_11ee_abbd_549f35008dee.jpeg</t>
  </si>
  <si>
    <t>https://topol-dt.ru/upload/iblock/97c/c12ab7d1_846f_11ee_abbd_549f35008dee_58c52356_9d68_11ee_abbd_549f35008dee.jpeg</t>
  </si>
  <si>
    <t>https://topol-dt.ru/upload/iblock/3cd/c12ab7d1_846f_11ee_abbd_549f35008dee_5f7a75da_9d68_11ee_abbd_549f35008dee.jpeg</t>
  </si>
  <si>
    <t>https://topol-dt.ru/upload/iblock/e73/c12ab7d1_846f_11ee_abbd_549f35008dee_0d9a8d43_9d68_11ee_abbd_549f35008dee.pdf</t>
  </si>
  <si>
    <t>Кроватка детская Фея 702 Ежик на шаре, белый</t>
  </si>
  <si>
    <t>0.817408</t>
  </si>
  <si>
    <t>Детская кроватка \Фея 702\" - это удобное и стильное спальное место для вашего малыша. Обладает милым и ярким дизайном, который создаст уютную атмосферу в комнате вашего ребенка. Кроватка оснащена ростомером для отслеживания роста ребенка и реечным основанием для естественной вентиляции матраса. Модель имеет 3 положения высоты, что позволяет использовать ее на разных этапах развития ребенка. - 50 см (0-3 месяца),- 40 см (3-6 месяцев),- 30 см (6-36 месяцев).Данные указаны с учетом колес.На боковом ограждении присутствует механизм опускания верхней планки, который работает с помощью «кнопки» и обеспечивает легкий доступ к младенцу, что существенно облегчает процесс ухода: не придется низко наклоняться, чтобы уложить или достать малыша.Кроватка также может быть установлена рядом с родительской кроватью. Благодаря колесам, кроватку легко перемещать по комнате. Оснащена полозьями для качания, обеспечивающими плавные движения, которые напомнят малышу о маминых объятиях и помогут быстрее уснуть. Для доступа к полозьям необходимо отсоединить все 4 колеса.Габариты кроватки с учетом колес - 124х64х103,2 см."</t>
  </si>
  <si>
    <t>https://topol-dt.ru/catalog/krovatki/krovatka_detskaya_feya_702_ezhik_na_share_belyy/</t>
  </si>
  <si>
    <t>https://topol-dt.ru/upload/iblock/7d2/27eae70a_3c26_11ee_ae18_549f35008dee_0dcd2ccc_a3db_11ee_abbd_549f35008dee.jpeg</t>
  </si>
  <si>
    <t>https://topol-dt.ru/upload/iblock/863/27eae70a_3c26_11ee_ae18_549f35008dee_0dcd2ccd_a3db_11ee_abbd_549f35008dee.jpeg</t>
  </si>
  <si>
    <t>https://topol-dt.ru/upload/iblock/cc4/27eae70a_3c26_11ee_ae18_549f35008dee_1746c703_a3db_11ee_abbd_549f35008dee.jpeg</t>
  </si>
  <si>
    <t>https://topol-dt.ru/upload/iblock/878/27eae70a_3c26_11ee_ae18_549f35008dee_1746c704_a3db_11ee_abbd_549f35008dee.jpeg</t>
  </si>
  <si>
    <t>https://topol-dt.ru/upload/iblock/ae4/27eae70a_3c26_11ee_ae18_549f35008dee_221e4b83_a3db_11ee_abbd_549f35008dee.jpeg</t>
  </si>
  <si>
    <t>https://topol-dt.ru/upload/iblock/d5a/27eae70a_3c26_11ee_ae18_549f35008dee_221e4b84_a3db_11ee_abbd_549f35008dee.jpeg</t>
  </si>
  <si>
    <t>https://topol-dt.ru/upload/iblock/ca7/27eae70a_3c26_11ee_ae18_549f35008dee_2ba3cc9b_a3db_11ee_abbd_549f35008dee.jpeg</t>
  </si>
  <si>
    <t>https://topol-dt.ru/upload/iblock/a5e/27eae70a_3c26_11ee_ae18_549f35008dee_2ba3cc9c_a3db_11ee_abbd_549f35008dee.jpeg</t>
  </si>
  <si>
    <t>https://topol-dt.ru/upload/iblock/339/27eae70a_3c26_11ee_ae18_549f35008dee_3682753c_a3db_11ee_abbd_549f35008dee.jpeg</t>
  </si>
  <si>
    <t>https://topol-dt.ru/upload/iblock/4c6/27eae70a_3c26_11ee_ae18_549f35008dee_3cdea277_a3db_11ee_abbd_549f35008dee.jpeg</t>
  </si>
  <si>
    <t>https://topol-dt.ru/upload/iblock/186/27eae70a_3c26_11ee_ae18_549f35008dee_3cdea278_a3db_11ee_abbd_549f35008dee.jpeg</t>
  </si>
  <si>
    <t>https://topol-dt.ru/upload/iblock/b24/27eae70a_3c26_11ee_ae18_549f35008dee_48d88ed8_a3db_11ee_abbd_549f35008dee.jpeg</t>
  </si>
  <si>
    <t>https://topol-dt.ru/upload/iblock/66b/27eae70a_3c26_11ee_ae18_549f35008dee_35282f1e_e78a_11ee_ba8e_5254001dfc81.jpeg</t>
  </si>
  <si>
    <t>https://topol-dt.ru/upload/iblock/801/27eae70a_3c26_11ee_ae18_549f35008dee_ddda125f_a3db_11ee_abbd_549f35008dee.pdf</t>
  </si>
  <si>
    <t>Кроватка детская Фея 702 Спящий мишка, белый</t>
  </si>
  <si>
    <t>https://topol-dt.ru/catalog/krovatki/krovatka_detskaya_feya_702_spyashchiy_mishka_belyy/</t>
  </si>
  <si>
    <t>https://topol-dt.ru/upload/iblock/722/4b2faa79_3c26_11ee_ae18_549f35008dee_a883bf43_a3da_11ee_abbd_549f35008dee.jpeg</t>
  </si>
  <si>
    <t>https://topol-dt.ru/upload/iblock/d41/4b2faa79_3c26_11ee_ae18_549f35008dee_a883bf44_a3da_11ee_abbd_549f35008dee.jpeg</t>
  </si>
  <si>
    <t>https://topol-dt.ru/upload/iblock/d75/4b2faa79_3c26_11ee_ae18_549f35008dee_b55d6cfe_a3da_11ee_abbd_549f35008dee.jpeg</t>
  </si>
  <si>
    <t>https://topol-dt.ru/upload/iblock/3ab/4b2faa79_3c26_11ee_ae18_549f35008dee_b55d6cff_a3da_11ee_abbd_549f35008dee.jpeg</t>
  </si>
  <si>
    <t>https://topol-dt.ru/upload/iblock/f0e/4b2faa79_3c26_11ee_ae18_549f35008dee_bd5a2b0a_a3da_11ee_abbd_549f35008dee.jpeg</t>
  </si>
  <si>
    <t>https://topol-dt.ru/upload/iblock/210/4b2faa79_3c26_11ee_ae18_549f35008dee_c3e1310a_a3da_11ee_abbd_549f35008dee.jpeg</t>
  </si>
  <si>
    <t>https://topol-dt.ru/upload/iblock/47c/4b2faa79_3c26_11ee_ae18_549f35008dee_c3e1310b_a3da_11ee_abbd_549f35008dee.jpeg</t>
  </si>
  <si>
    <t>https://topol-dt.ru/upload/iblock/c5c/4b2faa79_3c26_11ee_ae18_549f35008dee_d2f88a67_a3da_11ee_abbd_549f35008dee.jpeg</t>
  </si>
  <si>
    <t>https://topol-dt.ru/upload/iblock/755/4b2faa79_3c26_11ee_ae18_549f35008dee_d2f88a68_a3da_11ee_abbd_549f35008dee.jpeg</t>
  </si>
  <si>
    <t>https://topol-dt.ru/upload/iblock/916/4b2faa79_3c26_11ee_ae18_549f35008dee_e033d08c_a3da_11ee_abbd_549f35008dee.jpeg</t>
  </si>
  <si>
    <t>https://topol-dt.ru/upload/iblock/526/4b2faa79_3c26_11ee_ae18_549f35008dee_e7dd3e6e_a3da_11ee_abbd_549f35008dee.jpeg</t>
  </si>
  <si>
    <t>https://topol-dt.ru/upload/iblock/e97/4b2faa79_3c26_11ee_ae18_549f35008dee_ee5f81ae_a3da_11ee_abbd_549f35008dee.jpeg</t>
  </si>
  <si>
    <t>https://topol-dt.ru/upload/iblock/ac7/4b2faa79_3c26_11ee_ae18_549f35008dee_f4dd022d_a3da_11ee_abbd_549f35008dee.jpeg</t>
  </si>
  <si>
    <t>https://topol-dt.ru/upload/iblock/0ca/4b2faa79_3c26_11ee_ae18_549f35008dee_fb855b71_a3da_11ee_abbd_549f35008dee.jpeg</t>
  </si>
  <si>
    <t>https://topol-dt.ru/upload/iblock/c4d/4b2faa79_3c26_11ee_ae18_549f35008dee_406d0d1d_e78a_11ee_ba8e_5254001dfc81.jpeg</t>
  </si>
  <si>
    <t>https://topol-dt.ru/upload/iblock/20f/4b2faa79_3c26_11ee_ae18_549f35008dee_ec83ec6f_a3db_11ee_abbd_549f35008dee.pdf</t>
  </si>
  <si>
    <t>Кроватка детская Фея 702 Коала на облачке, белый</t>
  </si>
  <si>
    <t>https://topol-dt.ru/catalog/krovatki/krovatka_detskaya_feya_702_koala_na_oblachke_belyy/</t>
  </si>
  <si>
    <t>https://topol-dt.ru/upload/iblock/0b7/5f09c462_3c26_11ee_ae18_549f35008dee_ed11c310_a3d9_11ee_abbd_549f35008dee.jpeg</t>
  </si>
  <si>
    <t>https://topol-dt.ru/upload/iblock/5a3/5f09c462_3c26_11ee_ae18_549f35008dee_ed11c311_a3d9_11ee_abbd_549f35008dee.jpeg</t>
  </si>
  <si>
    <t>https://topol-dt.ru/upload/iblock/4d7/5f09c462_3c26_11ee_ae18_549f35008dee_f4951aed_a3d9_11ee_abbd_549f35008dee.jpeg</t>
  </si>
  <si>
    <t>https://topol-dt.ru/upload/iblock/759/5f09c462_3c26_11ee_ae18_549f35008dee_f4951aee_a3d9_11ee_abbd_549f35008dee.jpeg</t>
  </si>
  <si>
    <t>https://topol-dt.ru/upload/iblock/cbe/5f09c462_3c26_11ee_ae18_549f35008dee_fd8bc975_a3d9_11ee_abbd_549f35008dee.jpeg</t>
  </si>
  <si>
    <t>https://topol-dt.ru/upload/iblock/926/5f09c462_3c26_11ee_ae18_549f35008dee_fd8bc976_a3d9_11ee_abbd_549f35008dee.jpeg</t>
  </si>
  <si>
    <t>https://topol-dt.ru/upload/iblock/212/5f09c462_3c26_11ee_ae18_549f35008dee_0567343d_a3da_11ee_abbd_549f35008dee.jpeg</t>
  </si>
  <si>
    <t>https://topol-dt.ru/upload/iblock/b1c/5f09c462_3c26_11ee_ae18_549f35008dee_0567343e_a3da_11ee_abbd_549f35008dee.jpeg</t>
  </si>
  <si>
    <t>https://topol-dt.ru/upload/iblock/dd7/5f09c462_3c26_11ee_ae18_549f35008dee_0da1d60f_a3da_11ee_abbd_549f35008dee.jpeg</t>
  </si>
  <si>
    <t>https://topol-dt.ru/upload/iblock/eb5/5f09c462_3c26_11ee_ae18_549f35008dee_1d114256_a3da_11ee_abbd_549f35008dee.jpeg</t>
  </si>
  <si>
    <t>https://topol-dt.ru/upload/iblock/a18/5f09c462_3c26_11ee_ae18_549f35008dee_5a2f773f_a3da_11ee_abbd_549f35008dee.jpeg</t>
  </si>
  <si>
    <t>https://topol-dt.ru/upload/iblock/0be/5f09c462_3c26_11ee_ae18_549f35008dee_6246646e_a3da_11ee_abbd_549f35008dee.jpeg</t>
  </si>
  <si>
    <t>https://topol-dt.ru/upload/iblock/636/5f09c462_3c26_11ee_ae18_549f35008dee_6246646f_a3da_11ee_abbd_549f35008dee.jpeg</t>
  </si>
  <si>
    <t>https://topol-dt.ru/upload/iblock/f5b/5f09c462_3c26_11ee_ae18_549f35008dee_707939b0_a3da_11ee_abbd_549f35008dee.jpeg</t>
  </si>
  <si>
    <t>https://topol-dt.ru/upload/iblock/9e1/5f09c462_3c26_11ee_ae18_549f35008dee_4b9a158c_e78a_11ee_ba8e_5254001dfc81.jpeg</t>
  </si>
  <si>
    <t>https://topol-dt.ru/upload/iblock/dd2/5f09c462_3c26_11ee_ae18_549f35008dee_f8ab12f5_a3db_11ee_abbd_549f35008dee.pdf</t>
  </si>
  <si>
    <t>Кроватка детская Фея 702 Милые панды, белый</t>
  </si>
  <si>
    <t>https://topol-dt.ru/catalog/krovatki/krovatka_detskaya_feya_702_milye_pandy_belyy/</t>
  </si>
  <si>
    <t>https://topol-dt.ru/upload/iblock/93b/6c1ef484_3c26_11ee_ae18_549f35008dee_8345da22_a3d9_11ee_abbd_549f35008dee.jpeg</t>
  </si>
  <si>
    <t>https://topol-dt.ru/upload/iblock/792/6c1ef484_3c26_11ee_ae18_549f35008dee_8df0247d_a3d9_11ee_abbd_549f35008dee.jpeg</t>
  </si>
  <si>
    <t>https://topol-dt.ru/upload/iblock/c0e/6c1ef484_3c26_11ee_ae18_549f35008dee_8df0247e_a3d9_11ee_abbd_549f35008dee.jpeg</t>
  </si>
  <si>
    <t>https://topol-dt.ru/upload/iblock/b5f/6c1ef484_3c26_11ee_ae18_549f35008dee_961edf6e_a3d9_11ee_abbd_549f35008dee.jpeg</t>
  </si>
  <si>
    <t>https://topol-dt.ru/upload/iblock/e97/6c1ef484_3c26_11ee_ae18_549f35008dee_9ef8fd73_a3d9_11ee_abbd_549f35008dee.jpeg</t>
  </si>
  <si>
    <t>https://topol-dt.ru/upload/iblock/43f/6c1ef484_3c26_11ee_ae18_549f35008dee_a5aadc38_a3d9_11ee_abbd_549f35008dee.jpeg</t>
  </si>
  <si>
    <t>https://topol-dt.ru/upload/iblock/062/6c1ef484_3c26_11ee_ae18_549f35008dee_a5aadc39_a3d9_11ee_abbd_549f35008dee.jpeg</t>
  </si>
  <si>
    <t>https://topol-dt.ru/upload/iblock/679/6c1ef484_3c26_11ee_ae18_549f35008dee_aefe606b_a3d9_11ee_abbd_549f35008dee.jpeg</t>
  </si>
  <si>
    <t>https://topol-dt.ru/upload/iblock/d70/6c1ef484_3c26_11ee_ae18_549f35008dee_aefe606c_a3d9_11ee_abbd_549f35008dee.jpeg</t>
  </si>
  <si>
    <t>https://topol-dt.ru/upload/iblock/9f1/6c1ef484_3c26_11ee_ae18_549f35008dee_bb5ea7f7_a3d9_11ee_abbd_549f35008dee.jpeg</t>
  </si>
  <si>
    <t>https://topol-dt.ru/upload/iblock/a93/6c1ef484_3c26_11ee_ae18_549f35008dee_bb5ea7f8_a3d9_11ee_abbd_549f35008dee.jpeg</t>
  </si>
  <si>
    <t>https://topol-dt.ru/upload/iblock/996/6c1ef484_3c26_11ee_ae18_549f35008dee_c300f1b8_a3d9_11ee_abbd_549f35008dee.jpeg</t>
  </si>
  <si>
    <t>https://topol-dt.ru/upload/iblock/2fd/6c1ef484_3c26_11ee_ae18_549f35008dee_c9c83ce0_a3d9_11ee_abbd_549f35008dee.jpeg</t>
  </si>
  <si>
    <t>https://topol-dt.ru/upload/iblock/2ad/6c1ef484_3c26_11ee_ae18_549f35008dee_c9c83ce1_a3d9_11ee_abbd_549f35008dee.jpeg</t>
  </si>
  <si>
    <t>https://topol-dt.ru/upload/iblock/a21/6c1ef484_3c26_11ee_ae18_549f35008dee_d2fccf2f_a3d9_11ee_abbd_549f35008dee.jpeg</t>
  </si>
  <si>
    <t>https://topol-dt.ru/upload/iblock/7f3/6c1ef484_3c26_11ee_ae18_549f35008dee_d2fccf30_a3d9_11ee_abbd_549f35008dee.jpeg</t>
  </si>
  <si>
    <t>https://topol-dt.ru/upload/iblock/685/6c1ef484_3c26_11ee_ae18_549f35008dee_577eb39b_e78a_11ee_ba8e_5254001dfc81.jpeg</t>
  </si>
  <si>
    <t>https://topol-dt.ru/upload/iblock/79d/6c1ef484_3c26_11ee_ae18_549f35008dee_035a2010_a3dc_11ee_abbd_549f35008dee.pdf</t>
  </si>
  <si>
    <t>Кроватка детская Фея 702 Воздушное приключение, белый</t>
  </si>
  <si>
    <t>https://topol-dt.ru/catalog/krovatki/krovatka_detskaya_feya_702_vozdushnoe_priklyuchenie_belyy/</t>
  </si>
  <si>
    <t>https://topol-dt.ru/upload/iblock/5d9/7b97e64d_3c26_11ee_ae18_549f35008dee_04b42f11_a3d9_11ee_abbd_549f35008dee.jpeg</t>
  </si>
  <si>
    <t>https://topol-dt.ru/upload/iblock/ed7/7b97e64d_3c26_11ee_ae18_549f35008dee_1ba23074_a3d9_11ee_abbd_549f35008dee.jpeg</t>
  </si>
  <si>
    <t>https://topol-dt.ru/upload/iblock/468/7b97e64d_3c26_11ee_ae18_549f35008dee_22860c1f_a3d9_11ee_abbd_549f35008dee.jpeg</t>
  </si>
  <si>
    <t>https://topol-dt.ru/upload/iblock/08c/7b97e64d_3c26_11ee_ae18_549f35008dee_22860c20_a3d9_11ee_abbd_549f35008dee.jpeg</t>
  </si>
  <si>
    <t>https://topol-dt.ru/upload/iblock/f82/7b97e64d_3c26_11ee_ae18_549f35008dee_2b45fb01_a3d9_11ee_abbd_549f35008dee.jpeg</t>
  </si>
  <si>
    <t>https://topol-dt.ru/upload/iblock/f58/7b97e64d_3c26_11ee_ae18_549f35008dee_3494bc73_a3d9_11ee_abbd_549f35008dee.jpeg</t>
  </si>
  <si>
    <t>https://topol-dt.ru/upload/iblock/280/7b97e64d_3c26_11ee_ae18_549f35008dee_3bcbe848_a3d9_11ee_abbd_549f35008dee.jpeg</t>
  </si>
  <si>
    <t>https://topol-dt.ru/upload/iblock/f18/7b97e64d_3c26_11ee_ae18_549f35008dee_4276a2ed_a3d9_11ee_abbd_549f35008dee.jpeg</t>
  </si>
  <si>
    <t>https://topol-dt.ru/upload/iblock/f5d/7b97e64d_3c26_11ee_ae18_549f35008dee_52323b3c_a3d9_11ee_abbd_549f35008dee.jpeg</t>
  </si>
  <si>
    <t>https://topol-dt.ru/upload/iblock/07c/7b97e64d_3c26_11ee_ae18_549f35008dee_52323b3d_a3d9_11ee_abbd_549f35008dee.jpeg</t>
  </si>
  <si>
    <t>https://topol-dt.ru/upload/iblock/76e/7b97e64d_3c26_11ee_ae18_549f35008dee_59b5931a_a3d9_11ee_abbd_549f35008dee.jpeg</t>
  </si>
  <si>
    <t>https://topol-dt.ru/upload/iblock/aed/7b97e64d_3c26_11ee_ae18_549f35008dee_59b5931b_a3d9_11ee_abbd_549f35008dee.jpeg</t>
  </si>
  <si>
    <t>https://topol-dt.ru/upload/iblock/a82/7b97e64d_3c26_11ee_ae18_549f35008dee_6634cc8a_a3d9_11ee_abbd_549f35008dee.jpeg</t>
  </si>
  <si>
    <t>https://topol-dt.ru/upload/iblock/097/7b97e64d_3c26_11ee_ae18_549f35008dee_619729b1_e78a_11ee_ba8e_5254001dfc81.jpeg</t>
  </si>
  <si>
    <t>https://topol-dt.ru/upload/iblock/bf7/7b97e64d_3c26_11ee_ae18_549f35008dee_0cdfa129_a3dc_11ee_abbd_549f35008dee.pdf</t>
  </si>
  <si>
    <t>Кровать детская Фея 328-01 белый-натуральный</t>
  </si>
  <si>
    <t>https://topol-dt.ru/catalog/krovatki/krovat_detskaya_feya_328_01_belyy_naturalnyy/</t>
  </si>
  <si>
    <t>https://topol-dt.ru/upload/iblock/3da/991e7115_846f_11ee_abbd_549f35008dee_980cc522_9d69_11ee_abbd_549f35008dee.jpeg</t>
  </si>
  <si>
    <t>https://topol-dt.ru/upload/iblock/915/991e7115_846f_11ee_abbd_549f35008dee_980cc523_9d69_11ee_abbd_549f35008dee.jpeg</t>
  </si>
  <si>
    <t>https://topol-dt.ru/upload/iblock/17c/991e7115_846f_11ee_abbd_549f35008dee_a2a26d9f_9d69_11ee_abbd_549f35008dee.jpeg</t>
  </si>
  <si>
    <t>https://topol-dt.ru/upload/iblock/ba2/991e7115_846f_11ee_abbd_549f35008dee_a2a26da0_9d69_11ee_abbd_549f35008dee.jpeg</t>
  </si>
  <si>
    <t>https://topol-dt.ru/upload/iblock/127/991e7115_846f_11ee_abbd_549f35008dee_a9cb4425_9d69_11ee_abbd_549f35008dee.jpeg</t>
  </si>
  <si>
    <t>https://topol-dt.ru/upload/iblock/8e8/991e7115_846f_11ee_abbd_549f35008dee_a9cb4426_9d69_11ee_abbd_549f35008dee.jpeg</t>
  </si>
  <si>
    <t>https://topol-dt.ru/upload/iblock/989/991e7115_846f_11ee_abbd_549f35008dee_b14fa983_9d69_11ee_abbd_549f35008dee.jpeg</t>
  </si>
  <si>
    <t>https://topol-dt.ru/upload/iblock/c1d/991e7115_846f_11ee_abbd_549f35008dee_b14fa984_9d69_11ee_abbd_549f35008dee.jpeg</t>
  </si>
  <si>
    <t>https://topol-dt.ru/upload/iblock/9c5/991e7115_846f_11ee_abbd_549f35008dee_bb72b862_9d69_11ee_abbd_549f35008dee.jpeg</t>
  </si>
  <si>
    <t>https://topol-dt.ru/upload/iblock/886/991e7115_846f_11ee_abbd_549f35008dee_bb72b863_9d69_11ee_abbd_549f35008dee.jpeg</t>
  </si>
  <si>
    <t>https://topol-dt.ru/upload/iblock/8ca/991e7115_846f_11ee_abbd_549f35008dee_c20910c4_9d69_11ee_abbd_549f35008dee.jpeg</t>
  </si>
  <si>
    <t>https://topol-dt.ru/upload/iblock/3a5/991e7115_846f_11ee_abbd_549f35008dee_c20910c5_9d69_11ee_abbd_549f35008dee.jpeg</t>
  </si>
  <si>
    <t>https://topol-dt.ru/upload/iblock/ac0/991e7115_846f_11ee_abbd_549f35008dee_c9d9745e_9d69_11ee_abbd_549f35008dee.jpeg</t>
  </si>
  <si>
    <t>https://topol-dt.ru/upload/iblock/430/991e7115_846f_11ee_abbd_549f35008dee_c9d9745f_9d69_11ee_abbd_549f35008dee.jpeg</t>
  </si>
  <si>
    <t>https://topol-dt.ru/upload/iblock/47f/991e7115_846f_11ee_abbd_549f35008dee_73b8cb4c_9d68_11ee_abbd_549f35008dee.pdf</t>
  </si>
  <si>
    <t>Кроватка детская Фея 701 Жирафик, белый</t>
  </si>
  <si>
    <t>Кроватка детская Фея 701 Жирафик отлично впишется в любую детскую комнату благодаря классическому дизайну и спокойной цветовой гамме.-в комплекте накладки ПВХ на бортики-реечное ортопедическое основание-натуральные материал: массив березы-регулировка ложа по высоте в 3 положения: 50 см (0-3 месяца), 40 см (3-6 месяцев), 30 см (6-36 месяцев).-выполнена по европейским стандартамРазмер матраса – 120х60 см.Габариты кроватки с учетом колёс (ДхШхВ) – 124х64х112,6 см...</t>
  </si>
  <si>
    <t>https://topol-dt.ru/catalog/krovatki/krovatka_detskaya_feya_701_zhirafik_belyy/</t>
  </si>
  <si>
    <t>https://topol-dt.ru/upload/iblock/ba5/dd7f6624_81f0_11ee_abbd_549f35008dee_d5bf02cc_997b_11ee_abbd_549f35008dee.jpeg</t>
  </si>
  <si>
    <t>https://topol-dt.ru/upload/iblock/5b9/dd7f6624_81f0_11ee_abbd_549f35008dee_d5bf02cd_997b_11ee_abbd_549f35008dee.jpeg</t>
  </si>
  <si>
    <t>https://topol-dt.ru/upload/iblock/18a/dd7f6624_81f0_11ee_abbd_549f35008dee_def9d125_997b_11ee_abbd_549f35008dee.jpeg</t>
  </si>
  <si>
    <t>https://topol-dt.ru/upload/iblock/e85/dd7f6624_81f0_11ee_abbd_549f35008dee_def9d126_997b_11ee_abbd_549f35008dee.jpeg</t>
  </si>
  <si>
    <t>https://topol-dt.ru/upload/iblock/3dd/dd7f6624_81f0_11ee_abbd_549f35008dee_e55a249b_997b_11ee_abbd_549f35008dee.jpeg</t>
  </si>
  <si>
    <t>https://topol-dt.ru/upload/iblock/ffd/dd7f6624_81f0_11ee_abbd_549f35008dee_e55a249c_997b_11ee_abbd_549f35008dee.jpeg</t>
  </si>
  <si>
    <t>https://topol-dt.ru/upload/iblock/e5a/dd7f6624_81f0_11ee_abbd_549f35008dee_ed2d9581_997b_11ee_abbd_549f35008dee.jpeg</t>
  </si>
  <si>
    <t>https://topol-dt.ru/upload/iblock/67f/dd7f6624_81f0_11ee_abbd_549f35008dee_ed2d9582_997b_11ee_abbd_549f35008dee.jpeg</t>
  </si>
  <si>
    <t>https://topol-dt.ru/upload/iblock/353/dd7f6624_81f0_11ee_abbd_549f35008dee_fa5c1b0a_997b_11ee_abbd_549f35008dee.jpeg</t>
  </si>
  <si>
    <t>https://topol-dt.ru/upload/iblock/9e5/dd7f6624_81f0_11ee_abbd_549f35008dee_07455930_997c_11ee_abbd_549f35008dee.jpeg</t>
  </si>
  <si>
    <t>https://topol-dt.ru/upload/iblock/8af/dd7f6624_81f0_11ee_abbd_549f35008dee_07455931_997c_11ee_abbd_549f35008dee.jpeg</t>
  </si>
  <si>
    <t>https://topol-dt.ru/upload/iblock/cf7/dd7f6624_81f0_11ee_abbd_549f35008dee_2d33fca1_997c_11ee_abbd_549f35008dee.pdf</t>
  </si>
  <si>
    <t>Кроватка детская Фея 701 Коала, белый</t>
  </si>
  <si>
    <t>Кроватка детская Фея 701 Коала отлично впишется в любую детскую комнату благодаря классическому дизайну и спокойной цветовой гамме.-в комплекте накладки ПВХ на бортики-реечное ортопедическое основание-натуральные материал: массив березы-регулировка ложа по высоте в 3 положения: 50 см (0-3 месяца), 40 см (3-6 месяцев), 30 см (6-36 месяцев).-выполнена по европейским стандартамРазмер матраса – 120х60 см.Габариты кроватки с учетом колёс (ДхШхВ) – 124х64х112,6 см...</t>
  </si>
  <si>
    <t>https://topol-dt.ru/catalog/krovatki/krovatka_detskaya_feya_701_koala_belyy/</t>
  </si>
  <si>
    <t>https://topol-dt.ru/upload/iblock/95d/0327eb39_81f1_11ee_abbd_549f35008dee_4c9045c3_997b_11ee_abbd_549f35008dee.jpeg</t>
  </si>
  <si>
    <t>https://topol-dt.ru/upload/iblock/2c5/0327eb39_81f1_11ee_abbd_549f35008dee_4c9045c4_997b_11ee_abbd_549f35008dee.jpeg</t>
  </si>
  <si>
    <t>https://topol-dt.ru/upload/iblock/d2a/0327eb39_81f1_11ee_abbd_549f35008dee_5344ade6_997b_11ee_abbd_549f35008dee.jpeg</t>
  </si>
  <si>
    <t>https://topol-dt.ru/upload/iblock/37d/0327eb39_81f1_11ee_abbd_549f35008dee_5d3cb484_997b_11ee_abbd_549f35008dee.jpeg</t>
  </si>
  <si>
    <t>https://topol-dt.ru/upload/iblock/a35/0327eb39_81f1_11ee_abbd_549f35008dee_5d3cb485_997b_11ee_abbd_549f35008dee.jpeg</t>
  </si>
  <si>
    <t>https://topol-dt.ru/upload/iblock/683/0327eb39_81f1_11ee_abbd_549f35008dee_672d6806_997b_11ee_abbd_549f35008dee.jpeg</t>
  </si>
  <si>
    <t>https://topol-dt.ru/upload/iblock/fd3/0327eb39_81f1_11ee_abbd_549f35008dee_672d6807_997b_11ee_abbd_549f35008dee.jpeg</t>
  </si>
  <si>
    <t>https://topol-dt.ru/upload/iblock/576/0327eb39_81f1_11ee_abbd_549f35008dee_6f57fae2_997b_11ee_abbd_549f35008dee.jpeg</t>
  </si>
  <si>
    <t>https://topol-dt.ru/upload/iblock/d3d/0327eb39_81f1_11ee_abbd_549f35008dee_6f57fae3_997b_11ee_abbd_549f35008dee.jpeg</t>
  </si>
  <si>
    <t>https://topol-dt.ru/upload/iblock/74c/0327eb39_81f1_11ee_abbd_549f35008dee_799b155a_997b_11ee_abbd_549f35008dee.jpeg</t>
  </si>
  <si>
    <t>https://topol-dt.ru/upload/iblock/886/0327eb39_81f1_11ee_abbd_549f35008dee_799b155b_997b_11ee_abbd_549f35008dee.jpeg</t>
  </si>
  <si>
    <t>https://topol-dt.ru/upload/iblock/652/0327eb39_81f1_11ee_abbd_549f35008dee_82997610_997b_11ee_abbd_549f35008dee.jpeg</t>
  </si>
  <si>
    <t>https://topol-dt.ru/upload/iblock/e22/0327eb39_81f1_11ee_abbd_549f35008dee_3b06dae1_997c_11ee_abbd_549f35008dee.pdf</t>
  </si>
  <si>
    <t>Кроватка детская Фея 701 Звездное сияние, белый</t>
  </si>
  <si>
    <t>Кроватка детская Фея 701 Звездное сияние отлично впишется в любую детскую комнату благодаря классическому дизайну и спокойной цветовой гамме.-в комплекте накладки ПВХ на бортики-реечное ортопедическое основание-натуральные материал: массив березы-регулировка ложа по высоте в 3 положения: 50 см (0-3 месяца), 40 см (3-6 месяцев), 30 см (6-36 месяцев).-выполнена по европейским стандартамРазмер матраса – 120х60 см.Габариты кроватки с учетом колёс (ДхШхВ) – 124х64х112,6 см...</t>
  </si>
  <si>
    <t>https://topol-dt.ru/catalog/krovatki/krovatka_detskaya_feya_701_zvezdnoe_siyanie_belyy/</t>
  </si>
  <si>
    <t>https://topol-dt.ru/upload/iblock/138/1d8dcde3_81f1_11ee_abbd_549f35008dee_930bc127_997b_11ee_abbd_549f35008dee.jpeg</t>
  </si>
  <si>
    <t>https://topol-dt.ru/upload/iblock/82a/1d8dcde3_81f1_11ee_abbd_549f35008dee_9aac135c_997b_11ee_abbd_549f35008dee.jpeg</t>
  </si>
  <si>
    <t>https://topol-dt.ru/upload/iblock/614/1d8dcde3_81f1_11ee_abbd_549f35008dee_9aac135e_997b_11ee_abbd_549f35008dee.jpeg</t>
  </si>
  <si>
    <t>https://topol-dt.ru/upload/iblock/84d/1d8dcde3_81f1_11ee_abbd_549f35008dee_a1ccfa85_997b_11ee_abbd_549f35008dee.jpeg</t>
  </si>
  <si>
    <t>https://topol-dt.ru/upload/iblock/346/1d8dcde3_81f1_11ee_abbd_549f35008dee_a1ccfa86_997b_11ee_abbd_549f35008dee.jpeg</t>
  </si>
  <si>
    <t>https://topol-dt.ru/upload/iblock/d6d/1d8dcde3_81f1_11ee_abbd_549f35008dee_a8e5f250_997b_11ee_abbd_549f35008dee.jpeg</t>
  </si>
  <si>
    <t>https://topol-dt.ru/upload/iblock/832/1d8dcde3_81f1_11ee_abbd_549f35008dee_a8e5f251_997b_11ee_abbd_549f35008dee.jpeg</t>
  </si>
  <si>
    <t>https://topol-dt.ru/upload/iblock/633/1d8dcde3_81f1_11ee_abbd_549f35008dee_b1577a46_997b_11ee_abbd_549f35008dee.jpeg</t>
  </si>
  <si>
    <t>https://topol-dt.ru/upload/iblock/303/1d8dcde3_81f1_11ee_abbd_549f35008dee_b1577a47_997b_11ee_abbd_549f35008dee.jpeg</t>
  </si>
  <si>
    <t>https://topol-dt.ru/upload/iblock/39c/1d8dcde3_81f1_11ee_abbd_549f35008dee_b9a992e7_997b_11ee_abbd_549f35008dee.jpeg</t>
  </si>
  <si>
    <t>https://topol-dt.ru/upload/iblock/96e/1d8dcde3_81f1_11ee_abbd_549f35008dee_b9a992e8_997b_11ee_abbd_549f35008dee.jpeg</t>
  </si>
  <si>
    <t>https://topol-dt.ru/upload/iblock/43c/1d8dcde3_81f1_11ee_abbd_549f35008dee_4583cae1_997c_11ee_abbd_549f35008dee.pdf</t>
  </si>
  <si>
    <t>Комод Polini kids Ameli 3000, белый-дуб крафт</t>
  </si>
  <si>
    <t>51.9</t>
  </si>
  <si>
    <t>Ameli</t>
  </si>
  <si>
    <t>Коллекция детской мебели Polini kids Ameli воплощает в себе очаровательный дизайн в современном стиле, совмещенный с функциональностью изделий. Благодаря универсальному белому цвету изделие подходит девочкам и мальчикам.Глубокие и вместительные ящики на шариковых направляющих позволят разместить все необходимые детские вещи и предметы гигиены.Круглые ручки не имеют острых углов и являются ярким акцентом в комоде.Изделие подходят для пеленания малыша благодаря возможности установки универсальной пеленальной рамы с бортиками Polini kids, которая гарантирует удобство в уходе за ребенком и безопасность.Для данной модели подходит пеленальная рамка как на 80 см, так и на 60 см.Габариты изделия (ДхШхВ) – 103х50,8х86,5 см..</t>
  </si>
  <si>
    <t>https://topol-dt.ru/catalog/komody_i_stoliki/komod_polini_kids_ameli_3000_belyy_dub_kraft/</t>
  </si>
  <si>
    <t>https://topol-dt.ru/upload/iblock/fc2/070b4ce1_40bc_11ee_ae18_549f35008dee_020d417f_b9e2_11ee_bc5a_525400ebc2a0.jpeg</t>
  </si>
  <si>
    <t>https://topol-dt.ru/upload/iblock/bc1/070b4ce1_40bc_11ee_ae18_549f35008dee_020d4180_b9e2_11ee_bc5a_525400ebc2a0.jpeg</t>
  </si>
  <si>
    <t>https://topol-dt.ru/upload/iblock/936/070b4ce1_40bc_11ee_ae18_549f35008dee_08b85537_b9e2_11ee_bc5a_525400ebc2a0.jpeg</t>
  </si>
  <si>
    <t>https://topol-dt.ru/upload/iblock/0a1/070b4ce1_40bc_11ee_ae18_549f35008dee_08b85538_b9e2_11ee_bc5a_525400ebc2a0.jpeg</t>
  </si>
  <si>
    <t>https://topol-dt.ru/upload/iblock/13d/070b4ce1_40bc_11ee_ae18_549f35008dee_0fd1151b_b9e2_11ee_bc5a_525400ebc2a0.jpeg</t>
  </si>
  <si>
    <t>https://topol-dt.ru/upload/iblock/59d/070b4ce1_40bc_11ee_ae18_549f35008dee_0fd1151c_b9e2_11ee_bc5a_525400ebc2a0.jpeg</t>
  </si>
  <si>
    <t>https://topol-dt.ru/upload/iblock/97d/070b4ce1_40bc_11ee_ae18_549f35008dee_1daa5de1_b9e2_11ee_bc5a_525400ebc2a0.jpeg</t>
  </si>
  <si>
    <t>https://topol-dt.ru/upload/iblock/e8a/070b4ce1_40bc_11ee_ae18_549f35008dee_2489e555_b9e2_11ee_bc5a_525400ebc2a0.jpeg</t>
  </si>
  <si>
    <t>https://topol-dt.ru/upload/iblock/aa0/070b4ce1_40bc_11ee_ae18_549f35008dee_2489e556_b9e2_11ee_bc5a_525400ebc2a0.jpeg</t>
  </si>
  <si>
    <t>https://topol-dt.ru/upload/iblock/74f/070b4ce1_40bc_11ee_ae18_549f35008dee_2fc2d6f7_b9e2_11ee_bc5a_525400ebc2a0.jpeg</t>
  </si>
  <si>
    <t>https://topol-dt.ru/upload/iblock/303/070b4ce1_40bc_11ee_ae18_549f35008dee_2fc2d6f8_b9e2_11ee_bc5a_525400ebc2a0.jpeg</t>
  </si>
  <si>
    <t>https://topol-dt.ru/upload/iblock/51d/070b4ce1_40bc_11ee_ae18_549f35008dee_38cde255_b9e2_11ee_bc5a_525400ebc2a0.jpeg</t>
  </si>
  <si>
    <t>https://topol-dt.ru/upload/iblock/187/070b4ce1_40bc_11ee_ae18_549f35008dee_38cde256_b9e2_11ee_bc5a_525400ebc2a0.jpeg</t>
  </si>
  <si>
    <t>https://topol-dt.ru/upload/iblock/a79/070b4ce1_40bc_11ee_ae18_549f35008dee_4136cdcb_b9e2_11ee_bc5a_525400ebc2a0.jpeg</t>
  </si>
  <si>
    <t>https://topol-dt.ru/upload/iblock/000/070b4ce1_40bc_11ee_ae18_549f35008dee_4832f177_b9e2_11ee_bc5a_525400ebc2a0.jpeg</t>
  </si>
  <si>
    <t>https://topol-dt.ru/upload/iblock/f08/070b4ce1_40bc_11ee_ae18_549f35008dee_f97fdd07_6f6e_11ef_ba92_5254001dfc81.pdf</t>
  </si>
  <si>
    <t>Комод Polini kids Ameli 3000, белый-натуральный</t>
  </si>
  <si>
    <t>https://topol-dt.ru/catalog/komody_i_stoliki/komod_polini_kids_ameli_3000_belyy_naturalnyy/</t>
  </si>
  <si>
    <t>https://topol-dt.ru/upload/iblock/d9c/1e66cd91_40bc_11ee_ae18_549f35008dee_620d7167_b9e2_11ee_bc5a_525400ebc2a0.jpeg</t>
  </si>
  <si>
    <t>https://topol-dt.ru/upload/iblock/592/1e66cd91_40bc_11ee_ae18_549f35008dee_620d7168_b9e2_11ee_bc5a_525400ebc2a0.jpeg</t>
  </si>
  <si>
    <t>https://topol-dt.ru/upload/iblock/458/1e66cd91_40bc_11ee_ae18_549f35008dee_68bae779_b9e2_11ee_bc5a_525400ebc2a0.jpeg</t>
  </si>
  <si>
    <t>https://topol-dt.ru/upload/iblock/5d5/1e66cd91_40bc_11ee_ae18_549f35008dee_68bae77a_b9e2_11ee_bc5a_525400ebc2a0.jpeg</t>
  </si>
  <si>
    <t>https://topol-dt.ru/upload/iblock/507/1e66cd91_40bc_11ee_ae18_549f35008dee_702719ab_b9e2_11ee_bc5a_525400ebc2a0.jpeg</t>
  </si>
  <si>
    <t>https://topol-dt.ru/upload/iblock/29c/1e66cd91_40bc_11ee_ae18_549f35008dee_702719ac_b9e2_11ee_bc5a_525400ebc2a0.jpeg</t>
  </si>
  <si>
    <t>https://topol-dt.ru/upload/iblock/072/1e66cd91_40bc_11ee_ae18_549f35008dee_77b70f23_b9e2_11ee_bc5a_525400ebc2a0.jpeg</t>
  </si>
  <si>
    <t>https://topol-dt.ru/upload/iblock/c9a/1e66cd91_40bc_11ee_ae18_549f35008dee_77b70f24_b9e2_11ee_bc5a_525400ebc2a0.jpeg</t>
  </si>
  <si>
    <t>https://topol-dt.ru/upload/iblock/131/1e66cd91_40bc_11ee_ae18_549f35008dee_7fe92483_b9e2_11ee_bc5a_525400ebc2a0.jpeg</t>
  </si>
  <si>
    <t>https://topol-dt.ru/upload/iblock/9f9/1e66cd91_40bc_11ee_ae18_549f35008dee_7fe92484_b9e2_11ee_bc5a_525400ebc2a0.jpeg</t>
  </si>
  <si>
    <t>https://topol-dt.ru/upload/iblock/714/1e66cd91_40bc_11ee_ae18_549f35008dee_87e20173_b9e2_11ee_bc5a_525400ebc2a0.jpeg</t>
  </si>
  <si>
    <t>https://topol-dt.ru/upload/iblock/755/1e66cd91_40bc_11ee_ae18_549f35008dee_87e20174_b9e2_11ee_bc5a_525400ebc2a0.jpeg</t>
  </si>
  <si>
    <t>https://topol-dt.ru/upload/iblock/d60/1e66cd91_40bc_11ee_ae18_549f35008dee_910281fb_b9e2_11ee_bc5a_525400ebc2a0.jpeg</t>
  </si>
  <si>
    <t>https://topol-dt.ru/upload/iblock/e25/1e66cd91_40bc_11ee_ae18_549f35008dee_910281fc_b9e2_11ee_bc5a_525400ebc2a0.jpeg</t>
  </si>
  <si>
    <t>https://topol-dt.ru/upload/iblock/a7a/1e66cd91_40bc_11ee_ae18_549f35008dee_5bd730e9_b9e2_11ee_bc5a_525400ebc2a0.pdf</t>
  </si>
  <si>
    <t>Комод-трансформер Polini kids Ameli 3010, белый-дуб крафт</t>
  </si>
  <si>
    <t>54.85</t>
  </si>
  <si>
    <t>Комод-трансформер Polini kids Ameli 3010 поможет облегчить процесс ухода за малышом. Он обеспечивает безопасное и комфортное использование благодаря высоким бортикам со скругленными углами, помогая выполнять пеленание без задействования лишних предметов. Ящики оснащены надежными шариковыми направляющими. В нише удобно хранить те вещи, к которым требуется быстрый доступ.Функциональная модель может трансформироваться в отдельно стоящие комод и небольшой столик. Удобное эргономичное решение, подходящее для небольших помещений.Габариты изделия (ДхШхВ) – 86,2х53,2х95 см.. Обратите внимание(!), что НЕ допускается эксплуатация изделия в незафиксированном положении. Во избежание опрокидывания комод необходимо прикрепить к стене.</t>
  </si>
  <si>
    <t>https://topol-dt.ru/catalog/komody_i_stoliki/komod_transformer_polini_kids_ameli_3010_belyy_dub_kraft/</t>
  </si>
  <si>
    <t>https://topol-dt.ru/upload/iblock/607/5a460a16_40bc_11ee_ae18_549f35008dee_1e6554cd_b9e4_11ee_bc5a_525400ebc2a0.jpeg</t>
  </si>
  <si>
    <t>https://topol-dt.ru/upload/iblock/8a4/5a460a16_40bc_11ee_ae18_549f35008dee_2f3e52c7_b9e4_11ee_bc5a_525400ebc2a0.jpeg</t>
  </si>
  <si>
    <t>https://topol-dt.ru/upload/iblock/ef0/5a460a16_40bc_11ee_ae18_549f35008dee_2f3e52c8_b9e4_11ee_bc5a_525400ebc2a0.jpeg</t>
  </si>
  <si>
    <t>https://topol-dt.ru/upload/iblock/a9f/5a460a16_40bc_11ee_ae18_549f35008dee_2f3e52c9_b9e4_11ee_bc5a_525400ebc2a0.jpeg</t>
  </si>
  <si>
    <t>https://topol-dt.ru/upload/iblock/de9/5a460a16_40bc_11ee_ae18_549f35008dee_37ac02f1_b9e4_11ee_bc5a_525400ebc2a0.jpeg</t>
  </si>
  <si>
    <t>https://topol-dt.ru/upload/iblock/280/5a460a16_40bc_11ee_ae18_549f35008dee_37ac02f2_b9e4_11ee_bc5a_525400ebc2a0.jpeg</t>
  </si>
  <si>
    <t>https://topol-dt.ru/upload/iblock/95e/5a460a16_40bc_11ee_ae18_549f35008dee_40280137_b9e4_11ee_bc5a_525400ebc2a0.jpeg</t>
  </si>
  <si>
    <t>https://topol-dt.ru/upload/iblock/c33/5a460a16_40bc_11ee_ae18_549f35008dee_40280138_b9e4_11ee_bc5a_525400ebc2a0.jpeg</t>
  </si>
  <si>
    <t>https://topol-dt.ru/upload/iblock/fe3/5a460a16_40bc_11ee_ae18_549f35008dee_4a36ece7_b9e4_11ee_bc5a_525400ebc2a0.jpeg</t>
  </si>
  <si>
    <t>https://topol-dt.ru/upload/iblock/8b5/5a460a16_40bc_11ee_ae18_549f35008dee_5031929b_b9e4_11ee_bc5a_525400ebc2a0.jpeg</t>
  </si>
  <si>
    <t>https://topol-dt.ru/upload/iblock/932/5a460a16_40bc_11ee_ae18_549f35008dee_5031929c_b9e4_11ee_bc5a_525400ebc2a0.jpeg</t>
  </si>
  <si>
    <t>https://topol-dt.ru/upload/iblock/7d6/5a460a16_40bc_11ee_ae18_549f35008dee_59c6e65d_b9e4_11ee_bc5a_525400ebc2a0.jpeg</t>
  </si>
  <si>
    <t>https://topol-dt.ru/upload/iblock/79e/5a460a16_40bc_11ee_ae18_549f35008dee_6173780d_b9e4_11ee_bc5a_525400ebc2a0.jpeg</t>
  </si>
  <si>
    <t>https://topol-dt.ru/upload/iblock/70d/5a460a16_40bc_11ee_ae18_549f35008dee_6173780e_b9e4_11ee_bc5a_525400ebc2a0.jpeg</t>
  </si>
  <si>
    <t>https://topol-dt.ru/upload/iblock/632/5a460a16_40bc_11ee_ae18_549f35008dee_76e3dd59_b9e4_11ee_bc5a_525400ebc2a0.pdf</t>
  </si>
  <si>
    <t>Комод-трансформер Polini kids Ameli 3010, белый-натуральный</t>
  </si>
  <si>
    <t>https://topol-dt.ru/catalog/komody_i_stoliki/komod_transformer_polini_kids_ameli_3010_belyy_naturalnyy/</t>
  </si>
  <si>
    <t>https://topol-dt.ru/upload/iblock/4c4/7277c69e_40bc_11ee_ae18_549f35008dee_8bafc063_b9e4_11ee_bc5a_525400ebc2a0.jpeg</t>
  </si>
  <si>
    <t>https://topol-dt.ru/upload/iblock/768/7277c69e_40bc_11ee_ae18_549f35008dee_8bafc064_b9e4_11ee_bc5a_525400ebc2a0.jpeg</t>
  </si>
  <si>
    <t>https://topol-dt.ru/upload/iblock/780/7277c69e_40bc_11ee_ae18_549f35008dee_945b6db1_b9e4_11ee_bc5a_525400ebc2a0.jpeg</t>
  </si>
  <si>
    <t>https://topol-dt.ru/upload/iblock/2ac/7277c69e_40bc_11ee_ae18_549f35008dee_945b6db2_b9e4_11ee_bc5a_525400ebc2a0.jpeg</t>
  </si>
  <si>
    <t>https://topol-dt.ru/upload/iblock/1ff/7277c69e_40bc_11ee_ae18_549f35008dee_9f4cd8c7_b9e4_11ee_bc5a_525400ebc2a0.jpeg</t>
  </si>
  <si>
    <t>https://topol-dt.ru/upload/iblock/da9/7277c69e_40bc_11ee_ae18_549f35008dee_9f4cd8c8_b9e4_11ee_bc5a_525400ebc2a0.jpeg</t>
  </si>
  <si>
    <t>https://topol-dt.ru/upload/iblock/e5a/7277c69e_40bc_11ee_ae18_549f35008dee_a659ace9_b9e4_11ee_bc5a_525400ebc2a0.jpeg</t>
  </si>
  <si>
    <t>https://topol-dt.ru/upload/iblock/46b/7277c69e_40bc_11ee_ae18_549f35008dee_ac54529d_b9e4_11ee_bc5a_525400ebc2a0.jpeg</t>
  </si>
  <si>
    <t>https://topol-dt.ru/upload/iblock/ed1/7277c69e_40bc_11ee_ae18_549f35008dee_ac54529e_b9e4_11ee_bc5a_525400ebc2a0.jpeg</t>
  </si>
  <si>
    <t>https://topol-dt.ru/upload/iblock/c4c/7277c69e_40bc_11ee_ae18_549f35008dee_b4ffffeb_b9e4_11ee_bc5a_525400ebc2a0.jpeg</t>
  </si>
  <si>
    <t>https://topol-dt.ru/upload/iblock/2fd/7277c69e_40bc_11ee_ae18_549f35008dee_b4ffffec_b9e4_11ee_bc5a_525400ebc2a0.jpeg</t>
  </si>
  <si>
    <t>https://topol-dt.ru/upload/iblock/eef/7277c69e_40bc_11ee_ae18_549f35008dee_bde2834f_b9e4_11ee_bc5a_525400ebc2a0.jpeg</t>
  </si>
  <si>
    <t>https://topol-dt.ru/upload/iblock/645/7277c69e_40bc_11ee_ae18_549f35008dee_bde28350_b9e4_11ee_bc5a_525400ebc2a0.jpeg</t>
  </si>
  <si>
    <t>https://topol-dt.ru/upload/iblock/ce8/7277c69e_40bc_11ee_ae18_549f35008dee_c58a504b_b9e4_11ee_bc5a_525400ebc2a0.jpeg</t>
  </si>
  <si>
    <t>https://topol-dt.ru/upload/iblock/de6/7277c69e_40bc_11ee_ae18_549f35008dee_c58a504c_b9e4_11ee_bc5a_525400ebc2a0.jpeg</t>
  </si>
  <si>
    <t>https://topol-dt.ru/upload/iblock/e07/7277c69e_40bc_11ee_ae18_549f35008dee_d23009b7_b9e4_11ee_bc5a_525400ebc2a0.pdf</t>
  </si>
  <si>
    <t>Шкаф четырехдверный Polini kids Ameli 4005, 2 секции, белый-дуб крафт</t>
  </si>
  <si>
    <t>57.15</t>
  </si>
  <si>
    <t>Шкаф четырехдверный Polini kids Ameli 4005 имеет необычный и лаконичный дизайн, компактные размеры и при этом обладает большим полезным пространством. Он с легкостью впишется даже в небольшую комнату, выполняя функцию базового элемента для хранения вещей.За четырьмя дверками расположены две широкие и несколько маленьких полочек и металлическая штанга для одежды. Если в полках в верхней части нет необходимости, то их можно убрать, тем самым увеличивая размер секции для более габаритных вещей.Каждая дверка открывается с помощью толкателя, предназначенного для скрытого крепления внутри шкафа. Достаточно нажать на дверь, чтобы толкатель сработал и приоткрыл её.Отсутствие лицевой фурнитуры на фасадах придает изделию стильный и современный внешний вид, сохраняя при этом функциональность и удобство при эксплуатации.Габариты изделия (ДхШхВ) – 86х50,8х141,8 см..</t>
  </si>
  <si>
    <t>https://topol-dt.ru/catalog/shkafy/shkaf_chetyrekhdvernyy_polini_kids_ameli_4005_2_sektsii_belyy_dub_kraft/</t>
  </si>
  <si>
    <t>https://topol-dt.ru/upload/iblock/b97/a7f87487_40bc_11ee_ae18_549f35008dee_0993c9f6_b9e7_11ee_bc5a_525400ebc2a0.jpeg</t>
  </si>
  <si>
    <t>https://topol-dt.ru/upload/iblock/2d9/a7f87487_40bc_11ee_ae18_549f35008dee_f238403d_b9e6_11ee_bc5a_525400ebc2a0.jpeg</t>
  </si>
  <si>
    <t>https://topol-dt.ru/upload/iblock/714/a7f87487_40bc_11ee_ae18_549f35008dee_f238403e_b9e6_11ee_bc5a_525400ebc2a0.jpeg</t>
  </si>
  <si>
    <t>https://topol-dt.ru/upload/iblock/098/a7f87487_40bc_11ee_ae18_549f35008dee_fa9a04a5_b9e6_11ee_bc5a_525400ebc2a0.jpeg</t>
  </si>
  <si>
    <t>https://topol-dt.ru/upload/iblock/fce/a7f87487_40bc_11ee_ae18_549f35008dee_fa9a04a6_b9e6_11ee_bc5a_525400ebc2a0.jpeg</t>
  </si>
  <si>
    <t>https://topol-dt.ru/upload/iblock/201/a7f87487_40bc_11ee_ae18_549f35008dee_035b271d_b9e7_11ee_bc5a_525400ebc2a0.jpeg</t>
  </si>
  <si>
    <t>https://topol-dt.ru/upload/iblock/8f1/a7f87487_40bc_11ee_ae18_549f35008dee_0993c9f5_b9e7_11ee_bc5a_525400ebc2a0.jpeg</t>
  </si>
  <si>
    <t>https://topol-dt.ru/upload/iblock/ba2/a7f87487_40bc_11ee_ae18_549f35008dee_1292e991_b9e7_11ee_bc5a_525400ebc2a0.jpeg</t>
  </si>
  <si>
    <t>https://topol-dt.ru/upload/iblock/fd4/a7f87487_40bc_11ee_ae18_549f35008dee_1292e992_b9e7_11ee_bc5a_525400ebc2a0.jpeg</t>
  </si>
  <si>
    <t>https://topol-dt.ru/upload/iblock/88e/a7f87487_40bc_11ee_ae18_549f35008dee_19f7f4b5_b9e7_11ee_bc5a_525400ebc2a0.jpeg</t>
  </si>
  <si>
    <t>https://topol-dt.ru/upload/iblock/749/a7f87487_40bc_11ee_ae18_549f35008dee_19f7f4b6_b9e7_11ee_bc5a_525400ebc2a0.jpeg</t>
  </si>
  <si>
    <t>https://topol-dt.ru/upload/iblock/7fe/a7f87487_40bc_11ee_ae18_549f35008dee_221bbbf9_b9e7_11ee_bc5a_525400ebc2a0.jpeg</t>
  </si>
  <si>
    <t>https://topol-dt.ru/upload/iblock/949/a7f87487_40bc_11ee_ae18_549f35008dee_221bbbfa_b9e7_11ee_bc5a_525400ebc2a0.jpeg</t>
  </si>
  <si>
    <t>https://topol-dt.ru/upload/iblock/c21/a7f87487_40bc_11ee_ae18_549f35008dee_61a243fb_b9e7_11ee_bc5a_525400ebc2a0.pdf</t>
  </si>
  <si>
    <t>Шкаф двухсекционный Polini kids Ameli 4010, с ящиками, белый-дуб крафт</t>
  </si>
  <si>
    <t>101.4</t>
  </si>
  <si>
    <t>Шкаф двухсекционный Polini kids Ameli 4010 – это большой и удобный шкаф, который вместит в себя все необходимые вещи: одежда, обувь, предметы гигиены, игрушки, а также постельное белье и другие принадлежности.Внутреннее наполнение шкафа представлено большим количеством полочек и металлической штангой для одежды. В основании имеются два выдвижных ящика на шариковых направляющих.Шкаф идеально подойдет для обустройства комнаты младенца, дошкольника, подростка, а также родительской спальни и прихожей. Полезный и нужный предмет мебели привнесет в обстановку помещения домашний уют, стиль и комфорт.  Габариты изделия (ДхШхВ) – 103х56х195,6 см..</t>
  </si>
  <si>
    <t>https://topol-dt.ru/catalog/shkafy/shkaf_dvukhsektsionnyy_polini_kids_ameli_4010_s_yashchikami_belyy_dub_kraft/</t>
  </si>
  <si>
    <t>https://topol-dt.ru/upload/iblock/8c1/f0a7d945_40bc_11ee_ae18_549f35008dee_f783776e_b9e8_11ee_bc5a_525400ebc2a0.jpeg</t>
  </si>
  <si>
    <t>https://topol-dt.ru/upload/iblock/960/f0a7d945_40bc_11ee_ae18_549f35008dee_df1821a1_b9e8_11ee_bc5a_525400ebc2a0.jpeg</t>
  </si>
  <si>
    <t>https://topol-dt.ru/upload/iblock/d4b/f0a7d945_40bc_11ee_ae18_549f35008dee_e6fb8967_b9e8_11ee_bc5a_525400ebc2a0.jpeg</t>
  </si>
  <si>
    <t>https://topol-dt.ru/upload/iblock/967/f0a7d945_40bc_11ee_ae18_549f35008dee_e6fb8968_b9e8_11ee_bc5a_525400ebc2a0.jpeg</t>
  </si>
  <si>
    <t>https://topol-dt.ru/upload/iblock/3c6/f0a7d945_40bc_11ee_ae18_549f35008dee_ee229767_b9e8_11ee_bc5a_525400ebc2a0.jpeg</t>
  </si>
  <si>
    <t>https://topol-dt.ru/upload/iblock/8c5/f0a7d945_40bc_11ee_ae18_549f35008dee_ee229768_b9e8_11ee_bc5a_525400ebc2a0.jpeg</t>
  </si>
  <si>
    <t>https://topol-dt.ru/upload/iblock/d55/f0a7d945_40bc_11ee_ae18_549f35008dee_f783776d_b9e8_11ee_bc5a_525400ebc2a0.jpeg</t>
  </si>
  <si>
    <t>https://topol-dt.ru/upload/iblock/f22/f0a7d945_40bc_11ee_ae18_549f35008dee_008034af_b9e9_11ee_bc5a_525400ebc2a0.jpeg</t>
  </si>
  <si>
    <t>https://topol-dt.ru/upload/iblock/467/f0a7d945_40bc_11ee_ae18_549f35008dee_008034b0_b9e9_11ee_bc5a_525400ebc2a0.jpeg</t>
  </si>
  <si>
    <t>https://topol-dt.ru/upload/iblock/7b4/f0a7d945_40bc_11ee_ae18_549f35008dee_07969239_b9e9_11ee_bc5a_525400ebc2a0.jpeg</t>
  </si>
  <si>
    <t>https://topol-dt.ru/upload/iblock/ea8/f0a7d945_40bc_11ee_ae18_549f35008dee_0796923a_b9e9_11ee_bc5a_525400ebc2a0.jpeg</t>
  </si>
  <si>
    <t>https://topol-dt.ru/upload/iblock/a2e/f0a7d945_40bc_11ee_ae18_549f35008dee_1038b61f_b9e9_11ee_bc5a_525400ebc2a0.jpeg</t>
  </si>
  <si>
    <t>https://topol-dt.ru/upload/iblock/9a9/f0a7d945_40bc_11ee_ae18_549f35008dee_1d25f617_b9e9_11ee_bc5a_525400ebc2a0.pdf</t>
  </si>
  <si>
    <t>Шкаф двухсекционный Polini kids Ameli 4010, с ящиками, белый-натуральный</t>
  </si>
  <si>
    <t>https://topol-dt.ru/catalog/shkafy/shkaf_dvukhsektsionnyy_polini_kids_ameli_4010_s_yashchikami_belyy_naturalnyy/</t>
  </si>
  <si>
    <t>https://topol-dt.ru/upload/iblock/376/048dda0f_40bd_11ee_ae18_549f35008dee_467635a0_b9e9_11ee_bc5a_525400ebc2a0.jpeg</t>
  </si>
  <si>
    <t>https://topol-dt.ru/upload/iblock/924/048dda0f_40bd_11ee_ae18_549f35008dee_3728fe01_b9e9_11ee_bc5a_525400ebc2a0.jpeg</t>
  </si>
  <si>
    <t>https://topol-dt.ru/upload/iblock/09a/048dda0f_40bd_11ee_ae18_549f35008dee_3728fe02_b9e9_11ee_bc5a_525400ebc2a0.jpeg</t>
  </si>
  <si>
    <t>https://topol-dt.ru/upload/iblock/4b3/048dda0f_40bd_11ee_ae18_549f35008dee_3dd67413_b9e9_11ee_bc5a_525400ebc2a0.jpeg</t>
  </si>
  <si>
    <t>https://topol-dt.ru/upload/iblock/d62/048dda0f_40bd_11ee_ae18_549f35008dee_3dd67414_b9e9_11ee_bc5a_525400ebc2a0.jpeg</t>
  </si>
  <si>
    <t>https://topol-dt.ru/upload/iblock/1f2/048dda0f_40bd_11ee_ae18_549f35008dee_3dd67417_b9e9_11ee_bc5a_525400ebc2a0.jpeg</t>
  </si>
  <si>
    <t>https://topol-dt.ru/upload/iblock/a20/048dda0f_40bd_11ee_ae18_549f35008dee_4676359f_b9e9_11ee_bc5a_525400ebc2a0.jpeg</t>
  </si>
  <si>
    <t>https://topol-dt.ru/upload/iblock/5a8/048dda0f_40bd_11ee_ae18_549f35008dee_4cb39d2b_b9e9_11ee_bc5a_525400ebc2a0.jpeg</t>
  </si>
  <si>
    <t>https://topol-dt.ru/upload/iblock/360/048dda0f_40bd_11ee_ae18_549f35008dee_4cb39d2c_b9e9_11ee_bc5a_525400ebc2a0.jpeg</t>
  </si>
  <si>
    <t>https://topol-dt.ru/upload/iblock/79c/048dda0f_40bd_11ee_ae18_549f35008dee_4cb39d2d_b9e9_11ee_bc5a_525400ebc2a0.jpeg</t>
  </si>
  <si>
    <t>https://topol-dt.ru/upload/iblock/348/048dda0f_40bd_11ee_ae18_549f35008dee_55d1bb59_b9e9_11ee_bc5a_525400ebc2a0.jpeg</t>
  </si>
  <si>
    <t>https://topol-dt.ru/upload/iblock/15a/048dda0f_40bd_11ee_ae18_549f35008dee_55d1bb5a_b9e9_11ee_bc5a_525400ebc2a0.jpeg</t>
  </si>
  <si>
    <t>https://topol-dt.ru/upload/iblock/7c8/048dda0f_40bd_11ee_ae18_549f35008dee_2f77a79d_b9e9_11ee_bc5a_525400ebc2a0.pdf</t>
  </si>
  <si>
    <t>Комод Polini kids Simple, 3 ящика, с пеленальной доской, белый-белый</t>
  </si>
  <si>
    <t>35.2</t>
  </si>
  <si>
    <t>https://topol-dt.ru/catalog/komody_i_stoliki/komod_polini_kids_simple_3_yashchika_s_pelenalnoy_doskoy_belyy_belyy/</t>
  </si>
  <si>
    <t>https://topol-dt.ru/upload/iblock/ef1/ea6cddb2_95be_11ee_abbd_549f35008dee_c3eeaaf5_bf65_11ee_bc5a_525400ebc2a0.jpeg</t>
  </si>
  <si>
    <t>https://topol-dt.ru/upload/iblock/06a/ea6cddb2_95be_11ee_abbd_549f35008dee_c3eeaaf6_bf65_11ee_bc5a_525400ebc2a0.jpeg</t>
  </si>
  <si>
    <t>https://topol-dt.ru/upload/iblock/c7b/ea6cddb2_95be_11ee_abbd_549f35008dee_cb4c8f0c_bf65_11ee_bc5a_525400ebc2a0.jpeg</t>
  </si>
  <si>
    <t>https://topol-dt.ru/upload/iblock/8c2/ea6cddb2_95be_11ee_abbd_549f35008dee_d286afdb_bf65_11ee_bc5a_525400ebc2a0.jpeg</t>
  </si>
  <si>
    <t>https://topol-dt.ru/upload/iblock/a28/ea6cddb2_95be_11ee_abbd_549f35008dee_d286afdc_bf65_11ee_bc5a_525400ebc2a0.jpeg</t>
  </si>
  <si>
    <t>https://topol-dt.ru/upload/iblock/121/ea6cddb2_95be_11ee_abbd_549f35008dee_d915275b_bf65_11ee_bc5a_525400ebc2a0.jpeg</t>
  </si>
  <si>
    <t>https://topol-dt.ru/upload/iblock/a8f/ea6cddb2_95be_11ee_abbd_549f35008dee_927d8643_bf66_11ee_bc5a_525400ebc2a0.pdf</t>
  </si>
  <si>
    <t>Комод Polini kids Simple, 3 ящика, с пеленальной доской, белый-звезды белый</t>
  </si>
  <si>
    <t>https://topol-dt.ru/catalog/komody_i_stoliki/komod_polini_kids_simple_3_yashchika_s_pelenalnoy_doskoy_belyy_zvezdy_belyy/</t>
  </si>
  <si>
    <t>https://topol-dt.ru/upload/iblock/171/05b74475_95bf_11ee_abbd_549f35008dee_9125b3e3_bf65_11ee_bc5a_525400ebc2a0.jpeg</t>
  </si>
  <si>
    <t>https://topol-dt.ru/upload/iblock/4a6/05b74475_95bf_11ee_abbd_549f35008dee_9125b3e4_bf65_11ee_bc5a_525400ebc2a0.jpeg</t>
  </si>
  <si>
    <t>https://topol-dt.ru/upload/iblock/c78/05b74475_95bf_11ee_abbd_549f35008dee_9912a511_bf65_11ee_bc5a_525400ebc2a0.jpeg</t>
  </si>
  <si>
    <t>https://topol-dt.ru/upload/iblock/0c1/05b74475_95bf_11ee_abbd_549f35008dee_9912a512_bf65_11ee_bc5a_525400ebc2a0.jpeg</t>
  </si>
  <si>
    <t>https://topol-dt.ru/upload/iblock/49e/05b74475_95bf_11ee_abbd_549f35008dee_a52e1619_bf65_11ee_bc5a_525400ebc2a0.jpeg</t>
  </si>
  <si>
    <t>https://topol-dt.ru/upload/iblock/181/05b74475_95bf_11ee_abbd_549f35008dee_a52e161a_bf65_11ee_bc5a_525400ebc2a0.jpeg</t>
  </si>
  <si>
    <t>https://topol-dt.ru/upload/iblock/a65/05b74475_95bf_11ee_abbd_549f35008dee_adf8c1f9_bf65_11ee_bc5a_525400ebc2a0.jpeg</t>
  </si>
  <si>
    <t>https://topol-dt.ru/upload/iblock/392/05b74475_95bf_11ee_abbd_549f35008dee_adf8c1fa_bf65_11ee_bc5a_525400ebc2a0.jpeg</t>
  </si>
  <si>
    <t>https://topol-dt.ru/upload/iblock/b5e/05b74475_95bf_11ee_abbd_549f35008dee_849851bb_bf66_11ee_bc5a_525400ebc2a0.pdf</t>
  </si>
  <si>
    <t>Комод Polini kids Simple, 3 ящика, с пеленальной доской, белый-звезды макиато</t>
  </si>
  <si>
    <t>https://topol-dt.ru/catalog/komody_i_stoliki/komod_polini_kids_simple_3_yashchika_s_pelenalnoy_doskoy_belyy_zvezdy_makiato/</t>
  </si>
  <si>
    <t>https://topol-dt.ru/upload/iblock/2d1/105a6aaf_95bf_11ee_abbd_549f35008dee_5ecccb57_bf65_11ee_bc5a_525400ebc2a0.jpeg</t>
  </si>
  <si>
    <t>https://topol-dt.ru/upload/iblock/0fd/105a6aaf_95bf_11ee_abbd_549f35008dee_668a0d7d_bf65_11ee_bc5a_525400ebc2a0.jpeg</t>
  </si>
  <si>
    <t>https://topol-dt.ru/upload/iblock/e68/105a6aaf_95bf_11ee_abbd_549f35008dee_668a0d7f_bf65_11ee_bc5a_525400ebc2a0.jpeg</t>
  </si>
  <si>
    <t>https://topol-dt.ru/upload/iblock/c52/105a6aaf_95bf_11ee_abbd_549f35008dee_6f2045a1_bf65_11ee_bc5a_525400ebc2a0.jpeg</t>
  </si>
  <si>
    <t>https://topol-dt.ru/upload/iblock/ece/105a6aaf_95bf_11ee_abbd_549f35008dee_6f2045a2_bf65_11ee_bc5a_525400ebc2a0.jpeg</t>
  </si>
  <si>
    <t>https://topol-dt.ru/upload/iblock/45a/105a6aaf_95bf_11ee_abbd_549f35008dee_776c94df_bf65_11ee_bc5a_525400ebc2a0.jpeg</t>
  </si>
  <si>
    <t>https://topol-dt.ru/upload/iblock/4d8/105a6aaf_95bf_11ee_abbd_549f35008dee_776c94e1_bf65_11ee_bc5a_525400ebc2a0.jpeg</t>
  </si>
  <si>
    <t>https://topol-dt.ru/upload/iblock/0b8/105a6aaf_95bf_11ee_abbd_549f35008dee_81496f2d_bf65_11ee_bc5a_525400ebc2a0.jpeg</t>
  </si>
  <si>
    <t>https://topol-dt.ru/upload/iblock/2ea/105a6aaf_95bf_11ee_abbd_549f35008dee_790e5025_bf66_11ee_bc5a_525400ebc2a0.pdf</t>
  </si>
  <si>
    <t>Комод Polini kids Simple, 3 ящика, с пеленальной доской, белый-звезды серый</t>
  </si>
  <si>
    <t>https://topol-dt.ru/catalog/komody_i_stoliki/komod_polini_kids_simple_3_yashchika_s_pelenalnoy_doskoy_belyy_zvezdy_seryy/</t>
  </si>
  <si>
    <t>https://topol-dt.ru/upload/iblock/fed/1a90119b_95bf_11ee_abbd_549f35008dee_14efd119_bf65_11ee_bc5a_525400ebc2a0.jpeg</t>
  </si>
  <si>
    <t>https://topol-dt.ru/upload/iblock/e3e/1a90119b_95bf_11ee_abbd_549f35008dee_14efd11a_bf65_11ee_bc5a_525400ebc2a0.jpeg</t>
  </si>
  <si>
    <t>https://topol-dt.ru/upload/iblock/9b6/1a90119b_95bf_11ee_abbd_549f35008dee_1cb43a4d_bf65_11ee_bc5a_525400ebc2a0.jpeg</t>
  </si>
  <si>
    <t>https://topol-dt.ru/upload/iblock/715/1a90119b_95bf_11ee_abbd_549f35008dee_2349d8db_bf65_11ee_bc5a_525400ebc2a0.jpeg</t>
  </si>
  <si>
    <t>https://topol-dt.ru/upload/iblock/d59/1a90119b_95bf_11ee_abbd_549f35008dee_332158dd_bf65_11ee_bc5a_525400ebc2a0.jpeg</t>
  </si>
  <si>
    <t>https://topol-dt.ru/upload/iblock/636/1a90119b_95bf_11ee_abbd_549f35008dee_3933d615_bf65_11ee_bc5a_525400ebc2a0.jpeg</t>
  </si>
  <si>
    <t>https://topol-dt.ru/upload/iblock/551/1a90119b_95bf_11ee_abbd_549f35008dee_3933d616_bf65_11ee_bc5a_525400ebc2a0.jpeg</t>
  </si>
  <si>
    <t>https://topol-dt.ru/upload/iblock/4ed/1a90119b_95bf_11ee_abbd_549f35008dee_4184ea07_bf65_11ee_bc5a_525400ebc2a0.jpeg</t>
  </si>
  <si>
    <t>https://topol-dt.ru/upload/iblock/145/1a90119b_95bf_11ee_abbd_549f35008dee_6e967cfd_bf66_11ee_bc5a_525400ebc2a0.pdf</t>
  </si>
  <si>
    <t>Элемент встраиваемый с 1 дверью для стеллажа Polini Home Smart, дуб</t>
  </si>
  <si>
    <t>https://topol-dt.ru/catalog/shkafy_i_stellazhi/element_vstraivaemyy_s_1_dveryu_dlya_stellazha_polini_home_smart_dub/</t>
  </si>
  <si>
    <t>Простыня Фея &amp;quot;Мишки&amp;quot;</t>
  </si>
  <si>
    <t>Расцветка: в ассортименте.Подходит к постельному белью или комплектам в кроватку Фея Мишки.Состав: 100% натуральный хлопок.Габариты изделия: для матраса размером 120*60</t>
  </si>
  <si>
    <t>https://topol-dt.ru/catalog/postelnoe_bele/prostynya_feya_mishki/</t>
  </si>
  <si>
    <t>Комплект в кроватку Polini kids Звезды 5 предметов, 120х60, макиато</t>
  </si>
  <si>
    <t>https://topol-dt.ru/catalog/komplekty_v_krovatku/komplekt_v_krovatku_polini_kids_zvezdy_5_predmetov_120kh60_makiato/</t>
  </si>
  <si>
    <t>Детское подвесное кресло Polini kids Кокон Совы, голубой</t>
  </si>
  <si>
    <t>https://topol-dt.ru/catalog/kacheli/detskoe_podvesnoe_kreslo_polini_kids_kokon_sovy_goluboy/</t>
  </si>
  <si>
    <t>Столик для пеленания Polini kids Vintagе 1180 металлический, золотистый</t>
  </si>
  <si>
    <t>- выполнен из металла;- длительный срок эксплуатации изделия;- прост в уходе;- материал полки ЛДСП;- матрасик в комплекте(основание ДВП, наполнитель холлкон, каресмахра (махра на мембранной основе).Габариты:общий размер(ШхГхВ): 87,5х48,6х100,2 см.расстояние между полками: 32,5 см.размер полок и пеленального места : 43х82 см.размер матраса: 82х42 см.</t>
  </si>
  <si>
    <t>https://topol-dt.ru/catalog/komody_i_stoliki/stolik_dlya_pelenaniya_polini_kids_vintage_1180_metallicheskiy_zolotistyy/</t>
  </si>
  <si>
    <t>Детский шезлонг Polini kids Disney baby 101 Далматинец, бирюзовый</t>
  </si>
  <si>
    <t>https://topol-dt.ru/catalog/shezlongi/detskiy_shezlong_polini_kids_disney_baby_101_dalmatinets_biryuzovyy/</t>
  </si>
  <si>
    <t>Комплект постельного белья Polini kids Disney baby Медвежонок Винни &amp;quot;Чудесный день&amp;quot;, желтый</t>
  </si>
  <si>
    <t>https://topol-dt.ru/catalog/postelnoe_bele/komplekt_postelnogo_belya_polini_kids_disney_baby_medvezhonok_vinni_chudesnyy_den_zheltyy/</t>
  </si>
  <si>
    <t>Качели-гнездо подвесные Polini kids, с подушкой, белый-серый</t>
  </si>
  <si>
    <t>https://topol-dt.ru/catalog/kacheli/kacheli_gnezdo_podvesnye_polini_kids_s_podushkoy_belyy_seryy/</t>
  </si>
  <si>
    <t>Качели-гнездо подвесные Polini kids, с подушкой, белый-синий</t>
  </si>
  <si>
    <t>https://topol-dt.ru/catalog/kacheli/kacheli_gnezdo_podvesnye_polini_kids_s_podushkoy_belyy_siniy/</t>
  </si>
  <si>
    <t>Качели-гнездо подвесные Polini kids, с подушкой, белый-красный</t>
  </si>
  <si>
    <t>https://topol-dt.ru/catalog/kacheli/kacheli_gnezdo_podvesnye_polini_kids_s_podushkoy_belyy_krasnyy/</t>
  </si>
  <si>
    <t>Доска пеленальная Фея Параллель, желтый</t>
  </si>
  <si>
    <t>https://topol-dt.ru/catalog/pelenalnye_doski/doska_pelenalnaya_feya_parallel_zheltyy/</t>
  </si>
  <si>
    <t>https://topol-dt.ru/upload/iblock/25f/36dd73db_e335_11ed_bf2f_549f35008dee_0de8a3b6_0136_11ee_ae18_549f35008dee.jpeg</t>
  </si>
  <si>
    <t>https://topol-dt.ru/upload/iblock/296/36dd73db_e335_11ed_bf2f_549f35008dee_188e2b50_0136_11ee_ae18_549f35008dee.jpeg</t>
  </si>
  <si>
    <t>https://topol-dt.ru/upload/iblock/ab7/36dd73db_e335_11ed_bf2f_549f35008dee_188e2b51_0136_11ee_ae18_549f35008dee.jpeg</t>
  </si>
  <si>
    <t>https://topol-dt.ru/upload/iblock/e9f/36dd73db_e335_11ed_bf2f_549f35008dee_1f89d4bd_0136_11ee_ae18_549f35008dee.jpeg</t>
  </si>
  <si>
    <t>https://topol-dt.ru/upload/iblock/f0c/36dd73db_e335_11ed_bf2f_549f35008dee_1f89d4be_0136_11ee_ae18_549f35008dee.jpeg</t>
  </si>
  <si>
    <t>https://topol-dt.ru/upload/iblock/065/36dd73db_e335_11ed_bf2f_549f35008dee_296e8ce1_0136_11ee_ae18_549f35008dee.jpeg</t>
  </si>
  <si>
    <t>https://topol-dt.ru/upload/iblock/fb9/36dd73db_e335_11ed_bf2f_549f35008dee_296e8ce2_0136_11ee_ae18_549f35008dee.jpeg</t>
  </si>
  <si>
    <t>https://topol-dt.ru/upload/iblock/337/36dd73db_e335_11ed_bf2f_549f35008dee_31ab9014_0136_11ee_ae18_549f35008dee.jpeg</t>
  </si>
  <si>
    <t>https://topol-dt.ru/upload/iblock/821/36dd73db_e335_11ed_bf2f_549f35008dee_31ab9015_0136_11ee_ae18_549f35008dee.jpeg</t>
  </si>
  <si>
    <t>https://topol-dt.ru/upload/iblock/1ee/36dd73db_e335_11ed_bf2f_549f35008dee_3a691d95_0136_11ee_ae18_549f35008dee.jpeg</t>
  </si>
  <si>
    <t>https://topol-dt.ru/upload/iblock/4c5/36dd73db_e335_11ed_bf2f_549f35008dee_3a691d96_0136_11ee_ae18_549f35008dee.jpeg</t>
  </si>
  <si>
    <t>Стульчик для кормления Polini kids 252 Жирафик</t>
  </si>
  <si>
    <t>Рекомендуемый возраст для использования от 6 месяцев до 3-х лет. Регулируемые ремни безопасности (5-ти точечные) .Материал сиденья медицинская клеенка.Съёмный столик с подносом.Подстака для ног.В основании удобная корзина для хранения детских принадлежностей.Габариты (ДхШхВ): 73,5 х 72 х 100,5 см..</t>
  </si>
  <si>
    <t>https://topol-dt.ru/catalog/stulchiki_dlya_kormleniya_1/stulchik_dlya_kormleniya_polini_kids_252_zhirafik/</t>
  </si>
  <si>
    <t>Качели Фея Чарли, голубой</t>
  </si>
  <si>
    <t>https://topol-dt.ru/catalog/kacheli/kacheli_feya_charli_goluboy/</t>
  </si>
  <si>
    <t>Качели Фея Гамак комфорт, салатовый</t>
  </si>
  <si>
    <t>https://topol-dt.ru/catalog/kacheli/kacheli_feya_gamak_komfort_salatovyy/</t>
  </si>
  <si>
    <t>https://topol-dt.ru/upload/iblock/8b0/a57e86e3_b92b_11eb_9107_549f35008dee_9a6486eb_cda0_11eb_9107_549f35008dee.jpeg</t>
  </si>
  <si>
    <t>https://topol-dt.ru/upload/iblock/894/a57e86e3_b92b_11eb_9107_549f35008dee_9a6486ec_cda0_11eb_9107_549f35008dee.jpeg</t>
  </si>
  <si>
    <t>https://topol-dt.ru/upload/iblock/38d/a57e86e3_b92b_11eb_9107_549f35008dee_a45525f0_cda0_11eb_9107_549f35008dee.jpeg</t>
  </si>
  <si>
    <t>https://topol-dt.ru/upload/iblock/521/a57e86e3_b92b_11eb_9107_549f35008dee_a45525f1_cda0_11eb_9107_549f35008dee.jpeg</t>
  </si>
  <si>
    <t>https://topol-dt.ru/upload/iblock/01e/a57e86e3_b92b_11eb_9107_549f35008dee_ae26d312_cda0_11eb_9107_549f35008dee.jpeg</t>
  </si>
  <si>
    <t>https://topol-dt.ru/upload/iblock/b53/a57e86e3_b92b_11eb_9107_549f35008dee_ae26d313_cda0_11eb_9107_549f35008dee.jpeg</t>
  </si>
  <si>
    <t>https://topol-dt.ru/upload/iblock/98b/a57e86e3_b92b_11eb_9107_549f35008dee_b4f2e0fa_cda0_11eb_9107_549f35008dee.jpeg</t>
  </si>
  <si>
    <t>https://topol-dt.ru/upload/iblock/fc3/a57e86e3_b92b_11eb_9107_549f35008dee_b4f2e0fb_cda0_11eb_9107_549f35008dee.jpeg</t>
  </si>
  <si>
    <t>https://topol-dt.ru/upload/iblock/f5d/a57e86e3_b92b_11eb_9107_549f35008dee_bbae4541_cda0_11eb_9107_549f35008dee.jpeg</t>
  </si>
  <si>
    <t>Палатка-вигвам детская Polini kids Жираф, желтый</t>
  </si>
  <si>
    <t>https://topol-dt.ru/catalog/vigvamy/palatka_vigvam_detskaya_polini_kids_zhiraf_zheltyy/</t>
  </si>
  <si>
    <t>Стульчик для кормления Baby Boom Панды, желтый</t>
  </si>
  <si>
    <t>Панды</t>
  </si>
  <si>
    <t>https://topol-dt.ru/catalog/detskaya_mebel/stulchik_dlya_kormleniya_baby_boom_pandy_zheltyy/</t>
  </si>
  <si>
    <t>Качели-гнездо подвесные Polini kids, с подушкой, белый-желтый</t>
  </si>
  <si>
    <t>https://topol-dt.ru/catalog/kacheli/kacheli_gnezdo_podvesnye_polini_kids_s_podushkoy_belyy_zheltyy/</t>
  </si>
  <si>
    <t>Качели детские подвесные Polini kids Лиана, серый</t>
  </si>
  <si>
    <t>https://topol-dt.ru/catalog/kacheli/kacheli_detskie_podvesnye_polini_kids_liana_seryy/</t>
  </si>
  <si>
    <t>Качели детские подвесные Polini kids Лиана, макиато</t>
  </si>
  <si>
    <t>https://topol-dt.ru/catalog/kacheli/kacheli_detskie_podvesnye_polini_kids_liana_makiato/</t>
  </si>
  <si>
    <t>Детский шезлонг Polini kids Зигзаг, серый</t>
  </si>
  <si>
    <t>https://topol-dt.ru/catalog/shezlongi/detskiy_shezlong_polini_kids_zigzag_seryy/</t>
  </si>
  <si>
    <t>Кровать детская Фея 1100 венге-клён</t>
  </si>
  <si>
    <t>https://topol-dt.ru/catalog/krovati_transformery_iz_ldsp_i_mdf/krovat_detskaya_feya_1100_venge_klyen/</t>
  </si>
  <si>
    <t>https://topol-dt.ru/upload/iblock/fa4/b8227bf5_0046_11e4_9516_001e6746ae79_74752997_7554_11ed_bf2f_549f35008dee.jpeg</t>
  </si>
  <si>
    <t>https://topol-dt.ru/upload/iblock/e7c/b8227bf5_0046_11e4_9516_001e6746ae79_74752998_7554_11ed_bf2f_549f35008dee.jpeg</t>
  </si>
  <si>
    <t>Стульчик для кормления Polini kids 252 Слоник, макиато</t>
  </si>
  <si>
    <t>https://topol-dt.ru/catalog/stulchiki_dlya_kormleniya_1/stulchik_dlya_kormleniya_polini_kids_252_slonik_makiato/</t>
  </si>
  <si>
    <t>Качели Фея Чарли, зеленый</t>
  </si>
  <si>
    <t>Детские качели Фея Чарли гармонично впишутся в интерьер детской комнаты.Выполнены из надежного металлического каркаса с мягкими насадками.Специальные насадки на ножках от скольжения.Съемное моющееся сиденье.Для безопасности во время качания предусмотрены ремни безопасности.Легко и компактно складываются для хранения и транспортировки.Размеры (ДхШхВ): 115х60х105 см.</t>
  </si>
  <si>
    <t>https://topol-dt.ru/catalog/kacheli/kacheli_feya_charli_zelenyy/</t>
  </si>
  <si>
    <t>Подставка развивающая Polini kids Sky, белый</t>
  </si>
  <si>
    <t>https://topol-dt.ru/catalog/mebelnye_komplekty/podstavka_razvivayushchaya_polini_kids_sky_belyy/</t>
  </si>
  <si>
    <t>https://topol-dt.ru/upload/iblock/0c3/14c07743_bde2_11eb_9107_549f35008dee_71cc07c8_16ce_11f0_ba9b_5254001dfc81.jpeg</t>
  </si>
  <si>
    <t>https://topol-dt.ru/upload/iblock/256/14c07743_bde2_11eb_9107_549f35008dee_7adbcf2b_16ce_11f0_ba9b_5254001dfc81.jpeg</t>
  </si>
  <si>
    <t>https://topol-dt.ru/upload/iblock/579/14c07743_bde2_11eb_9107_549f35008dee_7adbcf2c_16ce_11f0_ba9b_5254001dfc81.jpeg</t>
  </si>
  <si>
    <t>https://topol-dt.ru/upload/iblock/292/14c07743_bde2_11eb_9107_549f35008dee_8353085a_16ce_11f0_ba9b_5254001dfc81.jpeg</t>
  </si>
  <si>
    <t>https://topol-dt.ru/upload/iblock/571/14c07743_bde2_11eb_9107_549f35008dee_8353086e_16ce_11f0_ba9b_5254001dfc81.jpeg</t>
  </si>
  <si>
    <t>https://topol-dt.ru/upload/iblock/67e/14c07743_bde2_11eb_9107_549f35008dee_89da57a4_16ce_11f0_ba9b_5254001dfc81.jpeg</t>
  </si>
  <si>
    <t>https://topol-dt.ru/upload/iblock/51e/14c07743_bde2_11eb_9107_549f35008dee_89da57a5_16ce_11f0_ba9b_5254001dfc81.jpeg</t>
  </si>
  <si>
    <t>https://topol-dt.ru/upload/iblock/464/14c07743_bde2_11eb_9107_549f35008dee_91a37f25_16ce_11f0_ba9b_5254001dfc81.jpeg</t>
  </si>
  <si>
    <t>https://topol-dt.ru/upload/iblock/d3b/14c07743_bde2_11eb_9107_549f35008dee_91a37f26_16ce_11f0_ba9b_5254001dfc81.jpeg</t>
  </si>
  <si>
    <t>Подставка для ванночки Polini kids, белый</t>
  </si>
  <si>
    <t>Подставка для ванночки Polini kids, белый выполнена из прочного металлического каркаса. Донышко изголовлено из фанеры толщиной 10 см.Изделие подходит деткам с рождения и до 12 месяцев. Максимальный размер ванночки, которую можно устанавливать на подставку- 63х42 см.Компактно складывается для удобства хранения.Не занимает много места в квартире и подходит для помещению с любой площадью. Максимальная нагрузка – 20 кг.Размер (ВхШхД): 92х50х63 см.Размер дна: 29,5х24 см</t>
  </si>
  <si>
    <t>https://topol-dt.ru/catalog/podstavki/podstavka_dlya_vannochki_polini_kids_belyy/</t>
  </si>
  <si>
    <t>Шкаф односекционный Polini kids Mirum 2310, белый</t>
  </si>
  <si>
    <t>https://topol-dt.ru/catalog/shkafy/shkaf_odnosektsionnyy_polini_kids_mirum_2310_belyy/</t>
  </si>
  <si>
    <t>Комод Polini kids Simple 3501, белый-натуральный</t>
  </si>
  <si>
    <t>Комоды Polini kids Simple 3501 представляют собой стильные и функциональные мебельные изделия, которые отлично впишутся в любой интерьер благодаря своему классическому дизайну.Особенностью этих комодов является возможность установки пеленальной рамы, которая обеспечивает удобство и безопасность при пеленании малышей.Пеленальная рамка не входит в комплект и продается отдельно: 0001757.9 Рамка для пеленания Polini kids для комода Универсальная белый, 0002764.9 Рамка для пеленания Polini kids для комода Универсальная 600, белый.Ящики идут на шариковых направляющих скрытого монтажа с доводчиками, что обеспечивает легкое и плавное открывание.В них можно хранить все необходимые вещи и аксессуары для ребенка, такие как памперсы, одежда, игрушки и другие предметы первой необходимости.Каркас изделий выполнен из прочного ЛДСП, что гарантирует долговечность и надежность.Ящики комода имеют доводчики, которые:- обеспечивают плавное закрытие без толчков,- открытие/закрытие происходит безопасно, без резких движений,- обеспечивают плотное прилегание фасада к корпусу,- увеличивают срок эксплуатации изделия,- спасают от постоянного шума хлопающего ящика.Также комод облицован противоударной ПВХ кромкой 2 мм.Данный вид кромки защищает мебельные части от повреждений и воздействия влаги, является безопасным в использовании (невозможно порезаться) и не подвержен деформации за счет своей толщины.Габариты изделия (ДхГхВ) – 91х49х91,2 см.Материал – ЛДСП, массив березы (опоры, ручки).Сечение опор – 40х40 мм.</t>
  </si>
  <si>
    <t>https://topol-dt.ru/catalog/komody_i_stoliki/komod_polini_kids_simple_3501_belyy_naturalnyy/</t>
  </si>
  <si>
    <t>https://topol-dt.ru/upload/iblock/38a/b74cc7ff_6675_11ee_9b87_549f35008dee_455a0fae_ccbf_11ee_8ccc_525400ebc2a0.jpeg</t>
  </si>
  <si>
    <t>https://topol-dt.ru/upload/iblock/08d/b74cc7ff_6675_11ee_9b87_549f35008dee_455a0faf_ccbf_11ee_8ccc_525400ebc2a0.jpeg</t>
  </si>
  <si>
    <t>https://topol-dt.ru/upload/iblock/c62/b74cc7ff_6675_11ee_9b87_549f35008dee_4cf5f0e9_ccbf_11ee_8ccc_525400ebc2a0.jpeg</t>
  </si>
  <si>
    <t>https://topol-dt.ru/upload/iblock/de6/b74cc7ff_6675_11ee_9b87_549f35008dee_4cf5f0ea_ccbf_11ee_8ccc_525400ebc2a0.jpeg</t>
  </si>
  <si>
    <t>https://topol-dt.ru/upload/iblock/37f/b74cc7ff_6675_11ee_9b87_549f35008dee_559f3bdc_ccbf_11ee_8ccc_525400ebc2a0.jpeg</t>
  </si>
  <si>
    <t>https://topol-dt.ru/upload/iblock/318/b74cc7ff_6675_11ee_9b87_549f35008dee_559f3bdd_ccbf_11ee_8ccc_525400ebc2a0.jpeg</t>
  </si>
  <si>
    <t>https://topol-dt.ru/upload/iblock/b74/b74cc7ff_6675_11ee_9b87_549f35008dee_5d6f90d2_ccbf_11ee_8ccc_525400ebc2a0.jpeg</t>
  </si>
  <si>
    <t>https://topol-dt.ru/upload/iblock/ebd/b74cc7ff_6675_11ee_9b87_549f35008dee_5d6f90d3_ccbf_11ee_8ccc_525400ebc2a0.jpeg</t>
  </si>
  <si>
    <t>https://topol-dt.ru/upload/iblock/33f/b74cc7ff_6675_11ee_9b87_549f35008dee_6589ceae_ccbf_11ee_8ccc_525400ebc2a0.jpeg</t>
  </si>
  <si>
    <t>https://topol-dt.ru/upload/iblock/cf9/b74cc7ff_6675_11ee_9b87_549f35008dee_6589ceaf_ccbf_11ee_8ccc_525400ebc2a0.jpeg</t>
  </si>
  <si>
    <t>https://topol-dt.ru/upload/iblock/921/b74cc7ff_6675_11ee_9b87_549f35008dee_6ebaffac_ccbf_11ee_8ccc_525400ebc2a0.jpeg</t>
  </si>
  <si>
    <t>https://topol-dt.ru/upload/iblock/10d/b74cc7ff_6675_11ee_9b87_549f35008dee_6ebaffad_ccbf_11ee_8ccc_525400ebc2a0.jpeg</t>
  </si>
  <si>
    <t>https://topol-dt.ru/upload/iblock/d10/b74cc7ff_6675_11ee_9b87_549f35008dee_7667915c_ccbf_11ee_8ccc_525400ebc2a0.jpeg</t>
  </si>
  <si>
    <t>https://topol-dt.ru/upload/iblock/534/b74cc7ff_6675_11ee_9b87_549f35008dee_84dbd2fc_ccbf_11ee_8ccc_525400ebc2a0.jpeg</t>
  </si>
  <si>
    <t>https://topol-dt.ru/upload/iblock/c26/b74cc7ff_6675_11ee_9b87_549f35008dee_8d6fa8c6_ccbf_11ee_8ccc_525400ebc2a0.jpeg</t>
  </si>
  <si>
    <t>https://topol-dt.ru/upload/iblock/e09/b74cc7ff_6675_11ee_9b87_549f35008dee_970e85f0_ccbf_11ee_8ccc_525400ebc2a0.jpeg</t>
  </si>
  <si>
    <t>Комод Polini kids Simple 3501, белый-серый</t>
  </si>
  <si>
    <t>https://topol-dt.ru/catalog/komody_i_stoliki/komod_polini_kids_simple_3501_belyy_seryy/</t>
  </si>
  <si>
    <t>https://topol-dt.ru/upload/iblock/31c/00e57398_6676_11ee_9b87_549f35008dee_d8310504_ccbe_11ee_8ccc_525400ebc2a0.jpeg</t>
  </si>
  <si>
    <t>https://topol-dt.ru/upload/iblock/fe3/00e57398_6676_11ee_9b87_549f35008dee_d8310505_ccbe_11ee_8ccc_525400ebc2a0.jpeg</t>
  </si>
  <si>
    <t>https://topol-dt.ru/upload/iblock/e1d/00e57398_6676_11ee_9b87_549f35008dee_e048e086_ccbe_11ee_8ccc_525400ebc2a0.jpeg</t>
  </si>
  <si>
    <t>https://topol-dt.ru/upload/iblock/e57/00e57398_6676_11ee_9b87_549f35008dee_e048e087_ccbe_11ee_8ccc_525400ebc2a0.jpeg</t>
  </si>
  <si>
    <t>https://topol-dt.ru/upload/iblock/8eb/00e57398_6676_11ee_9b87_549f35008dee_e9269f36_ccbe_11ee_8ccc_525400ebc2a0.jpeg</t>
  </si>
  <si>
    <t>https://topol-dt.ru/upload/iblock/5f2/00e57398_6676_11ee_9b87_549f35008dee_f3dc6f82_ccbe_11ee_8ccc_525400ebc2a0.jpeg</t>
  </si>
  <si>
    <t>https://topol-dt.ru/upload/iblock/7eb/00e57398_6676_11ee_9b87_549f35008dee_f3dc6f83_ccbe_11ee_8ccc_525400ebc2a0.jpeg</t>
  </si>
  <si>
    <t>https://topol-dt.ru/upload/iblock/1f1/00e57398_6676_11ee_9b87_549f35008dee_fc3bd190_ccbe_11ee_8ccc_525400ebc2a0.jpeg</t>
  </si>
  <si>
    <t>https://topol-dt.ru/upload/iblock/7f7/00e57398_6676_11ee_9b87_549f35008dee_02d634d2_ccbf_11ee_8ccc_525400ebc2a0.jpeg</t>
  </si>
  <si>
    <t>https://topol-dt.ru/upload/iblock/368/00e57398_6676_11ee_9b87_549f35008dee_0e07ff66_ccbf_11ee_8ccc_525400ebc2a0.jpeg</t>
  </si>
  <si>
    <t>https://topol-dt.ru/upload/iblock/c4c/00e57398_6676_11ee_9b87_549f35008dee_0e07ff67_ccbf_11ee_8ccc_525400ebc2a0.jpeg</t>
  </si>
  <si>
    <t>https://topol-dt.ru/upload/iblock/8d0/00e57398_6676_11ee_9b87_549f35008dee_16c921de_ccbf_11ee_8ccc_525400ebc2a0.jpeg</t>
  </si>
  <si>
    <t>https://topol-dt.ru/upload/iblock/a4b/00e57398_6676_11ee_9b87_549f35008dee_16c921df_ccbf_11ee_8ccc_525400ebc2a0.jpeg</t>
  </si>
  <si>
    <t>https://topol-dt.ru/upload/iblock/44b/00e57398_6676_11ee_9b87_549f35008dee_20122a60_ccbf_11ee_8ccc_525400ebc2a0.jpeg</t>
  </si>
  <si>
    <t>https://topol-dt.ru/upload/iblock/4e8/00e57398_6676_11ee_9b87_549f35008dee_20122a61_ccbf_11ee_8ccc_525400ebc2a0.jpeg</t>
  </si>
  <si>
    <t>https://topol-dt.ru/upload/iblock/572/00e57398_6676_11ee_9b87_549f35008dee_27510fe5_ccbf_11ee_8ccc_525400ebc2a0.jpeg</t>
  </si>
  <si>
    <t>https://topol-dt.ru/upload/iblock/f35/00e57398_6676_11ee_9b87_549f35008dee_2e18bfd4_ccbf_11ee_8ccc_525400ebc2a0.jpeg</t>
  </si>
  <si>
    <t>https://topol-dt.ru/upload/iblock/7c5/00e57398_6676_11ee_9b87_549f35008dee_2e18bfd5_ccbf_11ee_8ccc_525400ebc2a0.jpeg</t>
  </si>
  <si>
    <t>https://topol-dt.ru/upload/iblock/332/00e57398_6676_11ee_9b87_549f35008dee_80cc2e70_0095_11ef_ba8e_5254001dfc81.jpeg</t>
  </si>
  <si>
    <t>https://topol-dt.ru/upload/iblock/78b/00e57398_6676_11ee_9b87_549f35008dee_80cc2e71_0095_11ef_ba8e_5254001dfc81.jpeg</t>
  </si>
  <si>
    <t>https://topol-dt.ru/upload/iblock/bbc/00e57398_6676_11ee_9b87_549f35008dee_890a2c97_0095_11ef_ba8e_5254001dfc81.jpeg</t>
  </si>
  <si>
    <t>https://topol-dt.ru/upload/iblock/410/00e57398_6676_11ee_9b87_549f35008dee_3ba844ec_0096_11ef_ba8e_5254001dfc81.jpeg</t>
  </si>
  <si>
    <t>https://topol-dt.ru/upload/iblock/0c2/00e57398_6676_11ee_9b87_549f35008dee_3ba844ed_0096_11ef_ba8e_5254001dfc81.jpeg</t>
  </si>
  <si>
    <t>https://topol-dt.ru/upload/iblock/3f3/00e57398_6676_11ee_9b87_549f35008dee_41a08844_0096_11ef_ba8e_5254001dfc81.jpeg</t>
  </si>
  <si>
    <t>https://topol-dt.ru/upload/iblock/4f7/00e57398_6676_11ee_9b87_549f35008dee_41a08845_0096_11ef_ba8e_5254001dfc81.jpeg</t>
  </si>
  <si>
    <t>Комод Polini kids Simple 3501, белый-дуб крафт</t>
  </si>
  <si>
    <t>https://topol-dt.ru/catalog/komody_i_stoliki/komod_polini_kids_simple_3501_belyy_dub_kraft/</t>
  </si>
  <si>
    <t>https://topol-dt.ru/upload/iblock/8a4/2cc40fe4_6676_11ee_9b87_549f35008dee_6f50b412_ccbe_11ee_8ccc_525400ebc2a0.jpeg</t>
  </si>
  <si>
    <t>https://topol-dt.ru/upload/iblock/53c/2cc40fe4_6676_11ee_9b87_549f35008dee_75ad1a30_ccbe_11ee_8ccc_525400ebc2a0.jpeg</t>
  </si>
  <si>
    <t>https://topol-dt.ru/upload/iblock/ded/2cc40fe4_6676_11ee_9b87_549f35008dee_75ad1a31_ccbe_11ee_8ccc_525400ebc2a0.jpeg</t>
  </si>
  <si>
    <t>https://topol-dt.ru/upload/iblock/b34/2cc40fe4_6676_11ee_9b87_549f35008dee_7f50bc0e_ccbe_11ee_8ccc_525400ebc2a0.jpeg</t>
  </si>
  <si>
    <t>https://topol-dt.ru/upload/iblock/64c/2cc40fe4_6676_11ee_9b87_549f35008dee_862457c0_ccbe_11ee_8ccc_525400ebc2a0.jpeg</t>
  </si>
  <si>
    <t>https://topol-dt.ru/upload/iblock/cab/2cc40fe4_6676_11ee_9b87_549f35008dee_862457c1_ccbe_11ee_8ccc_525400ebc2a0.jpeg</t>
  </si>
  <si>
    <t>https://topol-dt.ru/upload/iblock/fe0/2cc40fe4_6676_11ee_9b87_549f35008dee_8fb9ab82_ccbe_11ee_8ccc_525400ebc2a0.jpeg</t>
  </si>
  <si>
    <t>https://topol-dt.ru/upload/iblock/e5c/2cc40fe4_6676_11ee_9b87_549f35008dee_8fb9ab83_ccbe_11ee_8ccc_525400ebc2a0.jpeg</t>
  </si>
  <si>
    <t>https://topol-dt.ru/upload/iblock/585/2cc40fe4_6676_11ee_9b87_549f35008dee_9991c11c_ccbe_11ee_8ccc_525400ebc2a0.jpeg</t>
  </si>
  <si>
    <t>https://topol-dt.ru/upload/iblock/919/2cc40fe4_6676_11ee_9b87_549f35008dee_a073aaea_ccbe_11ee_8ccc_525400ebc2a0.jpeg</t>
  </si>
  <si>
    <t>https://topol-dt.ru/upload/iblock/521/2cc40fe4_6676_11ee_9b87_549f35008dee_a825014e_ccbe_11ee_8ccc_525400ebc2a0.jpeg</t>
  </si>
  <si>
    <t>https://topol-dt.ru/upload/iblock/376/2cc40fe4_6676_11ee_9b87_549f35008dee_a825014f_ccbe_11ee_8ccc_525400ebc2a0.jpeg</t>
  </si>
  <si>
    <t>https://topol-dt.ru/upload/iblock/9f1/2cc40fe4_6676_11ee_9b87_549f35008dee_b52c7b24_ccbe_11ee_8ccc_525400ebc2a0.jpeg</t>
  </si>
  <si>
    <t>https://topol-dt.ru/upload/iblock/521/2cc40fe4_6676_11ee_9b87_549f35008dee_be889676_ccbe_11ee_8ccc_525400ebc2a0.jpeg</t>
  </si>
  <si>
    <t>https://topol-dt.ru/upload/iblock/11d/2cc40fe4_6676_11ee_9b87_549f35008dee_cd3193d6_0095_11ef_ba8e_5254001dfc81.jpeg</t>
  </si>
  <si>
    <t>https://topol-dt.ru/upload/iblock/3ae/2cc40fe4_6676_11ee_9b87_549f35008dee_cd3193d7_0095_11ef_ba8e_5254001dfc81.jpeg</t>
  </si>
  <si>
    <t>https://topol-dt.ru/upload/iblock/c9e/2cc40fe4_6676_11ee_9b87_549f35008dee_d4a74bcb_0095_11ef_ba8e_5254001dfc81.jpeg</t>
  </si>
  <si>
    <t>https://topol-dt.ru/upload/iblock/9a6/2cc40fe4_6676_11ee_9b87_549f35008dee_d4a74bcc_0095_11ef_ba8e_5254001dfc81.jpeg</t>
  </si>
  <si>
    <t>Шкаф двухсекционный Polini kids Simple 3510, с ящиками, белый-натуральный</t>
  </si>
  <si>
    <t>101.3</t>
  </si>
  <si>
    <t>Шкаф-важная часть детской комнаты.Ребенок учится наводить порядок, ведь каждая вещь имеет собственное место в шкафу.Состоит из 2 секций: 5 полок, штанга для одежды, два выдвижных ящика на шариковых направляющих скрытого монтажа.Ящики и двери шкафа имеют доводчики, которые:- обеспечивают плавное закрытие без толчков,- открытие/закрытие происходит безопасно, без резких движений,- обеспечивают плотное прилегание фасада к корпусу,- увеличивают срок эксплуатации изделия,- спасают от постоянного шума хлопающей двери/ящика.Также шкаф облицован противоударной ПВХ кромкой 2 мм. Данный вид кромки защищает мебельные части от повреждений и воздействия влаги, является безопасным в использовании (невозможно порезаться) и не подвержен деформации за счет своей толщины.Габариты изделия (ДхГхВ) – 110,2х58,5х191 см.Материал – ЛДСП, массив березы (опоры, ручки).Сечение опор – 40х40 мм.</t>
  </si>
  <si>
    <t>https://topol-dt.ru/catalog/shkafy/shkaf_dvukhsektsionnyy_polini_kids_simple_3510_s_yashchikami_belyy_naturalnyy/</t>
  </si>
  <si>
    <t>https://topol-dt.ru/upload/iblock/ba1/668492aa_6676_11ee_9b87_549f35008dee_7886466a_ccc2_11ee_8ccc_525400ebc2a0.jpeg</t>
  </si>
  <si>
    <t>https://topol-dt.ru/upload/iblock/e58/668492aa_6676_11ee_9b87_549f35008dee_32b408c1_ccc2_11ee_8ccc_525400ebc2a0.jpeg</t>
  </si>
  <si>
    <t>https://topol-dt.ru/upload/iblock/624/668492aa_6676_11ee_9b87_549f35008dee_39559310_ccc2_11ee_8ccc_525400ebc2a0.jpeg</t>
  </si>
  <si>
    <t>https://topol-dt.ru/upload/iblock/839/668492aa_6676_11ee_9b87_549f35008dee_39559311_ccc2_11ee_8ccc_525400ebc2a0.jpeg</t>
  </si>
  <si>
    <t>https://topol-dt.ru/upload/iblock/74b/668492aa_6676_11ee_9b87_549f35008dee_4144e698_ccc2_11ee_8ccc_525400ebc2a0.jpeg</t>
  </si>
  <si>
    <t>https://topol-dt.ru/upload/iblock/7aa/668492aa_6676_11ee_9b87_549f35008dee_4144e699_ccc2_11ee_8ccc_525400ebc2a0.jpeg</t>
  </si>
  <si>
    <t>https://topol-dt.ru/upload/iblock/6b1/668492aa_6676_11ee_9b87_549f35008dee_49e4a824_ccc2_11ee_8ccc_525400ebc2a0.jpeg</t>
  </si>
  <si>
    <t>https://topol-dt.ru/upload/iblock/f7a/668492aa_6676_11ee_9b87_549f35008dee_49e4a825_ccc2_11ee_8ccc_525400ebc2a0.jpeg</t>
  </si>
  <si>
    <t>https://topol-dt.ru/upload/iblock/64e/668492aa_6676_11ee_9b87_549f35008dee_514029e0_ccc2_11ee_8ccc_525400ebc2a0.jpeg</t>
  </si>
  <si>
    <t>https://topol-dt.ru/upload/iblock/23f/668492aa_6676_11ee_9b87_549f35008dee_514029e1_ccc2_11ee_8ccc_525400ebc2a0.jpeg</t>
  </si>
  <si>
    <t>https://topol-dt.ru/upload/iblock/40b/668492aa_6676_11ee_9b87_549f35008dee_58c1d13c_ccc2_11ee_8ccc_525400ebc2a0.jpeg</t>
  </si>
  <si>
    <t>https://topol-dt.ru/upload/iblock/9ef/668492aa_6676_11ee_9b87_549f35008dee_614e7ff8_ccc2_11ee_8ccc_525400ebc2a0.jpeg</t>
  </si>
  <si>
    <t>https://topol-dt.ru/upload/iblock/7a6/668492aa_6676_11ee_9b87_549f35008dee_614e7ff9_ccc2_11ee_8ccc_525400ebc2a0.jpeg</t>
  </si>
  <si>
    <t>https://topol-dt.ru/upload/iblock/f88/668492aa_6676_11ee_9b87_549f35008dee_69b9cdc8_ccc2_11ee_8ccc_525400ebc2a0.jpeg</t>
  </si>
  <si>
    <t>https://topol-dt.ru/upload/iblock/271/668492aa_6676_11ee_9b87_549f35008dee_719870da_ccc2_11ee_8ccc_525400ebc2a0.jpeg</t>
  </si>
  <si>
    <t>https://topol-dt.ru/upload/iblock/598/668492aa_6676_11ee_9b87_549f35008dee_0ff1323a_0098_11ef_ba8e_5254001dfc81.jpeg</t>
  </si>
  <si>
    <t>https://topol-dt.ru/upload/iblock/17f/668492aa_6676_11ee_9b87_549f35008dee_0ff1323b_0098_11ef_ba8e_5254001dfc81.jpeg</t>
  </si>
  <si>
    <t>https://topol-dt.ru/upload/iblock/328/668492aa_6676_11ee_9b87_549f35008dee_1635c131_0098_11ef_ba8e_5254001dfc81.jpeg</t>
  </si>
  <si>
    <t>https://topol-dt.ru/upload/iblock/728/668492aa_6676_11ee_9b87_549f35008dee_1635c132_0098_11ef_ba8e_5254001dfc81.jpeg</t>
  </si>
  <si>
    <t>https://topol-dt.ru/upload/iblock/333/668492aa_6676_11ee_9b87_549f35008dee_274dca70_ccc2_11ee_8ccc_525400ebc2a0.pdf</t>
  </si>
  <si>
    <t>Шкаф двухсекционный Polini kids Simple 3510, с ящиками, белый-серый</t>
  </si>
  <si>
    <t>https://topol-dt.ru/catalog/shkafy/shkaf_dvukhsektsionnyy_polini_kids_simple_3510_s_yashchikami_belyy_seryy/</t>
  </si>
  <si>
    <t>https://topol-dt.ru/upload/iblock/79a/97095f00_6676_11ee_9b87_549f35008dee_b11c16c2_ccc1_11ee_8ccc_525400ebc2a0.jpeg</t>
  </si>
  <si>
    <t>https://topol-dt.ru/upload/iblock/926/97095f00_6676_11ee_9b87_549f35008dee_b8d958e8_ccc1_11ee_8ccc_525400ebc2a0.jpeg</t>
  </si>
  <si>
    <t>https://topol-dt.ru/upload/iblock/145/97095f00_6676_11ee_9b87_549f35008dee_b8d958e9_ccc1_11ee_8ccc_525400ebc2a0.jpeg</t>
  </si>
  <si>
    <t>https://topol-dt.ru/upload/iblock/03a/97095f00_6676_11ee_9b87_549f35008dee_c218d802_ccc1_11ee_8ccc_525400ebc2a0.jpeg</t>
  </si>
  <si>
    <t>https://topol-dt.ru/upload/iblock/a57/97095f00_6676_11ee_9b87_549f35008dee_c218d803_ccc1_11ee_8ccc_525400ebc2a0.jpeg</t>
  </si>
  <si>
    <t>https://topol-dt.ru/upload/iblock/364/97095f00_6676_11ee_9b87_549f35008dee_ca6eb0a8_ccc1_11ee_8ccc_525400ebc2a0.jpeg</t>
  </si>
  <si>
    <t>https://topol-dt.ru/upload/iblock/b90/97095f00_6676_11ee_9b87_549f35008dee_ca6eb0a9_ccc1_11ee_8ccc_525400ebc2a0.jpeg</t>
  </si>
  <si>
    <t>https://topol-dt.ru/upload/iblock/08d/97095f00_6676_11ee_9b87_549f35008dee_d3f0f19a_ccc1_11ee_8ccc_525400ebc2a0.jpeg</t>
  </si>
  <si>
    <t>https://topol-dt.ru/upload/iblock/872/97095f00_6676_11ee_9b87_549f35008dee_d3f0f19b_ccc1_11ee_8ccc_525400ebc2a0.jpeg</t>
  </si>
  <si>
    <t>https://topol-dt.ru/upload/iblock/bcd/97095f00_6676_11ee_9b87_549f35008dee_dc898c19_ccc1_11ee_8ccc_525400ebc2a0.jpeg</t>
  </si>
  <si>
    <t>https://topol-dt.ru/upload/iblock/b6e/97095f00_6676_11ee_9b87_549f35008dee_e44df54c_ccc1_11ee_8ccc_525400ebc2a0.jpeg</t>
  </si>
  <si>
    <t>https://topol-dt.ru/upload/iblock/cc5/97095f00_6676_11ee_9b87_549f35008dee_ec741eea_ccc1_11ee_8ccc_525400ebc2a0.jpeg</t>
  </si>
  <si>
    <t>https://topol-dt.ru/upload/iblock/45f/97095f00_6676_11ee_9b87_549f35008dee_f93ffdf6_ccc1_11ee_8ccc_525400ebc2a0.jpeg</t>
  </si>
  <si>
    <t>https://topol-dt.ru/upload/iblock/d55/97095f00_6676_11ee_9b87_549f35008dee_02ed293c_ccc2_11ee_8ccc_525400ebc2a0.jpeg</t>
  </si>
  <si>
    <t>https://topol-dt.ru/upload/iblock/310/97095f00_6676_11ee_9b87_549f35008dee_2b0d920a_0098_11ef_ba8e_5254001dfc81.jpeg</t>
  </si>
  <si>
    <t>https://topol-dt.ru/upload/iblock/19e/97095f00_6676_11ee_9b87_549f35008dee_2b0d920b_0098_11ef_ba8e_5254001dfc81.jpeg</t>
  </si>
  <si>
    <t>https://topol-dt.ru/upload/iblock/ac7/97095f00_6676_11ee_9b87_549f35008dee_31547ece_0098_11ef_ba8e_5254001dfc81.jpeg</t>
  </si>
  <si>
    <t>https://topol-dt.ru/upload/iblock/8c0/97095f00_6676_11ee_9b87_549f35008dee_31547ecf_0098_11ef_ba8e_5254001dfc81.jpeg</t>
  </si>
  <si>
    <t>https://topol-dt.ru/upload/iblock/0ed/97095f00_6676_11ee_9b87_549f35008dee_a3a48e66_ccc1_11ee_8ccc_525400ebc2a0.pdf</t>
  </si>
  <si>
    <t>Шкаф двухсекционный Polini kids Simple 3510, с ящиками, белый-дуб крафт</t>
  </si>
  <si>
    <t>https://topol-dt.ru/catalog/shkafy/shkaf_dvukhsektsionnyy_polini_kids_simple_3510_s_yashchikami_belyy_dub_kraft/</t>
  </si>
  <si>
    <t>https://topol-dt.ru/upload/iblock/93f/e64bb0a0_6676_11ee_9b87_549f35008dee_4cc9a3ba_ccc1_11ee_8ccc_525400ebc2a0.jpeg</t>
  </si>
  <si>
    <t>https://topol-dt.ru/upload/iblock/771/e64bb0a0_6676_11ee_9b87_549f35008dee_4cc9a3bb_ccc1_11ee_8ccc_525400ebc2a0.jpeg</t>
  </si>
  <si>
    <t>https://topol-dt.ru/upload/iblock/9ed/e64bb0a0_6676_11ee_9b87_549f35008dee_5577b362_ccc1_11ee_8ccc_525400ebc2a0.jpeg</t>
  </si>
  <si>
    <t>https://topol-dt.ru/upload/iblock/4a4/e64bb0a0_6676_11ee_9b87_549f35008dee_5577b363_ccc1_11ee_8ccc_525400ebc2a0.jpeg</t>
  </si>
  <si>
    <t>https://topol-dt.ru/upload/iblock/65f/e64bb0a0_6676_11ee_9b87_549f35008dee_5c8e10ec_ccc1_11ee_8ccc_525400ebc2a0.jpeg</t>
  </si>
  <si>
    <t>https://topol-dt.ru/upload/iblock/d2e/e64bb0a0_6676_11ee_9b87_549f35008dee_5c8e10ed_ccc1_11ee_8ccc_525400ebc2a0.jpeg</t>
  </si>
  <si>
    <t>https://topol-dt.ru/upload/iblock/715/e64bb0a0_6676_11ee_9b87_549f35008dee_650ed3e6_ccc1_11ee_8ccc_525400ebc2a0.jpeg</t>
  </si>
  <si>
    <t>https://topol-dt.ru/upload/iblock/58a/e64bb0a0_6676_11ee_9b87_549f35008dee_650ed3e7_ccc1_11ee_8ccc_525400ebc2a0.jpeg</t>
  </si>
  <si>
    <t>https://topol-dt.ru/upload/iblock/4cf/e64bb0a0_6676_11ee_9b87_549f35008dee_6e1055dc_ccc1_11ee_8ccc_525400ebc2a0.jpeg</t>
  </si>
  <si>
    <t>https://topol-dt.ru/upload/iblock/db2/e64bb0a0_6676_11ee_9b87_549f35008dee_76794152_ccc1_11ee_8ccc_525400ebc2a0.jpeg</t>
  </si>
  <si>
    <t>https://topol-dt.ru/upload/iblock/d76/e64bb0a0_6676_11ee_9b87_549f35008dee_7dfd4b08_ccc1_11ee_8ccc_525400ebc2a0.jpeg</t>
  </si>
  <si>
    <t>https://topol-dt.ru/upload/iblock/4c0/e64bb0a0_6676_11ee_9b87_549f35008dee_7dfd4b09_ccc1_11ee_8ccc_525400ebc2a0.jpeg</t>
  </si>
  <si>
    <t>https://topol-dt.ru/upload/iblock/40e/e64bb0a0_6676_11ee_9b87_549f35008dee_86f2e13c_ccc1_11ee_8ccc_525400ebc2a0.jpeg</t>
  </si>
  <si>
    <t>https://topol-dt.ru/upload/iblock/02d/e64bb0a0_6676_11ee_9b87_549f35008dee_86f2e13d_ccc1_11ee_8ccc_525400ebc2a0.jpeg</t>
  </si>
  <si>
    <t>https://topol-dt.ru/upload/iblock/b8e/e64bb0a0_6676_11ee_9b87_549f35008dee_92650b4e_ccc1_11ee_8ccc_525400ebc2a0.jpeg</t>
  </si>
  <si>
    <t>https://topol-dt.ru/upload/iblock/fd6/e64bb0a0_6676_11ee_9b87_549f35008dee_416a17e8_0098_11ef_ba8e_5254001dfc81.jpeg</t>
  </si>
  <si>
    <t>https://topol-dt.ru/upload/iblock/084/e64bb0a0_6676_11ee_9b87_549f35008dee_416a17e9_0098_11ef_ba8e_5254001dfc81.jpeg</t>
  </si>
  <si>
    <t>https://topol-dt.ru/upload/iblock/4f3/e64bb0a0_6676_11ee_9b87_549f35008dee_47b853c3_0098_11ef_ba8e_5254001dfc81.jpeg</t>
  </si>
  <si>
    <t>https://topol-dt.ru/upload/iblock/c8c/e64bb0a0_6676_11ee_9b87_549f35008dee_47b853c4_0098_11ef_ba8e_5254001dfc81.jpeg</t>
  </si>
  <si>
    <t>https://topol-dt.ru/upload/iblock/042/e64bb0a0_6676_11ee_9b87_549f35008dee_248b92a0_ccc1_11ee_8ccc_525400ebc2a0.pdf</t>
  </si>
  <si>
    <t>Столик для пеленания Polini kids Vintagе 1180 металлический, бронзовый</t>
  </si>
  <si>
    <t>https://topol-dt.ru/catalog/komody_i_stoliki/stolik_dlya_pelenaniya_polini_kids_vintage_1180_metallicheskiy_bronzovyy/</t>
  </si>
  <si>
    <t>Кровать детская Фея 1100 венге</t>
  </si>
  <si>
    <t>Кровать - трансформер Фея 1100 с комодом имеет 2 положения высоты ортопедического ложа. Днище реечное.В основании кровати 2 вместительных ящика.Комод кроватки имеет пеленальную поверхность с закругленными бортиками по бокам.В комод входят 3 ящика.На боковых стенках кровати силиконовые накладки.Механизм опускания боковой планки- кнопка.Трансформер имеет маятниковый механизм поперечного качания.Стандартный размер детского ложа – 60 х 120 см.Трансформируется в подростковую кровать, где размер ложа 60 х 170 см., и независимую приставную тумбу.Кровать можно использовать с 0 до 10 лет.Изготовлено из материала: ЛДСП+ массив березы (реечное ложе).Размер кровати (ВхДхШ) – 108,5 х 173,2 х 63,6 см.Размер детского ложа – 60 х 120 см.Размер подросткового ложа – 60 х 170 смРазмер тумбы (BхШхГ) – 63 х 41,6 х 63,8 см.</t>
  </si>
  <si>
    <t>https://topol-dt.ru/catalog/krovati_transformery_iz_ldsp_i_mdf/krovat_detskaya_feya_1100_venge/</t>
  </si>
  <si>
    <t>https://topol-dt.ru/upload/iblock/663/23f21ae3_e01b_11e3_a14c_001e6746ae79_130a9d88_7555_11ed_bf2f_549f35008dee.jpeg</t>
  </si>
  <si>
    <t>https://topol-dt.ru/upload/iblock/214/23f21ae3_e01b_11e3_a14c_001e6746ae79_130a9d89_7555_11ed_bf2f_549f35008dee.jpeg</t>
  </si>
  <si>
    <t>Кровать детская Фея 323-01 белый</t>
  </si>
  <si>
    <t>0.981832</t>
  </si>
  <si>
    <t>Кроватка детская Фея 323-01 выполнена в классическом стиле.-2 положения спального ложа-опускающая стенка-накладки ПВХ-ортопедическое основание-натуральные высококачественные материалы-стандартный размер ложа 120х60 см.-полозья, колеса в комплекте-материал - массив березыРазмеры (ДхШхВ) – 124,8 х 74,5 х 107 см.</t>
  </si>
  <si>
    <t>https://topol-dt.ru/catalog/krovatki/krovat_detskaya_feya_323_01_belyy/</t>
  </si>
  <si>
    <t>https://topol-dt.ru/upload/iblock/eed/90827ff8_cf05_11ee_8ccc_525400ebc2a0_872e6aa7_d0bc_11ee_ba87_5254001dfc81.jpeg</t>
  </si>
  <si>
    <t>https://topol-dt.ru/upload/iblock/e5c/90827ff8_cf05_11ee_8ccc_525400ebc2a0_872e6aa8_d0bc_11ee_ba87_5254001dfc81.jpeg</t>
  </si>
  <si>
    <t>https://topol-dt.ru/upload/iblock/41f/90827ff8_cf05_11ee_8ccc_525400ebc2a0_91ab06bf_d0bc_11ee_ba87_5254001dfc81.jpeg</t>
  </si>
  <si>
    <t>https://topol-dt.ru/upload/iblock/0b8/90827ff8_cf05_11ee_8ccc_525400ebc2a0_91ab06c0_d0bc_11ee_ba87_5254001dfc81.jpeg</t>
  </si>
  <si>
    <t>https://topol-dt.ru/upload/iblock/8eb/90827ff8_cf05_11ee_8ccc_525400ebc2a0_99a3e4bf_d0bc_11ee_ba87_5254001dfc81.jpeg</t>
  </si>
  <si>
    <t>https://topol-dt.ru/upload/iblock/544/90827ff8_cf05_11ee_8ccc_525400ebc2a0_99a3e4c0_d0bc_11ee_ba87_5254001dfc81.jpeg</t>
  </si>
  <si>
    <t>https://topol-dt.ru/upload/iblock/455/90827ff8_cf05_11ee_8ccc_525400ebc2a0_a1d39daf_d0bc_11ee_ba87_5254001dfc81.jpeg</t>
  </si>
  <si>
    <t>https://topol-dt.ru/upload/iblock/6d0/90827ff8_cf05_11ee_8ccc_525400ebc2a0_a1d39db0_d0bc_11ee_ba87_5254001dfc81.jpeg</t>
  </si>
  <si>
    <t>https://topol-dt.ru/upload/iblock/b82/90827ff8_cf05_11ee_8ccc_525400ebc2a0_a901e757_d0bc_11ee_ba87_5254001dfc81.jpeg</t>
  </si>
  <si>
    <t>https://topol-dt.ru/upload/iblock/013/90827ff8_cf05_11ee_8ccc_525400ebc2a0_a901e758_d0bc_11ee_ba87_5254001dfc81.jpeg</t>
  </si>
  <si>
    <t>https://topol-dt.ru/upload/iblock/087/90827ff8_cf05_11ee_8ccc_525400ebc2a0_bc0d5cd7_d0bc_11ee_ba87_5254001dfc81.jpeg</t>
  </si>
  <si>
    <t>https://topol-dt.ru/upload/iblock/962/90827ff8_cf05_11ee_8ccc_525400ebc2a0_bc0d5cd8_d0bc_11ee_ba87_5254001dfc81.jpeg</t>
  </si>
  <si>
    <t>https://topol-dt.ru/upload/iblock/8c5/90827ff8_cf05_11ee_8ccc_525400ebc2a0_c6a67cf8_d0bc_11ee_ba87_5254001dfc81.jpeg</t>
  </si>
  <si>
    <t>https://topol-dt.ru/upload/iblock/550/90827ff8_cf05_11ee_8ccc_525400ebc2a0_f1503364_d0bc_11ee_ba87_5254001dfc81.jpeg</t>
  </si>
  <si>
    <t>https://topol-dt.ru/upload/iblock/ef6/90827ff8_cf05_11ee_8ccc_525400ebc2a0_fb4c006f_d0bc_11ee_ba87_5254001dfc81.jpeg</t>
  </si>
  <si>
    <t>https://topol-dt.ru/upload/iblock/6b4/90827ff8_cf05_11ee_8ccc_525400ebc2a0_ec0428e8_d160_11ee_ba87_5254001dfc81.pdf</t>
  </si>
  <si>
    <t>Шкаф двухсекционный Polini kids Simple 3605, с ящиками, белый-дуб каменный</t>
  </si>
  <si>
    <t>54.55</t>
  </si>
  <si>
    <t>Шкаф двухсекционный Polini kids Simple 3605 прекрасно дополнит интерьер детской комнаты.Модель имеет вместительную секцию с полкой и штангой для вещей, что позволит с удобством разместить вещи малыша.В основании имеются ящики на шариковых направляющих, куда можно сложить игрушки и любые другие вещи. Материал, из которого изготовлен шкаф, абсолютно безопасен: ЛДСП Kronospan (Австрия).Размер шкафа: (ВхШхГ) 1752х700х444 мм.</t>
  </si>
  <si>
    <t>https://topol-dt.ru/catalog/shkafy/shkaf_dvukhsektsionnyy_polini_kids_simple_3605_s_yashchikami_belyy_dub_kamennyy/</t>
  </si>
  <si>
    <t>https://topol-dt.ru/upload/iblock/612/2186ff7a_13f1_11ee_ae18_549f35008dee_daa52a2c_6e6d_11ee_abbd_549f35008dee.jpeg</t>
  </si>
  <si>
    <t>https://topol-dt.ru/upload/iblock/b9e/2186ff7a_13f1_11ee_ae18_549f35008dee_d0c534c9_6e6d_11ee_abbd_549f35008dee.jpeg</t>
  </si>
  <si>
    <t>https://topol-dt.ru/upload/iblock/7de/2186ff7a_13f1_11ee_ae18_549f35008dee_d0c534ca_6e6d_11ee_abbd_549f35008dee.jpeg</t>
  </si>
  <si>
    <t>https://topol-dt.ru/upload/iblock/49c/2186ff7a_13f1_11ee_ae18_549f35008dee_daa52a2d_6e6d_11ee_abbd_549f35008dee.jpeg</t>
  </si>
  <si>
    <t>https://topol-dt.ru/upload/iblock/575/2186ff7a_13f1_11ee_ae18_549f35008dee_e49367d1_6e6d_11ee_abbd_549f35008dee.jpeg</t>
  </si>
  <si>
    <t>https://topol-dt.ru/upload/iblock/f06/2186ff7a_13f1_11ee_ae18_549f35008dee_e49367d2_6e6d_11ee_abbd_549f35008dee.jpeg</t>
  </si>
  <si>
    <t>https://topol-dt.ru/upload/iblock/61c/2186ff7a_13f1_11ee_ae18_549f35008dee_ec62ebb7_6e6d_11ee_abbd_549f35008dee.jpeg</t>
  </si>
  <si>
    <t>https://topol-dt.ru/upload/iblock/1a3/2186ff7a_13f1_11ee_ae18_549f35008dee_f39eda4c_6e6d_11ee_abbd_549f35008dee.jpeg</t>
  </si>
  <si>
    <t>https://topol-dt.ru/upload/iblock/16d/2186ff7a_13f1_11ee_ae18_549f35008dee_f39eda4d_6e6d_11ee_abbd_549f35008dee.jpeg</t>
  </si>
  <si>
    <t>https://topol-dt.ru/upload/iblock/134/2186ff7a_13f1_11ee_ae18_549f35008dee_b4ac909c_7716_11ee_abbd_549f35008dee.jpeg</t>
  </si>
  <si>
    <t>https://topol-dt.ru/upload/iblock/aa1/2186ff7a_13f1_11ee_ae18_549f35008dee_bde8470c_7716_11ee_abbd_549f35008dee.jpeg</t>
  </si>
  <si>
    <t>https://topol-dt.ru/upload/iblock/b65/2186ff7a_13f1_11ee_ae18_549f35008dee_055d6ba9_6e83_11ee_abbd_549f35008dee.pdf</t>
  </si>
  <si>
    <t>Шкаф двухсекционный Polini kids Simple 3610, с ящиками, белый-дуб каменный</t>
  </si>
  <si>
    <t>74.95</t>
  </si>
  <si>
    <t>Шкаф двухсекционный Polini kids Simple 3610 прекрасно дополнит интерьер детской комнаты.Модель имеет вместительную секцию с полкой и штангой для вещей, что позволит с удобством разместить вещи малыша.В основании имеются ящики на шариковых направляющих, куда можно сложить игрушки и любые другие вещи.Материал, из которого изготовлен шкаф, абсолютно безопасен: ЛДСП Kronospan (Австрия).Размер шкафа: (ВхШхГ) 1912х900х508 мм.</t>
  </si>
  <si>
    <t>https://topol-dt.ru/catalog/shkafy/shkaf_dvukhsektsionnyy_polini_kids_simple_3610_s_yashchikami_belyy_dub_kamennyy/</t>
  </si>
  <si>
    <t>https://topol-dt.ru/upload/iblock/5f8/eef4a100_13f1_11ee_ae18_549f35008dee_1b804843_6e6e_11ee_abbd_549f35008dee.jpeg</t>
  </si>
  <si>
    <t>https://topol-dt.ru/upload/iblock/ede/eef4a100_13f1_11ee_ae18_549f35008dee_1532634a_6e6e_11ee_abbd_549f35008dee.jpeg</t>
  </si>
  <si>
    <t>https://topol-dt.ru/upload/iblock/edb/eef4a100_13f1_11ee_ae18_549f35008dee_1b804844_6e6e_11ee_abbd_549f35008dee.jpeg</t>
  </si>
  <si>
    <t>https://topol-dt.ru/upload/iblock/e53/eef4a100_13f1_11ee_ae18_549f35008dee_251d971f_6e6e_11ee_abbd_549f35008dee.jpeg</t>
  </si>
  <si>
    <t>https://topol-dt.ru/upload/iblock/c28/eef4a100_13f1_11ee_ae18_549f35008dee_251d9720_6e6e_11ee_abbd_549f35008dee.jpeg</t>
  </si>
  <si>
    <t>https://topol-dt.ru/upload/iblock/e3f/eef4a100_13f1_11ee_ae18_549f35008dee_2e013aa5_6e6e_11ee_abbd_549f35008dee.jpeg</t>
  </si>
  <si>
    <t>https://topol-dt.ru/upload/iblock/b90/eef4a100_13f1_11ee_ae18_549f35008dee_2e013aa6_6e6e_11ee_abbd_549f35008dee.jpeg</t>
  </si>
  <si>
    <t>https://topol-dt.ru/upload/iblock/b75/eef4a100_13f1_11ee_ae18_549f35008dee_36fcabed_6e6e_11ee_abbd_549f35008dee.jpeg</t>
  </si>
  <si>
    <t>https://topol-dt.ru/upload/iblock/f74/eef4a100_13f1_11ee_ae18_549f35008dee_36fcabee_6e6e_11ee_abbd_549f35008dee.jpeg</t>
  </si>
  <si>
    <t>https://topol-dt.ru/upload/iblock/e1f/eef4a100_13f1_11ee_ae18_549f35008dee_3ef70898_6e6e_11ee_abbd_549f35008dee.jpeg</t>
  </si>
  <si>
    <t>https://topol-dt.ru/upload/iblock/f0a/eef4a100_13f1_11ee_ae18_549f35008dee_ae5058e4_6e82_11ee_abbd_549f35008dee.pdf</t>
  </si>
  <si>
    <t>Качели Фея Малыш с тентом, голубой</t>
  </si>
  <si>
    <t>https://topol-dt.ru/catalog/kacheli/kacheli_feya_malysh_s_tentom_goluboy/</t>
  </si>
  <si>
    <t>Кровать детская Polini kids Porto 1300, белый-дуб крафт</t>
  </si>
  <si>
    <t>https://topol-dt.ru/catalog/krovatki/krovat_detskaya_polini_kids_porto_1300_belyy_dub_kraft/</t>
  </si>
  <si>
    <t>https://topol-dt.ru/upload/iblock/006/2e3f059e_f2e4_11ed_ae18_549f35008dee_d1dee0c3_df8e_11ee_ba8c_5254001dfc81.jpeg</t>
  </si>
  <si>
    <t>https://topol-dt.ru/upload/iblock/07d/2e3f059e_f2e4_11ed_ae18_549f35008dee_d1dee0c4_df8e_11ee_ba8c_5254001dfc81.jpeg</t>
  </si>
  <si>
    <t>https://topol-dt.ru/upload/iblock/9aa/2e3f059e_f2e4_11ed_ae18_549f35008dee_0382fdf7_df8f_11ee_ba8c_5254001dfc81.jpeg</t>
  </si>
  <si>
    <t>https://topol-dt.ru/upload/iblock/263/2e3f059e_f2e4_11ed_ae18_549f35008dee_0a5dd04f_df8f_11ee_ba8c_5254001dfc81.jpeg</t>
  </si>
  <si>
    <t>https://topol-dt.ru/upload/iblock/fce/2e3f059e_f2e4_11ed_ae18_549f35008dee_4f0da989_ad6f_11ef_ba97_5254001dfc81.jpeg</t>
  </si>
  <si>
    <t>https://topol-dt.ru/upload/iblock/a8b/2e3f059e_f2e4_11ed_ae18_549f35008dee_55785ab0_ad6f_11ef_ba97_5254001dfc81.jpeg</t>
  </si>
  <si>
    <t>https://topol-dt.ru/upload/iblock/da1/2e3f059e_f2e4_11ed_ae18_549f35008dee_55785ab1_ad6f_11ef_ba97_5254001dfc81.jpeg</t>
  </si>
  <si>
    <t>https://topol-dt.ru/upload/iblock/2a5/2e3f059e_f2e4_11ed_ae18_549f35008dee_5ddee131_ad6f_11ef_ba97_5254001dfc81.jpeg</t>
  </si>
  <si>
    <t>https://topol-dt.ru/upload/iblock/96f/2e3f059e_f2e4_11ed_ae18_549f35008dee_5ddee132_ad6f_11ef_ba97_5254001dfc81.jpeg</t>
  </si>
  <si>
    <t>https://topol-dt.ru/upload/iblock/ab5/2e3f059e_f2e4_11ed_ae18_549f35008dee_695f5355_ad6f_11ef_ba97_5254001dfc81.jpeg</t>
  </si>
  <si>
    <t>https://topol-dt.ru/upload/iblock/32b/2e3f059e_f2e4_11ed_ae18_549f35008dee_695f5356_ad6f_11ef_ba97_5254001dfc81.jpeg</t>
  </si>
  <si>
    <t>https://topol-dt.ru/upload/iblock/a8d/2e3f059e_f2e4_11ed_ae18_549f35008dee_73c8da89_ad6f_11ef_ba97_5254001dfc81.jpeg</t>
  </si>
  <si>
    <t>https://topol-dt.ru/upload/iblock/d7c/2e3f059e_f2e4_11ed_ae18_549f35008dee_73c8da8a_ad6f_11ef_ba97_5254001dfc81.jpeg</t>
  </si>
  <si>
    <t>https://topol-dt.ru/upload/iblock/d9c/2e3f059e_f2e4_11ed_ae18_549f35008dee_7c2a96b6_ad6f_11ef_ba97_5254001dfc81.jpeg</t>
  </si>
  <si>
    <t>https://topol-dt.ru/upload/iblock/4fd/2e3f059e_f2e4_11ed_ae18_549f35008dee_0a5dd050_df8f_11ee_ba8c_5254001dfc81.pdf</t>
  </si>
  <si>
    <t>Комод Фея 1380, с пеленальной рамой, белый</t>
  </si>
  <si>
    <t>Комод Фея 1380 с пеленальной рамой - это стильное и функциональное решение для детской комнаты. Его компактный и удобный дизайн делает его не только идеальным для ухода за малышом и хранения вещей, но и прекрасным акцентом в интерьере. Комод обеспечивает высокий уровень безопасности для ребенка и позволяет удобно проводить процедуру пеленания. Специальная зона для пеленания с двумя бортиками обеспечивает комфорт и безопасность. Три вместительных ящика на надежных шариковых направляющих позволяют удобно хранить все необходимые вещи. После того как пеленание больше не потребуется, раму легко снять, освободив место на верхней поверхности комода. Комод облицован противоударной ПВХ кромкой 2 мм, которая защищает от повреждений и воздействия влаги, является безопасной в использовании и не подвержена деформации за счет своей толщины. Эргономичные ручки добавляют легкости и гармонии в общий дизайн комода. Это надежное и безопасное изделие, которое прослужит долгие годы.Габариты изделия (ДхГхВ):Комод с рамой – 79х65х92 см;Комод без рамы – 79х54х84,5 см.Размер пеленального места – 63,4х65 см.</t>
  </si>
  <si>
    <t>https://topol-dt.ru/catalog/komody_i_stoliki/komod_feya_1380_s_pelenalnoy_ramoy_belyy/</t>
  </si>
  <si>
    <t>https://topol-dt.ru/upload/iblock/dc3/81d622b2_c748_11ee_af38_525400ebc2a0_ff824fcc_dba7_11ee_ba8a_5254001dfc81.jpeg</t>
  </si>
  <si>
    <t>https://topol-dt.ru/upload/iblock/69b/81d622b2_c748_11ee_af38_525400ebc2a0_ff824fcd_dba7_11ee_ba8a_5254001dfc81.jpeg</t>
  </si>
  <si>
    <t>https://topol-dt.ru/upload/iblock/452/81d622b2_c748_11ee_af38_525400ebc2a0_08ecbb07_dba8_11ee_ba8a_5254001dfc81.jpeg</t>
  </si>
  <si>
    <t>https://topol-dt.ru/upload/iblock/f20/81d622b2_c748_11ee_af38_525400ebc2a0_08ecbb08_dba8_11ee_ba8a_5254001dfc81.jpeg</t>
  </si>
  <si>
    <t>https://topol-dt.ru/upload/iblock/db6/81d622b2_c748_11ee_af38_525400ebc2a0_100a445d_dba8_11ee_ba8a_5254001dfc81.jpeg</t>
  </si>
  <si>
    <t>https://topol-dt.ru/upload/iblock/4a5/81d622b2_c748_11ee_af38_525400ebc2a0_100a445e_dba8_11ee_ba8a_5254001dfc81.jpeg</t>
  </si>
  <si>
    <t>https://topol-dt.ru/upload/iblock/15e/81d622b2_c748_11ee_af38_525400ebc2a0_180cad11_dba8_11ee_ba8a_5254001dfc81.jpeg</t>
  </si>
  <si>
    <t>https://topol-dt.ru/upload/iblock/1c6/81d622b2_c748_11ee_af38_525400ebc2a0_180cad12_dba8_11ee_ba8a_5254001dfc81.jpeg</t>
  </si>
  <si>
    <t>https://topol-dt.ru/upload/iblock/ff0/81d622b2_c748_11ee_af38_525400ebc2a0_207cbd02_dba8_11ee_ba8a_5254001dfc81.jpeg</t>
  </si>
  <si>
    <t>https://topol-dt.ru/upload/iblock/9ca/81d622b2_c748_11ee_af38_525400ebc2a0_207cbd03_dba8_11ee_ba8a_5254001dfc81.jpeg</t>
  </si>
  <si>
    <t>https://topol-dt.ru/upload/iblock/92e/81d622b2_c748_11ee_af38_525400ebc2a0_28602707_dba8_11ee_ba8a_5254001dfc81.jpeg</t>
  </si>
  <si>
    <t>https://topol-dt.ru/upload/iblock/c88/81d622b2_c748_11ee_af38_525400ebc2a0_28602709_dba8_11ee_ba8a_5254001dfc81.jpeg</t>
  </si>
  <si>
    <t>https://topol-dt.ru/upload/iblock/164/81d622b2_c748_11ee_af38_525400ebc2a0_31071205_dba8_11ee_ba8a_5254001dfc81.jpeg</t>
  </si>
  <si>
    <t>https://topol-dt.ru/upload/iblock/ece/81d622b2_c748_11ee_af38_525400ebc2a0_31071206_dba8_11ee_ba8a_5254001dfc81.jpeg</t>
  </si>
  <si>
    <t>https://topol-dt.ru/upload/iblock/483/81d622b2_c748_11ee_af38_525400ebc2a0_392ae2d8_dba8_11ee_ba8a_5254001dfc81.jpeg</t>
  </si>
  <si>
    <t>https://topol-dt.ru/upload/iblock/839/81d622b2_c748_11ee_af38_525400ebc2a0_392ae2d9_dba8_11ee_ba8a_5254001dfc81.jpeg</t>
  </si>
  <si>
    <t>https://topol-dt.ru/upload/iblock/37f/81d622b2_c748_11ee_af38_525400ebc2a0_984fbcc8_e789_11ee_ba8e_5254001dfc81.jpeg</t>
  </si>
  <si>
    <t>https://topol-dt.ru/upload/iblock/3f3/81d622b2_c748_11ee_af38_525400ebc2a0_984fbcc9_e789_11ee_ba8e_5254001dfc81.jpeg</t>
  </si>
  <si>
    <t>https://topol-dt.ru/upload/iblock/fda/81d622b2_c748_11ee_af38_525400ebc2a0_a06074de_e789_11ee_ba8e_5254001dfc81.jpeg</t>
  </si>
  <si>
    <t>https://topol-dt.ru/upload/iblock/403/81d622b2_c748_11ee_af38_525400ebc2a0_43ec9a79_dba8_11ee_ba8a_5254001dfc81.pdf</t>
  </si>
  <si>
    <t>Комод Фея 1380 Ежик на шаре, с пеленальной рамой, белый</t>
  </si>
  <si>
    <t>https://topol-dt.ru/catalog/komody_i_stoliki/komod_feya_1380_ezhik_na_share_s_pelenalnoy_ramoy_belyy/</t>
  </si>
  <si>
    <t>https://topol-dt.ru/upload/iblock/299/3917c265_c749_11ee_af38_525400ebc2a0_72551011_dba8_11ee_ba8a_5254001dfc81.jpeg</t>
  </si>
  <si>
    <t>https://topol-dt.ru/upload/iblock/c56/3917c265_c749_11ee_af38_525400ebc2a0_7cc359a9_dba8_11ee_ba8a_5254001dfc81.jpeg</t>
  </si>
  <si>
    <t>https://topol-dt.ru/upload/iblock/650/3917c265_c749_11ee_af38_525400ebc2a0_7cc359aa_dba8_11ee_ba8a_5254001dfc81.jpeg</t>
  </si>
  <si>
    <t>https://topol-dt.ru/upload/iblock/d44/3917c265_c749_11ee_af38_525400ebc2a0_8498779b_dba8_11ee_ba8a_5254001dfc81.jpeg</t>
  </si>
  <si>
    <t>https://topol-dt.ru/upload/iblock/24a/3917c265_c749_11ee_af38_525400ebc2a0_8498779c_dba8_11ee_ba8a_5254001dfc81.jpeg</t>
  </si>
  <si>
    <t>https://topol-dt.ru/upload/iblock/2b4/3917c265_c749_11ee_af38_525400ebc2a0_8bf19a01_dba8_11ee_ba8a_5254001dfc81.jpeg</t>
  </si>
  <si>
    <t>https://topol-dt.ru/upload/iblock/b21/3917c265_c749_11ee_af38_525400ebc2a0_8bf19a02_dba8_11ee_ba8a_5254001dfc81.jpeg</t>
  </si>
  <si>
    <t>https://topol-dt.ru/upload/iblock/ee5/3917c265_c749_11ee_af38_525400ebc2a0_94d1b998_dba8_11ee_ba8a_5254001dfc81.jpeg</t>
  </si>
  <si>
    <t>https://topol-dt.ru/upload/iblock/850/3917c265_c749_11ee_af38_525400ebc2a0_94d1b999_dba8_11ee_ba8a_5254001dfc81.jpeg</t>
  </si>
  <si>
    <t>https://topol-dt.ru/upload/iblock/7e5/3917c265_c749_11ee_af38_525400ebc2a0_9cd68846_dba8_11ee_ba8a_5254001dfc81.jpeg</t>
  </si>
  <si>
    <t>https://topol-dt.ru/upload/iblock/999/3917c265_c749_11ee_af38_525400ebc2a0_9cd68847_dba8_11ee_ba8a_5254001dfc81.jpeg</t>
  </si>
  <si>
    <t>https://topol-dt.ru/upload/iblock/8be/3917c265_c749_11ee_af38_525400ebc2a0_a48a44bf_dba8_11ee_ba8a_5254001dfc81.jpeg</t>
  </si>
  <si>
    <t>https://topol-dt.ru/upload/iblock/805/3917c265_c749_11ee_af38_525400ebc2a0_a48a44c0_dba8_11ee_ba8a_5254001dfc81.jpeg</t>
  </si>
  <si>
    <t>https://topol-dt.ru/upload/iblock/fda/3917c265_c749_11ee_af38_525400ebc2a0_ab997c66_dba8_11ee_ba8a_5254001dfc81.jpeg</t>
  </si>
  <si>
    <t>https://topol-dt.ru/upload/iblock/e59/3917c265_c749_11ee_af38_525400ebc2a0_ab997c67_dba8_11ee_ba8a_5254001dfc81.jpeg</t>
  </si>
  <si>
    <t>https://topol-dt.ru/upload/iblock/715/3917c265_c749_11ee_af38_525400ebc2a0_b4b31312_dba8_11ee_ba8a_5254001dfc81.jpeg</t>
  </si>
  <si>
    <t>https://topol-dt.ru/upload/iblock/1f3/3917c265_c749_11ee_af38_525400ebc2a0_b2a1bd3a_e789_11ee_ba8e_5254001dfc81.jpeg</t>
  </si>
  <si>
    <t>https://topol-dt.ru/upload/iblock/617/3917c265_c749_11ee_af38_525400ebc2a0_b2a1bd3b_e789_11ee_ba8e_5254001dfc81.jpeg</t>
  </si>
  <si>
    <t>https://topol-dt.ru/upload/iblock/82b/3917c265_c749_11ee_af38_525400ebc2a0_bb37f668_e789_11ee_ba8e_5254001dfc81.jpeg</t>
  </si>
  <si>
    <t>https://topol-dt.ru/upload/iblock/738/3917c265_c749_11ee_af38_525400ebc2a0_570696e3_dba8_11ee_ba8a_5254001dfc81.pdf</t>
  </si>
  <si>
    <t>Комод Фея 1380 Коала на облачке, с пеленальной рамой, белый</t>
  </si>
  <si>
    <t>https://topol-dt.ru/catalog/komody_i_stoliki/komod_feya_1380_koala_na_oblachke_s_pelenalnoy_ramoy_belyy/</t>
  </si>
  <si>
    <t>https://topol-dt.ru/upload/iblock/213/95bb4162_c749_11ee_af38_525400ebc2a0_6258e047_dba9_11ee_ba8a_5254001dfc81.jpeg</t>
  </si>
  <si>
    <t>https://topol-dt.ru/upload/iblock/b89/95bb4162_c749_11ee_af38_525400ebc2a0_69c0563a_dba9_11ee_ba8a_5254001dfc81.jpeg</t>
  </si>
  <si>
    <t>https://topol-dt.ru/upload/iblock/d16/95bb4162_c749_11ee_af38_525400ebc2a0_69c0563b_dba9_11ee_ba8a_5254001dfc81.jpeg</t>
  </si>
  <si>
    <t>https://topol-dt.ru/upload/iblock/e4b/95bb4162_c749_11ee_af38_525400ebc2a0_70b2f6e3_dba9_11ee_ba8a_5254001dfc81.jpeg</t>
  </si>
  <si>
    <t>https://topol-dt.ru/upload/iblock/535/95bb4162_c749_11ee_af38_525400ebc2a0_70b2f6e5_dba9_11ee_ba8a_5254001dfc81.jpeg</t>
  </si>
  <si>
    <t>https://topol-dt.ru/upload/iblock/7d5/95bb4162_c749_11ee_af38_525400ebc2a0_70b2f6e6_dba9_11ee_ba8a_5254001dfc81.jpeg</t>
  </si>
  <si>
    <t>https://topol-dt.ru/upload/iblock/032/95bb4162_c749_11ee_af38_525400ebc2a0_79b48352_dba9_11ee_ba8a_5254001dfc81.jpeg</t>
  </si>
  <si>
    <t>https://topol-dt.ru/upload/iblock/5a7/95bb4162_c749_11ee_af38_525400ebc2a0_79b48353_dba9_11ee_ba8a_5254001dfc81.jpeg</t>
  </si>
  <si>
    <t>https://topol-dt.ru/upload/iblock/4eb/95bb4162_c749_11ee_af38_525400ebc2a0_81bbb985_dba9_11ee_ba8a_5254001dfc81.jpeg</t>
  </si>
  <si>
    <t>https://topol-dt.ru/upload/iblock/2b5/95bb4162_c749_11ee_af38_525400ebc2a0_81bbb986_dba9_11ee_ba8a_5254001dfc81.jpeg</t>
  </si>
  <si>
    <t>https://topol-dt.ru/upload/iblock/5f3/95bb4162_c749_11ee_af38_525400ebc2a0_883e4ad1_dba9_11ee_ba8a_5254001dfc81.jpeg</t>
  </si>
  <si>
    <t>https://topol-dt.ru/upload/iblock/b9d/95bb4162_c749_11ee_af38_525400ebc2a0_883e4ad2_dba9_11ee_ba8a_5254001dfc81.jpeg</t>
  </si>
  <si>
    <t>https://topol-dt.ru/upload/iblock/6da/95bb4162_c749_11ee_af38_525400ebc2a0_8f7611aa_dba9_11ee_ba8a_5254001dfc81.jpeg</t>
  </si>
  <si>
    <t>https://topol-dt.ru/upload/iblock/525/95bb4162_c749_11ee_af38_525400ebc2a0_8f7611ab_dba9_11ee_ba8a_5254001dfc81.jpeg</t>
  </si>
  <si>
    <t>https://topol-dt.ru/upload/iblock/6b9/95bb4162_c749_11ee_af38_525400ebc2a0_95e0cd64_dba9_11ee_ba8a_5254001dfc81.jpeg</t>
  </si>
  <si>
    <t>https://topol-dt.ru/upload/iblock/9f0/95bb4162_c749_11ee_af38_525400ebc2a0_95e0cd65_dba9_11ee_ba8a_5254001dfc81.jpeg</t>
  </si>
  <si>
    <t>https://topol-dt.ru/upload/iblock/403/95bb4162_c749_11ee_af38_525400ebc2a0_db0f8c0c_e789_11ee_ba8e_5254001dfc81.jpeg</t>
  </si>
  <si>
    <t>https://topol-dt.ru/upload/iblock/951/95bb4162_c749_11ee_af38_525400ebc2a0_db0f8c0d_e789_11ee_ba8e_5254001dfc81.jpeg</t>
  </si>
  <si>
    <t>https://topol-dt.ru/upload/iblock/e02/95bb4162_c749_11ee_af38_525400ebc2a0_e3e15b76_e789_11ee_ba8e_5254001dfc81.jpeg</t>
  </si>
  <si>
    <t>https://topol-dt.ru/upload/iblock/1ae/95bb4162_c749_11ee_af38_525400ebc2a0_59bdd46d_dba9_11ee_ba8a_5254001dfc81.pdf</t>
  </si>
  <si>
    <t>Комод Фея 1380 Милые панды, с пеленальной рамой, белый</t>
  </si>
  <si>
    <t>https://topol-dt.ru/catalog/komody_i_stoliki/komod_feya_1380_milye_pandy_s_pelenalnoy_ramoy_belyy/</t>
  </si>
  <si>
    <t>https://topol-dt.ru/upload/iblock/936/b011bb9a_c749_11ee_af38_525400ebc2a0_b96d58a2_dba9_11ee_ba8a_5254001dfc81.jpeg</t>
  </si>
  <si>
    <t>https://topol-dt.ru/upload/iblock/396/b011bb9a_c749_11ee_af38_525400ebc2a0_b96d58a4_dba9_11ee_ba8a_5254001dfc81.jpeg</t>
  </si>
  <si>
    <t>https://topol-dt.ru/upload/iblock/ee0/b011bb9a_c749_11ee_af38_525400ebc2a0_c04ce706_dba9_11ee_ba8a_5254001dfc81.jpeg</t>
  </si>
  <si>
    <t>https://topol-dt.ru/upload/iblock/521/b011bb9a_c749_11ee_af38_525400ebc2a0_c04ce707_dba9_11ee_ba8a_5254001dfc81.jpeg</t>
  </si>
  <si>
    <t>https://topol-dt.ru/upload/iblock/120/b011bb9a_c749_11ee_af38_525400ebc2a0_c6f33731_dba9_11ee_ba8a_5254001dfc81.jpeg</t>
  </si>
  <si>
    <t>https://topol-dt.ru/upload/iblock/faf/b011bb9a_c749_11ee_af38_525400ebc2a0_c6f33732_dba9_11ee_ba8a_5254001dfc81.jpeg</t>
  </si>
  <si>
    <t>https://topol-dt.ru/upload/iblock/1c9/b011bb9a_c749_11ee_af38_525400ebc2a0_cd3a2c7a_dba9_11ee_ba8a_5254001dfc81.jpeg</t>
  </si>
  <si>
    <t>https://topol-dt.ru/upload/iblock/f67/b011bb9a_c749_11ee_af38_525400ebc2a0_cd3a2c7b_dba9_11ee_ba8a_5254001dfc81.jpeg</t>
  </si>
  <si>
    <t>https://topol-dt.ru/upload/iblock/6ca/b011bb9a_c749_11ee_af38_525400ebc2a0_d3b0cf8b_dba9_11ee_ba8a_5254001dfc81.jpeg</t>
  </si>
  <si>
    <t>https://topol-dt.ru/upload/iblock/a5f/b011bb9a_c749_11ee_af38_525400ebc2a0_d9cf41ef_dba9_11ee_ba8a_5254001dfc81.jpeg</t>
  </si>
  <si>
    <t>https://topol-dt.ru/upload/iblock/592/b011bb9a_c749_11ee_af38_525400ebc2a0_d9cf41f0_dba9_11ee_ba8a_5254001dfc81.jpeg</t>
  </si>
  <si>
    <t>https://topol-dt.ru/upload/iblock/eaf/b011bb9a_c749_11ee_af38_525400ebc2a0_e2fbadc9_dba9_11ee_ba8a_5254001dfc81.jpeg</t>
  </si>
  <si>
    <t>https://topol-dt.ru/upload/iblock/535/b011bb9a_c749_11ee_af38_525400ebc2a0_e2fbadca_dba9_11ee_ba8a_5254001dfc81.jpeg</t>
  </si>
  <si>
    <t>https://topol-dt.ru/upload/iblock/0c5/b011bb9a_c749_11ee_af38_525400ebc2a0_ea657f39_dba9_11ee_ba8a_5254001dfc81.jpeg</t>
  </si>
  <si>
    <t>https://topol-dt.ru/upload/iblock/f6d/b011bb9a_c749_11ee_af38_525400ebc2a0_ea657f3a_dba9_11ee_ba8a_5254001dfc81.jpeg</t>
  </si>
  <si>
    <t>https://topol-dt.ru/upload/iblock/323/b011bb9a_c749_11ee_af38_525400ebc2a0_f48c47a2_dba9_11ee_ba8a_5254001dfc81.jpeg</t>
  </si>
  <si>
    <t>https://topol-dt.ru/upload/iblock/275/b011bb9a_c749_11ee_af38_525400ebc2a0_ef36ef3b_e789_11ee_ba8e_5254001dfc81.jpeg</t>
  </si>
  <si>
    <t>https://topol-dt.ru/upload/iblock/9f1/b011bb9a_c749_11ee_af38_525400ebc2a0_f59a76c8_e789_11ee_ba8e_5254001dfc81.jpeg</t>
  </si>
  <si>
    <t>https://topol-dt.ru/upload/iblock/b52/b011bb9a_c749_11ee_af38_525400ebc2a0_f59a76c9_e789_11ee_ba8e_5254001dfc81.jpeg</t>
  </si>
  <si>
    <t>https://topol-dt.ru/upload/iblock/77f/b011bb9a_c749_11ee_af38_525400ebc2a0_b334b2ad_dba9_11ee_ba8a_5254001dfc81.pdf</t>
  </si>
  <si>
    <t>Кроватка-трансформер детская Polini kids Ameli 1150, белый-дуб крафт</t>
  </si>
  <si>
    <t>Кроватка из коллекции Polini kids Ameli отличается стильным дизайном и цветовыми решениями, характерными для этой серии. Имеет современный вид и удобную конструкцию, идеально подходящую для создания уютной атмосферы в детской комнате. Кровать высокого качества и прочности, предназначена для использования с рождения до 5 лет. Ложе состоит из трех ЛДСП щитов, расположенных в нижнем положении без возможности регулировки. Между щитами есть промежутки для вентиляции матраса. На боковом ограждении присутствует механизм опускания верхней планки для удобства доступа к младенцу. Там же есть ПВХ накладка для защиты десен и зубов. Есть столик для хранения игрушек и принадлежностей. Важно помнить, что столик не предназначен для пеленания. По мере роста малыша изделие трансформируется в кровать с увеличенным размером ложа и отдельно стоящий столик. В комплекте предусмотрены заглушки, которые предназначены для спинок «подросшей» кровати и задней стенки столика: они обеспечивают безопасность малыша и придают изделию завершенный внешний вид без отверстий.Кровать изготовлена из ЛДСП и массива березы, обеспечивая безопасность и удобство использования.Габариты изделия (ДхШхВ):Кровать для новорожденного – 115х78,5х99,5 см;Кровать для подросшего малыша - 148,5х78,5х99,5 см;Столик – 78,5х31,9х69,5 см.Размер матраса для новорожденной кроватки – 115х70 см.Размер матраса для подросшей кровати – 145х70 см. .</t>
  </si>
  <si>
    <t>https://topol-dt.ru/catalog/krovati_transformery_iz_ldsp_i_mdf/krovatka_transformer_detskaya_polini_kids_ameli_1150_belyy_dub_kraft/</t>
  </si>
  <si>
    <t>https://topol-dt.ru/upload/iblock/8ab/6fd06280_40ba_11ee_ae18_549f35008dee_caaf68d4_dc78_11ee_ba8a_5254001dfc81.jpeg</t>
  </si>
  <si>
    <t>https://topol-dt.ru/upload/iblock/1ad/6fd06280_40ba_11ee_ae18_549f35008dee_caaf68d5_dc78_11ee_ba8a_5254001dfc81.jpeg</t>
  </si>
  <si>
    <t>https://topol-dt.ru/upload/iblock/98a/6fd06280_40ba_11ee_ae18_549f35008dee_d1ca8343_dc78_11ee_ba8a_5254001dfc81.jpeg</t>
  </si>
  <si>
    <t>https://topol-dt.ru/upload/iblock/574/6fd06280_40ba_11ee_ae18_549f35008dee_d1ca8344_dc78_11ee_ba8a_5254001dfc81.jpeg</t>
  </si>
  <si>
    <t>https://topol-dt.ru/upload/iblock/5fe/6fd06280_40ba_11ee_ae18_549f35008dee_d985640e_dc78_11ee_ba8a_5254001dfc81.jpeg</t>
  </si>
  <si>
    <t>https://topol-dt.ru/upload/iblock/18e/6fd06280_40ba_11ee_ae18_549f35008dee_d985640f_dc78_11ee_ba8a_5254001dfc81.jpeg</t>
  </si>
  <si>
    <t>https://topol-dt.ru/upload/iblock/fd4/6fd06280_40ba_11ee_ae18_549f35008dee_e1b2ac0d_dc78_11ee_ba8a_5254001dfc81.jpeg</t>
  </si>
  <si>
    <t>https://topol-dt.ru/upload/iblock/51f/6fd06280_40ba_11ee_ae18_549f35008dee_e1b2ac0e_dc78_11ee_ba8a_5254001dfc81.jpeg</t>
  </si>
  <si>
    <t>https://topol-dt.ru/upload/iblock/919/6fd06280_40ba_11ee_ae18_549f35008dee_ecf77823_dc78_11ee_ba8a_5254001dfc81.jpeg</t>
  </si>
  <si>
    <t>https://topol-dt.ru/upload/iblock/fdd/6fd06280_40ba_11ee_ae18_549f35008dee_ecf77824_dc78_11ee_ba8a_5254001dfc81.jpeg</t>
  </si>
  <si>
    <t>https://topol-dt.ru/upload/iblock/083/6fd06280_40ba_11ee_ae18_549f35008dee_f46867ca_dc78_11ee_ba8a_5254001dfc81.jpeg</t>
  </si>
  <si>
    <t>https://topol-dt.ru/upload/iblock/b3f/6fd06280_40ba_11ee_ae18_549f35008dee_fb34d281_dc78_11ee_ba8a_5254001dfc81.jpeg</t>
  </si>
  <si>
    <t>https://topol-dt.ru/upload/iblock/487/6fd06280_40ba_11ee_ae18_549f35008dee_fb34d282_dc78_11ee_ba8a_5254001dfc81.jpeg</t>
  </si>
  <si>
    <t>https://topol-dt.ru/upload/iblock/a86/6fd06280_40ba_11ee_ae18_549f35008dee_047b74db_dc79_11ee_ba8a_5254001dfc81.jpeg</t>
  </si>
  <si>
    <t>https://topol-dt.ru/upload/iblock/2cb/6fd06280_40ba_11ee_ae18_549f35008dee_047b74dc_dc79_11ee_ba8a_5254001dfc81.jpeg</t>
  </si>
  <si>
    <t>https://topol-dt.ru/upload/iblock/b42/6fd06280_40ba_11ee_ae18_549f35008dee_0cd874d8_dc79_11ee_ba8a_5254001dfc81.jpeg</t>
  </si>
  <si>
    <t>https://topol-dt.ru/upload/iblock/d72/6fd06280_40ba_11ee_ae18_549f35008dee_0cd874d9_dc79_11ee_ba8a_5254001dfc81.jpeg</t>
  </si>
  <si>
    <t>https://topol-dt.ru/upload/iblock/f85/6fd06280_40ba_11ee_ae18_549f35008dee_145086f0_dc79_11ee_ba8a_5254001dfc81.jpeg</t>
  </si>
  <si>
    <t>https://topol-dt.ru/upload/iblock/569/6fd06280_40ba_11ee_ae18_549f35008dee_145086f1_dc79_11ee_ba8a_5254001dfc81.jpeg</t>
  </si>
  <si>
    <t>https://topol-dt.ru/upload/iblock/39c/6fd06280_40ba_11ee_ae18_549f35008dee_1e701f01_dc79_11ee_ba8a_5254001dfc81.jpeg</t>
  </si>
  <si>
    <t>https://topol-dt.ru/upload/iblock/975/6fd06280_40ba_11ee_ae18_549f35008dee_bd8dc249_dc78_11ee_ba8a_5254001dfc81.pdf</t>
  </si>
  <si>
    <t>Кроватка-трансформер детская Polini kids Ameli 1150, белый-натуральный</t>
  </si>
  <si>
    <t>https://topol-dt.ru/catalog/krovati_transformery_iz_ldsp_i_mdf/krovatka_transformer_detskaya_polini_kids_ameli_1150_belyy_naturalnyy/</t>
  </si>
  <si>
    <t>https://topol-dt.ru/upload/iblock/ba8/a3b7a3ba_40ba_11ee_ae18_549f35008dee_e7a616a9_dc77_11ee_ba8a_5254001dfc81.jpeg</t>
  </si>
  <si>
    <t>https://topol-dt.ru/upload/iblock/4fa/a3b7a3ba_40ba_11ee_ae18_549f35008dee_eea23bee_dc77_11ee_ba8a_5254001dfc81.jpeg</t>
  </si>
  <si>
    <t>https://topol-dt.ru/upload/iblock/d43/a3b7a3ba_40ba_11ee_ae18_549f35008dee_eea23bef_dc77_11ee_ba8a_5254001dfc81.jpeg</t>
  </si>
  <si>
    <t>https://topol-dt.ru/upload/iblock/176/a3b7a3ba_40ba_11ee_ae18_549f35008dee_fccef8ab_dc77_11ee_ba8a_5254001dfc81.jpeg</t>
  </si>
  <si>
    <t>https://topol-dt.ru/upload/iblock/0b0/a3b7a3ba_40ba_11ee_ae18_549f35008dee_fccef8ac_dc77_11ee_ba8a_5254001dfc81.jpeg</t>
  </si>
  <si>
    <t>https://topol-dt.ru/upload/iblock/be5/a3b7a3ba_40ba_11ee_ae18_549f35008dee_04e47257_dc78_11ee_ba8a_5254001dfc81.jpeg</t>
  </si>
  <si>
    <t>https://topol-dt.ru/upload/iblock/9b6/a3b7a3ba_40ba_11ee_ae18_549f35008dee_04e47258_dc78_11ee_ba8a_5254001dfc81.jpeg</t>
  </si>
  <si>
    <t>https://topol-dt.ru/upload/iblock/71c/a3b7a3ba_40ba_11ee_ae18_549f35008dee_0b885dda_dc78_11ee_ba8a_5254001dfc81.jpeg</t>
  </si>
  <si>
    <t>https://topol-dt.ru/upload/iblock/9d4/a3b7a3ba_40ba_11ee_ae18_549f35008dee_0b885ddb_dc78_11ee_ba8a_5254001dfc81.jpeg</t>
  </si>
  <si>
    <t>https://topol-dt.ru/upload/iblock/158/a3b7a3ba_40ba_11ee_ae18_549f35008dee_16ff4c14_dc78_11ee_ba8a_5254001dfc81.jpeg</t>
  </si>
  <si>
    <t>https://topol-dt.ru/upload/iblock/750/a3b7a3ba_40ba_11ee_ae18_549f35008dee_1d2c0491_dc78_11ee_ba8a_5254001dfc81.jpeg</t>
  </si>
  <si>
    <t>https://topol-dt.ru/upload/iblock/c87/a3b7a3ba_40ba_11ee_ae18_549f35008dee_28d9cade_dc78_11ee_ba8a_5254001dfc81.jpeg</t>
  </si>
  <si>
    <t>https://topol-dt.ru/upload/iblock/2a2/a3b7a3ba_40ba_11ee_ae18_549f35008dee_28d9cadf_dc78_11ee_ba8a_5254001dfc81.jpeg</t>
  </si>
  <si>
    <t>https://topol-dt.ru/upload/iblock/9a6/a3b7a3ba_40ba_11ee_ae18_549f35008dee_3eb0b59b_dc78_11ee_ba8a_5254001dfc81.jpeg</t>
  </si>
  <si>
    <t>https://topol-dt.ru/upload/iblock/210/a3b7a3ba_40ba_11ee_ae18_549f35008dee_51ff213c_dc78_11ee_ba8a_5254001dfc81.jpeg</t>
  </si>
  <si>
    <t>https://topol-dt.ru/upload/iblock/111/a3b7a3ba_40ba_11ee_ae18_549f35008dee_51ff213d_dc78_11ee_ba8a_5254001dfc81.jpeg</t>
  </si>
  <si>
    <t>https://topol-dt.ru/upload/iblock/edb/a3b7a3ba_40ba_11ee_ae18_549f35008dee_7cc0ef16_dc78_11ee_ba8a_5254001dfc81.jpeg</t>
  </si>
  <si>
    <t>https://topol-dt.ru/upload/iblock/b05/a3b7a3ba_40ba_11ee_ae18_549f35008dee_7cc0ef17_dc78_11ee_ba8a_5254001dfc81.jpeg</t>
  </si>
  <si>
    <t>https://topol-dt.ru/upload/iblock/e60/a3b7a3ba_40ba_11ee_ae18_549f35008dee_8881b3e2_dc78_11ee_ba8a_5254001dfc81.jpeg</t>
  </si>
  <si>
    <t>https://topol-dt.ru/upload/iblock/660/a3b7a3ba_40ba_11ee_ae18_549f35008dee_8ede1402_dc78_11ee_ba8a_5254001dfc81.jpeg</t>
  </si>
  <si>
    <t>https://topol-dt.ru/upload/iblock/65a/a3b7a3ba_40ba_11ee_ae18_549f35008dee_974bb7f3_dc78_11ee_ba8a_5254001dfc81.jpeg</t>
  </si>
  <si>
    <t>https://topol-dt.ru/upload/iblock/53d/a3b7a3ba_40ba_11ee_ae18_549f35008dee_974bb7f4_dc78_11ee_ba8a_5254001dfc81.jpeg</t>
  </si>
  <si>
    <t>https://topol-dt.ru/upload/iblock/87f/a3b7a3ba_40ba_11ee_ae18_549f35008dee_9ddeecf5_dc78_11ee_ba8a_5254001dfc81.jpeg</t>
  </si>
  <si>
    <t>https://topol-dt.ru/upload/iblock/a74/a3b7a3ba_40ba_11ee_ae18_549f35008dee_d3d48b43_dc77_11ee_ba8a_5254001dfc81.pdf</t>
  </si>
  <si>
    <t>Кровать детская Polini kids Simple 3435, белый</t>
  </si>
  <si>
    <t>0.84216</t>
  </si>
  <si>
    <t>Кровать детская Polini kids Simple 3435 изготовлена из высококачественной ЛДСП и экологически чистого материала – массив березы. - береза считается одной из самых чистых пород дерева, гипоаллергенна,- прекрасно сохраняет тепло,- бактерицидна – очищает воздух от вредных веществ,- прочная и надежная древесина – не подвержена царапинам, трещинам, вмятинам,- имеет долгий срок эксплуатации,- мебель можно собирать и разбирать, она не крошится в местах крепления,- идеально подходят для детских комнат.Основание кровати 3435 Simple представлено латофлексами, произведенными из березового шпона – натурального, долговечного, прочного и безопасного материала. Реечное днище пропускает воздух, обеспечивает хорошую вентиляцию матраца. Бортики по периметру оградят от случайных падений во время сна. Может быть собрано как на левую, так и на правую стороны. Универсальный белый цвет дерева сочетается с любой детской мебелью, а также с любым постельным бельем.Размеры кровати (ДхШхВ) – 165,8х88,4х58 см.Сечение опор по краям кровати – 40х24 см.Размер матраса 160х80 см.Максимальная толщина матраса – 12 см. Изделие строго соответствует ГОСТ 19917 и ТР ТС 025/2012 «О безопасности мебельной продукции».</t>
  </si>
  <si>
    <t>https://topol-dt.ru/catalog/krovati_podrostkovye/krovat_detskaya_polini_kids_simple_3435_belyy/</t>
  </si>
  <si>
    <t>https://topol-dt.ru/upload/iblock/d46/eabf2c0d_97f3_11ee_abbd_549f35008dee_a64078b8_e118_11ee_ba8c_5254001dfc81.jpeg</t>
  </si>
  <si>
    <t>https://topol-dt.ru/upload/iblock/a47/eabf2c0d_97f3_11ee_abbd_549f35008dee_ad81c105_e118_11ee_ba8c_5254001dfc81.jpeg</t>
  </si>
  <si>
    <t>https://topol-dt.ru/upload/iblock/62d/eabf2c0d_97f3_11ee_abbd_549f35008dee_ad81c106_e118_11ee_ba8c_5254001dfc81.jpeg</t>
  </si>
  <si>
    <t>https://topol-dt.ru/upload/iblock/3d9/eabf2c0d_97f3_11ee_abbd_549f35008dee_ad81c107_e118_11ee_ba8c_5254001dfc81.jpeg</t>
  </si>
  <si>
    <t>https://topol-dt.ru/upload/iblock/ea8/eabf2c0d_97f3_11ee_abbd_549f35008dee_b5acb0ee_e118_11ee_ba8c_5254001dfc81.jpeg</t>
  </si>
  <si>
    <t>https://topol-dt.ru/upload/iblock/64d/eabf2c0d_97f3_11ee_abbd_549f35008dee_b5acb0ef_e118_11ee_ba8c_5254001dfc81.jpeg</t>
  </si>
  <si>
    <t>https://topol-dt.ru/upload/iblock/5e2/eabf2c0d_97f3_11ee_abbd_549f35008dee_bd9c04c6_e118_11ee_ba8c_5254001dfc81.jpeg</t>
  </si>
  <si>
    <t>https://topol-dt.ru/upload/iblock/524/eabf2c0d_97f3_11ee_abbd_549f35008dee_c42cde50_e118_11ee_ba8c_5254001dfc81.jpeg</t>
  </si>
  <si>
    <t>https://topol-dt.ru/upload/iblock/779/eabf2c0d_97f3_11ee_abbd_549f35008dee_c42cde51_e118_11ee_ba8c_5254001dfc81.jpeg</t>
  </si>
  <si>
    <t>https://topol-dt.ru/upload/iblock/bbf/eabf2c0d_97f3_11ee_abbd_549f35008dee_ccd2773a_e118_11ee_ba8c_5254001dfc81.jpeg</t>
  </si>
  <si>
    <t>https://topol-dt.ru/upload/iblock/d73/eabf2c0d_97f3_11ee_abbd_549f35008dee_25986951_f726_11ee_ba8e_5254001dfc81.jpeg</t>
  </si>
  <si>
    <t>https://topol-dt.ru/upload/iblock/d31/eabf2c0d_97f3_11ee_abbd_549f35008dee_25986952_f726_11ee_ba8e_5254001dfc81.jpeg</t>
  </si>
  <si>
    <t>https://topol-dt.ru/upload/iblock/dd2/eabf2c0d_97f3_11ee_abbd_549f35008dee_35c0f692_f726_11ee_ba8e_5254001dfc81.jpeg</t>
  </si>
  <si>
    <t>https://topol-dt.ru/upload/iblock/46c/eabf2c0d_97f3_11ee_abbd_549f35008dee_628f4a34_f726_11ee_ba8e_5254001dfc81.jpeg</t>
  </si>
  <si>
    <t>https://topol-dt.ru/upload/iblock/3b4/eabf2c0d_97f3_11ee_abbd_549f35008dee_b36fb1ed_e38d_11ee_ba8c_5254001dfc81.pdf</t>
  </si>
  <si>
    <t>Кроватка-трансформер детская Polini kids Simple 1902, с комодом, белый</t>
  </si>
  <si>
    <t>114.2</t>
  </si>
  <si>
    <t>Функциональная кроватка-трансформер детская Polinikids Simple 1902, с комодом станет идеальным решением для комнаты малыша с самого рождения.Продуманная конструкция изделия объединяет в себе:- кровать для новорожденного;- комод с 4 ящиками на шариковых направляющих полного выдвижения, который устанавливается как с левой стороны, так и с правой;- пеленальное место на комоде 48,4*65,4 см;- подростковая кровать с размером матраса 200х90 см;- письменный стол при трансформации.  Ложе кроватки - сплошной ЛДСП лист, которое может быть установлено на 2-х уровнях высоты от пола.Габариты (ДхШхВ):Кроватка для новорожденного – 123,2х65,4х101,5 см..Кровать взрослая – 203,6х120х101,5 см. Материал: ЛДСП, массив березы (боковое ограждение).</t>
  </si>
  <si>
    <t>https://topol-dt.ru/catalog/krovati_transformery_iz_ldsp_i_mdf/krovatka_transformer_detskaya_polini_kids_simple_1902_s_komodom_belyy/</t>
  </si>
  <si>
    <t>https://topol-dt.ru/upload/iblock/148/6fbf830e_b39b_11ee_bc5a_525400ebc2a0_c1266121_e397_11ee_ba8c_5254001dfc81.jpeg</t>
  </si>
  <si>
    <t>https://topol-dt.ru/upload/iblock/78c/6fbf830e_b39b_11ee_bc5a_525400ebc2a0_c1266122_e397_11ee_ba8c_5254001dfc81.jpeg</t>
  </si>
  <si>
    <t>https://topol-dt.ru/upload/iblock/6b0/6fbf830e_b39b_11ee_bc5a_525400ebc2a0_ca042078_e397_11ee_ba8c_5254001dfc81.jpeg</t>
  </si>
  <si>
    <t>https://topol-dt.ru/upload/iblock/6f8/6fbf830e_b39b_11ee_bc5a_525400ebc2a0_ca042079_e397_11ee_ba8c_5254001dfc81.jpeg</t>
  </si>
  <si>
    <t>https://topol-dt.ru/upload/iblock/1bc/6fbf830e_b39b_11ee_bc5a_525400ebc2a0_d5b6a3e5_e397_11ee_ba8c_5254001dfc81.jpeg</t>
  </si>
  <si>
    <t>https://topol-dt.ru/upload/iblock/44d/6fbf830e_b39b_11ee_bc5a_525400ebc2a0_d5b6a3e6_e397_11ee_ba8c_5254001dfc81.jpeg</t>
  </si>
  <si>
    <t>https://topol-dt.ru/upload/iblock/2b7/6fbf830e_b39b_11ee_bc5a_525400ebc2a0_df531a67_e397_11ee_ba8c_5254001dfc81.jpeg</t>
  </si>
  <si>
    <t>https://topol-dt.ru/upload/iblock/6cf/6fbf830e_b39b_11ee_bc5a_525400ebc2a0_df531a68_e397_11ee_ba8c_5254001dfc81.jpeg</t>
  </si>
  <si>
    <t>https://topol-dt.ru/upload/iblock/1a3/6fbf830e_b39b_11ee_bc5a_525400ebc2a0_ec857b7b_e397_11ee_ba8c_5254001dfc81.jpeg</t>
  </si>
  <si>
    <t>https://topol-dt.ru/upload/iblock/dbf/6fbf830e_b39b_11ee_bc5a_525400ebc2a0_f37f39e3_e397_11ee_ba8c_5254001dfc81.jpeg</t>
  </si>
  <si>
    <t>https://topol-dt.ru/upload/iblock/973/6fbf830e_b39b_11ee_bc5a_525400ebc2a0_f37f39e4_e397_11ee_ba8c_5254001dfc81.jpeg</t>
  </si>
  <si>
    <t>https://topol-dt.ru/upload/iblock/834/6fbf830e_b39b_11ee_bc5a_525400ebc2a0_fb1b1b74_e397_11ee_ba8c_5254001dfc81.jpeg</t>
  </si>
  <si>
    <t>https://topol-dt.ru/upload/iblock/958/6fbf830e_b39b_11ee_bc5a_525400ebc2a0_fb1b1b75_e397_11ee_ba8c_5254001dfc81.jpeg</t>
  </si>
  <si>
    <t>https://topol-dt.ru/upload/iblock/4a2/6fbf830e_b39b_11ee_bc5a_525400ebc2a0_0468e356_e398_11ee_ba8c_5254001dfc81.jpeg</t>
  </si>
  <si>
    <t>https://topol-dt.ru/upload/iblock/1b3/6fbf830e_b39b_11ee_bc5a_525400ebc2a0_0468e357_e398_11ee_ba8c_5254001dfc81.jpeg</t>
  </si>
  <si>
    <t>https://topol-dt.ru/upload/iblock/d10/6fbf830e_b39b_11ee_bc5a_525400ebc2a0_0c1310fe_e398_11ee_ba8c_5254001dfc81.jpeg</t>
  </si>
  <si>
    <t>https://topol-dt.ru/upload/iblock/de5/6fbf830e_b39b_11ee_bc5a_525400ebc2a0_0c1310ff_e398_11ee_ba8c_5254001dfc81.jpeg</t>
  </si>
  <si>
    <t>https://topol-dt.ru/upload/iblock/1a0/6fbf830e_b39b_11ee_bc5a_525400ebc2a0_14799cca_e398_11ee_ba8c_5254001dfc81.jpeg</t>
  </si>
  <si>
    <t>https://topol-dt.ru/upload/iblock/f63/6fbf830e_b39b_11ee_bc5a_525400ebc2a0_14799ccb_e398_11ee_ba8c_5254001dfc81.jpeg</t>
  </si>
  <si>
    <t>https://topol-dt.ru/upload/iblock/834/6fbf830e_b39b_11ee_bc5a_525400ebc2a0_1dbdda29_e398_11ee_ba8c_5254001dfc81.jpeg</t>
  </si>
  <si>
    <t>https://topol-dt.ru/upload/iblock/a46/6fbf830e_b39b_11ee_bc5a_525400ebc2a0_275cb360_e398_11ee_ba8c_5254001dfc81.jpeg</t>
  </si>
  <si>
    <t>https://topol-dt.ru/upload/iblock/6ac/6fbf830e_b39b_11ee_bc5a_525400ebc2a0_275cb361_e398_11ee_ba8c_5254001dfc81.jpeg</t>
  </si>
  <si>
    <t>https://topol-dt.ru/upload/iblock/943/6fbf830e_b39b_11ee_bc5a_525400ebc2a0_2f558b51_e398_11ee_ba8c_5254001dfc81.jpeg</t>
  </si>
  <si>
    <t>https://topol-dt.ru/upload/iblock/305/6fbf830e_b39b_11ee_bc5a_525400ebc2a0_3c68ee99_e398_11ee_ba8c_5254001dfc81.jpeg</t>
  </si>
  <si>
    <t>https://topol-dt.ru/upload/iblock/287/6fbf830e_b39b_11ee_bc5a_525400ebc2a0_42980491_e398_11ee_ba8c_5254001dfc81.jpeg</t>
  </si>
  <si>
    <t>https://topol-dt.ru/upload/iblock/821/6fbf830e_b39b_11ee_bc5a_525400ebc2a0_42980492_e398_11ee_ba8c_5254001dfc81.jpeg</t>
  </si>
  <si>
    <t>https://topol-dt.ru/upload/iblock/b0d/6fbf830e_b39b_11ee_bc5a_525400ebc2a0_4c3ba352_e398_11ee_ba8c_5254001dfc81.jpeg</t>
  </si>
  <si>
    <t>https://topol-dt.ru/upload/iblock/c1a/6fbf830e_b39b_11ee_bc5a_525400ebc2a0_4c3ba353_e398_11ee_ba8c_5254001dfc81.jpeg</t>
  </si>
  <si>
    <t>https://topol-dt.ru/upload/iblock/b31/6fbf830e_b39b_11ee_bc5a_525400ebc2a0_58c71eee_e398_11ee_ba8c_5254001dfc81.jpeg</t>
  </si>
  <si>
    <t>https://topol-dt.ru/upload/iblock/f79/6fbf830e_b39b_11ee_bc5a_525400ebc2a0_58c71eef_e398_11ee_ba8c_5254001dfc81.jpeg</t>
  </si>
  <si>
    <t>https://topol-dt.ru/upload/iblock/636/6fbf830e_b39b_11ee_bc5a_525400ebc2a0_b14098cb_e397_11ee_ba8c_5254001dfc81.pdf</t>
  </si>
  <si>
    <t>Кроватка-трансформер детская Polini kids Simple 1901, с комодом, белый</t>
  </si>
  <si>
    <t>85.5</t>
  </si>
  <si>
    <t>Функциональная кроватка-трансформер детская Polini kids Simple 1901, с комодом станет идеальным решением для комнаты малыша с самого рождения.Продуманная конструкция изделия объединяет в себе:- кроватку;- комод с 4 ящиками на шариковых направляющих полного выдвижения, который устанавливается как с левой стороны, так и с правой;- пеленальное место на комоде 48,4*65,4 см;- письменный стол при трансформации.  Ложе кроватки - сплошной ЛДСП лист, которое может быть установлено на 2-х уровнях высоты от пола.Размер матраса – 120х60 см.При трансформации убирается переднее ограждение, а ложе становится столешницей с возможностью установки на 2 уровнях высоты от пола. Габариты (ДхШхВ):Кроватка – 123,2х65,4х101,5 см.Комод – 51,6х65,4х101,5 см.. Материал: ЛДСП, массив березы (боковое ограждение).</t>
  </si>
  <si>
    <t>https://topol-dt.ru/catalog/krovati_transformery_iz_ldsp_i_mdf/krovatka_transformer_detskaya_polini_kids_simple_1901_s_komodom_belyy/</t>
  </si>
  <si>
    <t>https://topol-dt.ru/upload/iblock/a0c/3fdc0752_b39b_11ee_bc5a_525400ebc2a0_fbb68f2e_e514_11ee_ba8e_5254001dfc81.jpeg</t>
  </si>
  <si>
    <t>https://topol-dt.ru/upload/iblock/20f/3fdc0752_b39b_11ee_bc5a_525400ebc2a0_2183a874_e514_11ee_ba8e_5254001dfc81.jpeg</t>
  </si>
  <si>
    <t>https://topol-dt.ru/upload/iblock/fda/3fdc0752_b39b_11ee_bc5a_525400ebc2a0_fbb68f2f_e514_11ee_ba8e_5254001dfc81.jpeg</t>
  </si>
  <si>
    <t>https://topol-dt.ru/upload/iblock/31c/3fdc0752_b39b_11ee_bc5a_525400ebc2a0_0296193f_e515_11ee_ba8e_5254001dfc81.jpeg</t>
  </si>
  <si>
    <t>https://topol-dt.ru/upload/iblock/826/3fdc0752_b39b_11ee_bc5a_525400ebc2a0_097cc515_e515_11ee_ba8e_5254001dfc81.jpeg</t>
  </si>
  <si>
    <t>https://topol-dt.ru/upload/iblock/909/3fdc0752_b39b_11ee_bc5a_525400ebc2a0_097cc516_e515_11ee_ba8e_5254001dfc81.jpeg</t>
  </si>
  <si>
    <t>https://topol-dt.ru/upload/iblock/c6b/3fdc0752_b39b_11ee_bc5a_525400ebc2a0_1100cd98_e515_11ee_ba8e_5254001dfc81.jpeg</t>
  </si>
  <si>
    <t>https://topol-dt.ru/upload/iblock/0c2/3fdc0752_b39b_11ee_bc5a_525400ebc2a0_1100cd99_e515_11ee_ba8e_5254001dfc81.jpeg</t>
  </si>
  <si>
    <t>https://topol-dt.ru/upload/iblock/fa4/3fdc0752_b39b_11ee_bc5a_525400ebc2a0_188e6052_e515_11ee_ba8e_5254001dfc81.jpeg</t>
  </si>
  <si>
    <t>https://topol-dt.ru/upload/iblock/e7c/3fdc0752_b39b_11ee_bc5a_525400ebc2a0_21a2f23d_e515_11ee_ba8e_5254001dfc81.jpeg</t>
  </si>
  <si>
    <t>https://topol-dt.ru/upload/iblock/268/3fdc0752_b39b_11ee_bc5a_525400ebc2a0_21a2f23e_e515_11ee_ba8e_5254001dfc81.jpeg</t>
  </si>
  <si>
    <t>https://topol-dt.ru/upload/iblock/498/3fdc0752_b39b_11ee_bc5a_525400ebc2a0_2d5f0533_e515_11ee_ba8e_5254001dfc81.jpeg</t>
  </si>
  <si>
    <t>https://topol-dt.ru/upload/iblock/f68/3fdc0752_b39b_11ee_bc5a_525400ebc2a0_2d5f0534_e515_11ee_ba8e_5254001dfc81.jpeg</t>
  </si>
  <si>
    <t>https://topol-dt.ru/upload/iblock/e57/3fdc0752_b39b_11ee_bc5a_525400ebc2a0_3753b1e4_e515_11ee_ba8e_5254001dfc81.jpeg</t>
  </si>
  <si>
    <t>https://topol-dt.ru/upload/iblock/e33/3fdc0752_b39b_11ee_bc5a_525400ebc2a0_3d57e3a8_e515_11ee_ba8e_5254001dfc81.jpeg</t>
  </si>
  <si>
    <t>https://topol-dt.ru/upload/iblock/ada/3fdc0752_b39b_11ee_bc5a_525400ebc2a0_3d57e3a9_e515_11ee_ba8e_5254001dfc81.jpeg</t>
  </si>
  <si>
    <t>https://topol-dt.ru/upload/iblock/c28/3fdc0752_b39b_11ee_bc5a_525400ebc2a0_4916532d_e515_11ee_ba8e_5254001dfc81.jpeg</t>
  </si>
  <si>
    <t>https://topol-dt.ru/upload/iblock/8af/3fdc0752_b39b_11ee_bc5a_525400ebc2a0_4916532e_e515_11ee_ba8e_5254001dfc81.jpeg</t>
  </si>
  <si>
    <t>https://topol-dt.ru/upload/iblock/e1f/3fdc0752_b39b_11ee_bc5a_525400ebc2a0_5525d875_e515_11ee_ba8e_5254001dfc81.jpeg</t>
  </si>
  <si>
    <t>https://topol-dt.ru/upload/iblock/3ec/3fdc0752_b39b_11ee_bc5a_525400ebc2a0_5e3ccaaf_e515_11ee_ba8e_5254001dfc81.jpeg</t>
  </si>
  <si>
    <t>https://topol-dt.ru/upload/iblock/f25/3fdc0752_b39b_11ee_bc5a_525400ebc2a0_65e23794_e515_11ee_ba8e_5254001dfc81.jpeg</t>
  </si>
  <si>
    <t>https://topol-dt.ru/upload/iblock/be1/3fdc0752_b39b_11ee_bc5a_525400ebc2a0_6c730e08_e515_11ee_ba8e_5254001dfc81.jpeg</t>
  </si>
  <si>
    <t>https://topol-dt.ru/upload/iblock/baf/3fdc0752_b39b_11ee_bc5a_525400ebc2a0_6c730e09_e515_11ee_ba8e_5254001dfc81.jpeg</t>
  </si>
  <si>
    <t>https://topol-dt.ru/upload/iblock/865/3fdc0752_b39b_11ee_bc5a_525400ebc2a0_73a869d5_e515_11ee_ba8e_5254001dfc81.jpeg</t>
  </si>
  <si>
    <t>https://topol-dt.ru/upload/iblock/e3f/3fdc0752_b39b_11ee_bc5a_525400ebc2a0_1611803e_e514_11ee_ba8e_5254001dfc81.pdf</t>
  </si>
  <si>
    <t>Тумба прикроватная Polini kids Simple 1935, белый</t>
  </si>
  <si>
    <t>Тумба Polini kids Simple 1935 – это компактное, но при этом функциональное изделие, которое будет сочетаться как уже с имеющейся мебелью, так и отлично впишется в интерьер отдельно. Модель можно разместить в спальне (как прикроватную тумбочку), в гостиной, холле, кабинете, а также расположить ее под письменным столом или рядом с ним, способствуя тем самым рациональному использованию пространства в комнате.Изделие имеет надежную фурнитуру и 2 выдвижных ящика на шариковых направляющих, в которых будет удобно хранить канцелярские принадлежности, тетради, документы, игрушки, аксессуары и т.д. Необходимые предметы будут всегда под рукой и при этом скрыты от посторонних глаз.Изделие произведено из высококачественной ЛДСП и облицовано противоударной кромкой 2 мм. Габариты (ДхШхВ) – 40,4х43х56,3 см..</t>
  </si>
  <si>
    <t>https://topol-dt.ru/catalog/komody_i_stoliki/tumba_prikrovatnaya_polini_kids_simple_1935_belyy/</t>
  </si>
  <si>
    <t>https://topol-dt.ru/upload/iblock/793/e813313e_b39b_11ee_bc5a_525400ebc2a0_5f615c16_e119_11ee_ba8c_5254001dfc81.jpeg</t>
  </si>
  <si>
    <t>https://topol-dt.ru/upload/iblock/e92/e813313e_b39b_11ee_bc5a_525400ebc2a0_5f615c17_e119_11ee_ba8c_5254001dfc81.jpeg</t>
  </si>
  <si>
    <t>https://topol-dt.ru/upload/iblock/431/e813313e_b39b_11ee_bc5a_525400ebc2a0_6772112f_e119_11ee_ba8c_5254001dfc81.jpeg</t>
  </si>
  <si>
    <t>https://topol-dt.ru/upload/iblock/cdf/e813313e_b39b_11ee_bc5a_525400ebc2a0_67721130_e119_11ee_ba8c_5254001dfc81.jpeg</t>
  </si>
  <si>
    <t>https://topol-dt.ru/upload/iblock/c63/e813313e_b39b_11ee_bc5a_525400ebc2a0_6f2102a8_e119_11ee_ba8c_5254001dfc81.jpeg</t>
  </si>
  <si>
    <t>https://topol-dt.ru/upload/iblock/bdd/e813313e_b39b_11ee_bc5a_525400ebc2a0_6f2102a9_e119_11ee_ba8c_5254001dfc81.jpeg</t>
  </si>
  <si>
    <t>https://topol-dt.ru/upload/iblock/46c/e813313e_b39b_11ee_bc5a_525400ebc2a0_7886a79e_e119_11ee_ba8c_5254001dfc81.jpeg</t>
  </si>
  <si>
    <t>https://topol-dt.ru/upload/iblock/dab/e813313e_b39b_11ee_bc5a_525400ebc2a0_7886a7a2_e119_11ee_ba8c_5254001dfc81.jpeg</t>
  </si>
  <si>
    <t>https://topol-dt.ru/upload/iblock/d6c/e813313e_b39b_11ee_bc5a_525400ebc2a0_7f937da9_e119_11ee_ba8c_5254001dfc81.jpeg</t>
  </si>
  <si>
    <t>https://topol-dt.ru/upload/iblock/c54/e813313e_b39b_11ee_bc5a_525400ebc2a0_a1a51335_ad71_11ef_ba97_5254001dfc81.jpeg</t>
  </si>
  <si>
    <t>https://topol-dt.ru/upload/iblock/35f/e813313e_b39b_11ee_bc5a_525400ebc2a0_a1a51336_ad71_11ef_ba97_5254001dfc81.jpeg</t>
  </si>
  <si>
    <t>https://topol-dt.ru/upload/iblock/cb2/e813313e_b39b_11ee_bc5a_525400ebc2a0_a87fd3d0_ad71_11ef_ba97_5254001dfc81.jpeg</t>
  </si>
  <si>
    <t>https://topol-dt.ru/upload/iblock/7d4/e813313e_b39b_11ee_bc5a_525400ebc2a0_fda72dda_e515_11ee_ba8e_5254001dfc81.pdf</t>
  </si>
  <si>
    <t>Комод Polini kids Simple 1990, 5 ящиков, белый</t>
  </si>
  <si>
    <t xml:space="preserve">Комод Polini kids Simple 1990, 5 ящиков – это компактное, но при этом функциональное изделие, которое будет сочетаться как уже с имеющейся мебелью, так и отлично впишется в интерьер отдельно. Модель можно разместить в спальне, в гостиной, холле, кабинете. Изделие имеет надежную фурнитуру и 5 выдвижных ящиков на шариковых направляющих, в которых будет удобно хранить канцелярские принадлежности, тетради, документы, игрушки, аксессуары и т.д. Необходимые предметы будут всегда под рукой и при этом скрыты от посторонних глаз.Изделие произведено из высококачественной ЛДСП и облицовано противоударной кромкой 2 мм.  Для безопасного использования комод должен быть обязательно прикреплен к стене 2 уголками овербаланс, которые идут в комплекте! Габариты (ДхШхВ) – 40,4х35х125 см.. </t>
  </si>
  <si>
    <t>https://topol-dt.ru/catalog/komody_i_stoliki/komod_polini_kids_simple_1990_5_yashchikov_belyy/</t>
  </si>
  <si>
    <t>https://topol-dt.ru/upload/iblock/8b2/1495375c_b39c_11ee_bc5a_525400ebc2a0_bd52a5a9_e119_11ee_ba8c_5254001dfc81.jpeg</t>
  </si>
  <si>
    <t>https://topol-dt.ru/upload/iblock/723/1495375c_b39c_11ee_bc5a_525400ebc2a0_bd52a5aa_e119_11ee_ba8c_5254001dfc81.jpeg</t>
  </si>
  <si>
    <t>https://topol-dt.ru/upload/iblock/d14/1495375c_b39c_11ee_bc5a_525400ebc2a0_c50b261c_e119_11ee_ba8c_5254001dfc81.jpeg</t>
  </si>
  <si>
    <t>https://topol-dt.ru/upload/iblock/25e/1495375c_b39c_11ee_bc5a_525400ebc2a0_c50b261d_e119_11ee_ba8c_5254001dfc81.jpeg</t>
  </si>
  <si>
    <t>https://topol-dt.ru/upload/iblock/f98/1495375c_b39c_11ee_bc5a_525400ebc2a0_c50b261e_e119_11ee_ba8c_5254001dfc81.jpeg</t>
  </si>
  <si>
    <t>https://topol-dt.ru/upload/iblock/168/1495375c_b39c_11ee_bc5a_525400ebc2a0_ce07e08c_e119_11ee_ba8c_5254001dfc81.jpeg</t>
  </si>
  <si>
    <t>https://topol-dt.ru/upload/iblock/b4b/1495375c_b39c_11ee_bc5a_525400ebc2a0_ce07e08d_e119_11ee_ba8c_5254001dfc81.jpeg</t>
  </si>
  <si>
    <t>https://topol-dt.ru/upload/iblock/4b6/1495375c_b39c_11ee_bc5a_525400ebc2a0_ce07e08e_e119_11ee_ba8c_5254001dfc81.jpeg</t>
  </si>
  <si>
    <t>https://topol-dt.ru/upload/iblock/956/1495375c_b39c_11ee_bc5a_525400ebc2a0_d82ea7be_e119_11ee_ba8c_5254001dfc81.jpeg</t>
  </si>
  <si>
    <t>https://topol-dt.ru/upload/iblock/448/1495375c_b39c_11ee_bc5a_525400ebc2a0_06bd65da_ad72_11ef_ba97_5254001dfc81.jpeg</t>
  </si>
  <si>
    <t>https://topol-dt.ru/upload/iblock/7ee/1495375c_b39c_11ee_bc5a_525400ebc2a0_06bd65db_ad72_11ef_ba97_5254001dfc81.jpeg</t>
  </si>
  <si>
    <t>https://topol-dt.ru/upload/iblock/bc4/1495375c_b39c_11ee_bc5a_525400ebc2a0_11248929_ad72_11ef_ba97_5254001dfc81.jpeg</t>
  </si>
  <si>
    <t>https://topol-dt.ru/upload/iblock/187/1495375c_b39c_11ee_bc5a_525400ebc2a0_a39bd84d_e1da_11ee_ba8c_5254001dfc81.pdf</t>
  </si>
  <si>
    <t>Стол письменный Polini kids Simple 1940, с ящиками, белый</t>
  </si>
  <si>
    <t>36.4</t>
  </si>
  <si>
    <t>Стол письменный Polini kids Simple 1940, с ящиками - функциональное место для учебы, творчества и даже игр. Выдвижные ящики на шариковых направляющих  и 2 открытые полки помогут  грамотно организовать место для учебы. Универсальный белый цвет стола добавит света в комнате и визуально расширит пространство.Прекрасно смотрится в комнате мальчика и девочки и будет сопровождать ребенка долгие годы.Стол может быть собран как на левую, так и на правую стороны, что дает преимущество при установке в комнате, а также за счет этого подойдет как правшам, так и левшам.Изделие произведено из высококачественной ЛДСП и облицовано противоударной кромкой 2 мм.Габариты (ДхШхВ) – 110х60х77 см..</t>
  </si>
  <si>
    <t>https://topol-dt.ru/catalog/stoly/stol_pismennyy_polini_kids_simple_1940_s_yashchikami_belyy/</t>
  </si>
  <si>
    <t>https://topol-dt.ru/upload/iblock/d17/3a13f2c0_b39c_11ee_bc5a_525400ebc2a0_1999243d_e11a_11ee_ba8c_5254001dfc81.jpeg</t>
  </si>
  <si>
    <t>https://topol-dt.ru/upload/iblock/8ad/3a13f2c0_b39c_11ee_bc5a_525400ebc2a0_22a68d94_e11a_11ee_ba8c_5254001dfc81.jpeg</t>
  </si>
  <si>
    <t>https://topol-dt.ru/upload/iblock/a8c/3a13f2c0_b39c_11ee_bc5a_525400ebc2a0_22a68d95_e11a_11ee_ba8c_5254001dfc81.jpeg</t>
  </si>
  <si>
    <t>https://topol-dt.ru/upload/iblock/e1f/3a13f2c0_b39c_11ee_bc5a_525400ebc2a0_290c7be3_e11a_11ee_ba8c_5254001dfc81.jpeg</t>
  </si>
  <si>
    <t>https://topol-dt.ru/upload/iblock/fcf/3a13f2c0_b39c_11ee_bc5a_525400ebc2a0_290c7be4_e11a_11ee_ba8c_5254001dfc81.jpeg</t>
  </si>
  <si>
    <t>https://topol-dt.ru/upload/iblock/f20/3a13f2c0_b39c_11ee_bc5a_525400ebc2a0_290c7be5_e11a_11ee_ba8c_5254001dfc81.jpeg</t>
  </si>
  <si>
    <t>https://topol-dt.ru/upload/iblock/083/3a13f2c0_b39c_11ee_bc5a_525400ebc2a0_32210b3a_e11a_11ee_ba8c_5254001dfc81.jpeg</t>
  </si>
  <si>
    <t>https://topol-dt.ru/upload/iblock/89b/3a13f2c0_b39c_11ee_bc5a_525400ebc2a0_32210b3b_e11a_11ee_ba8c_5254001dfc81.jpeg</t>
  </si>
  <si>
    <t>https://topol-dt.ru/upload/iblock/0eb/3a13f2c0_b39c_11ee_bc5a_525400ebc2a0_3958c759_e11a_11ee_ba8c_5254001dfc81.jpeg</t>
  </si>
  <si>
    <t>https://topol-dt.ru/upload/iblock/c8e/3a13f2c0_b39c_11ee_bc5a_525400ebc2a0_3958c75a_e11a_11ee_ba8c_5254001dfc81.jpeg</t>
  </si>
  <si>
    <t>https://topol-dt.ru/upload/iblock/c4f/3a13f2c0_b39c_11ee_bc5a_525400ebc2a0_3fa21933_e11a_11ee_ba8c_5254001dfc81.jpeg</t>
  </si>
  <si>
    <t>https://topol-dt.ru/upload/iblock/3bb/3a13f2c0_b39c_11ee_bc5a_525400ebc2a0_3fa21934_e11a_11ee_ba8c_5254001dfc81.jpeg</t>
  </si>
  <si>
    <t>https://topol-dt.ru/upload/iblock/d83/3a13f2c0_b39c_11ee_bc5a_525400ebc2a0_b4349822_ad70_11ef_ba97_5254001dfc81.jpeg</t>
  </si>
  <si>
    <t>https://topol-dt.ru/upload/iblock/66d/3a13f2c0_b39c_11ee_bc5a_525400ebc2a0_bb99a637_ad70_11ef_ba97_5254001dfc81.jpeg</t>
  </si>
  <si>
    <t>https://topol-dt.ru/upload/iblock/2b9/3a13f2c0_b39c_11ee_bc5a_525400ebc2a0_bb99a638_ad70_11ef_ba97_5254001dfc81.jpeg</t>
  </si>
  <si>
    <t>https://topol-dt.ru/upload/iblock/bbf/3a13f2c0_b39c_11ee_bc5a_525400ebc2a0_4efdc095_e1dd_11ee_ba8c_5254001dfc81.pdf</t>
  </si>
  <si>
    <t>Кроватка детская Polini kids Simple 310-03, графит</t>
  </si>
  <si>
    <t>https://topol-dt.ru/catalog/krovatki/krovatka_detskaya_polini_kids_simple_310_03_grafit/</t>
  </si>
  <si>
    <t>https://topol-dt.ru/upload/iblock/ab9/f73d848a_af7b_11ee_bc5a_525400ebc2a0_094b4532_f1a8_11ee_ba8e_5254001dfc81.jpeg</t>
  </si>
  <si>
    <t>https://topol-dt.ru/upload/iblock/330/f73d848a_af7b_11ee_bc5a_525400ebc2a0_094b4533_f1a8_11ee_ba8e_5254001dfc81.jpeg</t>
  </si>
  <si>
    <t>https://topol-dt.ru/upload/iblock/6d5/f73d848a_af7b_11ee_bc5a_525400ebc2a0_0f5dc00c_f1a8_11ee_ba8e_5254001dfc81.jpeg</t>
  </si>
  <si>
    <t>https://topol-dt.ru/upload/iblock/543/f73d848a_af7b_11ee_bc5a_525400ebc2a0_0f5dc00d_f1a8_11ee_ba8e_5254001dfc81.jpeg</t>
  </si>
  <si>
    <t>https://topol-dt.ru/upload/iblock/218/f73d848a_af7b_11ee_bc5a_525400ebc2a0_0f5dc00e_f1a8_11ee_ba8e_5254001dfc81.jpeg</t>
  </si>
  <si>
    <t>https://topol-dt.ru/upload/iblock/81e/f73d848a_af7b_11ee_bc5a_525400ebc2a0_17dc200a_f1a8_11ee_ba8e_5254001dfc81.jpeg</t>
  </si>
  <si>
    <t>https://topol-dt.ru/upload/iblock/f7f/f73d848a_af7b_11ee_bc5a_525400ebc2a0_17dc200b_f1a8_11ee_ba8e_5254001dfc81.jpeg</t>
  </si>
  <si>
    <t>https://topol-dt.ru/upload/iblock/6d7/f73d848a_af7b_11ee_bc5a_525400ebc2a0_fd10da39_f1a7_11ee_ba8e_5254001dfc81.pdf</t>
  </si>
  <si>
    <t>Стульчик для кормления Polini kids 252 Единорог Hello baby, макиато</t>
  </si>
  <si>
    <t>https://topol-dt.ru/catalog/stulchiki_dlya_kormleniya_1/stulchik_dlya_kormleniya_polini_kids_252_edinorog_hello_baby_makiato/</t>
  </si>
  <si>
    <t>Машина стиральная бытовая СМ-2 &amp;quot;Фея-2&amp;quot; СМ2.00.000-08</t>
  </si>
  <si>
    <t>Малогабаритная, бытовая, стиральная машина активаторного типа. Максимальный объём закгрузки до 2кг. Управление механическое. Режим стирки реверсивный, установлен таймер для управления временем стирки (до 8 мин). Количество режимов стирки: 1 - режим стирки, реверс.Без функции отжима. Допускается использование любого средства для стирки. Рекомендуемая температура воды не выше +80 С °, наливной шланг в комплекте.Габариты : (ШxВxГ) 43,5х43,5х46,5 см..Вес: 9 кг.</t>
  </si>
  <si>
    <t>ЕАЭС RU C-RU.АЖ49.В.01506/22</t>
  </si>
  <si>
    <t>ЕАЭС RU Д-RU.РА04.В.51609/22</t>
  </si>
  <si>
    <t>https://topol-dt.ru/catalog/stiralnye_mashiny/mashina_stiralnaya_bytovaya_sm_2_feya_2_sm2_00_000_08/</t>
  </si>
  <si>
    <t>https://topol-dt.ru/upload/iblock/2e0/f894843b_ee16_11e2_8969_001517b80b55_ac99224b_7c61_11e4_83f9_001e6746ae79.jpeg</t>
  </si>
  <si>
    <t>8222.5</t>
  </si>
  <si>
    <t>Стиральные машины</t>
  </si>
  <si>
    <t>https://topol-dt.ru/upload/iblock/f91/f894843b_ee16_11e2_8969_001517b80b55_dc273073_c22b_11ec_9890_549f35008dee.jpeg</t>
  </si>
  <si>
    <t>https://topol-dt.ru/upload/iblock/426/f894843b_ee16_11e2_8969_001517b80b55_dc273074_c22b_11ec_9890_549f35008dee.jpeg</t>
  </si>
  <si>
    <t>https://topol-dt.ru/upload/iblock/732/f894843b_ee16_11e2_8969_001517b80b55_e5d78a50_c22b_11ec_9890_549f35008dee.jpeg</t>
  </si>
  <si>
    <t>https://topol-dt.ru/upload/iblock/91c/f894843b_ee16_11e2_8969_001517b80b55_e5d78a51_c22b_11ec_9890_549f35008dee.jpeg</t>
  </si>
  <si>
    <t>https://topol-dt.ru/upload/iblock/f6e/f894843b_ee16_11e2_8969_001517b80b55_ee820cd0_c22b_11ec_9890_549f35008dee.jpeg</t>
  </si>
  <si>
    <t>https://topol-dt.ru/upload/iblock/67e/f894843b_ee16_11e2_8969_001517b80b55_70c8c6a9_da16_11ee_ba8a_5254001dfc81.jpeg</t>
  </si>
  <si>
    <t>https://topol-dt.ru/upload/iblock/a87/f894843b_ee16_11e2_8969_001517b80b55_70c8c6aa_da16_11ee_ba8a_5254001dfc81.jpeg</t>
  </si>
  <si>
    <t>https://topol-dt.ru/upload/iblock/ebe/f894843b_ee16_11e2_8969_001517b80b55_77658a96_da16_11ee_ba8a_5254001dfc81.jpeg</t>
  </si>
  <si>
    <t>https://topol-dt.ru/upload/iblock/48c/f894843b_ee16_11e2_8969_001517b80b55_77658a97_da16_11ee_ba8a_5254001dfc81.jpeg</t>
  </si>
  <si>
    <t>https://topol-dt.ru/upload/iblock/bc6/f894843b_ee16_11e2_8969_001517b80b55_7e42af5d_da16_11ee_ba8a_5254001dfc81.jpeg</t>
  </si>
  <si>
    <t>Машина стиральная бытовая полуавтоматическая &amp;quot;Фея&amp;quot; модель СМП 40 НС</t>
  </si>
  <si>
    <t>Бытовая, полуавтоматическая стиральная машина активаторного типа с функцией отжима белья. Не требует обязательного подключения к водопроводу. Управление механическое. Режимы стирки: 1. нормальный; 2. для деликатных тканей. Максимальное количество оборотов при отжиме 1320 об./мин. Для слива отработанной воды установлен сливной насос, который позволяет без лишних хлопот сливать воду. Допускается использование любого средства для стирки. Рекомендуемая температура воды не выше +50 С °, наливной шланг в комплекте.Максимальная загрузка: 4 кг.Габариты: (ШxВxГ) 59,5х68,5х36 см..Вес: 13 кг.</t>
  </si>
  <si>
    <t>https://topol-dt.ru/catalog/stiralnye_mashiny/mashina_stiralnaya_bytovaya_poluavtomaticheskaya_feya_model_smp_40_ns/</t>
  </si>
  <si>
    <t>https://topol-dt.ru/upload/iblock/417/5638ac12_e0a3_11e3_a14c_001e6746ae79_dbaa804c_a21b_11e4_88af_001e6746ae79.jpeg</t>
  </si>
  <si>
    <t>13643.75</t>
  </si>
  <si>
    <t>https://topol-dt.ru/upload/iblock/663/5638ac12_e0a3_11e3_a14c_001e6746ae79_bd9a0592_f5e3_11ee_ba8e_5254001dfc81.jpeg</t>
  </si>
  <si>
    <t>https://topol-dt.ru/upload/iblock/976/5638ac12_e0a3_11e3_a14c_001e6746ae79_bd9a0593_f5e3_11ee_ba8e_5254001dfc81.jpeg</t>
  </si>
  <si>
    <t>https://topol-dt.ru/upload/iblock/3ce/5638ac12_e0a3_11e3_a14c_001e6746ae79_c4b793e7_f5e3_11ee_ba8e_5254001dfc81.jpeg</t>
  </si>
  <si>
    <t>https://topol-dt.ru/upload/iblock/52b/5638ac12_e0a3_11e3_a14c_001e6746ae79_c4b793e8_f5e3_11ee_ba8e_5254001dfc81.jpeg</t>
  </si>
  <si>
    <t>https://topol-dt.ru/upload/iblock/ecc/5638ac12_e0a3_11e3_a14c_001e6746ae79_cc026f65_f5e3_11ee_ba8e_5254001dfc81.jpeg</t>
  </si>
  <si>
    <t>https://topol-dt.ru/upload/iblock/729/5638ac12_e0a3_11e3_a14c_001e6746ae79_cc026f66_f5e3_11ee_ba8e_5254001dfc81.jpeg</t>
  </si>
  <si>
    <t>https://topol-dt.ru/upload/iblock/5e0/5638ac12_e0a3_11e3_a14c_001e6746ae79_d35df6d8_f5e3_11ee_ba8e_5254001dfc81.jpeg</t>
  </si>
  <si>
    <t>https://topol-dt.ru/upload/iblock/f8b/5638ac12_e0a3_11e3_a14c_001e6746ae79_d35df6d9_f5e3_11ee_ba8e_5254001dfc81.jpeg</t>
  </si>
  <si>
    <t>https://topol-dt.ru/upload/iblock/843/5638ac12_e0a3_11e3_a14c_001e6746ae79_dda15d43_f5e3_11ee_ba8e_5254001dfc81.jpeg</t>
  </si>
  <si>
    <t>https://topol-dt.ru/upload/iblock/643/5638ac12_e0a3_11e3_a14c_001e6746ae79_dda15d44_f5e3_11ee_ba8e_5254001dfc81.jpeg</t>
  </si>
  <si>
    <t>https://topol-dt.ru/upload/iblock/fff/5638ac12_e0a3_11e3_a14c_001e6746ae79_e677fe45_f5e3_11ee_ba8e_5254001dfc81.jpeg</t>
  </si>
  <si>
    <t>https://topol-dt.ru/upload/iblock/fbc/5638ac12_e0a3_11e3_a14c_001e6746ae79_e677fe46_f5e3_11ee_ba8e_5254001dfc81.jpeg</t>
  </si>
  <si>
    <t>https://topol-dt.ru/upload/iblock/3a3/5638ac12_e0a3_11e3_a14c_001e6746ae79_efe73594_f5e3_11ee_ba8e_5254001dfc81.jpeg</t>
  </si>
  <si>
    <t>https://topol-dt.ru/upload/iblock/e59/5638ac12_e0a3_11e3_a14c_001e6746ae79_efe73595_f5e3_11ee_ba8e_5254001dfc81.jpeg</t>
  </si>
  <si>
    <t>https://topol-dt.ru/upload/iblock/b06/5638ac12_e0a3_11e3_a14c_001e6746ae79_f9ffb229_f5e3_11ee_ba8e_5254001dfc81.jpeg</t>
  </si>
  <si>
    <t>https://topol-dt.ru/upload/iblock/310/5638ac12_e0a3_11e3_a14c_001e6746ae79_f9ffb22a_f5e3_11ee_ba8e_5254001dfc81.jpeg</t>
  </si>
  <si>
    <t>https://topol-dt.ru/upload/iblock/d12/5638ac12_e0a3_11e3_a14c_001e6746ae79_028a0729_f5e4_11ee_ba8e_5254001dfc81.jpeg</t>
  </si>
  <si>
    <t>https://topol-dt.ru/upload/iblock/873/5638ac12_e0a3_11e3_a14c_001e6746ae79_028a072a_f5e4_11ee_ba8e_5254001dfc81.jpeg</t>
  </si>
  <si>
    <t>https://topol-dt.ru/upload/iblock/5c1/5638ac12_e0a3_11e3_a14c_001e6746ae79_0c2426b8_f5e4_11ee_ba8e_5254001dfc81.jpeg</t>
  </si>
  <si>
    <t>Машина стиральная бытовая полуавтоматическая &amp;quot;Фея&amp;quot; модель СМП 60 НС</t>
  </si>
  <si>
    <t>Бытовая, полуавтоматическая стиральная машина активаторного типа с функцией отжима белья. Не требует обязательного подключения к водопроводу. Управление механическое. Режимы стирки: 1. нормальный; 2. для деликатных тканей. Таймер стирки до 15 мин, таймер отжима до 5 мин.Максимальное количество оборотов при отжиме 1300 об./мин. Для слива отработанной воды установлен сливной насос, который позволяет без лишних хлопот сливать воду. Допускается использование любого средства для стирки. Рекомендуемая температура воды не выше +50 С °, наливной шланг в комплекте.Габариты (ШxВxГ) 69х75,5х41,5 см..Вес: 14,5 кг..</t>
  </si>
  <si>
    <t>https://topol-dt.ru/catalog/stiralnye_mashiny/mashina_stiralnaya_bytovaya_poluavtomaticheskaya_feya_model_smp_60_ns/</t>
  </si>
  <si>
    <t>https://topol-dt.ru/upload/iblock/075/8827d7ef_e0a3_11e3_a14c_001e6746ae79_d9a3279d_6385_11ee_9b87_549f35008dee.jpeg</t>
  </si>
  <si>
    <t>16263.75</t>
  </si>
  <si>
    <t>https://topol-dt.ru/upload/iblock/466/8827d7ef_e0a3_11e3_a14c_001e6746ae79_d9a3279f_6385_11ee_9b87_549f35008dee.jpeg</t>
  </si>
  <si>
    <t>https://topol-dt.ru/upload/iblock/7b0/8827d7ef_e0a3_11e3_a14c_001e6746ae79_e1c39a4c_6385_11ee_9b87_549f35008dee.jpeg</t>
  </si>
  <si>
    <t>https://topol-dt.ru/upload/iblock/09d/8827d7ef_e0a3_11e3_a14c_001e6746ae79_e1c39a4d_6385_11ee_9b87_549f35008dee.jpeg</t>
  </si>
  <si>
    <t>https://topol-dt.ru/upload/iblock/39e/8827d7ef_e0a3_11e3_a14c_001e6746ae79_ea9b56f1_6385_11ee_9b87_549f35008dee.jpeg</t>
  </si>
  <si>
    <t>https://topol-dt.ru/upload/iblock/8d8/8827d7ef_e0a3_11e3_a14c_001e6746ae79_ea9b56f2_6385_11ee_9b87_549f35008dee.jpeg</t>
  </si>
  <si>
    <t>https://topol-dt.ru/upload/iblock/d54/8827d7ef_e0a3_11e3_a14c_001e6746ae79_f35b45d3_6385_11ee_9b87_549f35008dee.jpeg</t>
  </si>
  <si>
    <t>https://topol-dt.ru/upload/iblock/d84/8827d7ef_e0a3_11e3_a14c_001e6746ae79_f35b45d4_6385_11ee_9b87_549f35008dee.jpeg</t>
  </si>
  <si>
    <t>https://topol-dt.ru/upload/iblock/13c/8827d7ef_e0a3_11e3_a14c_001e6746ae79_fb17beb7_6385_11ee_9b87_549f35008dee.jpeg</t>
  </si>
  <si>
    <t>https://topol-dt.ru/upload/iblock/190/8827d7ef_e0a3_11e3_a14c_001e6746ae79_fb17beb8_6385_11ee_9b87_549f35008dee.jpeg</t>
  </si>
  <si>
    <t>https://topol-dt.ru/upload/iblock/ec9/8827d7ef_e0a3_11e3_a14c_001e6746ae79_04159160_6386_11ee_9b87_549f35008dee.jpeg</t>
  </si>
  <si>
    <t>https://topol-dt.ru/upload/iblock/ad1/8827d7ef_e0a3_11e3_a14c_001e6746ae79_04159161_6386_11ee_9b87_549f35008dee.jpeg</t>
  </si>
  <si>
    <t>Машина стиральная бытовая полуавтоматическая &amp;quot;Фея&amp;quot; модель СМП 40 Н</t>
  </si>
  <si>
    <t>Бытовая, полуавтоматическая стиральная машина активаторного типа с функцией отжима белья. Не требует обязательного подключения к водопроводу. Управление механическое. Режимы стирки: 1. нормальный; 2. для деликатных тканей. Максимальное количество оборотов при отжиме 1320 об./мин. Для слива отработанной воды установлен сливной насос, который позволяет без лишних хлопот сливать воду. Допускается использование любого средства для стирки. Рекомендуемая температура воды не выше +50 С °, наливной шланг в комплекте.Таймер стирки до 15 мин, таймер отжима до 5 мин.Габариты:  (ШxВxГ) 59,5х68,5х36 см..Вес: 13 кг.</t>
  </si>
  <si>
    <t>https://topol-dt.ru/catalog/stiralnye_mashiny/mashina_stiralnaya_bytovaya_poluavtomaticheskaya_feya_model_smp_40_n/</t>
  </si>
  <si>
    <t>https://topol-dt.ru/upload/iblock/908/fb9fad5d_e631_11e3_a14c_001e6746ae79_5f2d8f6e_8dd2_11e4_ad81_001e6746ae79.jpeg</t>
  </si>
  <si>
    <t>https://topol-dt.ru/upload/iblock/bec/fb9fad5d_e631_11e3_a14c_001e6746ae79_5a3ec810_bc9d_11ec_9890_549f35008dee.jpeg</t>
  </si>
  <si>
    <t>https://topol-dt.ru/upload/iblock/8a4/fb9fad5d_e631_11e3_a14c_001e6746ae79_5a3ec813_bc9d_11ec_9890_549f35008dee.jpeg</t>
  </si>
  <si>
    <t>https://topol-dt.ru/upload/iblock/5f1/fb9fad5d_e631_11e3_a14c_001e6746ae79_60dd9bd4_bc9d_11ec_9890_549f35008dee.jpeg</t>
  </si>
  <si>
    <t>https://topol-dt.ru/upload/iblock/b1b/fb9fad5d_e631_11e3_a14c_001e6746ae79_60dd9bd5_bc9d_11ec_9890_549f35008dee.jpeg</t>
  </si>
  <si>
    <t>https://topol-dt.ru/upload/iblock/ce7/fb9fad5d_e631_11e3_a14c_001e6746ae79_71feb67b_f336_11ee_ba8e_5254001dfc81.jpeg</t>
  </si>
  <si>
    <t>https://topol-dt.ru/upload/iblock/660/fb9fad5d_e631_11e3_a14c_001e6746ae79_71feb67c_f336_11ee_ba8e_5254001dfc81.jpeg</t>
  </si>
  <si>
    <t>https://topol-dt.ru/upload/iblock/ea1/fb9fad5d_e631_11e3_a14c_001e6746ae79_7b80fedc_f336_11ee_ba8e_5254001dfc81.jpeg</t>
  </si>
  <si>
    <t>https://topol-dt.ru/upload/iblock/a60/fb9fad5d_e631_11e3_a14c_001e6746ae79_8b04f6cd_bf7d_11ee_bc5a_525400ebc2a0.jpeg</t>
  </si>
  <si>
    <t>https://topol-dt.ru/upload/iblock/d24/fb9fad5d_e631_11e3_a14c_001e6746ae79_8b04f6ce_bf7d_11ee_bc5a_525400ebc2a0.jpeg</t>
  </si>
  <si>
    <t>https://topol-dt.ru/upload/iblock/1e9/fb9fad5d_e631_11e3_a14c_001e6746ae79_915efa91_bf7d_11ee_bc5a_525400ebc2a0.jpeg</t>
  </si>
  <si>
    <t>https://topol-dt.ru/upload/iblock/ffe/fb9fad5d_e631_11e3_a14c_001e6746ae79_915efa92_bf7d_11ee_bc5a_525400ebc2a0.jpeg</t>
  </si>
  <si>
    <t>https://topol-dt.ru/upload/iblock/e2d/fb9fad5d_e631_11e3_a14c_001e6746ae79_97da5f41_bf7d_11ee_bc5a_525400ebc2a0.jpeg</t>
  </si>
  <si>
    <t>https://topol-dt.ru/upload/iblock/d43/fb9fad5d_e631_11e3_a14c_001e6746ae79_a5590eab_bf7d_11ee_bc5a_525400ebc2a0.jpeg</t>
  </si>
  <si>
    <t>https://topol-dt.ru/upload/iblock/fbc/fb9fad5d_e631_11e3_a14c_001e6746ae79_a5590eac_bf7d_11ee_bc5a_525400ebc2a0.jpeg</t>
  </si>
  <si>
    <t>https://topol-dt.ru/upload/iblock/930/fb9fad5d_e631_11e3_a14c_001e6746ae79_af7b0d2b_bf7d_11ee_bc5a_525400ebc2a0.jpeg</t>
  </si>
  <si>
    <t>https://topol-dt.ru/upload/iblock/459/fb9fad5d_e631_11e3_a14c_001e6746ae79_af7b0d2c_bf7d_11ee_bc5a_525400ebc2a0.jpeg</t>
  </si>
  <si>
    <t>https://topol-dt.ru/upload/iblock/ba7/fb9fad5d_e631_11e3_a14c_001e6746ae79_b741d8b9_bf7d_11ee_bc5a_525400ebc2a0.jpeg</t>
  </si>
  <si>
    <t>https://topol-dt.ru/upload/iblock/90c/fb9fad5d_e631_11e3_a14c_001e6746ae79_b741d8ba_bf7d_11ee_bc5a_525400ebc2a0.jpeg</t>
  </si>
  <si>
    <t>Машина стиральная бытовая полуавтоматическая &amp;quot;Фея&amp;quot; модель СМП 32 Н</t>
  </si>
  <si>
    <t>Стиральнаямашина активаторного типа Фея СМП-32 Н – отличный вариант по соотношениюцена-качество! Машина довольно компактна, поэтому легко подойдет даже для малогабаритнойванной комнаты. Вертикальная загрузка позволит добавлять бельё даже во время стирки,максимальная загрузка барабана составляет 3,2 кг. сухого белья. Бережный отжим позволит сохранить форму и цвет вещей после стирки. -вместимость бака для стирки-25 литров, -2-х баковая стиральная машина, -3,2 кг белья, -материал бака- высокопрочный пластик, -управление- механическое, -функция отжим. Габариты изделия (ВхШхГ) 630x600x380 мм.</t>
  </si>
  <si>
    <t>https://topol-dt.ru/catalog/stiralnye_mashiny/mashina_stiralnaya_bytovaya_poluavtomaticheskaya_feya_model_smp_32_n/</t>
  </si>
  <si>
    <t>https://topol-dt.ru/upload/iblock/353/f3da2cec_e632_11e3_a14c_001e6746ae79_acfcf3e4_8dce_11e4_ad81_001e6746ae79.jpeg</t>
  </si>
  <si>
    <t>13011.25</t>
  </si>
  <si>
    <t>https://topol-dt.ru/upload/iblock/371/f3da2cec_e632_11e3_a14c_001e6746ae79_1f34b0b6_d46d_11ee_ba8a_5254001dfc81.jpeg</t>
  </si>
  <si>
    <t>https://topol-dt.ru/upload/iblock/c1a/f3da2cec_e632_11e3_a14c_001e6746ae79_1f34b0b7_d46d_11ee_ba8a_5254001dfc81.jpeg</t>
  </si>
  <si>
    <t>https://topol-dt.ru/upload/iblock/dda/f3da2cec_e632_11e3_a14c_001e6746ae79_25b28129_d46d_11ee_ba8a_5254001dfc81.jpeg</t>
  </si>
  <si>
    <t>https://topol-dt.ru/upload/iblock/f24/f3da2cec_e632_11e3_a14c_001e6746ae79_25b2812a_d46d_11ee_ba8a_5254001dfc81.jpeg</t>
  </si>
  <si>
    <t>https://topol-dt.ru/upload/iblock/01f/f3da2cec_e632_11e3_a14c_001e6746ae79_2c947252_d46d_11ee_ba8a_5254001dfc81.jpeg</t>
  </si>
  <si>
    <t>https://topol-dt.ru/upload/iblock/d93/f3da2cec_e632_11e3_a14c_001e6746ae79_2c947253_d46d_11ee_ba8a_5254001dfc81.jpeg</t>
  </si>
  <si>
    <t>https://topol-dt.ru/upload/iblock/56a/f3da2cec_e632_11e3_a14c_001e6746ae79_32cf7c0a_d46d_11ee_ba8a_5254001dfc81.jpeg</t>
  </si>
  <si>
    <t>https://topol-dt.ru/upload/iblock/347/f3da2cec_e632_11e3_a14c_001e6746ae79_32cf7c0b_d46d_11ee_ba8a_5254001dfc81.jpeg</t>
  </si>
  <si>
    <t>https://topol-dt.ru/upload/iblock/0bc/f3da2cec_e632_11e3_a14c_001e6746ae79_3a2fca6a_d46d_11ee_ba8a_5254001dfc81.jpeg</t>
  </si>
  <si>
    <t>https://topol-dt.ru/upload/iblock/4c3/f3da2cec_e632_11e3_a14c_001e6746ae79_3a2fca6b_d46d_11ee_ba8a_5254001dfc81.jpeg</t>
  </si>
  <si>
    <t>https://topol-dt.ru/upload/iblock/53c/f3da2cec_e632_11e3_a14c_001e6746ae79_3a2fca6c_d46d_11ee_ba8a_5254001dfc81.jpeg</t>
  </si>
  <si>
    <t>https://topol-dt.ru/upload/iblock/3b6/f3da2cec_e632_11e3_a14c_001e6746ae79_441fc363_d46d_11ee_ba8a_5254001dfc81.jpeg</t>
  </si>
  <si>
    <t>https://topol-dt.ru/upload/iblock/b94/f3da2cec_e632_11e3_a14c_001e6746ae79_441fc364_d46d_11ee_ba8a_5254001dfc81.jpeg</t>
  </si>
  <si>
    <t>https://topol-dt.ru/upload/iblock/9ba/f3da2cec_e632_11e3_a14c_001e6746ae79_441fc365_d46d_11ee_ba8a_5254001dfc81.jpeg</t>
  </si>
  <si>
    <t>https://topol-dt.ru/upload/iblock/5b0/f3da2cec_e632_11e3_a14c_001e6746ae79_4cbd2a95_d46d_11ee_ba8a_5254001dfc81.jpeg</t>
  </si>
  <si>
    <t>https://topol-dt.ru/upload/iblock/3ba/f3da2cec_e632_11e3_a14c_001e6746ae79_4cbd2a96_d46d_11ee_ba8a_5254001dfc81.jpeg</t>
  </si>
  <si>
    <t>https://topol-dt.ru/upload/iblock/5cd/f3da2cec_e632_11e3_a14c_001e6746ae79_53cecc16_d46d_11ee_ba8a_5254001dfc81.jpeg</t>
  </si>
  <si>
    <t>https://topol-dt.ru/upload/iblock/2f7/f3da2cec_e632_11e3_a14c_001e6746ae79_61c4b7bb_d46d_11ee_ba8a_5254001dfc81.jpeg</t>
  </si>
  <si>
    <t>https://topol-dt.ru/upload/iblock/1a1/f3da2cec_e632_11e3_a14c_001e6746ae79_61c4b7bc_d46d_11ee_ba8a_5254001dfc81.jpeg</t>
  </si>
  <si>
    <t>Машина стиральная бытовая полуавтоматическая &amp;quot;Фея&amp;quot; модель СМП 50 Н</t>
  </si>
  <si>
    <t>Бытовая, полуавтоматическая стиральная машина активаторного типа с функцией отжима белья. Не требует обязательного подключения к водопроводу. Управление механическое. Режимы стирки: 1. нормальный; 2. для деликатных тканей. Таймер стирки до 15 мин, таймер отжима до 5 мин.Максимальное количество оборотов при отжиме 1300 об./мин. Для слива отработанной воды установлен сливной насос, который позволяет без лишних хлопот сливать воду. Допускается использование любого средства для стирки. Рекомендуемая температура воды не выше +50 С °, наливной шланг в комплекте.Габариты: (ШxВxГ) 65х76х40 см..Вес: 14,5 см.</t>
  </si>
  <si>
    <t>https://topol-dt.ru/catalog/stiralnye_mashiny/mashina_stiralnaya_bytovaya_poluavtomaticheskaya_feya_model_smp_50_n/</t>
  </si>
  <si>
    <t>https://topol-dt.ru/upload/iblock/d88/303eb680_e633_11e3_a14c_001e6746ae79_b038fdb8_8dd7_11e4_ad81_001e6746ae79.jpeg</t>
  </si>
  <si>
    <t>14908.75</t>
  </si>
  <si>
    <t>https://topol-dt.ru/upload/iblock/f27/303eb680_e633_11e3_a14c_001e6746ae79_7c5ef18e_c22b_11ec_9890_549f35008dee.jpeg</t>
  </si>
  <si>
    <t>https://topol-dt.ru/upload/iblock/cef/303eb680_e633_11e3_a14c_001e6746ae79_7c5ef18f_c22b_11ec_9890_549f35008dee.jpeg</t>
  </si>
  <si>
    <t>https://topol-dt.ru/upload/iblock/d4e/303eb680_e633_11e3_a14c_001e6746ae79_870217c6_c22b_11ec_9890_549f35008dee.jpeg</t>
  </si>
  <si>
    <t>https://topol-dt.ru/upload/iblock/c6b/303eb680_e633_11e3_a14c_001e6746ae79_870217c7_c22b_11ec_9890_549f35008dee.jpeg</t>
  </si>
  <si>
    <t>https://topol-dt.ru/upload/iblock/171/303eb680_e633_11e3_a14c_001e6746ae79_d2f929dc_f336_11ee_ba8e_5254001dfc81.jpeg</t>
  </si>
  <si>
    <t>https://topol-dt.ru/upload/iblock/62b/303eb680_e633_11e3_a14c_001e6746ae79_d2f929dd_f336_11ee_ba8e_5254001dfc81.jpeg</t>
  </si>
  <si>
    <t>https://topol-dt.ru/upload/iblock/8e5/303eb680_e633_11e3_a14c_001e6746ae79_dbba3940_f336_11ee_ba8e_5254001dfc81.jpeg</t>
  </si>
  <si>
    <t>https://topol-dt.ru/upload/iblock/b23/303eb680_e633_11e3_a14c_001e6746ae79_dbba3941_f336_11ee_ba8e_5254001dfc81.jpeg</t>
  </si>
  <si>
    <t>https://topol-dt.ru/upload/iblock/b5a/303eb680_e633_11e3_a14c_001e6746ae79_e5d76066_f336_11ee_ba8e_5254001dfc81.jpeg</t>
  </si>
  <si>
    <t>https://topol-dt.ru/upload/iblock/588/303eb680_e633_11e3_a14c_001e6746ae79_e5d76067_f336_11ee_ba8e_5254001dfc81.jpeg</t>
  </si>
  <si>
    <t>https://topol-dt.ru/upload/iblock/a32/303eb680_e633_11e3_a14c_001e6746ae79_edbd1854_f336_11ee_ba8e_5254001dfc81.jpeg</t>
  </si>
  <si>
    <t>https://topol-dt.ru/upload/iblock/0c2/303eb680_e633_11e3_a14c_001e6746ae79_edbd1855_f336_11ee_ba8e_5254001dfc81.jpeg</t>
  </si>
  <si>
    <t>https://topol-dt.ru/upload/iblock/b62/303eb680_e633_11e3_a14c_001e6746ae79_f7145df8_f336_11ee_ba8e_5254001dfc81.jpeg</t>
  </si>
  <si>
    <t>https://topol-dt.ru/upload/iblock/7df/303eb680_e633_11e3_a14c_001e6746ae79_f7145df9_f336_11ee_ba8e_5254001dfc81.jpeg</t>
  </si>
  <si>
    <t>https://topol-dt.ru/upload/iblock/e1f/303eb680_e633_11e3_a14c_001e6746ae79_fe5cbf8e_f336_11ee_ba8e_5254001dfc81.jpeg</t>
  </si>
  <si>
    <t>https://topol-dt.ru/upload/iblock/bf1/303eb680_e633_11e3_a14c_001e6746ae79_fe5cbf8f_f336_11ee_ba8e_5254001dfc81.jpeg</t>
  </si>
  <si>
    <t>https://topol-dt.ru/upload/iblock/1d9/303eb680_e633_11e3_a14c_001e6746ae79_05f16d9a_f337_11ee_ba8e_5254001dfc81.jpeg</t>
  </si>
  <si>
    <t>https://topol-dt.ru/upload/iblock/3ca/303eb680_e633_11e3_a14c_001e6746ae79_05f16d9c_f337_11ee_ba8e_5254001dfc81.jpeg</t>
  </si>
  <si>
    <t>Машина стиральная бытовая полуавтоматическая &amp;quot;Фея&amp;quot; модель СМП 50 НС</t>
  </si>
  <si>
    <t>Бытовая, полуавтоматическая стиральная машина активаторного типа с функцией отжима белья. Не требует обязательного подключения к водопроводу. Управление механическое. Режимы стирки: 1. нормальный; 2. для деликатных тканей. Таймер стирки до 15 мин, таймер отжима до 5 мин.Максимальное количество оборотов при отжиме 1300 об./мин. Для слива отработанной воды установлен сливной насос, который позволяет без лишних хлопот сливать воду. Допускается использование любого средства для стирки. Рекомендуемая температура воды не выше +50 С °, наливной шланг в комплекте.Габариты: (ШxВxГ) 65х76х40 см..Вес: 14,5 кг.</t>
  </si>
  <si>
    <t>https://topol-dt.ru/catalog/stiralnye_mashiny/mashina_stiralnaya_bytovaya_poluavtomaticheskaya_feya_model_smp_50_ns/</t>
  </si>
  <si>
    <t>https://topol-dt.ru/upload/iblock/24e/3828698d_e633_11e3_a14c_001e6746ae79_35916eda_6385_11ee_9b87_549f35008dee.jpeg</t>
  </si>
  <si>
    <t>https://topol-dt.ru/upload/iblock/fbd/3828698d_e633_11e3_a14c_001e6746ae79_744d553b_6384_11ee_9b87_549f35008dee.jpeg</t>
  </si>
  <si>
    <t>https://topol-dt.ru/upload/iblock/de4/3828698d_e633_11e3_a14c_001e6746ae79_744d553c_6384_11ee_9b87_549f35008dee.jpeg</t>
  </si>
  <si>
    <t>https://topol-dt.ru/upload/iblock/332/3828698d_e633_11e3_a14c_001e6746ae79_7e0995fa_6384_11ee_9b87_549f35008dee.jpeg</t>
  </si>
  <si>
    <t>https://topol-dt.ru/upload/iblock/11c/3828698d_e633_11e3_a14c_001e6746ae79_7e0995fb_6384_11ee_9b87_549f35008dee.jpeg</t>
  </si>
  <si>
    <t>https://topol-dt.ru/upload/iblock/8cc/3828698d_e633_11e3_a14c_001e6746ae79_877c0c10_6384_11ee_9b87_549f35008dee.jpeg</t>
  </si>
  <si>
    <t>https://topol-dt.ru/upload/iblock/b93/3828698d_e633_11e3_a14c_001e6746ae79_877c0c11_6384_11ee_9b87_549f35008dee.jpeg</t>
  </si>
  <si>
    <t>https://topol-dt.ru/upload/iblock/d63/3828698d_e633_11e3_a14c_001e6746ae79_9103ee89_6384_11ee_9b87_549f35008dee.jpeg</t>
  </si>
  <si>
    <t>https://topol-dt.ru/upload/iblock/e7a/3828698d_e633_11e3_a14c_001e6746ae79_9103ee8a_6384_11ee_9b87_549f35008dee.jpeg</t>
  </si>
  <si>
    <t>https://topol-dt.ru/upload/iblock/4e7/3828698d_e633_11e3_a14c_001e6746ae79_98b6e1ec_6384_11ee_9b87_549f35008dee.jpeg</t>
  </si>
  <si>
    <t>https://topol-dt.ru/upload/iblock/23c/3828698d_e633_11e3_a14c_001e6746ae79_98b6e1ed_6384_11ee_9b87_549f35008dee.jpeg</t>
  </si>
  <si>
    <t>Машина стиральная бытовая полуавтоматическая &amp;quot;Фея&amp;quot; модель СМП 60 Н</t>
  </si>
  <si>
    <t>Бытовая, полуавтоматическая стиральная машина активаторного типа с функцией отжима белья. Не требует обязательного подключения к водопроводу. Управление механическое. Режимы стирки: 1. нормальный; 2. для деликатных тканей. Таймер стирки до 15 мин, таймер отжима до 5 мин.Максимальное количество оборотов при отжиме 1300 об./мин. Для слива отработанной воды установлен сливной насос, который позволяет без лишних хлопот сливать воду. Допускается использование любого средства для стирки. Рекомендуемая температура воды не выше +50 С °, наливной шланг в комплекте.Габариты (ШxВxГ) 69х75,5х41,5 см..Вес: 14,5 кг.</t>
  </si>
  <si>
    <t>https://topol-dt.ru/catalog/stiralnye_mashiny/mashina_stiralnaya_bytovaya_poluavtomaticheskaya_feya_model_smp_60_n/</t>
  </si>
  <si>
    <t>https://topol-dt.ru/upload/iblock/725/79d9c379_e633_11e3_a14c_001e6746ae79_87bed720_7c70_11e4_83f9_001e6746ae79.jpeg</t>
  </si>
  <si>
    <t>https://topol-dt.ru/upload/iblock/d16/79d9c379_e633_11e3_a14c_001e6746ae79_a518fcbd_c22b_11ec_9890_549f35008dee.jpeg</t>
  </si>
  <si>
    <t>https://topol-dt.ru/upload/iblock/64a/79d9c379_e633_11e3_a14c_001e6746ae79_a518fcbe_c22b_11ec_9890_549f35008dee.jpeg</t>
  </si>
  <si>
    <t>https://topol-dt.ru/upload/iblock/f44/79d9c379_e633_11e3_a14c_001e6746ae79_ace61f43_c22b_11ec_9890_549f35008dee.jpeg</t>
  </si>
  <si>
    <t>https://topol-dt.ru/upload/iblock/46e/79d9c379_e633_11e3_a14c_001e6746ae79_ace61f44_c22b_11ec_9890_549f35008dee.jpeg</t>
  </si>
  <si>
    <t>https://topol-dt.ru/upload/iblock/072/79d9c379_e633_11e3_a14c_001e6746ae79_b5897da1_c22b_11ec_9890_549f35008dee.jpeg</t>
  </si>
  <si>
    <t>https://topol-dt.ru/upload/iblock/908/79d9c379_e633_11e3_a14c_001e6746ae79_b5897da2_c22b_11ec_9890_549f35008dee.jpeg</t>
  </si>
  <si>
    <t>https://topol-dt.ru/upload/iblock/023/79d9c379_e633_11e3_a14c_001e6746ae79_bbc4579a_c22b_11ec_9890_549f35008dee.jpeg</t>
  </si>
  <si>
    <t>https://topol-dt.ru/upload/iblock/4a5/79d9c379_e633_11e3_a14c_001e6746ae79_10cc4ee3_1418_11ef_ba8e_5254001dfc81.jpeg</t>
  </si>
  <si>
    <t>https://topol-dt.ru/upload/iblock/942/79d9c379_e633_11e3_a14c_001e6746ae79_10cc4ee4_1418_11ef_ba8e_5254001dfc81.jpeg</t>
  </si>
  <si>
    <t>https://topol-dt.ru/upload/iblock/6be/79d9c379_e633_11e3_a14c_001e6746ae79_1969a82c_1418_11ef_ba8e_5254001dfc81.jpeg</t>
  </si>
  <si>
    <t>https://topol-dt.ru/upload/iblock/2f4/79d9c379_e633_11e3_a14c_001e6746ae79_1969a82d_1418_11ef_ba8e_5254001dfc81.jpeg</t>
  </si>
  <si>
    <t>https://topol-dt.ru/upload/iblock/df3/79d9c379_e633_11e3_a14c_001e6746ae79_2129481c_1418_11ef_ba8e_5254001dfc81.jpeg</t>
  </si>
  <si>
    <t>https://topol-dt.ru/upload/iblock/b8b/79d9c379_e633_11e3_a14c_001e6746ae79_2129481d_1418_11ef_ba8e_5254001dfc81.jpeg</t>
  </si>
  <si>
    <t>https://topol-dt.ru/upload/iblock/734/79d9c379_e633_11e3_a14c_001e6746ae79_277e862d_1418_11ef_ba8e_5254001dfc81.jpeg</t>
  </si>
  <si>
    <t>https://topol-dt.ru/upload/iblock/fb5/79d9c379_e633_11e3_a14c_001e6746ae79_277e862e_1418_11ef_ba8e_5254001dfc81.jpeg</t>
  </si>
  <si>
    <t>https://topol-dt.ru/upload/iblock/525/79d9c379_e633_11e3_a14c_001e6746ae79_2e4896b6_1418_11ef_ba8e_5254001dfc81.jpeg</t>
  </si>
  <si>
    <t>https://topol-dt.ru/upload/iblock/c55/79d9c379_e633_11e3_a14c_001e6746ae79_2e4896b7_1418_11ef_ba8e_5254001dfc81.jpeg</t>
  </si>
  <si>
    <t>Машина стиральная &amp;quot;Ока - 50М&amp;quot;</t>
  </si>
  <si>
    <t>ОКА</t>
  </si>
  <si>
    <t>Стиральная машинка \Ока-50М\"- отличный помощник для любой хозяйки. Малогабаритная стиральная машина \"Ока-50М\" является усовершенствованной моделью хорошо знакомой и зарекомендовавшей себя стиральной машины \"Ока-50\". Благодаря новому активатору эта машинка стирает до 2,5 кг сухого белья. Наличие реверсивного реле времени обеспечивает бережную стирку белья.- объем стирального бака до отметки уровня – 30 л.- материал корпуса- высокопрочный полипропилен,- цвет - белый,- функция реверс,- не прозрачная крышка- малый расход воды и моющих средств,- установка времени стирки.Габариты: (ВхШхГ) - 50 х 48,0 х 48,0 cм."</t>
  </si>
  <si>
    <t>https://topol-dt.ru/catalog/stiralnye_mashiny/mashina_stiralnaya_oka_50m/</t>
  </si>
  <si>
    <t>https://topol-dt.ru/upload/iblock/fac/10cfebef_79d6_11e3_a227_001e6746ae79_76217b9f_8dc1_11e4_ad81_001e6746ae79.jpeg</t>
  </si>
  <si>
    <t>https://topol-dt.ru/upload/iblock/906/10cfebef_79d6_11e3_a227_001e6746ae79_eb7038d0_d46d_11ee_ba8a_5254001dfc81.jpeg</t>
  </si>
  <si>
    <t>https://topol-dt.ru/upload/iblock/d5f/10cfebef_79d6_11e3_a227_001e6746ae79_eb7038d1_d46d_11ee_ba8a_5254001dfc81.jpeg</t>
  </si>
  <si>
    <t>https://topol-dt.ru/upload/iblock/f29/10cfebef_79d6_11e3_a227_001e6746ae79_eb7038d2_d46d_11ee_ba8a_5254001dfc81.jpeg</t>
  </si>
  <si>
    <t>https://topol-dt.ru/upload/iblock/e69/10cfebef_79d6_11e3_a227_001e6746ae79_f40410f5_d46d_11ee_ba8a_5254001dfc81.jpeg</t>
  </si>
  <si>
    <t>https://topol-dt.ru/upload/iblock/032/10cfebef_79d6_11e3_a227_001e6746ae79_f40410f6_d46d_11ee_ba8a_5254001dfc81.jpeg</t>
  </si>
  <si>
    <t>https://topol-dt.ru/upload/iblock/fab/10cfebef_79d6_11e3_a227_001e6746ae79_fb409612_d46d_11ee_ba8a_5254001dfc81.jpeg</t>
  </si>
  <si>
    <t>https://topol-dt.ru/upload/iblock/051/10cfebef_79d6_11e3_a227_001e6746ae79_fb409613_d46d_11ee_ba8a_5254001dfc81.jpeg</t>
  </si>
  <si>
    <t>https://topol-dt.ru/upload/iblock/3bf/10cfebef_79d6_11e3_a227_001e6746ae79_0163c3fe_d46e_11ee_ba8a_5254001dfc81.jpeg</t>
  </si>
  <si>
    <t>https://topol-dt.ru/upload/iblock/58a/10cfebef_79d6_11e3_a227_001e6746ae79_0163c3ff_d46e_11ee_ba8a_5254001dfc81.jpeg</t>
  </si>
  <si>
    <t>https://topol-dt.ru/upload/iblock/595/10cfebef_79d6_11e3_a227_001e6746ae79_07efd731_d46e_11ee_ba8a_5254001dfc81.jpeg</t>
  </si>
  <si>
    <t>https://topol-dt.ru/upload/iblock/e4f/10cfebef_79d6_11e3_a227_001e6746ae79_07efd732_d46e_11ee_ba8a_5254001dfc81.jpeg</t>
  </si>
  <si>
    <t>Машина стиральная бытовая СМ-2 &amp;quot;Фея-2&amp;quot;, белый-серый</t>
  </si>
  <si>
    <t>https://topol-dt.ru/catalog/stiralnye_mashiny/mashina_stiralnaya_bytovaya_sm_2_feya_2_belyy_seryy/</t>
  </si>
  <si>
    <t>https://topol-dt.ru/upload/iblock/d2a/35d5ed25_9805_11ee_abbd_549f35008dee_9a2273ec_9f36_11ee_abbd_549f35008dee.jpeg</t>
  </si>
  <si>
    <t>8402.5</t>
  </si>
  <si>
    <t>https://topol-dt.ru/upload/iblock/518/35d5ed25_9805_11ee_abbd_549f35008dee_a27744e2_9f36_11ee_abbd_549f35008dee.jpeg</t>
  </si>
  <si>
    <t>https://topol-dt.ru/upload/iblock/e5b/35d5ed25_9805_11ee_abbd_549f35008dee_a27744e3_9f36_11ee_abbd_549f35008dee.jpeg</t>
  </si>
  <si>
    <t>https://topol-dt.ru/upload/iblock/c45/35d5ed25_9805_11ee_abbd_549f35008dee_a9d2255b_9f36_11ee_abbd_549f35008dee.jpeg</t>
  </si>
  <si>
    <t>https://topol-dt.ru/upload/iblock/a89/35d5ed25_9805_11ee_abbd_549f35008dee_a9d2255c_9f36_11ee_abbd_549f35008dee.jpeg</t>
  </si>
  <si>
    <t>https://topol-dt.ru/upload/iblock/af7/35d5ed25_9805_11ee_abbd_549f35008dee_b1c2fc85_9f36_11ee_abbd_549f35008dee.jpeg</t>
  </si>
  <si>
    <t>https://topol-dt.ru/upload/iblock/51b/35d5ed25_9805_11ee_abbd_549f35008dee_b1c2fc87_9f36_11ee_abbd_549f35008dee.jpeg</t>
  </si>
  <si>
    <t>https://topol-dt.ru/upload/iblock/d22/35d5ed25_9805_11ee_abbd_549f35008dee_b8ebe018_9f36_11ee_abbd_549f35008dee.jpeg</t>
  </si>
  <si>
    <t>https://topol-dt.ru/upload/iblock/aec/35d5ed25_9805_11ee_abbd_549f35008dee_b8ebe019_9f36_11ee_abbd_549f35008dee.jpeg</t>
  </si>
  <si>
    <t>https://topol-dt.ru/upload/iblock/839/35d5ed25_9805_11ee_abbd_549f35008dee_f409d378_f5e1_11ee_ba8e_5254001dfc81.jpeg</t>
  </si>
  <si>
    <t>https://topol-dt.ru/upload/iblock/883/35d5ed25_9805_11ee_abbd_549f35008dee_f409d379_f5e1_11ee_ba8e_5254001dfc81.jpeg</t>
  </si>
  <si>
    <t>Комод Polini kids Simple 1580, Слоник на шаре, белый</t>
  </si>
  <si>
    <t>https://topol-dt.ru/catalog/komody_i_stoliki/komod_polini_kids_simple_1580_slonik_na_share_belyy/</t>
  </si>
  <si>
    <t>https://topol-dt.ru/upload/iblock/871/0408974e_3abc_11e7_8095_549f35008dee_1daaeb7b_c172_11e8_9ac4_549f35008dee.pdf</t>
  </si>
  <si>
    <t>Кроватка детская Фея 204, Милана, натуральный-белый</t>
  </si>
  <si>
    <t>0.918</t>
  </si>
  <si>
    <t>Кроватка детская Фея 204 отлично впишется в любую детскую комнату благодаря классическому дизайну.-опускание передней планки-кнопка-ортопедическое основание-2 положения ложа-колёса-массив березы-механизм качания-размер ложа 120х60Размеры (ДхШхВ) – 1260х730х1034 мм.</t>
  </si>
  <si>
    <t>https://topol-dt.ru/catalog/krovatki/krovatka_detskaya_feya_204_milana_naturalnyy_belyy/</t>
  </si>
  <si>
    <t>Кроватка детская Фея 702, белый</t>
  </si>
  <si>
    <t>Детская кроватка \Фея 702\" - это удобное и стильное спальное место для вашего малыша. Классический дизайн создаст уютную атмосферу в комнате вашего ребенка. Кроватка оснащена ростомером для отслеживания роста ребенка и реечным основанием для естественной вентиляции матраса. Модель имеет 3 положения высоты, что позволяет использовать ее на разных этапах развития ребенка. - 50 см (0-3 месяца),- 40 см (3-6 месяцев),- 30 см (6-36 месяцев).Данные указаны с учетом колес.На боковом ограждении присутствует механизм опускания верхней планки, который работает с помощью «кнопки» и обеспечивает легкий доступ к младенцу, что существенно облегчает процесс ухода: не придется низко наклоняться, чтобы уложить или достать малыша.Кроватка также может быть установлена рядом с родительской кроватью. Благодаря колесам, кроватку легко перемещать по комнате. Оснащена полозьями для качания, обеспечивающими плавные движения, которые напомнят малышу о маминых объятиях и помогут быстрее уснуть. Для доступа к полозьям необходимо отсоединить все 4 колеса.Габариты кроватки с учетом колес - 124х64х103,2 см.."</t>
  </si>
  <si>
    <t>https://topol-dt.ru/catalog/krovatki/krovatka_detskaya_feya_702_belyy/</t>
  </si>
  <si>
    <t>https://topol-dt.ru/upload/iblock/d2b/2b47848d_b4ef_11ee_bc5a_525400ebc2a0_cc6ff0c1_ec23_11ee_ba8e_5254001dfc81.jpeg</t>
  </si>
  <si>
    <t>https://topol-dt.ru/upload/iblock/bc8/2b47848d_b4ef_11ee_bc5a_525400ebc2a0_d493b208_ec23_11ee_ba8e_5254001dfc81.jpeg</t>
  </si>
  <si>
    <t>https://topol-dt.ru/upload/iblock/2ae/2b47848d_b4ef_11ee_bc5a_525400ebc2a0_d493b209_ec23_11ee_ba8e_5254001dfc81.jpeg</t>
  </si>
  <si>
    <t>https://topol-dt.ru/upload/iblock/06b/2b47848d_b4ef_11ee_bc5a_525400ebc2a0_dbe3469e_ec23_11ee_ba8e_5254001dfc81.jpeg</t>
  </si>
  <si>
    <t>https://topol-dt.ru/upload/iblock/e74/2b47848d_b4ef_11ee_bc5a_525400ebc2a0_dbe3469f_ec23_11ee_ba8e_5254001dfc81.jpeg</t>
  </si>
  <si>
    <t>https://topol-dt.ru/upload/iblock/961/2b47848d_b4ef_11ee_bc5a_525400ebc2a0_e40248cd_ec23_11ee_ba8e_5254001dfc81.jpeg</t>
  </si>
  <si>
    <t>https://topol-dt.ru/upload/iblock/5b7/2b47848d_b4ef_11ee_bc5a_525400ebc2a0_e40248ce_ec23_11ee_ba8e_5254001dfc81.jpeg</t>
  </si>
  <si>
    <t>https://topol-dt.ru/upload/iblock/de9/2b47848d_b4ef_11ee_bc5a_525400ebc2a0_ea636a6b_ec23_11ee_ba8e_5254001dfc81.jpeg</t>
  </si>
  <si>
    <t>https://topol-dt.ru/upload/iblock/932/2b47848d_b4ef_11ee_bc5a_525400ebc2a0_ea636a6c_ec23_11ee_ba8e_5254001dfc81.jpeg</t>
  </si>
  <si>
    <t>https://topol-dt.ru/upload/iblock/3a3/2b47848d_b4ef_11ee_bc5a_525400ebc2a0_f2256d4d_ec23_11ee_ba8e_5254001dfc81.jpeg</t>
  </si>
  <si>
    <t>https://topol-dt.ru/upload/iblock/eb9/2b47848d_b4ef_11ee_bc5a_525400ebc2a0_f2256d4e_ec23_11ee_ba8e_5254001dfc81.jpeg</t>
  </si>
  <si>
    <t>https://topol-dt.ru/upload/iblock/c99/2b47848d_b4ef_11ee_bc5a_525400ebc2a0_f934a676_ec23_11ee_ba8e_5254001dfc81.jpeg</t>
  </si>
  <si>
    <t>https://topol-dt.ru/upload/iblock/d1a/2b47848d_b4ef_11ee_bc5a_525400ebc2a0_f934a677_ec23_11ee_ba8e_5254001dfc81.jpeg</t>
  </si>
  <si>
    <t>https://topol-dt.ru/upload/iblock/898/2b47848d_b4ef_11ee_bc5a_525400ebc2a0_0142f417_ec24_11ee_ba8e_5254001dfc81.jpeg</t>
  </si>
  <si>
    <t>https://topol-dt.ru/upload/iblock/471/2b47848d_b4ef_11ee_bc5a_525400ebc2a0_0142f418_ec24_11ee_ba8e_5254001dfc81.jpeg</t>
  </si>
  <si>
    <t>https://topol-dt.ru/upload/iblock/c64/2b47848d_b4ef_11ee_bc5a_525400ebc2a0_0894e639_ec24_11ee_ba8e_5254001dfc81.jpeg</t>
  </si>
  <si>
    <t>https://topol-dt.ru/upload/iblock/0b8/2b47848d_b4ef_11ee_bc5a_525400ebc2a0_0894e63a_ec24_11ee_ba8e_5254001dfc81.jpeg</t>
  </si>
  <si>
    <t>https://topol-dt.ru/upload/iblock/6a1/2b47848d_b4ef_11ee_bc5a_525400ebc2a0_10037877_ec24_11ee_ba8e_5254001dfc81.jpeg</t>
  </si>
  <si>
    <t>https://topol-dt.ru/upload/iblock/65b/2b47848d_b4ef_11ee_bc5a_525400ebc2a0_37f2c7ec_ec24_11ee_ba8e_5254001dfc81.jpeg</t>
  </si>
  <si>
    <t>https://topol-dt.ru/upload/iblock/a0e/2b47848d_b4ef_11ee_bc5a_525400ebc2a0_3efad387_ec24_11ee_ba8e_5254001dfc81.pdf</t>
  </si>
  <si>
    <t>Стиральная машина полуавтоматическая &amp;quot;Фея&amp;quot; СМП 40 Н белый-голубой</t>
  </si>
  <si>
    <t>Бытовая, полуавтоматическая стиральная машина активаторного типа с функцией отжима белья. Не требует обязательного подключения к водопроводу. Управление механическое. Режимы стирки: 1. нормальный; 2. для деликатных тканей. Максимальное количество оборотов при отжиме 1320 об./мин. Для слива отработанной воды установлен сливной насос, который позволяет без лишних хлопот сливать воду. Допускается использование любого средства для стирки. Рекомендуемая температура воды не выше +50 С °, наливной шланг в комплекте.Таймер стирки до 15 мин, таймер отжима до 5 мин.Габариты:  (ШxВxГ) 59,5х68,5х36 см.Вес: 13 кг.</t>
  </si>
  <si>
    <t>https://topol-dt.ru/catalog/stiralnye_mashiny/stiralnaya_mashina_poluavtomaticheskaya_feya_smp_40_n_belyy_goluboy/</t>
  </si>
  <si>
    <t>https://topol-dt.ru/upload/iblock/879/a7ae902a_f18a_11ee_ba8e_5254001dfc81_ca68d48a_fcb2_11ee_ba8e_5254001dfc81.jpeg</t>
  </si>
  <si>
    <t>https://topol-dt.ru/upload/iblock/af2/a7ae902a_f18a_11ee_ba8e_5254001dfc81_ca68d48b_fcb2_11ee_ba8e_5254001dfc81.jpeg</t>
  </si>
  <si>
    <t>https://topol-dt.ru/upload/iblock/c63/a7ae902a_f18a_11ee_ba8e_5254001dfc81_ca68d48c_fcb2_11ee_ba8e_5254001dfc81.jpeg</t>
  </si>
  <si>
    <t>https://topol-dt.ru/upload/iblock/c17/a7ae902a_f18a_11ee_ba8e_5254001dfc81_d2e99a40_fcb2_11ee_ba8e_5254001dfc81.jpeg</t>
  </si>
  <si>
    <t>https://topol-dt.ru/upload/iblock/c21/a7ae902a_f18a_11ee_ba8e_5254001dfc81_d2e99a41_fcb2_11ee_ba8e_5254001dfc81.jpeg</t>
  </si>
  <si>
    <t>https://topol-dt.ru/upload/iblock/0cd/a7ae902a_f18a_11ee_ba8e_5254001dfc81_d2e99a42_fcb2_11ee_ba8e_5254001dfc81.jpeg</t>
  </si>
  <si>
    <t>https://topol-dt.ru/upload/iblock/b6b/a7ae902a_f18a_11ee_ba8e_5254001dfc81_db67fd60_fcb2_11ee_ba8e_5254001dfc81.jpeg</t>
  </si>
  <si>
    <t>https://topol-dt.ru/upload/iblock/677/a7ae902a_f18a_11ee_ba8e_5254001dfc81_db67fd61_fcb2_11ee_ba8e_5254001dfc81.jpeg</t>
  </si>
  <si>
    <t>https://topol-dt.ru/upload/iblock/98a/a7ae902a_f18a_11ee_ba8e_5254001dfc81_e1fd9d5f_fcb2_11ee_ba8e_5254001dfc81.jpeg</t>
  </si>
  <si>
    <t>https://topol-dt.ru/upload/iblock/416/a7ae902a_f18a_11ee_ba8e_5254001dfc81_e1fd9d60_fcb2_11ee_ba8e_5254001dfc81.jpeg</t>
  </si>
  <si>
    <t>https://topol-dt.ru/upload/iblock/921/a7ae902a_f18a_11ee_ba8e_5254001dfc81_e988d3de_fcb2_11ee_ba8e_5254001dfc81.jpeg</t>
  </si>
  <si>
    <t>https://topol-dt.ru/upload/iblock/20a/a7ae902a_f18a_11ee_ba8e_5254001dfc81_e988d3df_fcb2_11ee_ba8e_5254001dfc81.jpeg</t>
  </si>
  <si>
    <t>https://topol-dt.ru/upload/iblock/c1e/a7ae902a_f18a_11ee_ba8e_5254001dfc81_f0069a52_fcb2_11ee_ba8e_5254001dfc81.jpeg</t>
  </si>
  <si>
    <t>https://topol-dt.ru/upload/iblock/3d6/a7ae902a_f18a_11ee_ba8e_5254001dfc81_f0069a53_fcb2_11ee_ba8e_5254001dfc81.jpeg</t>
  </si>
  <si>
    <t>https://topol-dt.ru/upload/iblock/e6f/a7ae902a_f18a_11ee_ba8e_5254001dfc81_f6326ddc_fcb2_11ee_ba8e_5254001dfc81.jpeg</t>
  </si>
  <si>
    <t>https://topol-dt.ru/upload/iblock/e43/a7ae902a_f18a_11ee_ba8e_5254001dfc81_f6326ddd_fcb2_11ee_ba8e_5254001dfc81.jpeg</t>
  </si>
  <si>
    <t>https://topol-dt.ru/upload/iblock/d50/a7ae902a_f18a_11ee_ba8e_5254001dfc81_f6326dde_fcb2_11ee_ba8e_5254001dfc81.jpeg</t>
  </si>
  <si>
    <t>Комплект в кроватку Fairy &amp;quot;Волшебная полянка&amp;quot; 7 предметов, желтый</t>
  </si>
  <si>
    <t>Состав комплекта:•балдахин (179х300 см)•борт (185х54 см)•подушка (40х60 см)•наволочка (40х60 см)•простыня (100х160 см)•пододеяльник и одеяло в комплекте (105х145 см).Материал: 100% хлопок.</t>
  </si>
  <si>
    <t>https://topol-dt.ru/catalog/komplekty_v_krovatku/komplekt_v_krovatku_fairy_volshebnaya_polyanka_7_predmetov_zheltyy/</t>
  </si>
  <si>
    <t xml:space="preserve">Стол детский растущий Фея Мой малыш, 0-1 гр., белый-морская волна </t>
  </si>
  <si>
    <t>Мой малыш</t>
  </si>
  <si>
    <t>Столик Фея Мой малыш - это детский столик, специально разработанный для детей от 2 до 6 лет. Он имеет яркий и привлекательный дизайн, который понравится малышам. Столик выполнен из экологически чистых материалов, что обеспечивает безопасность и здоровье вашего ребенка. Столик имеет два уровня высоты 40 см и 46 см от пола, и подходит для деток ростом от 85 см до 115 см, что позволяет регулировать его подходящим образом для роста вашего ребенка. Это важно для поддержания правильной осанки и предотвращения проблем со зрением. Для регулирования высоты стола применятся винт М6х50 и гайка колпачковая. Данная фурнитура надежно фиксирует опоры на нужной высоте. Столешница столика изготовлена из ЛДСП 16 мм с противоударной ПВХ кромкой 2 мм, что делает его прочным и долговечным. Опоры столика выполнены из металла, что обеспечивает устойчивость и надежность. Максимальная нагрузка столика составляет 15 кг, что позволяет использовать его для различных детских занятий и игр. Кроме того, столик можно дополнить стульчиками из той же серии \Мой малыш\", чтобы создать удобный и функциональный комплект детской мебели. Столик Фея Мой малыш соответствует всем стандартам безопасности и качества, что делает его отличным выбором для детской комнаты.Габариты изделия: (ВхШхГ) 40-46х70х70 см."</t>
  </si>
  <si>
    <t>https://topol-dt.ru/catalog/mebelnye_komplekty/stol_detskiy_rastushchiy_feya_moy_malysh_0_1_gr_belyy_morskaya_volna_/</t>
  </si>
  <si>
    <t>https://topol-dt.ru/upload/iblock/783/d681fd5c_9f27_11ee_abbd_549f35008dee_d7c5b58b_015c_11ef_ba8e_5254001dfc81.jpeg</t>
  </si>
  <si>
    <t>https://topol-dt.ru/upload/iblock/d91/d681fd5c_9f27_11ee_abbd_549f35008dee_d7c5b58c_015c_11ef_ba8e_5254001dfc81.jpeg</t>
  </si>
  <si>
    <t>https://topol-dt.ru/upload/iblock/28d/d681fd5c_9f27_11ee_abbd_549f35008dee_dea9fd80_015c_11ef_ba8e_5254001dfc81.jpeg</t>
  </si>
  <si>
    <t>https://topol-dt.ru/upload/iblock/111/d681fd5c_9f27_11ee_abbd_549f35008dee_dea9fd81_015c_11ef_ba8e_5254001dfc81.jpeg</t>
  </si>
  <si>
    <t>https://topol-dt.ru/upload/iblock/ac9/d681fd5c_9f27_11ee_abbd_549f35008dee_e5ad41f3_015c_11ef_ba8e_5254001dfc81.jpeg</t>
  </si>
  <si>
    <t>https://topol-dt.ru/upload/iblock/976/d681fd5c_9f27_11ee_abbd_549f35008dee_e5ad41f4_015c_11ef_ba8e_5254001dfc81.jpeg</t>
  </si>
  <si>
    <t>https://topol-dt.ru/upload/iblock/0d5/d681fd5c_9f27_11ee_abbd_549f35008dee_ec073fc3_015c_11ef_ba8e_5254001dfc81.jpeg</t>
  </si>
  <si>
    <t>https://topol-dt.ru/upload/iblock/29d/d681fd5c_9f27_11ee_abbd_549f35008dee_ec073fc4_015c_11ef_ba8e_5254001dfc81.jpeg</t>
  </si>
  <si>
    <t>https://topol-dt.ru/upload/iblock/e8d/d681fd5c_9f27_11ee_abbd_549f35008dee_f3eaa087_015c_11ef_ba8e_5254001dfc81.jpeg</t>
  </si>
  <si>
    <t>https://topol-dt.ru/upload/iblock/760/d681fd5c_9f27_11ee_abbd_549f35008dee_f3eaa088_015c_11ef_ba8e_5254001dfc81.jpeg</t>
  </si>
  <si>
    <t>https://topol-dt.ru/upload/iblock/7ff/d681fd5c_9f27_11ee_abbd_549f35008dee_fccabd5f_015c_11ef_ba8e_5254001dfc81.jpeg</t>
  </si>
  <si>
    <t>https://topol-dt.ru/upload/iblock/a48/d681fd5c_9f27_11ee_abbd_549f35008dee_fccabd60_015c_11ef_ba8e_5254001dfc81.jpeg</t>
  </si>
  <si>
    <t>https://topol-dt.ru/upload/iblock/231/d681fd5c_9f27_11ee_abbd_549f35008dee_02e1f9b5_015d_11ef_ba8e_5254001dfc81.jpeg</t>
  </si>
  <si>
    <t>https://topol-dt.ru/upload/iblock/ce8/d681fd5c_9f27_11ee_abbd_549f35008dee_3a5213cb_0151_11ef_ba8e_5254001dfc81.pdf</t>
  </si>
  <si>
    <t>Стол детский растущий Фея Мой малыш, 0-1 гр., белый-лазурный</t>
  </si>
  <si>
    <t>https://topol-dt.ru/catalog/mebelnye_komplekty/stol_detskiy_rastushchiy_feya_moy_malysh_0_1_gr_belyy_lazurnyy/</t>
  </si>
  <si>
    <t>https://topol-dt.ru/upload/iblock/4c9/f9dc2d2d_9f27_11ee_abbd_549f35008dee_36305b4c_015d_11ef_ba8e_5254001dfc81.jpeg</t>
  </si>
  <si>
    <t>https://topol-dt.ru/upload/iblock/036/f9dc2d2d_9f27_11ee_abbd_549f35008dee_36305b4d_015d_11ef_ba8e_5254001dfc81.jpeg</t>
  </si>
  <si>
    <t>https://topol-dt.ru/upload/iblock/f7f/f9dc2d2d_9f27_11ee_abbd_549f35008dee_3cd1e42f_015d_11ef_ba8e_5254001dfc81.jpeg</t>
  </si>
  <si>
    <t>https://topol-dt.ru/upload/iblock/ba1/f9dc2d2d_9f27_11ee_abbd_549f35008dee_3cd1e430_015d_11ef_ba8e_5254001dfc81.jpeg</t>
  </si>
  <si>
    <t>https://topol-dt.ru/upload/iblock/234/f9dc2d2d_9f27_11ee_abbd_549f35008dee_3cd1e431_015d_11ef_ba8e_5254001dfc81.jpeg</t>
  </si>
  <si>
    <t>https://topol-dt.ru/upload/iblock/620/f9dc2d2d_9f27_11ee_abbd_549f35008dee_4527bc45_015d_11ef_ba8e_5254001dfc81.jpeg</t>
  </si>
  <si>
    <t>https://topol-dt.ru/upload/iblock/29e/f9dc2d2d_9f27_11ee_abbd_549f35008dee_4527bc46_015d_11ef_ba8e_5254001dfc81.jpeg</t>
  </si>
  <si>
    <t>https://topol-dt.ru/upload/iblock/a50/f9dc2d2d_9f27_11ee_abbd_549f35008dee_4527bc47_015d_11ef_ba8e_5254001dfc81.jpeg</t>
  </si>
  <si>
    <t>https://topol-dt.ru/upload/iblock/2a9/f9dc2d2d_9f27_11ee_abbd_549f35008dee_4f25f08c_015d_11ef_ba8e_5254001dfc81.jpeg</t>
  </si>
  <si>
    <t>https://topol-dt.ru/upload/iblock/8b4/f9dc2d2d_9f27_11ee_abbd_549f35008dee_4f25f08d_015d_11ef_ba8e_5254001dfc81.jpeg</t>
  </si>
  <si>
    <t>https://topol-dt.ru/upload/iblock/2fb/f9dc2d2d_9f27_11ee_abbd_549f35008dee_5677e6ef_015d_11ef_ba8e_5254001dfc81.jpeg</t>
  </si>
  <si>
    <t>https://topol-dt.ru/upload/iblock/b6b/f9dc2d2d_9f27_11ee_abbd_549f35008dee_5677e6f0_015d_11ef_ba8e_5254001dfc81.jpeg</t>
  </si>
  <si>
    <t>https://topol-dt.ru/upload/iblock/855/f9dc2d2d_9f27_11ee_abbd_549f35008dee_5677e6f1_015d_11ef_ba8e_5254001dfc81.jpeg</t>
  </si>
  <si>
    <t>https://topol-dt.ru/upload/iblock/0e3/f9dc2d2d_9f27_11ee_abbd_549f35008dee_424fb6e5_0151_11ef_ba8e_5254001dfc81.pdf</t>
  </si>
  <si>
    <t>Стол детский растущий Фея Мой малыш, 0-1 гр., белый-фиолетовый</t>
  </si>
  <si>
    <t>https://topol-dt.ru/catalog/mebelnye_komplekty/stol_detskiy_rastushchiy_feya_moy_malysh_0_1_gr_belyy_fioletovyy/</t>
  </si>
  <si>
    <t>https://topol-dt.ru/upload/iblock/0e6/107e0288_9f28_11ee_abbd_549f35008dee_974034c2_015d_11ef_ba8e_5254001dfc81.jpeg</t>
  </si>
  <si>
    <t>https://topol-dt.ru/upload/iblock/ff7/107e0288_9f28_11ee_abbd_549f35008dee_974034c3_015d_11ef_ba8e_5254001dfc81.jpeg</t>
  </si>
  <si>
    <t>https://topol-dt.ru/upload/iblock/6d9/107e0288_9f28_11ee_abbd_549f35008dee_9d90ad82_015d_11ef_ba8e_5254001dfc81.jpeg</t>
  </si>
  <si>
    <t>https://topol-dt.ru/upload/iblock/8c0/107e0288_9f28_11ee_abbd_549f35008dee_9d90ad83_015d_11ef_ba8e_5254001dfc81.jpeg</t>
  </si>
  <si>
    <t>https://topol-dt.ru/upload/iblock/eff/107e0288_9f28_11ee_abbd_549f35008dee_a3bfc6d6_015d_11ef_ba8e_5254001dfc81.jpeg</t>
  </si>
  <si>
    <t>https://topol-dt.ru/upload/iblock/ea9/107e0288_9f28_11ee_abbd_549f35008dee_a3bfc6d7_015d_11ef_ba8e_5254001dfc81.jpeg</t>
  </si>
  <si>
    <t>https://topol-dt.ru/upload/iblock/e14/107e0288_9f28_11ee_abbd_549f35008dee_a3bfc6d8_015d_11ef_ba8e_5254001dfc81.jpeg</t>
  </si>
  <si>
    <t>https://topol-dt.ru/upload/iblock/c1c/107e0288_9f28_11ee_abbd_549f35008dee_ac4085bc_015d_11ef_ba8e_5254001dfc81.jpeg</t>
  </si>
  <si>
    <t>https://topol-dt.ru/upload/iblock/8a5/107e0288_9f28_11ee_abbd_549f35008dee_ac4085bd_015d_11ef_ba8e_5254001dfc81.jpeg</t>
  </si>
  <si>
    <t>https://topol-dt.ru/upload/iblock/ed1/107e0288_9f28_11ee_abbd_549f35008dee_b35ba2ba_015d_11ef_ba8e_5254001dfc81.jpeg</t>
  </si>
  <si>
    <t>https://topol-dt.ru/upload/iblock/606/107e0288_9f28_11ee_abbd_549f35008dee_b35ba2bb_015d_11ef_ba8e_5254001dfc81.jpeg</t>
  </si>
  <si>
    <t>https://topol-dt.ru/upload/iblock/d20/107e0288_9f28_11ee_abbd_549f35008dee_ba1e8b08_015d_11ef_ba8e_5254001dfc81.jpeg</t>
  </si>
  <si>
    <t>https://topol-dt.ru/upload/iblock/a52/107e0288_9f28_11ee_abbd_549f35008dee_49cf0057_0151_11ef_ba8e_5254001dfc81.pdf</t>
  </si>
  <si>
    <t>Стол детский растущий Фея Мой малыш, 0-1 гр., белый-желтый</t>
  </si>
  <si>
    <t>https://topol-dt.ru/catalog/mebelnye_komplekty/stol_detskiy_rastushchiy_feya_moy_malysh_0_1_gr_belyy_zheltyy/</t>
  </si>
  <si>
    <t>https://topol-dt.ru/upload/iblock/ed9/2524d2c9_9f28_11ee_abbd_549f35008dee_edcc53c4_015d_11ef_ba8e_5254001dfc81.jpeg</t>
  </si>
  <si>
    <t>https://topol-dt.ru/upload/iblock/6f6/2524d2c9_9f28_11ee_abbd_549f35008dee_edcc53c5_015d_11ef_ba8e_5254001dfc81.jpeg</t>
  </si>
  <si>
    <t>https://topol-dt.ru/upload/iblock/aac/2524d2c9_9f28_11ee_abbd_549f35008dee_f4919e4a_015d_11ef_ba8e_5254001dfc81.jpeg</t>
  </si>
  <si>
    <t>https://topol-dt.ru/upload/iblock/b93/2524d2c9_9f28_11ee_abbd_549f35008dee_f4919e4b_015d_11ef_ba8e_5254001dfc81.jpeg</t>
  </si>
  <si>
    <t>https://topol-dt.ru/upload/iblock/bb7/2524d2c9_9f28_11ee_abbd_549f35008dee_faf2c7a8_015d_11ef_ba8e_5254001dfc81.jpeg</t>
  </si>
  <si>
    <t>https://topol-dt.ru/upload/iblock/b8e/2524d2c9_9f28_11ee_abbd_549f35008dee_faf2c7a9_015d_11ef_ba8e_5254001dfc81.jpeg</t>
  </si>
  <si>
    <t>https://topol-dt.ru/upload/iblock/972/2524d2c9_9f28_11ee_abbd_549f35008dee_011d180c_015e_11ef_ba8e_5254001dfc81.jpeg</t>
  </si>
  <si>
    <t>https://topol-dt.ru/upload/iblock/9f6/2524d2c9_9f28_11ee_abbd_549f35008dee_011d180d_015e_11ef_ba8e_5254001dfc81.jpeg</t>
  </si>
  <si>
    <t>https://topol-dt.ru/upload/iblock/e57/2524d2c9_9f28_11ee_abbd_549f35008dee_09b0eae5_015e_11ef_ba8e_5254001dfc81.jpeg</t>
  </si>
  <si>
    <t>https://topol-dt.ru/upload/iblock/819/2524d2c9_9f28_11ee_abbd_549f35008dee_09b0eae6_015e_11ef_ba8e_5254001dfc81.jpeg</t>
  </si>
  <si>
    <t>https://topol-dt.ru/upload/iblock/9fa/2524d2c9_9f28_11ee_abbd_549f35008dee_11c3fe4b_015e_11ef_ba8e_5254001dfc81.jpeg</t>
  </si>
  <si>
    <t>https://topol-dt.ru/upload/iblock/390/2524d2c9_9f28_11ee_abbd_549f35008dee_52142b68_0151_11ef_ba8e_5254001dfc81.pdf</t>
  </si>
  <si>
    <t>Стол детский растущий Фея Мой малыш, 0-1 гр., белый-красный</t>
  </si>
  <si>
    <t>https://topol-dt.ru/catalog/mebelnye_komplekty/stol_detskiy_rastushchiy_feya_moy_malysh_0_1_gr_belyy_krasnyy/</t>
  </si>
  <si>
    <t>https://topol-dt.ru/upload/iblock/482/36373140_9f28_11ee_abbd_549f35008dee_451bf193_015e_11ef_ba8e_5254001dfc81.jpeg</t>
  </si>
  <si>
    <t>https://topol-dt.ru/upload/iblock/6c2/36373140_9f28_11ee_abbd_549f35008dee_451bf194_015e_11ef_ba8e_5254001dfc81.jpeg</t>
  </si>
  <si>
    <t>https://topol-dt.ru/upload/iblock/880/36373140_9f28_11ee_abbd_549f35008dee_4c2b27e9_015e_11ef_ba8e_5254001dfc81.jpeg</t>
  </si>
  <si>
    <t>https://topol-dt.ru/upload/iblock/80b/36373140_9f28_11ee_abbd_549f35008dee_4c2b27ea_015e_11ef_ba8e_5254001dfc81.jpeg</t>
  </si>
  <si>
    <t>https://topol-dt.ru/upload/iblock/e36/36373140_9f28_11ee_abbd_549f35008dee_523b3ddd_015e_11ef_ba8e_5254001dfc81.jpeg</t>
  </si>
  <si>
    <t>https://topol-dt.ru/upload/iblock/f8b/36373140_9f28_11ee_abbd_549f35008dee_523b3dde_015e_11ef_ba8e_5254001dfc81.jpeg</t>
  </si>
  <si>
    <t>https://topol-dt.ru/upload/iblock/a3f/36373140_9f28_11ee_abbd_549f35008dee_59de423a_015e_11ef_ba8e_5254001dfc81.jpeg</t>
  </si>
  <si>
    <t>https://topol-dt.ru/upload/iblock/bc8/36373140_9f28_11ee_abbd_549f35008dee_59de423b_015e_11ef_ba8e_5254001dfc81.jpeg</t>
  </si>
  <si>
    <t>https://topol-dt.ru/upload/iblock/fa0/36373140_9f28_11ee_abbd_549f35008dee_62662d90_015e_11ef_ba8e_5254001dfc81.jpeg</t>
  </si>
  <si>
    <t>https://topol-dt.ru/upload/iblock/d9d/36373140_9f28_11ee_abbd_549f35008dee_62662d91_015e_11ef_ba8e_5254001dfc81.jpeg</t>
  </si>
  <si>
    <t>https://topol-dt.ru/upload/iblock/2f0/36373140_9f28_11ee_abbd_549f35008dee_69670e89_015e_11ef_ba8e_5254001dfc81.jpeg</t>
  </si>
  <si>
    <t>https://topol-dt.ru/upload/iblock/f11/36373140_9f28_11ee_abbd_549f35008dee_5a56f3de_0151_11ef_ba8e_5254001dfc81.pdf</t>
  </si>
  <si>
    <t>Стул для комплекта детской мебели Polini kids Fun 145 S Футбол, зеленый</t>
  </si>
  <si>
    <t>Футбол</t>
  </si>
  <si>
    <t>-подходит для кормления, так и для обучения ребенка,-три положения высоты,-регулируемый угол наклона,-способствует хорошей осанке,-мебель изготовлена из экологически чистых материалов: МДФ, массив березы.Габариты (ДхШхВ):стульчик – 32,0 х 33 х 64,4 см.,высота сидения от пола 26/29,5/34 см., столик - 55 х 68 высота растущая:46/52/58 см.</t>
  </si>
  <si>
    <t>https://topol-dt.ru/catalog/mebelnye_komplekty/stul_dlya_komplekta_detskoy_mebeli_polini_kids_fun_145_s_futbol_zelenyy/</t>
  </si>
  <si>
    <t>Шкаф двухсекционный Polini kids Simple 1910, с ящиками, белый</t>
  </si>
  <si>
    <t>80.2</t>
  </si>
  <si>
    <t>Шкаф двухсекционный Polini kids Simple 1910 - это стильное и практичное решение для организации хранения в различных помещениях. Отличается современным дизайном без лицевой фурнитуры, универсальным белым цветом, прочным конструктивным исполнением и большим полезным пространством. Для открытия дверей применяются два толкателя, которые крепятся внутри изделия. Достаточно нажать на дверку, чтобы толкатель сработал и приоткрыл её. Шкаф оснащен выдвижными ящиками на надежных направляющих, металлической штангой для вешалок и большим количеством полочек. Мебель выполнена из высококачественной ЛДСП, облицованной противоударной ПВХ кромкой 2 мм. Данный вид кромки защищает мебельные части от повреждений и воздействия влаги, является безопасным в использовании и не подвержен деформации за счет своей толщины. Изделие строго соответствует ГОСТ 16371 и ТР ТС 025/2012 «О безопасности мебельнойпродукции».Габариты изделия: (ШхГхВ) 80,4х50,5х200 см.</t>
  </si>
  <si>
    <t>https://topol-dt.ru/catalog/shkafy/shkaf_dvukhsektsionnyy_polini_kids_simple_1910_s_yashchikami_belyy/</t>
  </si>
  <si>
    <t>https://topol-dt.ru/upload/iblock/5b7/5d4cf05c_b39c_11ee_bc5a_525400ebc2a0_2c5c36cd_015b_11ef_ba8e_5254001dfc81.jpeg</t>
  </si>
  <si>
    <t>https://topol-dt.ru/upload/iblock/34b/5d4cf05c_b39c_11ee_bc5a_525400ebc2a0_21a8c272_015b_11ef_ba8e_5254001dfc81.jpeg</t>
  </si>
  <si>
    <t>https://topol-dt.ru/upload/iblock/c43/5d4cf05c_b39c_11ee_bc5a_525400ebc2a0_21a8c273_015b_11ef_ba8e_5254001dfc81.jpeg</t>
  </si>
  <si>
    <t>https://topol-dt.ru/upload/iblock/a34/5d4cf05c_b39c_11ee_bc5a_525400ebc2a0_2c5c36cb_015b_11ef_ba8e_5254001dfc81.jpeg</t>
  </si>
  <si>
    <t>https://topol-dt.ru/upload/iblock/c96/5d4cf05c_b39c_11ee_bc5a_525400ebc2a0_2c5c36cc_015b_11ef_ba8e_5254001dfc81.jpeg</t>
  </si>
  <si>
    <t>https://topol-dt.ru/upload/iblock/399/5d4cf05c_b39c_11ee_bc5a_525400ebc2a0_3569a687_015b_11ef_ba8e_5254001dfc81.jpeg</t>
  </si>
  <si>
    <t>https://topol-dt.ru/upload/iblock/201/5d4cf05c_b39c_11ee_bc5a_525400ebc2a0_3569a688_015b_11ef_ba8e_5254001dfc81.jpeg</t>
  </si>
  <si>
    <t>https://topol-dt.ru/upload/iblock/1f5/5d4cf05c_b39c_11ee_bc5a_525400ebc2a0_3d1b0090_015b_11ef_ba8e_5254001dfc81.jpeg</t>
  </si>
  <si>
    <t>https://topol-dt.ru/upload/iblock/815/5d4cf05c_b39c_11ee_bc5a_525400ebc2a0_3d1b0091_015b_11ef_ba8e_5254001dfc81.jpeg</t>
  </si>
  <si>
    <t>https://topol-dt.ru/upload/iblock/a7d/5d4cf05c_b39c_11ee_bc5a_525400ebc2a0_43ba2b1f_015b_11ef_ba8e_5254001dfc81.jpeg</t>
  </si>
  <si>
    <t>https://topol-dt.ru/upload/iblock/b82/5d4cf05c_b39c_11ee_bc5a_525400ebc2a0_43ba2b20_015b_11ef_ba8e_5254001dfc81.jpeg</t>
  </si>
  <si>
    <t>https://topol-dt.ru/upload/iblock/516/5d4cf05c_b39c_11ee_bc5a_525400ebc2a0_4af1ed81_015b_11ef_ba8e_5254001dfc81.jpeg</t>
  </si>
  <si>
    <t>https://topol-dt.ru/upload/iblock/93f/5d4cf05c_b39c_11ee_bc5a_525400ebc2a0_4af1ed83_015b_11ef_ba8e_5254001dfc81.jpeg</t>
  </si>
  <si>
    <t>https://topol-dt.ru/upload/iblock/376/5d4cf05c_b39c_11ee_bc5a_525400ebc2a0_51093507_015b_11ef_ba8e_5254001dfc81.jpeg</t>
  </si>
  <si>
    <t>https://topol-dt.ru/upload/iblock/4c7/5d4cf05c_b39c_11ee_bc5a_525400ebc2a0_51093508_015b_11ef_ba8e_5254001dfc81.jpeg</t>
  </si>
  <si>
    <t>https://topol-dt.ru/upload/iblock/c23/5d4cf05c_b39c_11ee_bc5a_525400ebc2a0_51093509_015b_11ef_ba8e_5254001dfc81.jpeg</t>
  </si>
  <si>
    <t>https://topol-dt.ru/upload/iblock/fe3/5d4cf05c_b39c_11ee_bc5a_525400ebc2a0_59a8f874_015b_11ef_ba8e_5254001dfc81.jpeg</t>
  </si>
  <si>
    <t>https://topol-dt.ru/upload/iblock/e3f/5d4cf05c_b39c_11ee_bc5a_525400ebc2a0_59a8f875_015b_11ef_ba8e_5254001dfc81.jpeg</t>
  </si>
  <si>
    <t>https://topol-dt.ru/upload/iblock/307/5d4cf05c_b39c_11ee_bc5a_525400ebc2a0_4935560a_ad72_11ef_ba97_5254001dfc81.jpeg</t>
  </si>
  <si>
    <t>https://topol-dt.ru/upload/iblock/13a/5d4cf05c_b39c_11ee_bc5a_525400ebc2a0_4935560b_ad72_11ef_ba97_5254001dfc81.jpeg</t>
  </si>
  <si>
    <t>https://topol-dt.ru/upload/iblock/422/5d4cf05c_b39c_11ee_bc5a_525400ebc2a0_52a22139_ad72_11ef_ba97_5254001dfc81.jpeg</t>
  </si>
  <si>
    <t>https://topol-dt.ru/upload/iblock/aaf/5d4cf05c_b39c_11ee_bc5a_525400ebc2a0_3db20b56_092b_11ef_ba8e_5254001dfc81.pdf</t>
  </si>
  <si>
    <t>Шкаф трехсекционный Polini kids Simple 1915, с ящиками, белый</t>
  </si>
  <si>
    <t>103.7</t>
  </si>
  <si>
    <t>Шкаф трехсекционный Polini kids Simple 1915 - это стильное и практичное решение для организации хранения в различных помещениях. Отличается современным дизайном без лицевой фурнитуры, универсальным белым цветом, прочным конструктивным исполнением и большим полезным пространством. Для открытия дверей применяются два толкателя, которые крепятся внутри изделия. Достаточно нажать на дверку, чтобы толкатель сработал и приоткрыл её. Шкаф оснащен выдвижными ящиками на надежных направляющих, металлической штангой для вешалок и большим количеством полочек. Мебель выполнена из высококачественной ЛДСП, облицованной противоударной ПВХ кромкой 2 мм. Данный вид кромки защищает мебельные части от повреждений и воздействия влаги, является безопасным в использовании и не подвержен деформации за счет своей толщины. Изделие строго соответствует ГОСТ 16371 и ТР ТС 025/2012 «О безопасности мебельнойпродукции».Габариты изделия: (ШхГхВ) 120,3х50,5х200 см.</t>
  </si>
  <si>
    <t>https://topol-dt.ru/catalog/shkafy/shkaf_trekhsektsionnyy_polini_kids_simple_1915_s_yashchikami_belyy/</t>
  </si>
  <si>
    <t>https://topol-dt.ru/upload/iblock/98f/83cac75e_b39c_11ee_bc5a_525400ebc2a0_a5337394_015b_11ef_ba8e_5254001dfc81.jpeg</t>
  </si>
  <si>
    <t>https://topol-dt.ru/upload/iblock/786/83cac75e_b39c_11ee_bc5a_525400ebc2a0_a5337393_015b_11ef_ba8e_5254001dfc81.jpeg</t>
  </si>
  <si>
    <t>https://topol-dt.ru/upload/iblock/838/83cac75e_b39c_11ee_bc5a_525400ebc2a0_ab7cc6fa_015b_11ef_ba8e_5254001dfc81.jpeg</t>
  </si>
  <si>
    <t>https://topol-dt.ru/upload/iblock/b0c/83cac75e_b39c_11ee_bc5a_525400ebc2a0_ab7cc6fb_015b_11ef_ba8e_5254001dfc81.jpeg</t>
  </si>
  <si>
    <t>https://topol-dt.ru/upload/iblock/3a6/83cac75e_b39c_11ee_bc5a_525400ebc2a0_b2231864_015b_11ef_ba8e_5254001dfc81.jpeg</t>
  </si>
  <si>
    <t>https://topol-dt.ru/upload/iblock/3ec/83cac75e_b39c_11ee_bc5a_525400ebc2a0_b2231865_015b_11ef_ba8e_5254001dfc81.jpeg</t>
  </si>
  <si>
    <t>https://topol-dt.ru/upload/iblock/90f/83cac75e_b39c_11ee_bc5a_525400ebc2a0_b9db9862_015b_11ef_ba8e_5254001dfc81.jpeg</t>
  </si>
  <si>
    <t>https://topol-dt.ru/upload/iblock/738/83cac75e_b39c_11ee_bc5a_525400ebc2a0_b9db9863_015b_11ef_ba8e_5254001dfc81.jpeg</t>
  </si>
  <si>
    <t>https://topol-dt.ru/upload/iblock/6c6/83cac75e_b39c_11ee_bc5a_525400ebc2a0_c03cc3e9_015b_11ef_ba8e_5254001dfc81.jpeg</t>
  </si>
  <si>
    <t>https://topol-dt.ru/upload/iblock/ae9/83cac75e_b39c_11ee_bc5a_525400ebc2a0_c03cc3ea_015b_11ef_ba8e_5254001dfc81.jpeg</t>
  </si>
  <si>
    <t>https://topol-dt.ru/upload/iblock/5d6/83cac75e_b39c_11ee_bc5a_525400ebc2a0_c03cc3eb_015b_11ef_ba8e_5254001dfc81.jpeg</t>
  </si>
  <si>
    <t>https://topol-dt.ru/upload/iblock/13e/83cac75e_b39c_11ee_bc5a_525400ebc2a0_c894ffe5_015b_11ef_ba8e_5254001dfc81.jpeg</t>
  </si>
  <si>
    <t>https://topol-dt.ru/upload/iblock/8c3/83cac75e_b39c_11ee_bc5a_525400ebc2a0_c894ffe6_015b_11ef_ba8e_5254001dfc81.jpeg</t>
  </si>
  <si>
    <t>https://topol-dt.ru/upload/iblock/07f/83cac75e_b39c_11ee_bc5a_525400ebc2a0_c894ffe8_015b_11ef_ba8e_5254001dfc81.jpeg</t>
  </si>
  <si>
    <t>https://topol-dt.ru/upload/iblock/800/83cac75e_b39c_11ee_bc5a_525400ebc2a0_d11f4d59_015b_11ef_ba8e_5254001dfc81.jpeg</t>
  </si>
  <si>
    <t>https://topol-dt.ru/upload/iblock/f93/83cac75e_b39c_11ee_bc5a_525400ebc2a0_d11f4d5a_015b_11ef_ba8e_5254001dfc81.jpeg</t>
  </si>
  <si>
    <t>https://topol-dt.ru/upload/iblock/31d/83cac75e_b39c_11ee_bc5a_525400ebc2a0_d7427dfe_015b_11ef_ba8e_5254001dfc81.jpeg</t>
  </si>
  <si>
    <t>https://topol-dt.ru/upload/iblock/7ab/83cac75e_b39c_11ee_bc5a_525400ebc2a0_d7427dff_015b_11ef_ba8e_5254001dfc81.jpeg</t>
  </si>
  <si>
    <t>https://topol-dt.ru/upload/iblock/ba7/83cac75e_b39c_11ee_bc5a_525400ebc2a0_dd46b0da_015b_11ef_ba8e_5254001dfc81.jpeg</t>
  </si>
  <si>
    <t>https://topol-dt.ru/upload/iblock/82e/83cac75e_b39c_11ee_bc5a_525400ebc2a0_a055631e_ad72_11ef_ba97_5254001dfc81.jpeg</t>
  </si>
  <si>
    <t>https://topol-dt.ru/upload/iblock/3cc/83cac75e_b39c_11ee_bc5a_525400ebc2a0_a77ecb7f_ad72_11ef_ba97_5254001dfc81.jpeg</t>
  </si>
  <si>
    <t>https://topol-dt.ru/upload/iblock/a92/83cac75e_b39c_11ee_bc5a_525400ebc2a0_7ccaad10_092b_11ef_ba8e_5254001dfc81.pdf</t>
  </si>
  <si>
    <t>Шкаф четырехсекционный Polini kids Simple 1920, с ящиками, белый</t>
  </si>
  <si>
    <t>136.7</t>
  </si>
  <si>
    <t>Шкаф четырехсекционный Polini kids Simple 1920 - это стильное и практичное решение для организации хранения в различных помещениях. Отличается современным дизайном без лицевой фурнитуры, универсальным белым цветом, прочным конструктивным исполнением и большим полезным пространством. Для открытия дверей применяются два толкателя, которые крепятся внутри изделия. Достаточно нажать на дверку, чтобы толкатель сработал и приоткрыл её. Шкаф оснащен выдвижными ящиками на надежных направляющих, металлической штангой для вешалок и большим количеством полочек. Мебель выполнена из высококачественной ЛДСП, облицованной противоударной ПВХ кромкой 2 мм. Данный вид кромки защищает мебельные части от повреждений и воздействия влаги, является безопасным в использовании и не подвержен деформации за счет своей толщины. Изделие строго соответствует ГОСТ 16371 и ТР ТС 025/2012 «О безопасности мебельнойпродукции».Габариты изделия: (ШхГхВ) 160,2х50,5х200 см.</t>
  </si>
  <si>
    <t>https://topol-dt.ru/catalog/shkafy/shkaf_chetyrekhsektsionnyy_polini_kids_simple_1920_s_yashchikami_belyy/</t>
  </si>
  <si>
    <t>https://topol-dt.ru/upload/iblock/bf4/a6e98b1c_b39c_11ee_bc5a_525400ebc2a0_3bb19d5f_015c_11ef_ba8e_5254001dfc81.jpeg</t>
  </si>
  <si>
    <t>https://topol-dt.ru/upload/iblock/322/a6e98b1c_b39c_11ee_bc5a_525400ebc2a0_1e249345_015c_11ef_ba8e_5254001dfc81.jpeg</t>
  </si>
  <si>
    <t>https://topol-dt.ru/upload/iblock/647/a6e98b1c_b39c_11ee_bc5a_525400ebc2a0_1e249346_015c_11ef_ba8e_5254001dfc81.jpeg</t>
  </si>
  <si>
    <t>https://topol-dt.ru/upload/iblock/b4a/a6e98b1c_b39c_11ee_bc5a_525400ebc2a0_250da744_015c_11ef_ba8e_5254001dfc81.jpeg</t>
  </si>
  <si>
    <t>https://topol-dt.ru/upload/iblock/41f/a6e98b1c_b39c_11ee_bc5a_525400ebc2a0_250da745_015c_11ef_ba8e_5254001dfc81.jpeg</t>
  </si>
  <si>
    <t>https://topol-dt.ru/upload/iblock/db4/a6e98b1c_b39c_11ee_bc5a_525400ebc2a0_2c076733_015c_11ef_ba8e_5254001dfc81.jpeg</t>
  </si>
  <si>
    <t>https://topol-dt.ru/upload/iblock/a2f/a6e98b1c_b39c_11ee_bc5a_525400ebc2a0_2c076734_015c_11ef_ba8e_5254001dfc81.jpeg</t>
  </si>
  <si>
    <t>https://topol-dt.ru/upload/iblock/7cf/a6e98b1c_b39c_11ee_bc5a_525400ebc2a0_2c076735_015c_11ef_ba8e_5254001dfc81.jpeg</t>
  </si>
  <si>
    <t>https://topol-dt.ru/upload/iblock/0f9/a6e98b1c_b39c_11ee_bc5a_525400ebc2a0_351737fe_015c_11ef_ba8e_5254001dfc81.jpeg</t>
  </si>
  <si>
    <t>https://topol-dt.ru/upload/iblock/359/a6e98b1c_b39c_11ee_bc5a_525400ebc2a0_351737ff_015c_11ef_ba8e_5254001dfc81.jpeg</t>
  </si>
  <si>
    <t>https://topol-dt.ru/upload/iblock/69c/a6e98b1c_b39c_11ee_bc5a_525400ebc2a0_3bb19d5e_015c_11ef_ba8e_5254001dfc81.jpeg</t>
  </si>
  <si>
    <t>https://topol-dt.ru/upload/iblock/8d8/a6e98b1c_b39c_11ee_bc5a_525400ebc2a0_44b59a9d_015c_11ef_ba8e_5254001dfc81.jpeg</t>
  </si>
  <si>
    <t>https://topol-dt.ru/upload/iblock/16f/a6e98b1c_b39c_11ee_bc5a_525400ebc2a0_44b59a9e_015c_11ef_ba8e_5254001dfc81.jpeg</t>
  </si>
  <si>
    <t>https://topol-dt.ru/upload/iblock/9e5/a6e98b1c_b39c_11ee_bc5a_525400ebc2a0_4d365d24_015c_11ef_ba8e_5254001dfc81.jpeg</t>
  </si>
  <si>
    <t>https://topol-dt.ru/upload/iblock/eb7/a6e98b1c_b39c_11ee_bc5a_525400ebc2a0_53b1c2f2_015c_11ef_ba8e_5254001dfc81.jpeg</t>
  </si>
  <si>
    <t>https://topol-dt.ru/upload/iblock/228/a6e98b1c_b39c_11ee_bc5a_525400ebc2a0_53b1c2f3_015c_11ef_ba8e_5254001dfc81.jpeg</t>
  </si>
  <si>
    <t>https://topol-dt.ru/upload/iblock/763/a6e98b1c_b39c_11ee_bc5a_525400ebc2a0_5c86082a_015c_11ef_ba8e_5254001dfc81.jpeg</t>
  </si>
  <si>
    <t>https://topol-dt.ru/upload/iblock/9a3/a6e98b1c_b39c_11ee_bc5a_525400ebc2a0_d8ee005d_ad72_11ef_ba97_5254001dfc81.jpeg</t>
  </si>
  <si>
    <t>https://topol-dt.ru/upload/iblock/0bb/a6e98b1c_b39c_11ee_bc5a_525400ebc2a0_def94055_ad72_11ef_ba97_5254001dfc81.jpeg</t>
  </si>
  <si>
    <t>https://topol-dt.ru/upload/iblock/ab3/a6e98b1c_b39c_11ee_bc5a_525400ebc2a0_def94056_ad72_11ef_ba97_5254001dfc81.jpeg</t>
  </si>
  <si>
    <t>https://topol-dt.ru/upload/iblock/837/a6e98b1c_b39c_11ee_bc5a_525400ebc2a0_83d66959_0bad_11ef_ba8e_5254001dfc81.pdf</t>
  </si>
  <si>
    <t>Кроватка детская Polini kids Simple 101, серый-белый</t>
  </si>
  <si>
    <t>Классическая кроватка с ортопедическом основанием, которое имеет 2 уровня высоты. Основание днища реечное. Силиконовая накладка в комплект не входит. Изготовлено из натурального материала: массив березы.Габариты изделия (ВхШхД), мм.: 815 х 680 х 1240.Размер ложа-120х60 см.</t>
  </si>
  <si>
    <t>https://topol-dt.ru/catalog/krovatki/krovatka_detskaya_polini_kids_simple_101_seryy_belyy/</t>
  </si>
  <si>
    <t>Кроватка детская Polini kids Simple 101, натуральный-белый</t>
  </si>
  <si>
    <t>Классическая кроватка с ортопедическом основанием, которое имеет 2 уровня высоты.Данную модель можно использовать в качестве приставной кроватки к родительской.Для безопасности использования в комплекте идут два фиксирующих ремешка с фастексом, которые помогут избежать отодвигание кроватки и падение малыша во время использования. Максимальная нагрузка на ложе кроватки, когда она используется в качестве приставной, составляет 10 кг.Основание днища реечное.Силиконовая накладка в комплект не входит.Изготовлено из натурального материала: массив березы.Габариты изделия (ВхШхД), мм.: 815 х 680 х 1240.Размер ложа-120х60 см.</t>
  </si>
  <si>
    <t>https://topol-dt.ru/catalog/krovatki/krovatka_detskaya_polini_kids_simple_101_naturalnyy_belyy/</t>
  </si>
  <si>
    <t>Кровать детская Фея 1100 Слоник, белый</t>
  </si>
  <si>
    <t>Кровать - трансформер Фея 1100 с комодом имеет 3 положения высоты ортопедического ложа. Днище реечное.В основании кровати 2 вместительных ящика.Комод кроватки имеет пеленальную поверхность с закругленными бортиками по бокам.Установка комода возможна как с правой, так и с левой стороны. В комод входят 3 ящика.На боковых стенках кровати силиконовые накладки.Механизм опускания боковой планки- кнопка.Трансформер имеет маятниковый механизм поперечного качания.Стандартный размер детского ложа – 60 х 120 см.Трансформируется в подростковую кровать, где размер ложа 60 х 170 см., и независимую приставную тумбу.Кровать можно использовать с 0 до 10 лет.Изготовлено из материала: ЛДСП+ массив березы (реечное ложе).Размер кровати (ВхДхШ) – 108,5 х 173,2 х 63,6 см.Размер детского ложа – 60 х 120 см.Размер подросткового ложа – 60 х 170 смРазмер тумбы (BхШхГ) – 63 х 41,6 х 63,8 см..</t>
  </si>
  <si>
    <t>https://topol-dt.ru/catalog/krovati_transformery_iz_ldsp_i_mdf/krovat_detskaya_feya_1100_slonik_belyy/</t>
  </si>
  <si>
    <t>https://topol-dt.ru/upload/iblock/a30/414069a8_ecfb_11ee_ba8e_5254001dfc81_e06d94a5_0152_11ef_ba8e_5254001dfc81.jpeg</t>
  </si>
  <si>
    <t>https://topol-dt.ru/upload/iblock/204/414069a8_ecfb_11ee_ba8e_5254001dfc81_e06d94a6_0152_11ef_ba8e_5254001dfc81.jpeg</t>
  </si>
  <si>
    <t>https://topol-dt.ru/upload/iblock/5e1/414069a8_ecfb_11ee_ba8e_5254001dfc81_e7a096b1_0152_11ef_ba8e_5254001dfc81.jpeg</t>
  </si>
  <si>
    <t>https://topol-dt.ru/upload/iblock/648/414069a8_ecfb_11ee_ba8e_5254001dfc81_e7a096b2_0152_11ef_ba8e_5254001dfc81.jpeg</t>
  </si>
  <si>
    <t>https://topol-dt.ru/upload/iblock/d15/414069a8_ecfb_11ee_ba8e_5254001dfc81_f0e74b9a_0152_11ef_ba8e_5254001dfc81.jpeg</t>
  </si>
  <si>
    <t>https://topol-dt.ru/upload/iblock/e23/414069a8_ecfb_11ee_ba8e_5254001dfc81_f0e74b9b_0152_11ef_ba8e_5254001dfc81.jpeg</t>
  </si>
  <si>
    <t>https://topol-dt.ru/upload/iblock/095/414069a8_ecfb_11ee_ba8e_5254001dfc81_f0e74b9c_0152_11ef_ba8e_5254001dfc81.jpeg</t>
  </si>
  <si>
    <t>https://topol-dt.ru/upload/iblock/9e1/414069a8_ecfb_11ee_ba8e_5254001dfc81_f997c5ec_0152_11ef_ba8e_5254001dfc81.jpeg</t>
  </si>
  <si>
    <t>https://topol-dt.ru/upload/iblock/100/414069a8_ecfb_11ee_ba8e_5254001dfc81_f997c5ed_0152_11ef_ba8e_5254001dfc81.jpeg</t>
  </si>
  <si>
    <t>https://topol-dt.ru/upload/iblock/107/414069a8_ecfb_11ee_ba8e_5254001dfc81_00f34cd8_0153_11ef_ba8e_5254001dfc81.jpeg</t>
  </si>
  <si>
    <t>https://topol-dt.ru/upload/iblock/9dc/414069a8_ecfb_11ee_ba8e_5254001dfc81_00f34cd9_0153_11ef_ba8e_5254001dfc81.jpeg</t>
  </si>
  <si>
    <t>https://topol-dt.ru/upload/iblock/b08/414069a8_ecfb_11ee_ba8e_5254001dfc81_09bba5e5_0153_11ef_ba8e_5254001dfc81.jpeg</t>
  </si>
  <si>
    <t>https://topol-dt.ru/upload/iblock/488/414069a8_ecfb_11ee_ba8e_5254001dfc81_09bba5e6_0153_11ef_ba8e_5254001dfc81.jpeg</t>
  </si>
  <si>
    <t>https://topol-dt.ru/upload/iblock/30d/414069a8_ecfb_11ee_ba8e_5254001dfc81_10691a5a_0153_11ef_ba8e_5254001dfc81.jpeg</t>
  </si>
  <si>
    <t>https://topol-dt.ru/upload/iblock/b9c/414069a8_ecfb_11ee_ba8e_5254001dfc81_10691a5b_0153_11ef_ba8e_5254001dfc81.jpeg</t>
  </si>
  <si>
    <t>https://topol-dt.ru/upload/iblock/4ca/414069a8_ecfb_11ee_ba8e_5254001dfc81_18d472fa_0153_11ef_ba8e_5254001dfc81.jpeg</t>
  </si>
  <si>
    <t>https://topol-dt.ru/upload/iblock/d84/414069a8_ecfb_11ee_ba8e_5254001dfc81_18d472fb_0153_11ef_ba8e_5254001dfc81.jpeg</t>
  </si>
  <si>
    <t>https://topol-dt.ru/upload/iblock/202/414069a8_ecfb_11ee_ba8e_5254001dfc81_1ff6c28e_0153_11ef_ba8e_5254001dfc81.jpeg</t>
  </si>
  <si>
    <t>https://topol-dt.ru/upload/iblock/9f4/414069a8_ecfb_11ee_ba8e_5254001dfc81_1ff6c28f_0153_11ef_ba8e_5254001dfc81.jpeg</t>
  </si>
  <si>
    <t>https://topol-dt.ru/upload/iblock/909/414069a8_ecfb_11ee_ba8e_5254001dfc81_d9fe12b4_0152_11ef_ba8e_5254001dfc81.pdf</t>
  </si>
  <si>
    <t>https://topol-dt.ru/upload/iblock/cf2/414069a8_ecfb_11ee_ba8e_5254001dfc81_005dd635_3220_11ef_ba90_5254001dfc81.pdf</t>
  </si>
  <si>
    <t>Кровать детская Фея 1100 Бегемотик, белый</t>
  </si>
  <si>
    <t>https://topol-dt.ru/catalog/krovati_transformery_iz_ldsp_i_mdf/krovat_detskaya_feya_1100_begemotik_belyy/</t>
  </si>
  <si>
    <t>https://topol-dt.ru/upload/iblock/f9a/5c402016_ecfb_11ee_ba8e_5254001dfc81_7090bfc6_0152_11ef_ba8e_5254001dfc81.jpeg</t>
  </si>
  <si>
    <t>https://topol-dt.ru/upload/iblock/e08/5c402016_ecfb_11ee_ba8e_5254001dfc81_7090bfc7_0152_11ef_ba8e_5254001dfc81.jpeg</t>
  </si>
  <si>
    <t>https://topol-dt.ru/upload/iblock/ba1/5c402016_ecfb_11ee_ba8e_5254001dfc81_774561aa_0152_11ef_ba8e_5254001dfc81.jpeg</t>
  </si>
  <si>
    <t>https://topol-dt.ru/upload/iblock/2a1/5c402016_ecfb_11ee_ba8e_5254001dfc81_774561ab_0152_11ef_ba8e_5254001dfc81.jpeg</t>
  </si>
  <si>
    <t>https://topol-dt.ru/upload/iblock/f5e/5c402016_ecfb_11ee_ba8e_5254001dfc81_7ece2fb6_0152_11ef_ba8e_5254001dfc81.jpeg</t>
  </si>
  <si>
    <t>https://topol-dt.ru/upload/iblock/2bf/5c402016_ecfb_11ee_ba8e_5254001dfc81_7ece2fb7_0152_11ef_ba8e_5254001dfc81.jpeg</t>
  </si>
  <si>
    <t>https://topol-dt.ru/upload/iblock/1d5/5c402016_ecfb_11ee_ba8e_5254001dfc81_8ac37c91_0152_11ef_ba8e_5254001dfc81.jpeg</t>
  </si>
  <si>
    <t>https://topol-dt.ru/upload/iblock/780/5c402016_ecfb_11ee_ba8e_5254001dfc81_8ac37c92_0152_11ef_ba8e_5254001dfc81.jpeg</t>
  </si>
  <si>
    <t>https://topol-dt.ru/upload/iblock/0bd/5c402016_ecfb_11ee_ba8e_5254001dfc81_923dff4d_0152_11ef_ba8e_5254001dfc81.jpeg</t>
  </si>
  <si>
    <t>https://topol-dt.ru/upload/iblock/138/5c402016_ecfb_11ee_ba8e_5254001dfc81_923dff4e_0152_11ef_ba8e_5254001dfc81.jpeg</t>
  </si>
  <si>
    <t>https://topol-dt.ru/upload/iblock/e12/5c402016_ecfb_11ee_ba8e_5254001dfc81_9c1151c5_0152_11ef_ba8e_5254001dfc81.jpeg</t>
  </si>
  <si>
    <t>https://topol-dt.ru/upload/iblock/bbb/5c402016_ecfb_11ee_ba8e_5254001dfc81_9c1151c6_0152_11ef_ba8e_5254001dfc81.jpeg</t>
  </si>
  <si>
    <t>https://topol-dt.ru/upload/iblock/7a4/5c402016_ecfb_11ee_ba8e_5254001dfc81_a4d4da2b_0152_11ef_ba8e_5254001dfc81.jpeg</t>
  </si>
  <si>
    <t>https://topol-dt.ru/upload/iblock/3ca/5c402016_ecfb_11ee_ba8e_5254001dfc81_a4d4da2c_0152_11ef_ba8e_5254001dfc81.jpeg</t>
  </si>
  <si>
    <t>https://topol-dt.ru/upload/iblock/5d1/5c402016_ecfb_11ee_ba8e_5254001dfc81_abc775eb_0152_11ef_ba8e_5254001dfc81.jpeg</t>
  </si>
  <si>
    <t>https://topol-dt.ru/upload/iblock/4f7/5c402016_ecfb_11ee_ba8e_5254001dfc81_abc775ec_0152_11ef_ba8e_5254001dfc81.jpeg</t>
  </si>
  <si>
    <t>https://topol-dt.ru/upload/iblock/85f/5c402016_ecfb_11ee_ba8e_5254001dfc81_bae79517_0152_11ef_ba8e_5254001dfc81.jpeg</t>
  </si>
  <si>
    <t>https://topol-dt.ru/upload/iblock/060/5c402016_ecfb_11ee_ba8e_5254001dfc81_bae79518_0152_11ef_ba8e_5254001dfc81.jpeg</t>
  </si>
  <si>
    <t>https://topol-dt.ru/upload/iblock/0cc/5c402016_ecfb_11ee_ba8e_5254001dfc81_c1b1aa9b_0152_11ef_ba8e_5254001dfc81.jpeg</t>
  </si>
  <si>
    <t>https://topol-dt.ru/upload/iblock/5e1/5c402016_ecfb_11ee_ba8e_5254001dfc81_c1b1aa9c_0152_11ef_ba8e_5254001dfc81.jpeg</t>
  </si>
  <si>
    <t>https://topol-dt.ru/upload/iblock/22d/5c402016_ecfb_11ee_ba8e_5254001dfc81_c876fbaf_0152_11ef_ba8e_5254001dfc81.jpeg</t>
  </si>
  <si>
    <t>https://topol-dt.ru/upload/iblock/86e/5c402016_ecfb_11ee_ba8e_5254001dfc81_63d7efde_0152_11ef_ba8e_5254001dfc81.pdf</t>
  </si>
  <si>
    <t>https://topol-dt.ru/upload/iblock/79d/5c402016_ecfb_11ee_ba8e_5254001dfc81_09025e02_3220_11ef_ba90_5254001dfc81.pdf</t>
  </si>
  <si>
    <t>Кровать детская Фея 1100 Звездное сияние, белый</t>
  </si>
  <si>
    <t>https://topol-dt.ru/catalog/krovati_transformery_iz_ldsp_i_mdf/krovat_detskaya_feya_1100_zvezdnoe_siyanie_belyy/</t>
  </si>
  <si>
    <t>https://topol-dt.ru/upload/iblock/d4f/96621fb8_ecfb_11ee_ba8e_5254001dfc81_3920ec62_0153_11ef_ba8e_5254001dfc81.jpeg</t>
  </si>
  <si>
    <t>https://topol-dt.ru/upload/iblock/ff8/96621fb8_ecfb_11ee_ba8e_5254001dfc81_40fd3279_0153_11ef_ba8e_5254001dfc81.jpeg</t>
  </si>
  <si>
    <t>https://topol-dt.ru/upload/iblock/8f0/96621fb8_ecfb_11ee_ba8e_5254001dfc81_40fd327a_0153_11ef_ba8e_5254001dfc81.jpeg</t>
  </si>
  <si>
    <t>https://topol-dt.ru/upload/iblock/935/96621fb8_ecfb_11ee_ba8e_5254001dfc81_48d25797_0153_11ef_ba8e_5254001dfc81.jpeg</t>
  </si>
  <si>
    <t>https://topol-dt.ru/upload/iblock/c10/96621fb8_ecfb_11ee_ba8e_5254001dfc81_48d25798_0153_11ef_ba8e_5254001dfc81.jpeg</t>
  </si>
  <si>
    <t>https://topol-dt.ru/upload/iblock/a01/96621fb8_ecfb_11ee_ba8e_5254001dfc81_5040f073_0153_11ef_ba8e_5254001dfc81.jpeg</t>
  </si>
  <si>
    <t>https://topol-dt.ru/upload/iblock/33e/96621fb8_ecfb_11ee_ba8e_5254001dfc81_5040f075_0153_11ef_ba8e_5254001dfc81.jpeg</t>
  </si>
  <si>
    <t>https://topol-dt.ru/upload/iblock/68e/96621fb8_ecfb_11ee_ba8e_5254001dfc81_569fc1d0_0153_11ef_ba8e_5254001dfc81.jpeg</t>
  </si>
  <si>
    <t>https://topol-dt.ru/upload/iblock/3c5/96621fb8_ecfb_11ee_ba8e_5254001dfc81_569fc1d2_0153_11ef_ba8e_5254001dfc81.jpeg</t>
  </si>
  <si>
    <t>https://topol-dt.ru/upload/iblock/98b/96621fb8_ecfb_11ee_ba8e_5254001dfc81_5d7a8703_0153_11ef_ba8e_5254001dfc81.jpeg</t>
  </si>
  <si>
    <t>https://topol-dt.ru/upload/iblock/f92/96621fb8_ecfb_11ee_ba8e_5254001dfc81_5d7a8704_0153_11ef_ba8e_5254001dfc81.jpeg</t>
  </si>
  <si>
    <t>https://topol-dt.ru/upload/iblock/c2a/96621fb8_ecfb_11ee_ba8e_5254001dfc81_64174ca3_0153_11ef_ba8e_5254001dfc81.jpeg</t>
  </si>
  <si>
    <t>https://topol-dt.ru/upload/iblock/3d1/96621fb8_ecfb_11ee_ba8e_5254001dfc81_64174ca4_0153_11ef_ba8e_5254001dfc81.jpeg</t>
  </si>
  <si>
    <t>https://topol-dt.ru/upload/iblock/0e2/96621fb8_ecfb_11ee_ba8e_5254001dfc81_6a8930d7_0153_11ef_ba8e_5254001dfc81.jpeg</t>
  </si>
  <si>
    <t>https://topol-dt.ru/upload/iblock/59d/96621fb8_ecfb_11ee_ba8e_5254001dfc81_6a8930d8_0153_11ef_ba8e_5254001dfc81.jpeg</t>
  </si>
  <si>
    <t>https://topol-dt.ru/upload/iblock/222/96621fb8_ecfb_11ee_ba8e_5254001dfc81_71f7cbb1_0153_11ef_ba8e_5254001dfc81.jpeg</t>
  </si>
  <si>
    <t>https://topol-dt.ru/upload/iblock/f92/96621fb8_ecfb_11ee_ba8e_5254001dfc81_71f7cbb2_0153_11ef_ba8e_5254001dfc81.jpeg</t>
  </si>
  <si>
    <t>https://topol-dt.ru/upload/iblock/8a8/96621fb8_ecfb_11ee_ba8e_5254001dfc81_7a467c7d_0153_11ef_ba8e_5254001dfc81.jpeg</t>
  </si>
  <si>
    <t>https://topol-dt.ru/upload/iblock/d8e/96621fb8_ecfb_11ee_ba8e_5254001dfc81_7a467c7e_0153_11ef_ba8e_5254001dfc81.jpeg</t>
  </si>
  <si>
    <t>https://topol-dt.ru/upload/iblock/3f6/96621fb8_ecfb_11ee_ba8e_5254001dfc81_8058fd8d_0153_11ef_ba8e_5254001dfc81.jpeg</t>
  </si>
  <si>
    <t>https://topol-dt.ru/upload/iblock/5be/96621fb8_ecfb_11ee_ba8e_5254001dfc81_8058fd8e_0153_11ef_ba8e_5254001dfc81.jpeg</t>
  </si>
  <si>
    <t>https://topol-dt.ru/upload/iblock/215/96621fb8_ecfb_11ee_ba8e_5254001dfc81_3920ec60_0153_11ef_ba8e_5254001dfc81.pdf</t>
  </si>
  <si>
    <t>https://topol-dt.ru/upload/iblock/7fe/96621fb8_ecfb_11ee_ba8e_5254001dfc81_05344cc9_3221_11ef_ba90_5254001dfc81.pdf</t>
  </si>
  <si>
    <t>Кроватка детская Фея 750 Жирафик, белый</t>
  </si>
  <si>
    <t>https://topol-dt.ru/catalog/krovatki/krovatka_detskaya_feya_750_zhirafik_belyy/</t>
  </si>
  <si>
    <t>https://topol-dt.ru/upload/iblock/527/b9cc0b5b_935d_11ee_abbd_549f35008dee_53de4ff7_1d9b_11ef_ba8e_5254001dfc81.jpeg</t>
  </si>
  <si>
    <t>https://topol-dt.ru/upload/iblock/60a/b9cc0b5b_935d_11ee_abbd_549f35008dee_53de4ff8_1d9b_11ef_ba8e_5254001dfc81.jpeg</t>
  </si>
  <si>
    <t>https://topol-dt.ru/upload/iblock/851/b9cc0b5b_935d_11ee_abbd_549f35008dee_5ce22fcd_1d9b_11ef_ba8e_5254001dfc81.jpeg</t>
  </si>
  <si>
    <t>https://topol-dt.ru/upload/iblock/f9b/b9cc0b5b_935d_11ee_abbd_549f35008dee_5ce22fce_1d9b_11ef_ba8e_5254001dfc81.jpeg</t>
  </si>
  <si>
    <t>https://topol-dt.ru/upload/iblock/3db/b9cc0b5b_935d_11ee_abbd_549f35008dee_646fc183_1d9b_11ef_ba8e_5254001dfc81.jpeg</t>
  </si>
  <si>
    <t>https://topol-dt.ru/upload/iblock/6ca/b9cc0b5b_935d_11ee_abbd_549f35008dee_646fc184_1d9b_11ef_ba8e_5254001dfc81.jpeg</t>
  </si>
  <si>
    <t>https://topol-dt.ru/upload/iblock/f03/b9cc0b5b_935d_11ee_abbd_549f35008dee_6b7c952d_1d9b_11ef_ba8e_5254001dfc81.jpeg</t>
  </si>
  <si>
    <t>https://topol-dt.ru/upload/iblock/9c8/b9cc0b5b_935d_11ee_abbd_549f35008dee_6b7c952e_1d9b_11ef_ba8e_5254001dfc81.jpeg</t>
  </si>
  <si>
    <t>https://topol-dt.ru/upload/iblock/e30/b9cc0b5b_935d_11ee_abbd_549f35008dee_71e4e854_1d9b_11ef_ba8e_5254001dfc81.jpeg</t>
  </si>
  <si>
    <t>https://topol-dt.ru/upload/iblock/d81/b9cc0b5b_935d_11ee_abbd_549f35008dee_71e4e855_1d9b_11ef_ba8e_5254001dfc81.jpeg</t>
  </si>
  <si>
    <t>https://topol-dt.ru/upload/iblock/7cc/b9cc0b5b_935d_11ee_abbd_549f35008dee_79cd12e8_1d9b_11ef_ba8e_5254001dfc81.jpeg</t>
  </si>
  <si>
    <t>https://topol-dt.ru/upload/iblock/373/b9cc0b5b_935d_11ee_abbd_549f35008dee_79cd12e9_1d9b_11ef_ba8e_5254001dfc81.jpeg</t>
  </si>
  <si>
    <t>https://topol-dt.ru/upload/iblock/cd8/b9cc0b5b_935d_11ee_abbd_549f35008dee_827fe626_1d9b_11ef_ba8e_5254001dfc81.jpeg</t>
  </si>
  <si>
    <t>https://topol-dt.ru/upload/iblock/7c4/b9cc0b5b_935d_11ee_abbd_549f35008dee_2911dea3_1d95_11ef_ba8e_5254001dfc81.pdf</t>
  </si>
  <si>
    <t>Кроватка детская Фея 750 Коала, белый</t>
  </si>
  <si>
    <t>https://topol-dt.ru/catalog/krovatki/krovatka_detskaya_feya_750_koala_belyy/</t>
  </si>
  <si>
    <t>https://topol-dt.ru/upload/iblock/8f3/ec3c28ec_935d_11ee_abbd_549f35008dee_0bbccfde_1d9b_11ef_ba8e_5254001dfc81.jpeg</t>
  </si>
  <si>
    <t>https://topol-dt.ru/upload/iblock/43c/ec3c28ec_935d_11ee_abbd_549f35008dee_0bbccfdf_1d9b_11ef_ba8e_5254001dfc81.jpeg</t>
  </si>
  <si>
    <t>https://topol-dt.ru/upload/iblock/003/ec3c28ec_935d_11ee_abbd_549f35008dee_1457ca68_1d9b_11ef_ba8e_5254001dfc81.jpeg</t>
  </si>
  <si>
    <t>https://topol-dt.ru/upload/iblock/242/ec3c28ec_935d_11ee_abbd_549f35008dee_1457ca69_1d9b_11ef_ba8e_5254001dfc81.jpeg</t>
  </si>
  <si>
    <t>https://topol-dt.ru/upload/iblock/013/ec3c28ec_935d_11ee_abbd_549f35008dee_1a6ca8b4_1d9b_11ef_ba8e_5254001dfc81.jpeg</t>
  </si>
  <si>
    <t>https://topol-dt.ru/upload/iblock/83f/ec3c28ec_935d_11ee_abbd_549f35008dee_2070d91b_1d9b_11ef_ba8e_5254001dfc81.jpeg</t>
  </si>
  <si>
    <t>https://topol-dt.ru/upload/iblock/929/ec3c28ec_935d_11ee_abbd_549f35008dee_2070d91c_1d9b_11ef_ba8e_5254001dfc81.jpeg</t>
  </si>
  <si>
    <t>https://topol-dt.ru/upload/iblock/010/ec3c28ec_935d_11ee_abbd_549f35008dee_26b303f1_1d9b_11ef_ba8e_5254001dfc81.jpeg</t>
  </si>
  <si>
    <t>https://topol-dt.ru/upload/iblock/85e/ec3c28ec_935d_11ee_abbd_549f35008dee_26b303f2_1d9b_11ef_ba8e_5254001dfc81.jpeg</t>
  </si>
  <si>
    <t>https://topol-dt.ru/upload/iblock/d30/ec3c28ec_935d_11ee_abbd_549f35008dee_2fcec1cd_1d9b_11ef_ba8e_5254001dfc81.jpeg</t>
  </si>
  <si>
    <t>https://topol-dt.ru/upload/iblock/bd2/ec3c28ec_935d_11ee_abbd_549f35008dee_2fcec1ce_1d9b_11ef_ba8e_5254001dfc81.jpeg</t>
  </si>
  <si>
    <t>https://topol-dt.ru/upload/iblock/00d/ec3c28ec_935d_11ee_abbd_549f35008dee_36d93425_1d9b_11ef_ba8e_5254001dfc81.jpeg</t>
  </si>
  <si>
    <t>https://topol-dt.ru/upload/iblock/d06/ec3c28ec_935d_11ee_abbd_549f35008dee_36d93426_1d9b_11ef_ba8e_5254001dfc81.jpeg</t>
  </si>
  <si>
    <t>https://topol-dt.ru/upload/iblock/240/ec3c28ec_935d_11ee_abbd_549f35008dee_40ece14c_1d9b_11ef_ba8e_5254001dfc81.jpeg</t>
  </si>
  <si>
    <t>https://topol-dt.ru/upload/iblock/954/ec3c28ec_935d_11ee_abbd_549f35008dee_40ece14d_1d9b_11ef_ba8e_5254001dfc81.jpeg</t>
  </si>
  <si>
    <t>https://topol-dt.ru/upload/iblock/ec7/ec3c28ec_935d_11ee_abbd_549f35008dee_339a5f19_1d95_11ef_ba8e_5254001dfc81.pdf</t>
  </si>
  <si>
    <t>Кроватка детская Фея 750 Звездное сияние, белый</t>
  </si>
  <si>
    <t>https://topol-dt.ru/catalog/krovatki/krovatka_detskaya_feya_750_zvezdnoe_siyanie_belyy/</t>
  </si>
  <si>
    <t>https://topol-dt.ru/upload/iblock/076/5ef7e832_9360_11ee_abbd_549f35008dee_948c7897_1d9b_11ef_ba8e_5254001dfc81.jpeg</t>
  </si>
  <si>
    <t>https://topol-dt.ru/upload/iblock/8c9/5ef7e832_9360_11ee_abbd_549f35008dee_948c7898_1d9b_11ef_ba8e_5254001dfc81.jpeg</t>
  </si>
  <si>
    <t>https://topol-dt.ru/upload/iblock/f01/5ef7e832_9360_11ee_abbd_549f35008dee_9d5259b3_1d9b_11ef_ba8e_5254001dfc81.jpeg</t>
  </si>
  <si>
    <t>https://topol-dt.ru/upload/iblock/1a9/5ef7e832_9360_11ee_abbd_549f35008dee_9d5259b4_1d9b_11ef_ba8e_5254001dfc81.jpeg</t>
  </si>
  <si>
    <t>https://topol-dt.ru/upload/iblock/7fa/5ef7e832_9360_11ee_abbd_549f35008dee_a4a1eaff_1d9b_11ef_ba8e_5254001dfc81.jpeg</t>
  </si>
  <si>
    <t>https://topol-dt.ru/upload/iblock/a56/5ef7e832_9360_11ee_abbd_549f35008dee_a4a1eb00_1d9b_11ef_ba8e_5254001dfc81.jpeg</t>
  </si>
  <si>
    <t>https://topol-dt.ru/upload/iblock/824/5ef7e832_9360_11ee_abbd_549f35008dee_ab13c7a0_1d9b_11ef_ba8e_5254001dfc81.jpeg</t>
  </si>
  <si>
    <t>https://topol-dt.ru/upload/iblock/bb4/5ef7e832_9360_11ee_abbd_549f35008dee_ab13c7a1_1d9b_11ef_ba8e_5254001dfc81.jpeg</t>
  </si>
  <si>
    <t>https://topol-dt.ru/upload/iblock/ac3/5ef7e832_9360_11ee_abbd_549f35008dee_b474a559_1d9b_11ef_ba8e_5254001dfc81.jpeg</t>
  </si>
  <si>
    <t>https://topol-dt.ru/upload/iblock/e19/5ef7e832_9360_11ee_abbd_549f35008dee_b474a55a_1d9b_11ef_ba8e_5254001dfc81.jpeg</t>
  </si>
  <si>
    <t>https://topol-dt.ru/upload/iblock/4ff/5ef7e832_9360_11ee_abbd_549f35008dee_bc796c51_1d9b_11ef_ba8e_5254001dfc81.jpeg</t>
  </si>
  <si>
    <t>https://topol-dt.ru/upload/iblock/1a6/5ef7e832_9360_11ee_abbd_549f35008dee_bc796c52_1d9b_11ef_ba8e_5254001dfc81.jpeg</t>
  </si>
  <si>
    <t>https://topol-dt.ru/upload/iblock/e54/5ef7e832_9360_11ee_abbd_549f35008dee_c468b528_1d9b_11ef_ba8e_5254001dfc81.jpeg</t>
  </si>
  <si>
    <t>https://topol-dt.ru/upload/iblock/751/5ef7e832_9360_11ee_abbd_549f35008dee_3bb2365a_1d95_11ef_ba8e_5254001dfc81.pdf</t>
  </si>
  <si>
    <t>Стол детский растущий Фея Мой малыш, 0-1 гр., белый-синий</t>
  </si>
  <si>
    <t>https://topol-dt.ru/catalog/mebelnye_komplekty/stol_detskiy_rastushchiy_feya_moy_malysh_0_1_gr_belyy_siniy/</t>
  </si>
  <si>
    <t>https://topol-dt.ru/upload/iblock/321/4bd7f1fd_9f28_11ee_abbd_549f35008dee_d44e5c4a_1230_11ef_ba8e_5254001dfc81.jpeg</t>
  </si>
  <si>
    <t>https://topol-dt.ru/upload/iblock/0ba/4bd7f1fd_9f28_11ee_abbd_549f35008dee_d44e5c4b_1230_11ef_ba8e_5254001dfc81.jpeg</t>
  </si>
  <si>
    <t>https://topol-dt.ru/upload/iblock/8d2/4bd7f1fd_9f28_11ee_abbd_549f35008dee_db9921f7_1230_11ef_ba8e_5254001dfc81.jpeg</t>
  </si>
  <si>
    <t>https://topol-dt.ru/upload/iblock/4f3/4bd7f1fd_9f28_11ee_abbd_549f35008dee_db9921f8_1230_11ef_ba8e_5254001dfc81.jpeg</t>
  </si>
  <si>
    <t>https://topol-dt.ru/upload/iblock/249/4bd7f1fd_9f28_11ee_abbd_549f35008dee_e1ccf8b8_1230_11ef_ba8e_5254001dfc81.jpeg</t>
  </si>
  <si>
    <t>https://topol-dt.ru/upload/iblock/9f9/4bd7f1fd_9f28_11ee_abbd_549f35008dee_e1ccf8b9_1230_11ef_ba8e_5254001dfc81.jpeg</t>
  </si>
  <si>
    <t>https://topol-dt.ru/upload/iblock/51d/4bd7f1fd_9f28_11ee_abbd_549f35008dee_e1ccf8ba_1230_11ef_ba8e_5254001dfc81.jpeg</t>
  </si>
  <si>
    <t>https://topol-dt.ru/upload/iblock/070/4bd7f1fd_9f28_11ee_abbd_549f35008dee_ec50a316_1230_11ef_ba8e_5254001dfc81.jpeg</t>
  </si>
  <si>
    <t>https://topol-dt.ru/upload/iblock/5de/4bd7f1fd_9f28_11ee_abbd_549f35008dee_ec50a317_1230_11ef_ba8e_5254001dfc81.jpeg</t>
  </si>
  <si>
    <t>https://topol-dt.ru/upload/iblock/ab0/4bd7f1fd_9f28_11ee_abbd_549f35008dee_f31aa87d_1230_11ef_ba8e_5254001dfc81.jpeg</t>
  </si>
  <si>
    <t>https://topol-dt.ru/upload/iblock/121/4bd7f1fd_9f28_11ee_abbd_549f35008dee_63c88928_0151_11ef_ba8e_5254001dfc81.pdf</t>
  </si>
  <si>
    <t>Стол детский растущий Фея Мой малыш, 0-1 гр., белый-зеленый</t>
  </si>
  <si>
    <t>https://topol-dt.ru/catalog/mebelnye_komplekty/stol_detskiy_rastushchiy_feya_moy_malysh_0_1_gr_belyy_zelenyy/</t>
  </si>
  <si>
    <t>https://topol-dt.ru/upload/iblock/55c/5c734ba7_9f28_11ee_abbd_549f35008dee_f0d55891_166f_11ef_ba8e_5254001dfc81.jpeg</t>
  </si>
  <si>
    <t>https://topol-dt.ru/upload/iblock/7a4/5c734ba7_9f28_11ee_abbd_549f35008dee_fae92e43_166f_11ef_ba8e_5254001dfc81.jpeg</t>
  </si>
  <si>
    <t>https://topol-dt.ru/upload/iblock/220/5c734ba7_9f28_11ee_abbd_549f35008dee_fae92e44_166f_11ef_ba8e_5254001dfc81.jpeg</t>
  </si>
  <si>
    <t>https://topol-dt.ru/upload/iblock/f69/5c734ba7_9f28_11ee_abbd_549f35008dee_021776c8_1670_11ef_ba8e_5254001dfc81.jpeg</t>
  </si>
  <si>
    <t>https://topol-dt.ru/upload/iblock/93c/5c734ba7_9f28_11ee_abbd_549f35008dee_021776c9_1670_11ef_ba8e_5254001dfc81.jpeg</t>
  </si>
  <si>
    <t>https://topol-dt.ru/upload/iblock/266/5c734ba7_9f28_11ee_abbd_549f35008dee_09f891cf_1670_11ef_ba8e_5254001dfc81.jpeg</t>
  </si>
  <si>
    <t>https://topol-dt.ru/upload/iblock/1dd/5c734ba7_9f28_11ee_abbd_549f35008dee_09f891d0_1670_11ef_ba8e_5254001dfc81.jpeg</t>
  </si>
  <si>
    <t>https://topol-dt.ru/upload/iblock/828/5c734ba7_9f28_11ee_abbd_549f35008dee_103ad250_1670_11ef_ba8e_5254001dfc81.jpeg</t>
  </si>
  <si>
    <t>https://topol-dt.ru/upload/iblock/4c7/5c734ba7_9f28_11ee_abbd_549f35008dee_103ad251_1670_11ef_ba8e_5254001dfc81.jpeg</t>
  </si>
  <si>
    <t>https://topol-dt.ru/upload/iblock/ab3/5c734ba7_9f28_11ee_abbd_549f35008dee_1798c907_1670_11ef_ba8e_5254001dfc81.jpeg</t>
  </si>
  <si>
    <t>https://topol-dt.ru/upload/iblock/864/5c734ba7_9f28_11ee_abbd_549f35008dee_6b752028_0151_11ef_ba8e_5254001dfc81.pdf</t>
  </si>
  <si>
    <t>Стол детский растущий Фея Мой малыш, 0-1 гр., белый-белый</t>
  </si>
  <si>
    <t>https://topol-dt.ru/catalog/mebelnye_komplekty/stol_detskiy_rastushchiy_feya_moy_malysh_0_1_gr_belyy_belyy/</t>
  </si>
  <si>
    <t>https://topol-dt.ru/upload/iblock/766/ee4229e2_e4ea_11ee_ba8e_5254001dfc81_5a30c657_1231_11ef_ba8e_5254001dfc81.jpeg</t>
  </si>
  <si>
    <t>https://topol-dt.ru/upload/iblock/449/ee4229e2_e4ea_11ee_ba8e_5254001dfc81_5a30c658_1231_11ef_ba8e_5254001dfc81.jpeg</t>
  </si>
  <si>
    <t>https://topol-dt.ru/upload/iblock/534/ee4229e2_e4ea_11ee_ba8e_5254001dfc81_6088668c_1231_11ef_ba8e_5254001dfc81.jpeg</t>
  </si>
  <si>
    <t>https://topol-dt.ru/upload/iblock/aca/ee4229e2_e4ea_11ee_ba8e_5254001dfc81_6088668d_1231_11ef_ba8e_5254001dfc81.jpeg</t>
  </si>
  <si>
    <t>https://topol-dt.ru/upload/iblock/52b/ee4229e2_e4ea_11ee_ba8e_5254001dfc81_6088668e_1231_11ef_ba8e_5254001dfc81.jpeg</t>
  </si>
  <si>
    <t>https://topol-dt.ru/upload/iblock/30f/ee4229e2_e4ea_11ee_ba8e_5254001dfc81_68f14c12_1231_11ef_ba8e_5254001dfc81.jpeg</t>
  </si>
  <si>
    <t>https://topol-dt.ru/upload/iblock/436/ee4229e2_e4ea_11ee_ba8e_5254001dfc81_68f14c13_1231_11ef_ba8e_5254001dfc81.jpeg</t>
  </si>
  <si>
    <t>https://topol-dt.ru/upload/iblock/a1f/ee4229e2_e4ea_11ee_ba8e_5254001dfc81_6f4da882_1231_11ef_ba8e_5254001dfc81.jpeg</t>
  </si>
  <si>
    <t>https://topol-dt.ru/upload/iblock/7f9/ee4229e2_e4ea_11ee_ba8e_5254001dfc81_6f4da883_1231_11ef_ba8e_5254001dfc81.jpeg</t>
  </si>
  <si>
    <t>https://topol-dt.ru/upload/iblock/8d0/ee4229e2_e4ea_11ee_ba8e_5254001dfc81_7920f34e_1231_11ef_ba8e_5254001dfc81.jpeg</t>
  </si>
  <si>
    <t>https://topol-dt.ru/upload/iblock/0bf/ee4229e2_e4ea_11ee_ba8e_5254001dfc81_3125a3b3_0151_11ef_ba8e_5254001dfc81.pdf</t>
  </si>
  <si>
    <t>Стиральная машина полуавтоматическая &amp;quot;Фея&amp;quot; СМП 50 Н светло серый-серый</t>
  </si>
  <si>
    <t>https://topol-dt.ru/catalog/stiralnye_mashiny/stiralnaya_mashina_poluavtomaticheskaya_feya_smp_50_n_svetlo_seryy_seryy/</t>
  </si>
  <si>
    <t>https://topol-dt.ru/upload/iblock/0c5/57f4262d_f189_11ee_ba8e_5254001dfc81_ac7463c9_176a_11ef_ba8e_5254001dfc81.jpeg</t>
  </si>
  <si>
    <t>https://topol-dt.ru/upload/iblock/e0c/57f4262d_f189_11ee_ba8e_5254001dfc81_b6cae57e_176a_11ef_ba8e_5254001dfc81.jpeg</t>
  </si>
  <si>
    <t>https://topol-dt.ru/upload/iblock/928/57f4262d_f189_11ee_ba8e_5254001dfc81_b6cae57f_176a_11ef_ba8e_5254001dfc81.jpeg</t>
  </si>
  <si>
    <t>https://topol-dt.ru/upload/iblock/333/57f4262d_f189_11ee_ba8e_5254001dfc81_bd81eafc_176a_11ef_ba8e_5254001dfc81.jpeg</t>
  </si>
  <si>
    <t>https://topol-dt.ru/upload/iblock/123/57f4262d_f189_11ee_ba8e_5254001dfc81_c4f09e8b_176a_11ef_ba8e_5254001dfc81.jpeg</t>
  </si>
  <si>
    <t>https://topol-dt.ru/upload/iblock/88f/57f4262d_f189_11ee_ba8e_5254001dfc81_c4f09e8c_176a_11ef_ba8e_5254001dfc81.jpeg</t>
  </si>
  <si>
    <t>https://topol-dt.ru/upload/iblock/209/57f4262d_f189_11ee_ba8e_5254001dfc81_cd9c461d_176a_11ef_ba8e_5254001dfc81.jpeg</t>
  </si>
  <si>
    <t>https://topol-dt.ru/upload/iblock/ad6/57f4262d_f189_11ee_ba8e_5254001dfc81_cd9c461e_176a_11ef_ba8e_5254001dfc81.jpeg</t>
  </si>
  <si>
    <t>https://topol-dt.ru/upload/iblock/0ed/57f4262d_f189_11ee_ba8e_5254001dfc81_d449c605_176a_11ef_ba8e_5254001dfc81.jpeg</t>
  </si>
  <si>
    <t>https://topol-dt.ru/upload/iblock/0c6/57f4262d_f189_11ee_ba8e_5254001dfc81_dabba22b_176a_11ef_ba8e_5254001dfc81.jpeg</t>
  </si>
  <si>
    <t>https://topol-dt.ru/upload/iblock/6c3/57f4262d_f189_11ee_ba8e_5254001dfc81_dabba22c_176a_11ef_ba8e_5254001dfc81.jpeg</t>
  </si>
  <si>
    <t>https://topol-dt.ru/upload/iblock/e0f/57f4262d_f189_11ee_ba8e_5254001dfc81_e6814983_176a_11ef_ba8e_5254001dfc81.jpeg</t>
  </si>
  <si>
    <t>https://topol-dt.ru/upload/iblock/a53/57f4262d_f189_11ee_ba8e_5254001dfc81_e6814984_176a_11ef_ba8e_5254001dfc81.jpeg</t>
  </si>
  <si>
    <t>https://topol-dt.ru/upload/iblock/15d/57f4262d_f189_11ee_ba8e_5254001dfc81_ef8ebd40_176a_11ef_ba8e_5254001dfc81.jpeg</t>
  </si>
  <si>
    <t>https://topol-dt.ru/upload/iblock/367/57f4262d_f189_11ee_ba8e_5254001dfc81_ef8ebd41_176a_11ef_ba8e_5254001dfc81.jpeg</t>
  </si>
  <si>
    <t>https://topol-dt.ru/upload/iblock/578/57f4262d_f189_11ee_ba8e_5254001dfc81_f5e8c780_176a_11ef_ba8e_5254001dfc81.jpeg</t>
  </si>
  <si>
    <t>https://topol-dt.ru/upload/iblock/9a0/57f4262d_f189_11ee_ba8e_5254001dfc81_f5e8c781_176a_11ef_ba8e_5254001dfc81.jpeg</t>
  </si>
  <si>
    <t>Стиральная машина полуавтоматическая &amp;quot;Фея&amp;quot; СМП 50 Н белый-голубой</t>
  </si>
  <si>
    <t>https://topol-dt.ru/catalog/stiralnye_mashiny/stiralnaya_mashina_poluavtomaticheskaya_feya_smp_50_n_belyy_goluboy/</t>
  </si>
  <si>
    <t>https://topol-dt.ru/upload/iblock/1ca/81d0fa13_f189_11ee_ba8e_5254001dfc81_1d699e6b_18d5_11ef_ba8e_5254001dfc81.jpeg</t>
  </si>
  <si>
    <t>https://topol-dt.ru/upload/iblock/27f/81d0fa13_f189_11ee_ba8e_5254001dfc81_2828ebe2_18d5_11ef_ba8e_5254001dfc81.jpeg</t>
  </si>
  <si>
    <t>https://topol-dt.ru/upload/iblock/1c1/81d0fa13_f189_11ee_ba8e_5254001dfc81_2828ebe3_18d5_11ef_ba8e_5254001dfc81.jpeg</t>
  </si>
  <si>
    <t>https://topol-dt.ru/upload/iblock/88c/81d0fa13_f189_11ee_ba8e_5254001dfc81_2828ebe4_18d5_11ef_ba8e_5254001dfc81.jpeg</t>
  </si>
  <si>
    <t>https://topol-dt.ru/upload/iblock/694/81d0fa13_f189_11ee_ba8e_5254001dfc81_322e426c_18d5_11ef_ba8e_5254001dfc81.jpeg</t>
  </si>
  <si>
    <t>https://topol-dt.ru/upload/iblock/f53/81d0fa13_f189_11ee_ba8e_5254001dfc81_322e426d_18d5_11ef_ba8e_5254001dfc81.jpeg</t>
  </si>
  <si>
    <t>https://topol-dt.ru/upload/iblock/066/81d0fa13_f189_11ee_ba8e_5254001dfc81_39980c71_18d5_11ef_ba8e_5254001dfc81.jpeg</t>
  </si>
  <si>
    <t>https://topol-dt.ru/upload/iblock/585/81d0fa13_f189_11ee_ba8e_5254001dfc81_39980c72_18d5_11ef_ba8e_5254001dfc81.jpeg</t>
  </si>
  <si>
    <t>https://topol-dt.ru/upload/iblock/f2a/81d0fa13_f189_11ee_ba8e_5254001dfc81_3fd56eff_18d5_11ef_ba8e_5254001dfc81.jpeg</t>
  </si>
  <si>
    <t>https://topol-dt.ru/upload/iblock/91a/81d0fa13_f189_11ee_ba8e_5254001dfc81_3fd56f00_18d5_11ef_ba8e_5254001dfc81.jpeg</t>
  </si>
  <si>
    <t>https://topol-dt.ru/upload/iblock/439/81d0fa13_f189_11ee_ba8e_5254001dfc81_471dd7dd_18d5_11ef_ba8e_5254001dfc81.jpeg</t>
  </si>
  <si>
    <t>https://topol-dt.ru/upload/iblock/216/81d0fa13_f189_11ee_ba8e_5254001dfc81_471dd7de_18d5_11ef_ba8e_5254001dfc81.jpeg</t>
  </si>
  <si>
    <t>https://topol-dt.ru/upload/iblock/b85/81d0fa13_f189_11ee_ba8e_5254001dfc81_4d5d9e02_18d5_11ef_ba8e_5254001dfc81.jpeg</t>
  </si>
  <si>
    <t>https://topol-dt.ru/upload/iblock/f3e/81d0fa13_f189_11ee_ba8e_5254001dfc81_4d5d9e03_18d5_11ef_ba8e_5254001dfc81.jpeg</t>
  </si>
  <si>
    <t>https://topol-dt.ru/upload/iblock/246/81d0fa13_f189_11ee_ba8e_5254001dfc81_536b530f_18d5_11ef_ba8e_5254001dfc81.jpeg</t>
  </si>
  <si>
    <t>https://topol-dt.ru/upload/iblock/4f5/81d0fa13_f189_11ee_ba8e_5254001dfc81_536b5310_18d5_11ef_ba8e_5254001dfc81.jpeg</t>
  </si>
  <si>
    <t>https://topol-dt.ru/upload/iblock/02f/81d0fa13_f189_11ee_ba8e_5254001dfc81_536b5311_18d5_11ef_ba8e_5254001dfc81.jpeg</t>
  </si>
  <si>
    <t>Стиральная машина полуавтоматическая &amp;quot;Фея&amp;quot; СМП 50 Н серый-светло серый</t>
  </si>
  <si>
    <t>https://topol-dt.ru/catalog/stiralnye_mashiny/stiralnaya_mashina_poluavtomaticheskaya_feya_smp_50_n_seryy_svetlo_seryy/</t>
  </si>
  <si>
    <t>https://topol-dt.ru/upload/iblock/e6b/a802b560_f189_11ee_ba8e_5254001dfc81_df1784fd_1bf5_11ef_ba8e_5254001dfc81.jpeg</t>
  </si>
  <si>
    <t>https://topol-dt.ru/upload/iblock/2a8/a802b560_f189_11ee_ba8e_5254001dfc81_df1784fe_1bf5_11ef_ba8e_5254001dfc81.jpeg</t>
  </si>
  <si>
    <t>https://topol-dt.ru/upload/iblock/d3d/a802b560_f189_11ee_ba8e_5254001dfc81_e66e2e4c_1bf5_11ef_ba8e_5254001dfc81.jpeg</t>
  </si>
  <si>
    <t>https://topol-dt.ru/upload/iblock/aff/a802b560_f189_11ee_ba8e_5254001dfc81_e66e2e4d_1bf5_11ef_ba8e_5254001dfc81.jpeg</t>
  </si>
  <si>
    <t>https://topol-dt.ru/upload/iblock/c3e/a802b560_f189_11ee_ba8e_5254001dfc81_ece72586_1bf5_11ef_ba8e_5254001dfc81.jpeg</t>
  </si>
  <si>
    <t>https://topol-dt.ru/upload/iblock/027/a802b560_f189_11ee_ba8e_5254001dfc81_ece72587_1bf5_11ef_ba8e_5254001dfc81.jpeg</t>
  </si>
  <si>
    <t>https://topol-dt.ru/upload/iblock/090/a802b560_f189_11ee_ba8e_5254001dfc81_f49142bf_1bf5_11ef_ba8e_5254001dfc81.jpeg</t>
  </si>
  <si>
    <t>https://topol-dt.ru/upload/iblock/19c/a802b560_f189_11ee_ba8e_5254001dfc81_f49142c0_1bf5_11ef_ba8e_5254001dfc81.jpeg</t>
  </si>
  <si>
    <t>https://topol-dt.ru/upload/iblock/7b9/a802b560_f189_11ee_ba8e_5254001dfc81_fb64d044_1bf5_11ef_ba8e_5254001dfc81.jpeg</t>
  </si>
  <si>
    <t>https://topol-dt.ru/upload/iblock/995/a802b560_f189_11ee_ba8e_5254001dfc81_fb64d045_1bf5_11ef_ba8e_5254001dfc81.jpeg</t>
  </si>
  <si>
    <t>https://topol-dt.ru/upload/iblock/d21/a802b560_f189_11ee_ba8e_5254001dfc81_026a6f86_1bf6_11ef_ba8e_5254001dfc81.jpeg</t>
  </si>
  <si>
    <t>https://topol-dt.ru/upload/iblock/b26/a802b560_f189_11ee_ba8e_5254001dfc81_026a6f87_1bf6_11ef_ba8e_5254001dfc81.jpeg</t>
  </si>
  <si>
    <t>https://topol-dt.ru/upload/iblock/d5a/a802b560_f189_11ee_ba8e_5254001dfc81_09e4e587_1bf6_11ef_ba8e_5254001dfc81.jpeg</t>
  </si>
  <si>
    <t>https://topol-dt.ru/upload/iblock/fd1/a802b560_f189_11ee_ba8e_5254001dfc81_09e4e588_1bf6_11ef_ba8e_5254001dfc81.jpeg</t>
  </si>
  <si>
    <t>https://topol-dt.ru/upload/iblock/070/a802b560_f189_11ee_ba8e_5254001dfc81_09e4e589_1bf6_11ef_ba8e_5254001dfc81.jpeg</t>
  </si>
  <si>
    <t>https://topol-dt.ru/upload/iblock/5d0/a802b560_f189_11ee_ba8e_5254001dfc81_11d68b53_1bf6_11ef_ba8e_5254001dfc81.jpeg</t>
  </si>
  <si>
    <t>https://topol-dt.ru/upload/iblock/a38/a802b560_f189_11ee_ba8e_5254001dfc81_11d68b54_1bf6_11ef_ba8e_5254001dfc81.jpeg</t>
  </si>
  <si>
    <t>Стиральная машина полуавтоматическая &amp;quot;Фея&amp;quot; СМП 40 Н светло серый-серый</t>
  </si>
  <si>
    <t>https://topol-dt.ru/catalog/stiralnye_mashiny/stiralnaya_mashina_poluavtomaticheskaya_feya_smp_40_n_svetlo_seryy_seryy/</t>
  </si>
  <si>
    <t>https://topol-dt.ru/upload/iblock/558/b5b9f1f8_f18a_11ee_ba8e_5254001dfc81_97b603b1_190a_11ef_ba8e_5254001dfc81.jpeg</t>
  </si>
  <si>
    <t>https://topol-dt.ru/upload/iblock/dfc/b5b9f1f8_f18a_11ee_ba8e_5254001dfc81_97b603b2_190a_11ef_ba8e_5254001dfc81.jpeg</t>
  </si>
  <si>
    <t>https://topol-dt.ru/upload/iblock/251/b5b9f1f8_f18a_11ee_ba8e_5254001dfc81_9db30a96_190a_11ef_ba8e_5254001dfc81.jpeg</t>
  </si>
  <si>
    <t>https://topol-dt.ru/upload/iblock/4e2/b5b9f1f8_f18a_11ee_ba8e_5254001dfc81_9db30a97_190a_11ef_ba8e_5254001dfc81.jpeg</t>
  </si>
  <si>
    <t>https://topol-dt.ru/upload/iblock/437/b5b9f1f8_f18a_11ee_ba8e_5254001dfc81_9db30a98_190a_11ef_ba8e_5254001dfc81.jpeg</t>
  </si>
  <si>
    <t>https://topol-dt.ru/upload/iblock/1f5/b5b9f1f8_f18a_11ee_ba8e_5254001dfc81_a6932636_190a_11ef_ba8e_5254001dfc81.jpeg</t>
  </si>
  <si>
    <t>https://topol-dt.ru/upload/iblock/70e/b5b9f1f8_f18a_11ee_ba8e_5254001dfc81_a6932637_190a_11ef_ba8e_5254001dfc81.jpeg</t>
  </si>
  <si>
    <t>https://topol-dt.ru/upload/iblock/345/b5b9f1f8_f18a_11ee_ba8e_5254001dfc81_ad2fea36_190a_11ef_ba8e_5254001dfc81.jpeg</t>
  </si>
  <si>
    <t>https://topol-dt.ru/upload/iblock/77f/b5b9f1f8_f18a_11ee_ba8e_5254001dfc81_ad2fea37_190a_11ef_ba8e_5254001dfc81.jpeg</t>
  </si>
  <si>
    <t>https://topol-dt.ru/upload/iblock/c42/b5b9f1f8_f18a_11ee_ba8e_5254001dfc81_b4e60563_190a_11ef_ba8e_5254001dfc81.jpeg</t>
  </si>
  <si>
    <t>https://topol-dt.ru/upload/iblock/411/b5b9f1f8_f18a_11ee_ba8e_5254001dfc81_b4e60564_190a_11ef_ba8e_5254001dfc81.jpeg</t>
  </si>
  <si>
    <t>https://topol-dt.ru/upload/iblock/334/b5b9f1f8_f18a_11ee_ba8e_5254001dfc81_b4e60565_190a_11ef_ba8e_5254001dfc81.jpeg</t>
  </si>
  <si>
    <t>https://topol-dt.ru/upload/iblock/e93/b5b9f1f8_f18a_11ee_ba8e_5254001dfc81_bda26499_190a_11ef_ba8e_5254001dfc81.jpeg</t>
  </si>
  <si>
    <t>https://topol-dt.ru/upload/iblock/7df/b5b9f1f8_f18a_11ee_ba8e_5254001dfc81_bda2649a_190a_11ef_ba8e_5254001dfc81.jpeg</t>
  </si>
  <si>
    <t>https://topol-dt.ru/upload/iblock/be1/b5b9f1f8_f18a_11ee_ba8e_5254001dfc81_c3ca5587_190a_11ef_ba8e_5254001dfc81.jpeg</t>
  </si>
  <si>
    <t>https://topol-dt.ru/upload/iblock/fe1/b5b9f1f8_f18a_11ee_ba8e_5254001dfc81_c3ca5588_190a_11ef_ba8e_5254001dfc81.jpeg</t>
  </si>
  <si>
    <t>Стиральная машина полуавтоматическая &amp;quot;Фея&amp;quot; СМП 40 Н серый - светло серый</t>
  </si>
  <si>
    <t>https://topol-dt.ru/catalog/stiralnye_mashiny/stiralnaya_mashina_poluavtomaticheskaya_feya_smp_40_n_seryy_svetlo_seryy/</t>
  </si>
  <si>
    <t>https://topol-dt.ru/upload/iblock/af7/c7de61bb_f18a_11ee_ba8e_5254001dfc81_f4932116_1231_11ef_ba8e_5254001dfc81.jpeg</t>
  </si>
  <si>
    <t>https://topol-dt.ru/upload/iblock/249/c7de61bb_f18a_11ee_ba8e_5254001dfc81_f4932117_1231_11ef_ba8e_5254001dfc81.jpeg</t>
  </si>
  <si>
    <t>https://topol-dt.ru/upload/iblock/f77/c7de61bb_f18a_11ee_ba8e_5254001dfc81_fb2b1caf_1231_11ef_ba8e_5254001dfc81.jpeg</t>
  </si>
  <si>
    <t>https://topol-dt.ru/upload/iblock/3c5/c7de61bb_f18a_11ee_ba8e_5254001dfc81_fb2b1cb0_1231_11ef_ba8e_5254001dfc81.jpeg</t>
  </si>
  <si>
    <t>https://topol-dt.ru/upload/iblock/4aa/c7de61bb_f18a_11ee_ba8e_5254001dfc81_fb2b1cb1_1231_11ef_ba8e_5254001dfc81.jpeg</t>
  </si>
  <si>
    <t>https://topol-dt.ru/upload/iblock/f65/c7de61bb_f18a_11ee_ba8e_5254001dfc81_03fcecaf_1232_11ef_ba8e_5254001dfc81.jpeg</t>
  </si>
  <si>
    <t>https://topol-dt.ru/upload/iblock/022/c7de61bb_f18a_11ee_ba8e_5254001dfc81_03fcecb0_1232_11ef_ba8e_5254001dfc81.jpeg</t>
  </si>
  <si>
    <t>https://topol-dt.ru/upload/iblock/f1d/c7de61bb_f18a_11ee_ba8e_5254001dfc81_0a6c61ac_1232_11ef_ba8e_5254001dfc81.jpeg</t>
  </si>
  <si>
    <t>https://topol-dt.ru/upload/iblock/9bb/c7de61bb_f18a_11ee_ba8e_5254001dfc81_0a6c61ad_1232_11ef_ba8e_5254001dfc81.jpeg</t>
  </si>
  <si>
    <t>https://topol-dt.ru/upload/iblock/cc6/c7de61bb_f18a_11ee_ba8e_5254001dfc81_1229a1fc_1232_11ef_ba8e_5254001dfc81.jpeg</t>
  </si>
  <si>
    <t>https://topol-dt.ru/upload/iblock/f88/c7de61bb_f18a_11ee_ba8e_5254001dfc81_1229a1fd_1232_11ef_ba8e_5254001dfc81.jpeg</t>
  </si>
  <si>
    <t>https://topol-dt.ru/upload/iblock/ff7/c7de61bb_f18a_11ee_ba8e_5254001dfc81_197212f1_1232_11ef_ba8e_5254001dfc81.jpeg</t>
  </si>
  <si>
    <t>https://topol-dt.ru/upload/iblock/50c/c7de61bb_f18a_11ee_ba8e_5254001dfc81_197212f2_1232_11ef_ba8e_5254001dfc81.jpeg</t>
  </si>
  <si>
    <t>https://topol-dt.ru/upload/iblock/33e/c7de61bb_f18a_11ee_ba8e_5254001dfc81_203e80e3_1232_11ef_ba8e_5254001dfc81.jpeg</t>
  </si>
  <si>
    <t>https://topol-dt.ru/upload/iblock/90e/c7de61bb_f18a_11ee_ba8e_5254001dfc81_203e80e4_1232_11ef_ba8e_5254001dfc81.jpeg</t>
  </si>
  <si>
    <t>https://topol-dt.ru/upload/iblock/ffb/c7de61bb_f18a_11ee_ba8e_5254001dfc81_26d67d67_1232_11ef_ba8e_5254001dfc81.jpeg</t>
  </si>
  <si>
    <t>https://topol-dt.ru/upload/iblock/0fb/c7de61bb_f18a_11ee_ba8e_5254001dfc81_26d67d68_1232_11ef_ba8e_5254001dfc81.jpeg</t>
  </si>
  <si>
    <t>Стол обеденный Polini Home London, белый-белый</t>
  </si>
  <si>
    <t>Стол Polini Home London – это современное и удобное решение для обеденной зоны, идеально подходящее даже для небольшого помещения. Изделие поможет создать теплую и уютную атмосферу как для общения, так и для приема пищи, а также за ним с легкостью разместятся несколько гостей или членов семьи. Благодаря стильному конструктивному дизайну и трендовым цветовым сочетаниям модель гармонично впишется в любой интерьер комнаты. Столешница произведена из высококачественной ЛДСП толщиной 22 мм и облицована противоударной ПВХ кромкой 2 мм. Диаметр столешницы – 80 см. Благодаря круглой форме и размерам модель является достаточно компактной, поэтому ее также можно использовать в зоне для отдыха, на террасе или беседке, но при этом свой функционал она не утрачивает: все необходимые столовые приборы удобно разместятся на поверхности. Опоры выполнены из металла толщиной 3,2 мм, являются прочными, надежными и обеспечивают устойчивое положение стола. Ножки покрыты гипоаллергенной порошковой краской, защищающей металл от коррозии и увеличивающей его износостойкость. В основании опор установлены пластиковые заглушки, которые предотвращают появление царапин на покрытии. Максимальная нагрузка на изделие – 30 кг._x000D_
_x000D_
Габариты (ДхШхВ): 80х80х75 см._x000D_
_x000D_
Изделие строго соответствует требованиям ТР ТС 025/2012 «О безопасности мебельной продукции». Изготовлено по ГОСТ 16371.</t>
  </si>
  <si>
    <t>ЕАЭС N RU Д-RU.РА03.В.53932/24</t>
  </si>
  <si>
    <t>https://topol-dt.ru/catalog/stoly_1/stol_obedennyy_polini_home_london_belyy_belyy/</t>
  </si>
  <si>
    <t>https://topol-dt.ru/upload/iblock/0c0/ec89fc20_8398_11ee_abbd_549f35008dee_e4cd14f1_2183_11ef_ba90_5254001dfc81.jpeg</t>
  </si>
  <si>
    <t>https://topol-dt.ru/upload/iblock/f8d/ec89fc20_8398_11ee_abbd_549f35008dee_ec36e616_2183_11ef_ba90_5254001dfc81.jpeg</t>
  </si>
  <si>
    <t>https://topol-dt.ru/upload/iblock/8ba/ec89fc20_8398_11ee_abbd_549f35008dee_ec36e617_2183_11ef_ba90_5254001dfc81.jpeg</t>
  </si>
  <si>
    <t>https://topol-dt.ru/upload/iblock/978/ec89fc20_8398_11ee_abbd_549f35008dee_f43e2746_2183_11ef_ba90_5254001dfc81.jpeg</t>
  </si>
  <si>
    <t>https://topol-dt.ru/upload/iblock/236/ec89fc20_8398_11ee_abbd_549f35008dee_fbe864de_2183_11ef_ba90_5254001dfc81.jpeg</t>
  </si>
  <si>
    <t>https://topol-dt.ru/upload/iblock/0fa/ec89fc20_8398_11ee_abbd_549f35008dee_041100a1_2184_11ef_ba90_5254001dfc81.jpeg</t>
  </si>
  <si>
    <t>https://topol-dt.ru/upload/iblock/b78/ec89fc20_8398_11ee_abbd_549f35008dee_0edec2ad_2184_11ef_ba90_5254001dfc81.jpeg</t>
  </si>
  <si>
    <t>https://topol-dt.ru/upload/iblock/b62/ec89fc20_8398_11ee_abbd_549f35008dee_0edec2ae_2184_11ef_ba90_5254001dfc81.jpeg</t>
  </si>
  <si>
    <t>https://topol-dt.ru/upload/iblock/126/ec89fc20_8398_11ee_abbd_549f35008dee_184474ee_2184_11ef_ba90_5254001dfc81.jpeg</t>
  </si>
  <si>
    <t>https://topol-dt.ru/upload/iblock/73d/ec89fc20_8398_11ee_abbd_549f35008dee_184474ef_2184_11ef_ba90_5254001dfc81.jpeg</t>
  </si>
  <si>
    <t>https://topol-dt.ru/upload/iblock/b13/stol-obedennyy-polini-home-london-_pasport_-vdok.pdf</t>
  </si>
  <si>
    <t>Стол обеденный Polini Home London, белый-черный</t>
  </si>
  <si>
    <t>белый-черный</t>
  </si>
  <si>
    <t>https://topol-dt.ru/catalog/stoly_1/stol_obedennyy_polini_home_london_belyy_chernyy/</t>
  </si>
  <si>
    <t>https://topol-dt.ru/upload/iblock/384/0646dd16_8399_11ee_abbd_549f35008dee_26f46a84_2184_11ef_ba90_5254001dfc81.jpeg</t>
  </si>
  <si>
    <t>https://topol-dt.ru/upload/iblock/bf1/0646dd16_8399_11ee_abbd_549f35008dee_26f46a85_2184_11ef_ba90_5254001dfc81.jpeg</t>
  </si>
  <si>
    <t>https://topol-dt.ru/upload/iblock/8c5/0646dd16_8399_11ee_abbd_549f35008dee_2f2b50d9_2184_11ef_ba90_5254001dfc81.jpeg</t>
  </si>
  <si>
    <t>https://topol-dt.ru/upload/iblock/132/0646dd16_8399_11ee_abbd_549f35008dee_2f2b50da_2184_11ef_ba90_5254001dfc81.jpeg</t>
  </si>
  <si>
    <t>https://topol-dt.ru/upload/iblock/314/0646dd16_8399_11ee_abbd_549f35008dee_3ac14de2_2184_11ef_ba90_5254001dfc81.jpeg</t>
  </si>
  <si>
    <t>https://topol-dt.ru/upload/iblock/25f/0646dd16_8399_11ee_abbd_549f35008dee_3ac14de3_2184_11ef_ba90_5254001dfc81.jpeg</t>
  </si>
  <si>
    <t>https://topol-dt.ru/upload/iblock/77a/0646dd16_8399_11ee_abbd_549f35008dee_43067ef5_2184_11ef_ba90_5254001dfc81.jpeg</t>
  </si>
  <si>
    <t>https://topol-dt.ru/upload/iblock/583/0646dd16_8399_11ee_abbd_549f35008dee_43067ef6_2184_11ef_ba90_5254001dfc81.jpeg</t>
  </si>
  <si>
    <t>https://topol-dt.ru/upload/iblock/81b/0646dd16_8399_11ee_abbd_549f35008dee_4c8b30f2_2184_11ef_ba90_5254001dfc81.jpeg</t>
  </si>
  <si>
    <t>https://topol-dt.ru/upload/iblock/1b0/0646dd16_8399_11ee_abbd_549f35008dee_4c8b30f3_2184_11ef_ba90_5254001dfc81.jpeg</t>
  </si>
  <si>
    <t>https://topol-dt.ru/upload/iblock/a1e/stol-obedennyy-polini-home-london-_pasport_-vdok.pdf</t>
  </si>
  <si>
    <t>Стол обеденный Polini Home London, серый-белый</t>
  </si>
  <si>
    <t>https://topol-dt.ru/catalog/stoly_1/stol_obedennyy_polini_home_london_seryy_belyy/</t>
  </si>
  <si>
    <t>https://topol-dt.ru/upload/iblock/36c/22841036_8399_11ee_abbd_549f35008dee_9c2fd089_2183_11ef_ba90_5254001dfc81.jpeg</t>
  </si>
  <si>
    <t>https://topol-dt.ru/upload/iblock/359/22841036_8399_11ee_abbd_549f35008dee_9c2fd08a_2183_11ef_ba90_5254001dfc81.jpeg</t>
  </si>
  <si>
    <t>https://topol-dt.ru/upload/iblock/968/22841036_8399_11ee_abbd_549f35008dee_a5b6cf49_2183_11ef_ba90_5254001dfc81.jpeg</t>
  </si>
  <si>
    <t>https://topol-dt.ru/upload/iblock/08c/22841036_8399_11ee_abbd_549f35008dee_a5b6cf4a_2183_11ef_ba90_5254001dfc81.jpeg</t>
  </si>
  <si>
    <t>https://topol-dt.ru/upload/iblock/741/22841036_8399_11ee_abbd_549f35008dee_ac7029b5_2183_11ef_ba90_5254001dfc81.jpeg</t>
  </si>
  <si>
    <t>https://topol-dt.ru/upload/iblock/599/22841036_8399_11ee_abbd_549f35008dee_ac7029b6_2183_11ef_ba90_5254001dfc81.jpeg</t>
  </si>
  <si>
    <t>https://topol-dt.ru/upload/iblock/00a/22841036_8399_11ee_abbd_549f35008dee_b8bd9f54_2183_11ef_ba90_5254001dfc81.jpeg</t>
  </si>
  <si>
    <t>https://topol-dt.ru/upload/iblock/8e3/22841036_8399_11ee_abbd_549f35008dee_b8bd9f55_2183_11ef_ba90_5254001dfc81.jpeg</t>
  </si>
  <si>
    <t>https://topol-dt.ru/upload/iblock/78b/22841036_8399_11ee_abbd_549f35008dee_bfab6ee1_2183_11ef_ba90_5254001dfc81.jpeg</t>
  </si>
  <si>
    <t>https://topol-dt.ru/upload/iblock/532/22841036_8399_11ee_abbd_549f35008dee_bfab6ee2_2183_11ef_ba90_5254001dfc81.jpeg</t>
  </si>
  <si>
    <t>https://topol-dt.ru/upload/iblock/fac/stol-obedennyy-polini-home-london-_pasport_-vdok.pdf</t>
  </si>
  <si>
    <t>Стол обеденный Polini Home London, дуб крафт-черный</t>
  </si>
  <si>
    <t>https://topol-dt.ru/catalog/stoly_1/stol_obedennyy_polini_home_london_dub_kraft_chernyy/</t>
  </si>
  <si>
    <t>https://topol-dt.ru/upload/iblock/9ea/611cbfeb_8399_11ee_abbd_549f35008dee_4215236e_2180_11ef_ba90_5254001dfc81.jpeg</t>
  </si>
  <si>
    <t>https://topol-dt.ru/upload/iblock/ce6/611cbfeb_8399_11ee_abbd_549f35008dee_4c09cf41_2180_11ef_ba90_5254001dfc81.jpeg</t>
  </si>
  <si>
    <t>https://topol-dt.ru/upload/iblock/94b/611cbfeb_8399_11ee_abbd_549f35008dee_52367db3_2180_11ef_ba90_5254001dfc81.jpeg</t>
  </si>
  <si>
    <t>https://topol-dt.ru/upload/iblock/040/611cbfeb_8399_11ee_abbd_549f35008dee_5a4e553e_2180_11ef_ba90_5254001dfc81.jpeg</t>
  </si>
  <si>
    <t>https://topol-dt.ru/upload/iblock/570/611cbfeb_8399_11ee_abbd_549f35008dee_5a4e5540_2180_11ef_ba90_5254001dfc81.jpeg</t>
  </si>
  <si>
    <t>https://topol-dt.ru/upload/iblock/fbf/611cbfeb_8399_11ee_abbd_549f35008dee_65b481bf_2180_11ef_ba90_5254001dfc81.jpeg</t>
  </si>
  <si>
    <t>https://topol-dt.ru/upload/iblock/e73/611cbfeb_8399_11ee_abbd_549f35008dee_65b481c0_2180_11ef_ba90_5254001dfc81.jpeg</t>
  </si>
  <si>
    <t>https://topol-dt.ru/upload/iblock/a33/611cbfeb_8399_11ee_abbd_549f35008dee_71b3473f_2180_11ef_ba90_5254001dfc81.jpeg</t>
  </si>
  <si>
    <t>https://topol-dt.ru/upload/iblock/484/611cbfeb_8399_11ee_abbd_549f35008dee_7c074916_2180_11ef_ba90_5254001dfc81.jpeg</t>
  </si>
  <si>
    <t>https://topol-dt.ru/upload/iblock/6c7/611cbfeb_8399_11ee_abbd_549f35008dee_843bb833_2180_11ef_ba90_5254001dfc81.jpeg</t>
  </si>
  <si>
    <t>https://topol-dt.ru/upload/iblock/c91/611cbfeb_8399_11ee_abbd_549f35008dee_92829c27_2180_11ef_ba90_5254001dfc81.jpeg</t>
  </si>
  <si>
    <t>https://topol-dt.ru/upload/iblock/ebb/stol-obedennyy-polini-home-london-_pasport_-vdok.pdf</t>
  </si>
  <si>
    <t>Комплект в кроватку Polini kids Собачки 5 предметов, 120х60, розовый</t>
  </si>
  <si>
    <t>https://topol-dt.ru/catalog/komplekty_v_krovatku/komplekt_v_krovatku_polini_kids_sobachki_5_predmetov_120kh60_rozovyy/</t>
  </si>
  <si>
    <t>Кровать детская Фея 1100 Жирафик, белый</t>
  </si>
  <si>
    <t>https://topol-dt.ru/catalog/krovati_transformery_iz_ldsp_i_mdf/krovat_detskaya_feya_1100_zhirafik_belyy/</t>
  </si>
  <si>
    <t>https://topol-dt.ru/upload/iblock/fee/6e5af414_ecfb_11ee_ba8e_5254001dfc81_d0eef4ac_1f42_11ef_ba8e_5254001dfc81.jpeg</t>
  </si>
  <si>
    <t>https://topol-dt.ru/upload/iblock/5f4/6e5af414_ecfb_11ee_ba8e_5254001dfc81_d97940ed_1f42_11ef_ba8e_5254001dfc81.jpeg</t>
  </si>
  <si>
    <t>https://topol-dt.ru/upload/iblock/e5a/6e5af414_ecfb_11ee_ba8e_5254001dfc81_d97940ee_1f42_11ef_ba8e_5254001dfc81.jpeg</t>
  </si>
  <si>
    <t>https://topol-dt.ru/upload/iblock/f50/6e5af414_ecfb_11ee_ba8e_5254001dfc81_e0ae95b0_1f42_11ef_ba8e_5254001dfc81.jpeg</t>
  </si>
  <si>
    <t>https://topol-dt.ru/upload/iblock/656/6e5af414_ecfb_11ee_ba8e_5254001dfc81_e0ae95b1_1f42_11ef_ba8e_5254001dfc81.jpeg</t>
  </si>
  <si>
    <t>https://topol-dt.ru/upload/iblock/7c0/6e5af414_ecfb_11ee_ba8e_5254001dfc81_e7ce7a0e_1f42_11ef_ba8e_5254001dfc81.jpeg</t>
  </si>
  <si>
    <t>https://topol-dt.ru/upload/iblock/191/6e5af414_ecfb_11ee_ba8e_5254001dfc81_e7ce7a0f_1f42_11ef_ba8e_5254001dfc81.jpeg</t>
  </si>
  <si>
    <t>https://topol-dt.ru/upload/iblock/335/6e5af414_ecfb_11ee_ba8e_5254001dfc81_ee667866_1f42_11ef_ba8e_5254001dfc81.jpeg</t>
  </si>
  <si>
    <t>https://topol-dt.ru/upload/iblock/234/6e5af414_ecfb_11ee_ba8e_5254001dfc81_ee667868_1f42_11ef_ba8e_5254001dfc81.jpeg</t>
  </si>
  <si>
    <t>https://topol-dt.ru/upload/iblock/218/6e5af414_ecfb_11ee_ba8e_5254001dfc81_f816035b_1f42_11ef_ba8e_5254001dfc81.jpeg</t>
  </si>
  <si>
    <t>https://topol-dt.ru/upload/iblock/461/6e5af414_ecfb_11ee_ba8e_5254001dfc81_f816035c_1f42_11ef_ba8e_5254001dfc81.jpeg</t>
  </si>
  <si>
    <t>https://topol-dt.ru/upload/iblock/6cb/6e5af414_ecfb_11ee_ba8e_5254001dfc81_009202d6_1f43_11ef_ba8e_5254001dfc81.jpeg</t>
  </si>
  <si>
    <t>https://topol-dt.ru/upload/iblock/f9e/6e5af414_ecfb_11ee_ba8e_5254001dfc81_009202d7_1f43_11ef_ba8e_5254001dfc81.jpeg</t>
  </si>
  <si>
    <t>https://topol-dt.ru/upload/iblock/1f1/6e5af414_ecfb_11ee_ba8e_5254001dfc81_009202d8_1f43_11ef_ba8e_5254001dfc81.jpeg</t>
  </si>
  <si>
    <t>https://topol-dt.ru/upload/iblock/34a/6e5af414_ecfb_11ee_ba8e_5254001dfc81_0c65e90b_1f43_11ef_ba8e_5254001dfc81.jpeg</t>
  </si>
  <si>
    <t>https://topol-dt.ru/upload/iblock/7d2/6e5af414_ecfb_11ee_ba8e_5254001dfc81_0c65e90c_1f43_11ef_ba8e_5254001dfc81.jpeg</t>
  </si>
  <si>
    <t>https://topol-dt.ru/upload/iblock/526/6e5af414_ecfb_11ee_ba8e_5254001dfc81_13561d30_1f43_11ef_ba8e_5254001dfc81.jpeg</t>
  </si>
  <si>
    <t>https://topol-dt.ru/upload/iblock/213/6e5af414_ecfb_11ee_ba8e_5254001dfc81_52d58014_322b_11ef_ba90_5254001dfc81.jpeg</t>
  </si>
  <si>
    <t>https://topol-dt.ru/upload/iblock/8f1/6e5af414_ecfb_11ee_ba8e_5254001dfc81_52d58015_322b_11ef_ba90_5254001dfc81.jpeg</t>
  </si>
  <si>
    <t>https://topol-dt.ru/upload/iblock/850/6e5af414_ecfb_11ee_ba8e_5254001dfc81_5923a4d3_322b_11ef_ba90_5254001dfc81.jpeg</t>
  </si>
  <si>
    <t>https://topol-dt.ru/upload/iblock/5d2/6e5af414_ecfb_11ee_ba8e_5254001dfc81_c0bce15b_1f42_11ef_ba8e_5254001dfc81.pdf</t>
  </si>
  <si>
    <t>https://topol-dt.ru/upload/iblock/44d/6e5af414_ecfb_11ee_ba8e_5254001dfc81_c0bce15c_1f42_11ef_ba8e_5254001dfc81.pdf</t>
  </si>
  <si>
    <t>Кровать детская Фея 1100 Коала, белый</t>
  </si>
  <si>
    <t>https://topol-dt.ru/catalog/krovati_transformery_iz_ldsp_i_mdf/krovat_detskaya_feya_1100_koala_belyy/</t>
  </si>
  <si>
    <t>https://topol-dt.ru/upload/iblock/be8/82f4c303_ecfb_11ee_ba8e_5254001dfc81_326ee5aa_1f43_11ef_ba8e_5254001dfc81.jpeg</t>
  </si>
  <si>
    <t>https://topol-dt.ru/upload/iblock/b70/82f4c303_ecfb_11ee_ba8e_5254001dfc81_3ab8cc25_1f43_11ef_ba8e_5254001dfc81.jpeg</t>
  </si>
  <si>
    <t>https://topol-dt.ru/upload/iblock/230/82f4c303_ecfb_11ee_ba8e_5254001dfc81_41ab6550_1f43_11ef_ba8e_5254001dfc81.jpeg</t>
  </si>
  <si>
    <t>https://topol-dt.ru/upload/iblock/983/82f4c303_ecfb_11ee_ba8e_5254001dfc81_41ab6552_1f43_11ef_ba8e_5254001dfc81.jpeg</t>
  </si>
  <si>
    <t>https://topol-dt.ru/upload/iblock/afe/82f4c303_ecfb_11ee_ba8e_5254001dfc81_41ab6553_1f43_11ef_ba8e_5254001dfc81.jpeg</t>
  </si>
  <si>
    <t>https://topol-dt.ru/upload/iblock/0d2/82f4c303_ecfb_11ee_ba8e_5254001dfc81_4afdf4e6_1f43_11ef_ba8e_5254001dfc81.jpeg</t>
  </si>
  <si>
    <t>https://topol-dt.ru/upload/iblock/e68/82f4c303_ecfb_11ee_ba8e_5254001dfc81_4afdf4e7_1f43_11ef_ba8e_5254001dfc81.jpeg</t>
  </si>
  <si>
    <t>https://topol-dt.ru/upload/iblock/58d/82f4c303_ecfb_11ee_ba8e_5254001dfc81_52b41021_1f43_11ef_ba8e_5254001dfc81.jpeg</t>
  </si>
  <si>
    <t>https://topol-dt.ru/upload/iblock/118/82f4c303_ecfb_11ee_ba8e_5254001dfc81_5a086747_1f43_11ef_ba8e_5254001dfc81.jpeg</t>
  </si>
  <si>
    <t>https://topol-dt.ru/upload/iblock/9a9/82f4c303_ecfb_11ee_ba8e_5254001dfc81_5a086748_1f43_11ef_ba8e_5254001dfc81.jpeg</t>
  </si>
  <si>
    <t>https://topol-dt.ru/upload/iblock/33a/82f4c303_ecfb_11ee_ba8e_5254001dfc81_634a47eb_1f43_11ef_ba8e_5254001dfc81.jpeg</t>
  </si>
  <si>
    <t>https://topol-dt.ru/upload/iblock/703/82f4c303_ecfb_11ee_ba8e_5254001dfc81_634a47ec_1f43_11ef_ba8e_5254001dfc81.jpeg</t>
  </si>
  <si>
    <t>https://topol-dt.ru/upload/iblock/963/82f4c303_ecfb_11ee_ba8e_5254001dfc81_6c06a2b3_1f43_11ef_ba8e_5254001dfc81.jpeg</t>
  </si>
  <si>
    <t>https://topol-dt.ru/upload/iblock/966/82f4c303_ecfb_11ee_ba8e_5254001dfc81_6c06a2b4_1f43_11ef_ba8e_5254001dfc81.jpeg</t>
  </si>
  <si>
    <t>https://topol-dt.ru/upload/iblock/ab0/82f4c303_ecfb_11ee_ba8e_5254001dfc81_725257bf_1f43_11ef_ba8e_5254001dfc81.jpeg</t>
  </si>
  <si>
    <t>https://topol-dt.ru/upload/iblock/6e1/82f4c303_ecfb_11ee_ba8e_5254001dfc81_725257c0_1f43_11ef_ba8e_5254001dfc81.jpeg</t>
  </si>
  <si>
    <t>https://topol-dt.ru/upload/iblock/938/82f4c303_ecfb_11ee_ba8e_5254001dfc81_7ac72901_1f43_11ef_ba8e_5254001dfc81.jpeg</t>
  </si>
  <si>
    <t>https://topol-dt.ru/upload/iblock/7a9/82f4c303_ecfb_11ee_ba8e_5254001dfc81_81390489_1f43_11ef_ba8e_5254001dfc81.jpeg</t>
  </si>
  <si>
    <t>https://topol-dt.ru/upload/iblock/774/82f4c303_ecfb_11ee_ba8e_5254001dfc81_3ba9747b_322b_11ef_ba90_5254001dfc81.jpeg</t>
  </si>
  <si>
    <t>https://topol-dt.ru/upload/iblock/ca7/82f4c303_ecfb_11ee_ba8e_5254001dfc81_3ba9747c_322b_11ef_ba90_5254001dfc81.jpeg</t>
  </si>
  <si>
    <t>https://topol-dt.ru/upload/iblock/f33/82f4c303_ecfb_11ee_ba8e_5254001dfc81_431a7b0b_322b_11ef_ba90_5254001dfc81.jpeg</t>
  </si>
  <si>
    <t>https://topol-dt.ru/upload/iblock/4d0/82f4c303_ecfb_11ee_ba8e_5254001dfc81_1ecf6ba7_1f43_11ef_ba8e_5254001dfc81.pdf</t>
  </si>
  <si>
    <t>https://topol-dt.ru/upload/iblock/e63/82f4c303_ecfb_11ee_ba8e_5254001dfc81_2af6c57b_1f43_11ef_ba8e_5254001dfc81.pdf</t>
  </si>
  <si>
    <t>Рамка для пеленания Polini kids для комода Универсальная 600, графит</t>
  </si>
  <si>
    <t>https://topol-dt.ru/catalog/pelenalnye_doski_1/ramka_dlya_pelenaniya_polini_kids_dlya_komoda_universalnaya_600_grafit/</t>
  </si>
  <si>
    <t>https://topol-dt.ru/upload/iblock/cb4/fa5f3476_9973_11ee_abbd_549f35008dee_3b008095_2d67_11ef_ba90_5254001dfc81.jpeg</t>
  </si>
  <si>
    <t>https://topol-dt.ru/upload/iblock/19f/fa5f3476_9973_11ee_abbd_549f35008dee_3b008096_2d67_11ef_ba90_5254001dfc81.jpeg</t>
  </si>
  <si>
    <t>https://topol-dt.ru/upload/iblock/c2e/fa5f3476_9973_11ee_abbd_549f35008dee_3b008097_2d67_11ef_ba90_5254001dfc81.jpeg</t>
  </si>
  <si>
    <t>https://topol-dt.ru/upload/iblock/d42/fa5f3476_9973_11ee_abbd_549f35008dee_4305452e_2d67_11ef_ba90_5254001dfc81.jpeg</t>
  </si>
  <si>
    <t>https://topol-dt.ru/upload/iblock/433/fa5f3476_9973_11ee_abbd_549f35008dee_4305452f_2d67_11ef_ba90_5254001dfc81.jpeg</t>
  </si>
  <si>
    <t>https://topol-dt.ru/upload/iblock/1e0/fa5f3476_9973_11ee_abbd_549f35008dee_87638092_2d67_11ef_ba90_5254001dfc81.jpeg</t>
  </si>
  <si>
    <t>https://topol-dt.ru/upload/iblock/a26/fa5f3476_9973_11ee_abbd_549f35008dee_bf1ec0b5_3793_11ef_ba90_5254001dfc81.jpeg</t>
  </si>
  <si>
    <t>https://topol-dt.ru/upload/iblock/b06/fa5f3476_9973_11ee_abbd_549f35008dee_cab4a8a9_3793_11ef_ba90_5254001dfc81.jpeg</t>
  </si>
  <si>
    <t>https://topol-dt.ru/upload/iblock/b02/fa5f3476_9973_11ee_abbd_549f35008dee_cab4a8aa_3793_11ef_ba90_5254001dfc81.jpeg</t>
  </si>
  <si>
    <t>https://topol-dt.ru/upload/iblock/75f/fa5f3476_9973_11ee_abbd_549f35008dee_d284fa74_3793_11ef_ba90_5254001dfc81.jpeg</t>
  </si>
  <si>
    <t>https://topol-dt.ru/upload/iblock/ee2/fa5f3476_9973_11ee_abbd_549f35008dee_8d67ab35_2d67_11ef_ba90_5254001dfc81.pdf</t>
  </si>
  <si>
    <t>Матрас детский Polini kids Волшебные сны Перышко 115х70х10, бязь</t>
  </si>
  <si>
    <t>0.0805</t>
  </si>
  <si>
    <t>Наполнитель матраса -  холлофайбер, объемный, гипоаллергенный и «дышащий» материал, имеющий высокую степень устойчивости на разрыв и проминание.Съемный стеганный чехол матраса выполнен из натурального хлопка. Данная гипоаллергенная ткань абсолютно безопасна и тактильно приятна для нежной кожи малыша.</t>
  </si>
  <si>
    <t>https://topol-dt.ru/catalog/matratsy/matras_detskiy_polini_kids_volshebnye_sny_peryshko_115kh70kh10_byaz/</t>
  </si>
  <si>
    <t>https://topol-dt.ru/upload/iblock/e47/af6d770e_b369_11ee_bc5a_525400ebc2a0_49352489_176b_11ef_ba8e_5254001dfc81.jpeg</t>
  </si>
  <si>
    <t>https://topol-dt.ru/upload/iblock/7e7/af6d770e_b369_11ee_bc5a_525400ebc2a0_4935248a_176b_11ef_ba8e_5254001dfc81.jpeg</t>
  </si>
  <si>
    <t>https://topol-dt.ru/upload/iblock/e22/af6d770e_b369_11ee_bc5a_525400ebc2a0_4f8800f0_176b_11ef_ba8e_5254001dfc81.jpeg</t>
  </si>
  <si>
    <t>https://topol-dt.ru/upload/iblock/368/af6d770e_b369_11ee_bc5a_525400ebc2a0_4f8800f1_176b_11ef_ba8e_5254001dfc81.jpeg</t>
  </si>
  <si>
    <t>https://topol-dt.ru/upload/iblock/15c/af6d770e_b369_11ee_bc5a_525400ebc2a0_4f8800f2_176b_11ef_ba8e_5254001dfc81.jpeg</t>
  </si>
  <si>
    <t>https://topol-dt.ru/upload/iblock/4d2/af6d770e_b369_11ee_bc5a_525400ebc2a0_586a8cfa_176b_11ef_ba8e_5254001dfc81.jpeg</t>
  </si>
  <si>
    <t>Стиральная машина полуавтоматическая &amp;quot;Фея&amp;quot; СМП 60 Н белый-голубой</t>
  </si>
  <si>
    <t>Бытовая, полуавтоматическая стиральная машина активаторного типа с функцией отжима белья.Не требует обязательного подключения к водопроводу.Управление механическое.Режимы стирки: 1. нормальный; 2. для деликатных тканей.Таймер стирки до 15 мин, таймер отжима до 5 мин.Максимальное количество оборотов при отжиме 1300 об./мин.Для слива отработанной воды установлен сливной насос, который позволяет без лишних хлопот сливать воду.Допускается использование любого средства для стирки.Рекомендуемая температура воды не выше +50 С °, наливной шланг в комплекте.Габариты (ШxВxГ) 69х75,5х41,5 см..Вес: 14,5 кг.</t>
  </si>
  <si>
    <t>https://topol-dt.ru/catalog/stiralnye_mashiny/stiralnaya_mashina_poluavtomaticheskaya_feya_smp_60_n_belyy_goluboy/</t>
  </si>
  <si>
    <t>https://topol-dt.ru/upload/iblock/08c/7ef20b9b_f18a_11ee_ba8e_5254001dfc81_fc41ecc1_2d75_11ef_ba90_5254001dfc81.jpeg</t>
  </si>
  <si>
    <t>https://topol-dt.ru/upload/iblock/c03/7ef20b9b_f18a_11ee_ba8e_5254001dfc81_1a8b4aa8_2d76_11ef_ba90_5254001dfc81.jpeg</t>
  </si>
  <si>
    <t>https://topol-dt.ru/upload/iblock/963/7ef20b9b_f18a_11ee_ba8e_5254001dfc81_22f436cd_2d76_11ef_ba90_5254001dfc81.jpeg</t>
  </si>
  <si>
    <t>https://topol-dt.ru/upload/iblock/edd/7ef20b9b_f18a_11ee_ba8e_5254001dfc81_22f436ce_2d76_11ef_ba90_5254001dfc81.jpeg</t>
  </si>
  <si>
    <t>https://topol-dt.ru/upload/iblock/fdd/7ef20b9b_f18a_11ee_ba8e_5254001dfc81_2a521a2f_2d76_11ef_ba90_5254001dfc81.jpeg</t>
  </si>
  <si>
    <t>https://topol-dt.ru/upload/iblock/a19/7ef20b9b_f18a_11ee_ba8e_5254001dfc81_2a521a30_2d76_11ef_ba90_5254001dfc81.jpeg</t>
  </si>
  <si>
    <t>https://topol-dt.ru/upload/iblock/6ed/7ef20b9b_f18a_11ee_ba8e_5254001dfc81_2a521a31_2d76_11ef_ba90_5254001dfc81.jpeg</t>
  </si>
  <si>
    <t>https://topol-dt.ru/upload/iblock/6ef/7ef20b9b_f18a_11ee_ba8e_5254001dfc81_33323d0a_2d76_11ef_ba90_5254001dfc81.jpeg</t>
  </si>
  <si>
    <t>https://topol-dt.ru/upload/iblock/83e/7ef20b9b_f18a_11ee_ba8e_5254001dfc81_33323d0b_2d76_11ef_ba90_5254001dfc81.jpeg</t>
  </si>
  <si>
    <t>https://topol-dt.ru/upload/iblock/6d4/7ef20b9b_f18a_11ee_ba8e_5254001dfc81_3a52246b_2d76_11ef_ba90_5254001dfc81.jpeg</t>
  </si>
  <si>
    <t>https://topol-dt.ru/upload/iblock/974/7ef20b9b_f18a_11ee_ba8e_5254001dfc81_4053eee8_2d76_11ef_ba90_5254001dfc81.jpeg</t>
  </si>
  <si>
    <t>https://topol-dt.ru/upload/iblock/9fd/7ef20b9b_f18a_11ee_ba8e_5254001dfc81_4053eee9_2d76_11ef_ba90_5254001dfc81.jpeg</t>
  </si>
  <si>
    <t>https://topol-dt.ru/upload/iblock/a31/7ef20b9b_f18a_11ee_ba8e_5254001dfc81_464e950b_2d76_11ef_ba90_5254001dfc81.jpeg</t>
  </si>
  <si>
    <t>https://topol-dt.ru/upload/iblock/84d/7ef20b9b_f18a_11ee_ba8e_5254001dfc81_464e950c_2d76_11ef_ba90_5254001dfc81.jpeg</t>
  </si>
  <si>
    <t>https://topol-dt.ru/upload/iblock/d1c/7ef20b9b_f18a_11ee_ba8e_5254001dfc81_464e950d_2d76_11ef_ba90_5254001dfc81.jpeg</t>
  </si>
  <si>
    <t>https://topol-dt.ru/upload/iblock/a30/7ef20b9b_f18a_11ee_ba8e_5254001dfc81_4f8bb2e8_2d76_11ef_ba90_5254001dfc81.jpeg</t>
  </si>
  <si>
    <t>https://topol-dt.ru/upload/iblock/c45/7ef20b9b_f18a_11ee_ba8e_5254001dfc81_4f8bb2e9_2d76_11ef_ba90_5254001dfc81.jpeg</t>
  </si>
  <si>
    <t>Комод Фея 1580, дуб крафт золотой-белый</t>
  </si>
  <si>
    <t>дуб крафт золотой-белый</t>
  </si>
  <si>
    <t xml:space="preserve">Комод имеет откидную пеленальную поверхность, которая снимается. Фасад и корпус выполнен из ЛДСП производства Kronospan (Австрия). Состоит из 4 ящиков с эргономичными ручками. Ящики на роликовых направляющих. Габариты: Размеры (ВхШхГ) – 92,2 х 80,4 х 46,7 смРазмер пеленального матрасика на комод: 72х77 см. </t>
  </si>
  <si>
    <t>https://topol-dt.ru/catalog/komody_i_stoliki/komod_feya_1580_dub_kraft_zolotoy_belyy/</t>
  </si>
  <si>
    <t>https://topol-dt.ru/upload/iblock/a48/75470956_1445_11ef_ba8e_5254001dfc81_50e2bfe1_339d_11ef_ba90_5254001dfc81.jpeg</t>
  </si>
  <si>
    <t>https://topol-dt.ru/upload/iblock/de3/75470956_1445_11ef_ba8e_5254001dfc81_50e2bfe2_339d_11ef_ba90_5254001dfc81.jpeg</t>
  </si>
  <si>
    <t>https://topol-dt.ru/upload/iblock/404/75470956_1445_11ef_ba8e_5254001dfc81_50e2bfe3_339d_11ef_ba90_5254001dfc81.jpeg</t>
  </si>
  <si>
    <t>https://topol-dt.ru/upload/iblock/b2d/75470956_1445_11ef_ba8e_5254001dfc81_594221b6_339d_11ef_ba90_5254001dfc81.jpeg</t>
  </si>
  <si>
    <t>https://topol-dt.ru/upload/iblock/7b4/75470956_1445_11ef_ba8e_5254001dfc81_594221b7_339d_11ef_ba90_5254001dfc81.jpeg</t>
  </si>
  <si>
    <t>https://topol-dt.ru/upload/iblock/e67/75470956_1445_11ef_ba8e_5254001dfc81_594221b8_339d_11ef_ba90_5254001dfc81.jpeg</t>
  </si>
  <si>
    <t>https://topol-dt.ru/upload/iblock/d14/75470956_1445_11ef_ba8e_5254001dfc81_620cc9f8_339d_11ef_ba90_5254001dfc81.jpeg</t>
  </si>
  <si>
    <t>https://topol-dt.ru/upload/iblock/0f4/75470956_1445_11ef_ba8e_5254001dfc81_620cc9f9_339d_11ef_ba90_5254001dfc81.jpeg</t>
  </si>
  <si>
    <t>https://topol-dt.ru/upload/iblock/d26/75470956_1445_11ef_ba8e_5254001dfc81_6989ac73_339d_11ef_ba90_5254001dfc81.jpeg</t>
  </si>
  <si>
    <t>https://topol-dt.ru/upload/iblock/ebc/75470956_1445_11ef_ba8e_5254001dfc81_6989ac74_339d_11ef_ba90_5254001dfc81.jpeg</t>
  </si>
  <si>
    <t>https://topol-dt.ru/upload/iblock/c51/75470956_1445_11ef_ba8e_5254001dfc81_72ac8ce6_339d_11ef_ba90_5254001dfc81.jpeg</t>
  </si>
  <si>
    <t>https://topol-dt.ru/upload/iblock/ef2/75470956_1445_11ef_ba8e_5254001dfc81_72ac8ce7_339d_11ef_ba90_5254001dfc81.jpeg</t>
  </si>
  <si>
    <t>https://topol-dt.ru/upload/iblock/90e/75470956_1445_11ef_ba8e_5254001dfc81_7a3a1c2a_339d_11ef_ba90_5254001dfc81.jpeg</t>
  </si>
  <si>
    <t>https://topol-dt.ru/upload/iblock/899/75470956_1445_11ef_ba8e_5254001dfc81_7a3a1c2b_339d_11ef_ba90_5254001dfc81.jpeg</t>
  </si>
  <si>
    <t>https://topol-dt.ru/upload/iblock/e40/75470956_1445_11ef_ba8e_5254001dfc81_56dec338_3f85_11ef_ba90_5254001dfc81.jpeg</t>
  </si>
  <si>
    <t>https://topol-dt.ru/upload/iblock/5ea/75470956_1445_11ef_ba8e_5254001dfc81_56dec339_3f85_11ef_ba90_5254001dfc81.jpeg</t>
  </si>
  <si>
    <t>https://topol-dt.ru/upload/iblock/855/75470956_1445_11ef_ba8e_5254001dfc81_5f1f23a5_3f85_11ef_ba90_5254001dfc81.jpeg</t>
  </si>
  <si>
    <t>https://topol-dt.ru/upload/iblock/3b8/75470956_1445_11ef_ba8e_5254001dfc81_5f1f23a6_3f85_11ef_ba90_5254001dfc81.jpeg</t>
  </si>
  <si>
    <t>https://topol-dt.ru/upload/iblock/1f5/75470956_1445_11ef_ba8e_5254001dfc81_f272dbad_596a_11ef_ba90_5254001dfc81.pdf</t>
  </si>
  <si>
    <t>Комод Фея 1580, дуб крафт золотой-графит</t>
  </si>
  <si>
    <t>дуб крафт золотой-графит</t>
  </si>
  <si>
    <t>https://topol-dt.ru/catalog/komody_i_stoliki/komod_feya_1580_dub_kraft_zolotoy_grafit/</t>
  </si>
  <si>
    <t>https://topol-dt.ru/upload/iblock/abc/872fe0f8_1445_11ef_ba8e_5254001dfc81_95b10c22_339d_11ef_ba90_5254001dfc81.jpeg</t>
  </si>
  <si>
    <t>https://topol-dt.ru/upload/iblock/182/872fe0f8_1445_11ef_ba8e_5254001dfc81_95b10c23_339d_11ef_ba90_5254001dfc81.jpeg</t>
  </si>
  <si>
    <t>https://topol-dt.ru/upload/iblock/57e/872fe0f8_1445_11ef_ba8e_5254001dfc81_9bd1dbd3_339d_11ef_ba90_5254001dfc81.jpeg</t>
  </si>
  <si>
    <t>https://topol-dt.ru/upload/iblock/30a/872fe0f8_1445_11ef_ba8e_5254001dfc81_9bd1dbd4_339d_11ef_ba90_5254001dfc81.jpeg</t>
  </si>
  <si>
    <t>https://topol-dt.ru/upload/iblock/19b/872fe0f8_1445_11ef_ba8e_5254001dfc81_a265131a_339d_11ef_ba90_5254001dfc81.jpeg</t>
  </si>
  <si>
    <t>https://topol-dt.ru/upload/iblock/398/872fe0f8_1445_11ef_ba8e_5254001dfc81_a265131b_339d_11ef_ba90_5254001dfc81.jpeg</t>
  </si>
  <si>
    <t>https://topol-dt.ru/upload/iblock/5fe/872fe0f8_1445_11ef_ba8e_5254001dfc81_aa2e3f9c_339d_11ef_ba90_5254001dfc81.jpeg</t>
  </si>
  <si>
    <t>https://topol-dt.ru/upload/iblock/2db/872fe0f8_1445_11ef_ba8e_5254001dfc81_aa2e3f9d_339d_11ef_ba90_5254001dfc81.jpeg</t>
  </si>
  <si>
    <t>https://topol-dt.ru/upload/iblock/8ff/872fe0f8_1445_11ef_ba8e_5254001dfc81_aa2e3f9e_339d_11ef_ba90_5254001dfc81.jpeg</t>
  </si>
  <si>
    <t>https://topol-dt.ru/upload/iblock/314/872fe0f8_1445_11ef_ba8e_5254001dfc81_b3c5f18f_339d_11ef_ba90_5254001dfc81.jpeg</t>
  </si>
  <si>
    <t>https://topol-dt.ru/upload/iblock/ff4/872fe0f8_1445_11ef_ba8e_5254001dfc81_bda2ca32_339d_11ef_ba90_5254001dfc81.jpeg</t>
  </si>
  <si>
    <t>https://topol-dt.ru/upload/iblock/9c4/872fe0f8_1445_11ef_ba8e_5254001dfc81_bda2ca33_339d_11ef_ba90_5254001dfc81.jpeg</t>
  </si>
  <si>
    <t>https://topol-dt.ru/upload/iblock/16a/872fe0f8_1445_11ef_ba8e_5254001dfc81_c5541dbb_339d_11ef_ba90_5254001dfc81.jpeg</t>
  </si>
  <si>
    <t>https://topol-dt.ru/upload/iblock/e95/872fe0f8_1445_11ef_ba8e_5254001dfc81_721c7d72_3f85_11ef_ba90_5254001dfc81.jpeg</t>
  </si>
  <si>
    <t>https://topol-dt.ru/upload/iblock/b94/872fe0f8_1445_11ef_ba8e_5254001dfc81_721c7d73_3f85_11ef_ba90_5254001dfc81.jpeg</t>
  </si>
  <si>
    <t>https://topol-dt.ru/upload/iblock/782/872fe0f8_1445_11ef_ba8e_5254001dfc81_79c1e7f5_3f85_11ef_ba90_5254001dfc81.jpeg</t>
  </si>
  <si>
    <t>https://topol-dt.ru/upload/iblock/06d/872fe0f8_1445_11ef_ba8e_5254001dfc81_8dc68004_339d_11ef_ba90_5254001dfc81.pdf</t>
  </si>
  <si>
    <t>Комод Фея 1580, белый-графит</t>
  </si>
  <si>
    <t>https://topol-dt.ru/catalog/komody_i_stoliki/komod_feya_1580_belyy_grafit/</t>
  </si>
  <si>
    <t>https://topol-dt.ru/upload/iblock/55e/965e1ca1_1445_11ef_ba8e_5254001dfc81_664eea87_339c_11ef_ba90_5254001dfc81.jpeg</t>
  </si>
  <si>
    <t>https://topol-dt.ru/upload/iblock/dac/965e1ca1_1445_11ef_ba8e_5254001dfc81_664eea88_339c_11ef_ba90_5254001dfc81.jpeg</t>
  </si>
  <si>
    <t>https://topol-dt.ru/upload/iblock/fee/965e1ca1_1445_11ef_ba8e_5254001dfc81_6d90343b_339c_11ef_ba90_5254001dfc81.jpeg</t>
  </si>
  <si>
    <t>https://topol-dt.ru/upload/iblock/5f0/965e1ca1_1445_11ef_ba8e_5254001dfc81_6d90343c_339c_11ef_ba90_5254001dfc81.jpeg</t>
  </si>
  <si>
    <t>https://topol-dt.ru/upload/iblock/c18/965e1ca1_1445_11ef_ba8e_5254001dfc81_7431bde0_339c_11ef_ba90_5254001dfc81.jpeg</t>
  </si>
  <si>
    <t>https://topol-dt.ru/upload/iblock/db1/965e1ca1_1445_11ef_ba8e_5254001dfc81_7431bde1_339c_11ef_ba90_5254001dfc81.jpeg</t>
  </si>
  <si>
    <t>https://topol-dt.ru/upload/iblock/c14/965e1ca1_1445_11ef_ba8e_5254001dfc81_7bb81b69_339c_11ef_ba90_5254001dfc81.jpeg</t>
  </si>
  <si>
    <t>https://topol-dt.ru/upload/iblock/a2b/965e1ca1_1445_11ef_ba8e_5254001dfc81_7bb81b6a_339c_11ef_ba90_5254001dfc81.jpeg</t>
  </si>
  <si>
    <t>https://topol-dt.ru/upload/iblock/d16/965e1ca1_1445_11ef_ba8e_5254001dfc81_81c829dc_339c_11ef_ba90_5254001dfc81.jpeg</t>
  </si>
  <si>
    <t>https://topol-dt.ru/upload/iblock/67b/965e1ca1_1445_11ef_ba8e_5254001dfc81_81c829de_339c_11ef_ba90_5254001dfc81.jpeg</t>
  </si>
  <si>
    <t>https://topol-dt.ru/upload/iblock/3b5/965e1ca1_1445_11ef_ba8e_5254001dfc81_88bf79c5_339c_11ef_ba90_5254001dfc81.jpeg</t>
  </si>
  <si>
    <t>https://topol-dt.ru/upload/iblock/da6/965e1ca1_1445_11ef_ba8e_5254001dfc81_88bf79c6_339c_11ef_ba90_5254001dfc81.jpeg</t>
  </si>
  <si>
    <t>https://topol-dt.ru/upload/iblock/10a/965e1ca1_1445_11ef_ba8e_5254001dfc81_8ee03bee_339c_11ef_ba90_5254001dfc81.jpeg</t>
  </si>
  <si>
    <t>https://topol-dt.ru/upload/iblock/700/965e1ca1_1445_11ef_ba8e_5254001dfc81_8ee03bef_339c_11ef_ba90_5254001dfc81.jpeg</t>
  </si>
  <si>
    <t>https://topol-dt.ru/upload/iblock/0e8/965e1ca1_1445_11ef_ba8e_5254001dfc81_20df4281_3f85_11ef_ba90_5254001dfc81.jpeg</t>
  </si>
  <si>
    <t>https://topol-dt.ru/upload/iblock/263/965e1ca1_1445_11ef_ba8e_5254001dfc81_20df4282_3f85_11ef_ba90_5254001dfc81.jpeg</t>
  </si>
  <si>
    <t>https://topol-dt.ru/upload/iblock/311/965e1ca1_1445_11ef_ba8e_5254001dfc81_2a63e43c_3f85_11ef_ba90_5254001dfc81.jpeg</t>
  </si>
  <si>
    <t>https://topol-dt.ru/upload/iblock/e90/965e1ca1_1445_11ef_ba8e_5254001dfc81_2a63e43d_3f85_11ef_ba90_5254001dfc81.jpeg</t>
  </si>
  <si>
    <t>https://topol-dt.ru/upload/iblock/6fd/965e1ca1_1445_11ef_ba8e_5254001dfc81_5bb0f120_339c_11ef_ba90_5254001dfc81.pdf</t>
  </si>
  <si>
    <t>Комод Фея 1580, графит-белый</t>
  </si>
  <si>
    <t>графит-белый</t>
  </si>
  <si>
    <t>https://topol-dt.ru/catalog/komody_i_stoliki/komod_feya_1580_grafit_belyy/</t>
  </si>
  <si>
    <t>https://topol-dt.ru/upload/iblock/df8/a699c805_1445_11ef_ba8e_5254001dfc81_0ae82c7f_339d_11ef_ba90_5254001dfc81.jpeg</t>
  </si>
  <si>
    <t>https://topol-dt.ru/upload/iblock/31b/a699c805_1445_11ef_ba8e_5254001dfc81_11dac154_339d_11ef_ba90_5254001dfc81.jpeg</t>
  </si>
  <si>
    <t>https://topol-dt.ru/upload/iblock/8cb/a699c805_1445_11ef_ba8e_5254001dfc81_11dac155_339d_11ef_ba90_5254001dfc81.jpeg</t>
  </si>
  <si>
    <t>https://topol-dt.ru/upload/iblock/791/a699c805_1445_11ef_ba8e_5254001dfc81_11dac156_339d_11ef_ba90_5254001dfc81.jpeg</t>
  </si>
  <si>
    <t>https://topol-dt.ru/upload/iblock/b5d/a699c805_1445_11ef_ba8e_5254001dfc81_1a37b723_339d_11ef_ba90_5254001dfc81.jpeg</t>
  </si>
  <si>
    <t>https://topol-dt.ru/upload/iblock/cc5/a699c805_1445_11ef_ba8e_5254001dfc81_1a37b724_339d_11ef_ba90_5254001dfc81.jpeg</t>
  </si>
  <si>
    <t>https://topol-dt.ru/upload/iblock/1fa/a699c805_1445_11ef_ba8e_5254001dfc81_20dba095_339d_11ef_ba90_5254001dfc81.jpeg</t>
  </si>
  <si>
    <t>https://topol-dt.ru/upload/iblock/9a1/a699c805_1445_11ef_ba8e_5254001dfc81_20dba096_339d_11ef_ba90_5254001dfc81.jpeg</t>
  </si>
  <si>
    <t>https://topol-dt.ru/upload/iblock/35b/a699c805_1445_11ef_ba8e_5254001dfc81_2794fb93_339d_11ef_ba90_5254001dfc81.jpeg</t>
  </si>
  <si>
    <t>https://topol-dt.ru/upload/iblock/b82/a699c805_1445_11ef_ba8e_5254001dfc81_2794fb94_339d_11ef_ba90_5254001dfc81.jpeg</t>
  </si>
  <si>
    <t>https://topol-dt.ru/upload/iblock/2ba/a699c805_1445_11ef_ba8e_5254001dfc81_2794fb95_339d_11ef_ba90_5254001dfc81.jpeg</t>
  </si>
  <si>
    <t>https://topol-dt.ru/upload/iblock/4b7/a699c805_1445_11ef_ba8e_5254001dfc81_30ec4bf1_339d_11ef_ba90_5254001dfc81.jpeg</t>
  </si>
  <si>
    <t>https://topol-dt.ru/upload/iblock/a70/a699c805_1445_11ef_ba8e_5254001dfc81_30ec4bf2_339d_11ef_ba90_5254001dfc81.jpeg</t>
  </si>
  <si>
    <t>https://topol-dt.ru/upload/iblock/0cd/a699c805_1445_11ef_ba8e_5254001dfc81_379294d9_339d_11ef_ba90_5254001dfc81.jpeg</t>
  </si>
  <si>
    <t>https://topol-dt.ru/upload/iblock/69a/a699c805_1445_11ef_ba8e_5254001dfc81_3e357042_3f85_11ef_ba90_5254001dfc81.jpeg</t>
  </si>
  <si>
    <t>https://topol-dt.ru/upload/iblock/7b1/a699c805_1445_11ef_ba8e_5254001dfc81_3e357043_3f85_11ef_ba90_5254001dfc81.jpeg</t>
  </si>
  <si>
    <t>https://topol-dt.ru/upload/iblock/862/a699c805_1445_11ef_ba8e_5254001dfc81_44e7a9b5_3f85_11ef_ba90_5254001dfc81.jpeg</t>
  </si>
  <si>
    <t>https://topol-dt.ru/upload/iblock/be7/a699c805_1445_11ef_ba8e_5254001dfc81_44e7a9b6_3f85_11ef_ba90_5254001dfc81.jpeg</t>
  </si>
  <si>
    <t>https://topol-dt.ru/upload/iblock/2f6/a699c805_1445_11ef_ba8e_5254001dfc81_035cfd89_339d_11ef_ba90_5254001dfc81.pdf</t>
  </si>
  <si>
    <t>Кровать-чердак Polini kids Simple с письменным столом и шкафом, белый-дуб крафт золотой</t>
  </si>
  <si>
    <t>белый-дуб крафт золотой</t>
  </si>
  <si>
    <t>https://topol-dt.ru/catalog/krovati_cherdaki_s_igrovoy_zonoy/krovat_cherdak_polini_kids_simple_s_pismennym_stolom_i_shkafom_belyy_dub_kraft_zolotoy/</t>
  </si>
  <si>
    <t>https://topol-dt.ru/upload/iblock/799/89ff03db_175b_11ef_ba8e_5254001dfc81_3c26c7b8_3228_11ef_ba90_5254001dfc81.jpeg</t>
  </si>
  <si>
    <t>https://topol-dt.ru/upload/iblock/c99/89ff03db_175b_11ef_ba8e_5254001dfc81_3c26c7b9_3228_11ef_ba90_5254001dfc81.jpeg</t>
  </si>
  <si>
    <t>https://topol-dt.ru/upload/iblock/02b/89ff03db_175b_11ef_ba8e_5254001dfc81_4360e6ff_3228_11ef_ba90_5254001dfc81.jpeg</t>
  </si>
  <si>
    <t>https://topol-dt.ru/upload/iblock/cdf/89ff03db_175b_11ef_ba8e_5254001dfc81_4360e700_3228_11ef_ba90_5254001dfc81.jpeg</t>
  </si>
  <si>
    <t>https://topol-dt.ru/upload/iblock/98b/89ff03db_175b_11ef_ba8e_5254001dfc81_49d520d2_3228_11ef_ba90_5254001dfc81.jpeg</t>
  </si>
  <si>
    <t>https://topol-dt.ru/upload/iblock/0c3/89ff03db_175b_11ef_ba8e_5254001dfc81_49d520d3_3228_11ef_ba90_5254001dfc81.jpeg</t>
  </si>
  <si>
    <t>https://topol-dt.ru/upload/iblock/662/89ff03db_175b_11ef_ba8e_5254001dfc81_50c7ba0d_3228_11ef_ba90_5254001dfc81.jpeg</t>
  </si>
  <si>
    <t>https://topol-dt.ru/upload/iblock/5ac/89ff03db_175b_11ef_ba8e_5254001dfc81_50c7ba0e_3228_11ef_ba90_5254001dfc81.jpeg</t>
  </si>
  <si>
    <t>https://topol-dt.ru/upload/iblock/0d2/89ff03db_175b_11ef_ba8e_5254001dfc81_50c7ba0f_3228_11ef_ba90_5254001dfc81.jpeg</t>
  </si>
  <si>
    <t>https://topol-dt.ru/upload/iblock/d0f/89ff03db_175b_11ef_ba8e_5254001dfc81_22f5965e_3228_11ef_ba90_5254001dfc81.pdf</t>
  </si>
  <si>
    <t>https://topol-dt.ru/upload/iblock/112/89ff03db_175b_11ef_ba8e_5254001dfc81_22f5965f_3228_11ef_ba90_5254001dfc81.pdf</t>
  </si>
  <si>
    <t>https://topol-dt.ru/upload/iblock/3ea/89ff03db_175b_11ef_ba8e_5254001dfc81_2a989de8_3228_11ef_ba90_5254001dfc81.pdf</t>
  </si>
  <si>
    <t>https://topol-dt.ru/upload/iblock/3b8/89ff03db_175b_11ef_ba8e_5254001dfc81_2a989de9_3228_11ef_ba90_5254001dfc81.pdf</t>
  </si>
  <si>
    <t>https://topol-dt.ru/upload/iblock/fb4/89ff03db_175b_11ef_ba8e_5254001dfc81_310f3b92_3228_11ef_ba90_5254001dfc81.pdf</t>
  </si>
  <si>
    <t>Рамка для пеленания Polini kids для комода Универсальная, графит</t>
  </si>
  <si>
    <t>https://topol-dt.ru/catalog/pelenalnye_doski_1/ramka_dlya_pelenaniya_polini_kids_dlya_komoda_universalnaya_grafit/</t>
  </si>
  <si>
    <t>https://topol-dt.ru/upload/iblock/254/34d3e5c4_9974_11ee_abbd_549f35008dee_d78c15a4_347f_11ef_ba90_5254001dfc81.jpeg</t>
  </si>
  <si>
    <t>https://topol-dt.ru/upload/iblock/d5a/34d3e5c4_9974_11ee_abbd_549f35008dee_ab77e0ab_33b7_11ef_ba90_5254001dfc81.jpeg</t>
  </si>
  <si>
    <t>https://topol-dt.ru/upload/iblock/dee/34d3e5c4_9974_11ee_abbd_549f35008dee_ab77e0ac_33b7_11ef_ba90_5254001dfc81.jpeg</t>
  </si>
  <si>
    <t>https://topol-dt.ru/upload/iblock/f0c/34d3e5c4_9974_11ee_abbd_549f35008dee_ab77e0ae_33b7_11ef_ba90_5254001dfc81.jpeg</t>
  </si>
  <si>
    <t>https://topol-dt.ru/upload/iblock/99b/34d3e5c4_9974_11ee_abbd_549f35008dee_b3c8f418_33b7_11ef_ba90_5254001dfc81.jpeg</t>
  </si>
  <si>
    <t>https://topol-dt.ru/upload/iblock/dc3/34d3e5c4_9974_11ee_abbd_549f35008dee_b3c8f419_33b7_11ef_ba90_5254001dfc81.jpeg</t>
  </si>
  <si>
    <t>https://topol-dt.ru/upload/iblock/682/34d3e5c4_9974_11ee_abbd_549f35008dee_b3c8f41a_33b7_11ef_ba90_5254001dfc81.jpeg</t>
  </si>
  <si>
    <t>https://topol-dt.ru/upload/iblock/f3f/34d3e5c4_9974_11ee_abbd_549f35008dee_bbea597c_33b7_11ef_ba90_5254001dfc81.jpeg</t>
  </si>
  <si>
    <t>https://topol-dt.ru/upload/iblock/d4e/34d3e5c4_9974_11ee_abbd_549f35008dee_bbea597d_33b7_11ef_ba90_5254001dfc81.jpeg</t>
  </si>
  <si>
    <t>https://topol-dt.ru/upload/iblock/63a/34d3e5c4_9974_11ee_abbd_549f35008dee_bbea597e_33b7_11ef_ba90_5254001dfc81.jpeg</t>
  </si>
  <si>
    <t>https://topol-dt.ru/upload/iblock/394/34d3e5c4_9974_11ee_abbd_549f35008dee_c48ed6d9_33b7_11ef_ba90_5254001dfc81.jpeg</t>
  </si>
  <si>
    <t>https://topol-dt.ru/upload/iblock/a59/34d3e5c4_9974_11ee_abbd_549f35008dee_cdf93dd9_33b7_11ef_ba90_5254001dfc81.jpeg</t>
  </si>
  <si>
    <t>https://topol-dt.ru/upload/iblock/bef/34d3e5c4_9974_11ee_abbd_549f35008dee_c5100fe2_2d69_11ef_ba90_5254001dfc81.pdf</t>
  </si>
  <si>
    <t>Стеллаж Polini Home Smart Каскадный 10 секций, дуб крафт золотой</t>
  </si>
  <si>
    <t>дуб крафт золотой</t>
  </si>
  <si>
    <t>https://topol-dt.ru/catalog/shkafy_i_stellazhi/stellazh_polini_home_smart_kaskadnyy_10_sektsiy_dub_kraft_zolotoy/</t>
  </si>
  <si>
    <t>https://topol-dt.ru/upload/iblock/6de/cde9b682_1764_11ef_ba8e_5254001dfc81_4eb35be9_3480_11ef_ba90_5254001dfc81.jpeg</t>
  </si>
  <si>
    <t>https://topol-dt.ru/upload/iblock/cdb/cde9b682_1764_11ef_ba8e_5254001dfc81_4eb35bea_3480_11ef_ba90_5254001dfc81.jpeg</t>
  </si>
  <si>
    <t>https://topol-dt.ru/upload/iblock/d62/cde9b682_1764_11ef_ba8e_5254001dfc81_55b6ac81_3480_11ef_ba90_5254001dfc81.jpeg</t>
  </si>
  <si>
    <t>https://topol-dt.ru/upload/iblock/06c/cde9b682_1764_11ef_ba8e_5254001dfc81_55b6ac82_3480_11ef_ba90_5254001dfc81.jpeg</t>
  </si>
  <si>
    <t>https://topol-dt.ru/upload/iblock/39a/cde9b682_1764_11ef_ba8e_5254001dfc81_5c3b9669_3480_11ef_ba90_5254001dfc81.jpeg</t>
  </si>
  <si>
    <t>https://topol-dt.ru/upload/iblock/d25/cde9b682_1764_11ef_ba8e_5254001dfc81_5c3b966a_3480_11ef_ba90_5254001dfc81.jpeg</t>
  </si>
  <si>
    <t>https://topol-dt.ru/upload/iblock/ccb/cde9b682_1764_11ef_ba8e_5254001dfc81_4ed2d0a0_53dd_11ef_ba90_5254001dfc81.jpeg</t>
  </si>
  <si>
    <t>https://topol-dt.ru/upload/iblock/0d5/cde9b682_1764_11ef_ba8e_5254001dfc81_16b97bc5_347f_11ef_ba90_5254001dfc81.pdf</t>
  </si>
  <si>
    <t>Стеллаж Polini Home Smart Вертикальный, 6 секций, 40x28x202 см, дуб крафт золотой</t>
  </si>
  <si>
    <t>Модель имеет 6 секций.Может использоваться как отдельностоящий стеллаж, так и вместе с другими стеллажами из комплекта.Материал изделия: ЛДСП.Стеллаж подходит для хранения предметов или книг, эффективного использования стен комнаты и оформления интерьера. Может устанавливаться как в детской, так и в любой другой комнате квартиры благодаря универсальному дизайну.Размер, мм:высота: 2020;ширина:400;глубина: 280.</t>
  </si>
  <si>
    <t>https://topol-dt.ru/catalog/shkafy_i_stellazhi/stellazh_polini_home_smart_vertikalnyy_6_sektsiy_40x28x202_sm_dub_kraft_zolotoy/</t>
  </si>
  <si>
    <t>https://topol-dt.ru/upload/iblock/898/10d8be86_1765_11ef_ba8e_5254001dfc81_9c841439_3483_11ef_ba90_5254001dfc81.jpeg</t>
  </si>
  <si>
    <t>https://topol-dt.ru/upload/iblock/dd4/10d8be86_1765_11ef_ba8e_5254001dfc81_a298f6c7_3483_11ef_ba90_5254001dfc81.jpeg</t>
  </si>
  <si>
    <t>https://topol-dt.ru/upload/iblock/827/10d8be86_1765_11ef_ba8e_5254001dfc81_a298f6c8_3483_11ef_ba90_5254001dfc81.jpeg</t>
  </si>
  <si>
    <t>https://topol-dt.ru/upload/iblock/60c/10d8be86_1765_11ef_ba8e_5254001dfc81_a9381b16_3483_11ef_ba90_5254001dfc81.jpeg</t>
  </si>
  <si>
    <t>https://topol-dt.ru/upload/iblock/69c/10d8be86_1765_11ef_ba8e_5254001dfc81_a9381b17_3483_11ef_ba90_5254001dfc81.jpeg</t>
  </si>
  <si>
    <t>https://topol-dt.ru/upload/iblock/2b3/10d8be86_1765_11ef_ba8e_5254001dfc81_af352497_3483_11ef_ba90_5254001dfc81.jpeg</t>
  </si>
  <si>
    <t>https://topol-dt.ru/upload/iblock/c29/10d8be86_1765_11ef_ba8e_5254001dfc81_af352498_3483_11ef_ba90_5254001dfc81.jpeg</t>
  </si>
  <si>
    <t>https://topol-dt.ru/upload/iblock/0d4/10d8be86_1765_11ef_ba8e_5254001dfc81_2a656288_4847_11ef_ba90_5254001dfc81.jpeg</t>
  </si>
  <si>
    <t>https://topol-dt.ru/upload/iblock/83d/10d8be86_1765_11ef_ba8e_5254001dfc81_a3e6c4ef_3481_11ef_ba90_5254001dfc81.pdf</t>
  </si>
  <si>
    <t>Стеллаж Polini Home Smart Вертикальный, 6 секций, 80x28x202 см, дуб крафт золотой</t>
  </si>
  <si>
    <t>Модель имеет 6 секций.Может использоваться как отдельностоящий стеллаж, так и вместе с другими стеллажами из комплекта.Материал изделия: ЛДСП.Стеллаж подходит для хранения предметов или книг, эффективного использования стен комнаты и оформления интерьера. Может устанавливаться как в детской, так и в любой другой комнате квартиры благодаря универсальному дизайну.Размер, мм:высота: 2020;ширина:800;глубина: 280.</t>
  </si>
  <si>
    <t>https://topol-dt.ru/catalog/shkafy_i_stellazhi/stellazh_polini_home_smart_vertikalnyy_6_sektsiy_80x28x202_sm_dub_kraft_zolotoy/</t>
  </si>
  <si>
    <t>https://topol-dt.ru/upload/iblock/5fe/2c605ccf_1765_11ef_ba8e_5254001dfc81_643ff7c7_3482_11ef_ba90_5254001dfc81.jpeg</t>
  </si>
  <si>
    <t>https://topol-dt.ru/upload/iblock/2cd/2c605ccf_1765_11ef_ba8e_5254001dfc81_643ff7c8_3482_11ef_ba90_5254001dfc81.jpeg</t>
  </si>
  <si>
    <t>https://topol-dt.ru/upload/iblock/499/2c605ccf_1765_11ef_ba8e_5254001dfc81_6b96b783_3482_11ef_ba90_5254001dfc81.jpeg</t>
  </si>
  <si>
    <t>https://topol-dt.ru/upload/iblock/b9d/2c605ccf_1765_11ef_ba8e_5254001dfc81_6b96b784_3482_11ef_ba90_5254001dfc81.jpeg</t>
  </si>
  <si>
    <t>https://topol-dt.ru/upload/iblock/77f/2c605ccf_1765_11ef_ba8e_5254001dfc81_734a7217_3482_11ef_ba90_5254001dfc81.jpeg</t>
  </si>
  <si>
    <t>https://topol-dt.ru/upload/iblock/f36/2c605ccf_1765_11ef_ba8e_5254001dfc81_734a7218_3482_11ef_ba90_5254001dfc81.jpeg</t>
  </si>
  <si>
    <t>https://topol-dt.ru/upload/iblock/f6f/2c605ccf_1765_11ef_ba8e_5254001dfc81_7a8e2451_3482_11ef_ba90_5254001dfc81.jpeg</t>
  </si>
  <si>
    <t>https://topol-dt.ru/upload/iblock/393/2c605ccf_1765_11ef_ba8e_5254001dfc81_3f48fa77_4847_11ef_ba90_5254001dfc81.jpeg</t>
  </si>
  <si>
    <t>https://topol-dt.ru/upload/iblock/baa/2c605ccf_1765_11ef_ba8e_5254001dfc81_81bc59cf_3482_11ef_ba90_5254001dfc81.pdf</t>
  </si>
  <si>
    <t>Комод Polini kids Simple 1980, дуб крафт золотой</t>
  </si>
  <si>
    <t>35.75</t>
  </si>
  <si>
    <t>Комод выполнен в классическом стиле.Состоит из 3-х глубоких ящиков на шариковых направляющих.Для данного комода подойдут пеленальные рамки на 80 см и 60 см (приобретаются отдельно).Комод изготовлен из высококачественного и безопасного ЛДСП, а торцы деталей облицованы противоударной кромкой ПВХ 2 мм и 0,4 мм для обеспечения долговечности изделия.Продукция произведена в строгом соответствии с ГОСТ 16371, ТР ТС 025/2012 «О безопасности мебельной продукции» и Европейским стандартом качества для детских комодов EN 12221.Габариты: (ВхШхГ) 79,7х80,4х50,5 см..</t>
  </si>
  <si>
    <t>https://topol-dt.ru/catalog/komody_i_stoliki/komod_polini_kids_simple_1980_dub_kraft_zolotoy/</t>
  </si>
  <si>
    <t>https://topol-dt.ru/upload/iblock/ee4/792e345a_1404_11ef_ba8e_5254001dfc81_0fa83e8a_3dd6_11ef_ba90_5254001dfc81.jpeg</t>
  </si>
  <si>
    <t>https://topol-dt.ru/upload/iblock/2b8/792e345a_1404_11ef_ba8e_5254001dfc81_0fa83e8b_3dd6_11ef_ba90_5254001dfc81.jpeg</t>
  </si>
  <si>
    <t>https://topol-dt.ru/upload/iblock/8d7/792e345a_1404_11ef_ba8e_5254001dfc81_17f48a81_3dd6_11ef_ba90_5254001dfc81.jpeg</t>
  </si>
  <si>
    <t>https://topol-dt.ru/upload/iblock/4be/792e345a_1404_11ef_ba8e_5254001dfc81_1f015d38_3dd6_11ef_ba90_5254001dfc81.jpeg</t>
  </si>
  <si>
    <t>https://topol-dt.ru/upload/iblock/30f/792e345a_1404_11ef_ba8e_5254001dfc81_1f015d39_3dd6_11ef_ba90_5254001dfc81.jpeg</t>
  </si>
  <si>
    <t>https://topol-dt.ru/upload/iblock/049/792e345a_1404_11ef_ba8e_5254001dfc81_26ebe762_3dd6_11ef_ba90_5254001dfc81.jpeg</t>
  </si>
  <si>
    <t>https://topol-dt.ru/upload/iblock/bf5/792e345a_1404_11ef_ba8e_5254001dfc81_2e070a60_3dd6_11ef_ba90_5254001dfc81.jpeg</t>
  </si>
  <si>
    <t>https://topol-dt.ru/upload/iblock/b3f/792e345a_1404_11ef_ba8e_5254001dfc81_2e070a61_3dd6_11ef_ba90_5254001dfc81.jpeg</t>
  </si>
  <si>
    <t>https://topol-dt.ru/upload/iblock/b5c/792e345a_1404_11ef_ba8e_5254001dfc81_3556a00c_3dd6_11ef_ba90_5254001dfc81.jpeg</t>
  </si>
  <si>
    <t>https://topol-dt.ru/upload/iblock/8f8/792e345a_1404_11ef_ba8e_5254001dfc81_3556a00d_3dd6_11ef_ba90_5254001dfc81.jpeg</t>
  </si>
  <si>
    <t>https://topol-dt.ru/upload/iblock/bad/792e345a_1404_11ef_ba8e_5254001dfc81_3cd37fd6_3dd6_11ef_ba90_5254001dfc81.jpeg</t>
  </si>
  <si>
    <t>https://topol-dt.ru/upload/iblock/67b/792e345a_1404_11ef_ba8e_5254001dfc81_3cd37fd7_3dd6_11ef_ba90_5254001dfc81.jpeg</t>
  </si>
  <si>
    <t>https://topol-dt.ru/upload/iblock/e24/792e345a_1404_11ef_ba8e_5254001dfc81_43d1ffd1_3dd6_11ef_ba90_5254001dfc81.jpeg</t>
  </si>
  <si>
    <t>https://topol-dt.ru/upload/iblock/a7b/792e345a_1404_11ef_ba8e_5254001dfc81_49f791d3_3dd6_11ef_ba90_5254001dfc81.jpeg</t>
  </si>
  <si>
    <t>https://topol-dt.ru/upload/iblock/f2f/792e345a_1404_11ef_ba8e_5254001dfc81_983be5ca_4831_11ef_ba90_5254001dfc81.jpeg</t>
  </si>
  <si>
    <t>https://topol-dt.ru/upload/iblock/5e0/792e345a_1404_11ef_ba8e_5254001dfc81_983be5cb_4831_11ef_ba90_5254001dfc81.jpeg</t>
  </si>
  <si>
    <t>https://topol-dt.ru/upload/iblock/263/792e345a_1404_11ef_ba8e_5254001dfc81_9fd7bc0e_4831_11ef_ba90_5254001dfc81.jpeg</t>
  </si>
  <si>
    <t>https://topol-dt.ru/upload/iblock/34d/792e345a_1404_11ef_ba8e_5254001dfc81_01b4be72_3dd6_11ef_ba90_5254001dfc81.pdf</t>
  </si>
  <si>
    <t>Комод Polini kids Simple 1980, дуб крафт золотой (с белыми вставками)</t>
  </si>
  <si>
    <t>https://topol-dt.ru/catalog/komody_i_stoliki/komod_polini_kids_simple_1980_dub_kraft_zolotoy_s_belymi_vstavkami/</t>
  </si>
  <si>
    <t>https://topol-dt.ru/upload/iblock/e71/90df74c3_1404_11ef_ba8e_5254001dfc81_577d6cef_3dd6_11ef_ba90_5254001dfc81.jpeg</t>
  </si>
  <si>
    <t>https://topol-dt.ru/upload/iblock/e69/90df74c3_1404_11ef_ba8e_5254001dfc81_650d100c_3dd6_11ef_ba90_5254001dfc81.jpeg</t>
  </si>
  <si>
    <t>https://topol-dt.ru/upload/iblock/310/90df74c3_1404_11ef_ba8e_5254001dfc81_650d100d_3dd6_11ef_ba90_5254001dfc81.jpeg</t>
  </si>
  <si>
    <t>https://topol-dt.ru/upload/iblock/ee1/90df74c3_1404_11ef_ba8e_5254001dfc81_6dda43a4_3dd6_11ef_ba90_5254001dfc81.jpeg</t>
  </si>
  <si>
    <t>https://topol-dt.ru/upload/iblock/c4f/90df74c3_1404_11ef_ba8e_5254001dfc81_6dda43a5_3dd6_11ef_ba90_5254001dfc81.jpeg</t>
  </si>
  <si>
    <t>https://topol-dt.ru/upload/iblock/978/90df74c3_1404_11ef_ba8e_5254001dfc81_75a5f321_3dd6_11ef_ba90_5254001dfc81.jpeg</t>
  </si>
  <si>
    <t>https://topol-dt.ru/upload/iblock/50e/90df74c3_1404_11ef_ba8e_5254001dfc81_7ba31597_3dd6_11ef_ba90_5254001dfc81.jpeg</t>
  </si>
  <si>
    <t>https://topol-dt.ru/upload/iblock/265/90df74c3_1404_11ef_ba8e_5254001dfc81_7ba31598_3dd6_11ef_ba90_5254001dfc81.jpeg</t>
  </si>
  <si>
    <t>https://topol-dt.ru/upload/iblock/2aa/90df74c3_1404_11ef_ba8e_5254001dfc81_83489f29_3dd6_11ef_ba90_5254001dfc81.jpeg</t>
  </si>
  <si>
    <t>https://topol-dt.ru/upload/iblock/3a1/90df74c3_1404_11ef_ba8e_5254001dfc81_83489f2a_3dd6_11ef_ba90_5254001dfc81.jpeg</t>
  </si>
  <si>
    <t>https://topol-dt.ru/upload/iblock/963/90df74c3_1404_11ef_ba8e_5254001dfc81_89d4cb07_3dd6_11ef_ba90_5254001dfc81.jpeg</t>
  </si>
  <si>
    <t>https://topol-dt.ru/upload/iblock/26c/90df74c3_1404_11ef_ba8e_5254001dfc81_89d4cb08_3dd6_11ef_ba90_5254001dfc81.jpeg</t>
  </si>
  <si>
    <t>https://topol-dt.ru/upload/iblock/3a4/90df74c3_1404_11ef_ba8e_5254001dfc81_91aa01c0_3dd6_11ef_ba90_5254001dfc81.jpeg</t>
  </si>
  <si>
    <t>https://topol-dt.ru/upload/iblock/eec/90df74c3_1404_11ef_ba8e_5254001dfc81_91aa01c1_3dd6_11ef_ba90_5254001dfc81.jpeg</t>
  </si>
  <si>
    <t>https://topol-dt.ru/upload/iblock/017/90df74c3_1404_11ef_ba8e_5254001dfc81_b5813a3e_4831_11ef_ba90_5254001dfc81.jpeg</t>
  </si>
  <si>
    <t>https://topol-dt.ru/upload/iblock/0cd/90df74c3_1404_11ef_ba8e_5254001dfc81_b5813a3f_4831_11ef_ba90_5254001dfc81.jpeg</t>
  </si>
  <si>
    <t>https://topol-dt.ru/upload/iblock/2ce/90df74c3_1404_11ef_ba8e_5254001dfc81_bd5fcd54_4831_11ef_ba90_5254001dfc81.jpeg</t>
  </si>
  <si>
    <t>https://topol-dt.ru/upload/iblock/575/90df74c3_1404_11ef_ba8e_5254001dfc81_577d6cee_3dd6_11ef_ba90_5254001dfc81.pdf</t>
  </si>
  <si>
    <t>Комод Polini kids Simple 1980, дуб крафт золотой-белый</t>
  </si>
  <si>
    <t>https://topol-dt.ru/catalog/komody_i_stoliki/komod_polini_kids_simple_1980_dub_kraft_zolotoy_belyy/</t>
  </si>
  <si>
    <t>https://topol-dt.ru/upload/iblock/32c/a6332b6a_1404_11ef_ba8e_5254001dfc81_a3c77e9d_3dd6_11ef_ba90_5254001dfc81.jpeg</t>
  </si>
  <si>
    <t>https://topol-dt.ru/upload/iblock/948/a6332b6a_1404_11ef_ba8e_5254001dfc81_ad1ef4a3_3dd6_11ef_ba90_5254001dfc81.jpeg</t>
  </si>
  <si>
    <t>https://topol-dt.ru/upload/iblock/5ad/a6332b6a_1404_11ef_ba8e_5254001dfc81_ad1ef4a4_3dd6_11ef_ba90_5254001dfc81.jpeg</t>
  </si>
  <si>
    <t>https://topol-dt.ru/upload/iblock/e45/a6332b6a_1404_11ef_ba8e_5254001dfc81_b4c6d58a_3dd6_11ef_ba90_5254001dfc81.jpeg</t>
  </si>
  <si>
    <t>https://topol-dt.ru/upload/iblock/80c/a6332b6a_1404_11ef_ba8e_5254001dfc81_b4c6d58b_3dd6_11ef_ba90_5254001dfc81.jpeg</t>
  </si>
  <si>
    <t>https://topol-dt.ru/upload/iblock/d13/a6332b6a_1404_11ef_ba8e_5254001dfc81_bc521b91_3dd6_11ef_ba90_5254001dfc81.jpeg</t>
  </si>
  <si>
    <t>https://topol-dt.ru/upload/iblock/b87/a6332b6a_1404_11ef_ba8e_5254001dfc81_bc521b92_3dd6_11ef_ba90_5254001dfc81.jpeg</t>
  </si>
  <si>
    <t>https://topol-dt.ru/upload/iblock/f96/a6332b6a_1404_11ef_ba8e_5254001dfc81_c4f454b9_3dd6_11ef_ba90_5254001dfc81.jpeg</t>
  </si>
  <si>
    <t>https://topol-dt.ru/upload/iblock/77f/a6332b6a_1404_11ef_ba8e_5254001dfc81_c4f454ba_3dd6_11ef_ba90_5254001dfc81.jpeg</t>
  </si>
  <si>
    <t>https://topol-dt.ru/upload/iblock/99c/a6332b6a_1404_11ef_ba8e_5254001dfc81_cc5e3a7c_3dd6_11ef_ba90_5254001dfc81.jpeg</t>
  </si>
  <si>
    <t>https://topol-dt.ru/upload/iblock/579/a6332b6a_1404_11ef_ba8e_5254001dfc81_cc5e3a7d_3dd6_11ef_ba90_5254001dfc81.jpeg</t>
  </si>
  <si>
    <t>https://topol-dt.ru/upload/iblock/4f4/a6332b6a_1404_11ef_ba8e_5254001dfc81_d3390b00_3dd6_11ef_ba90_5254001dfc81.jpeg</t>
  </si>
  <si>
    <t>https://topol-dt.ru/upload/iblock/03e/a6332b6a_1404_11ef_ba8e_5254001dfc81_d3390b01_3dd6_11ef_ba90_5254001dfc81.jpeg</t>
  </si>
  <si>
    <t>https://topol-dt.ru/upload/iblock/af2/a6332b6a_1404_11ef_ba8e_5254001dfc81_daa2ef8b_3dd6_11ef_ba90_5254001dfc81.jpeg</t>
  </si>
  <si>
    <t>https://topol-dt.ru/upload/iblock/9f9/a6332b6a_1404_11ef_ba8e_5254001dfc81_cb723e55_4831_11ef_ba90_5254001dfc81.jpeg</t>
  </si>
  <si>
    <t>https://topol-dt.ru/upload/iblock/ba8/a6332b6a_1404_11ef_ba8e_5254001dfc81_cb723e56_4831_11ef_ba90_5254001dfc81.jpeg</t>
  </si>
  <si>
    <t>https://topol-dt.ru/upload/iblock/d5d/a6332b6a_1404_11ef_ba8e_5254001dfc81_d2ecb37e_4831_11ef_ba90_5254001dfc81.jpeg</t>
  </si>
  <si>
    <t>https://topol-dt.ru/upload/iblock/3e6/a6332b6a_1404_11ef_ba8e_5254001dfc81_a3c77e9c_3dd6_11ef_ba90_5254001dfc81.pdf</t>
  </si>
  <si>
    <t>Комод Polini kids Simple 1980, белый-дуб крафт золотой</t>
  </si>
  <si>
    <t>https://topol-dt.ru/catalog/komody_i_stoliki/komod_polini_kids_simple_1980_belyy_dub_kraft_zolotoy/</t>
  </si>
  <si>
    <t>https://topol-dt.ru/upload/iblock/b3f/bb088429_1404_11ef_ba8e_5254001dfc81_eda071b1_3dd6_11ef_ba90_5254001dfc81.jpeg</t>
  </si>
  <si>
    <t>https://topol-dt.ru/upload/iblock/65c/bb088429_1404_11ef_ba8e_5254001dfc81_eda071b2_3dd6_11ef_ba90_5254001dfc81.jpeg</t>
  </si>
  <si>
    <t>https://topol-dt.ru/upload/iblock/bff/bb088429_1404_11ef_ba8e_5254001dfc81_f4daa473_3dd6_11ef_ba90_5254001dfc81.jpeg</t>
  </si>
  <si>
    <t>https://topol-dt.ru/upload/iblock/522/bb088429_1404_11ef_ba8e_5254001dfc81_f4daa474_3dd6_11ef_ba90_5254001dfc81.jpeg</t>
  </si>
  <si>
    <t>https://topol-dt.ru/upload/iblock/ef3/bb088429_1404_11ef_ba8e_5254001dfc81_fada18ed_3dd6_11ef_ba90_5254001dfc81.jpeg</t>
  </si>
  <si>
    <t>https://topol-dt.ru/upload/iblock/6d2/bb088429_1404_11ef_ba8e_5254001dfc81_fada18ee_3dd6_11ef_ba90_5254001dfc81.jpeg</t>
  </si>
  <si>
    <t>https://topol-dt.ru/upload/iblock/c5c/bb088429_1404_11ef_ba8e_5254001dfc81_05ef594f_3dd7_11ef_ba90_5254001dfc81.jpeg</t>
  </si>
  <si>
    <t>https://topol-dt.ru/upload/iblock/607/bb088429_1404_11ef_ba8e_5254001dfc81_05ef5950_3dd7_11ef_ba90_5254001dfc81.jpeg</t>
  </si>
  <si>
    <t>https://topol-dt.ru/upload/iblock/98a/bb088429_1404_11ef_ba8e_5254001dfc81_0c424681_3dd7_11ef_ba90_5254001dfc81.jpeg</t>
  </si>
  <si>
    <t>https://topol-dt.ru/upload/iblock/88b/bb088429_1404_11ef_ba8e_5254001dfc81_0c424682_3dd7_11ef_ba90_5254001dfc81.jpeg</t>
  </si>
  <si>
    <t>https://topol-dt.ru/upload/iblock/8f1/bb088429_1404_11ef_ba8e_5254001dfc81_138ac173_3dd7_11ef_ba90_5254001dfc81.jpeg</t>
  </si>
  <si>
    <t>https://topol-dt.ru/upload/iblock/9c4/bb088429_1404_11ef_ba8e_5254001dfc81_138ac174_3dd7_11ef_ba90_5254001dfc81.jpeg</t>
  </si>
  <si>
    <t>https://topol-dt.ru/upload/iblock/1ec/bb088429_1404_11ef_ba8e_5254001dfc81_1aa1295b_3dd7_11ef_ba90_5254001dfc81.jpeg</t>
  </si>
  <si>
    <t>https://topol-dt.ru/upload/iblock/1df/bb088429_1404_11ef_ba8e_5254001dfc81_1aa1295c_3dd7_11ef_ba90_5254001dfc81.jpeg</t>
  </si>
  <si>
    <t>https://topol-dt.ru/upload/iblock/d26/bb088429_1404_11ef_ba8e_5254001dfc81_20f1ad5e_3dd7_11ef_ba90_5254001dfc81.jpeg</t>
  </si>
  <si>
    <t>https://topol-dt.ru/upload/iblock/a50/bb088429_1404_11ef_ba8e_5254001dfc81_e19c8010_4831_11ef_ba90_5254001dfc81.jpeg</t>
  </si>
  <si>
    <t>https://topol-dt.ru/upload/iblock/d07/bb088429_1404_11ef_ba8e_5254001dfc81_e19c8011_4831_11ef_ba90_5254001dfc81.jpeg</t>
  </si>
  <si>
    <t>https://topol-dt.ru/upload/iblock/f60/bb088429_1404_11ef_ba8e_5254001dfc81_e8abad39_4831_11ef_ba90_5254001dfc81.jpeg</t>
  </si>
  <si>
    <t>https://topol-dt.ru/upload/iblock/e05/bb088429_1404_11ef_ba8e_5254001dfc81_e57c9bbd_3dd6_11ef_ba90_5254001dfc81.pdf</t>
  </si>
  <si>
    <t>Комод Polini kids Simple 1980, графит-дуб крафт золотой</t>
  </si>
  <si>
    <t>графит-дуб крафт золотой</t>
  </si>
  <si>
    <t>https://topol-dt.ru/catalog/komody_i_stoliki/komod_polini_kids_simple_1980_grafit_dub_kraft_zolotoy/</t>
  </si>
  <si>
    <t>https://topol-dt.ru/upload/iblock/e10/d3b424ba_1404_11ef_ba8e_5254001dfc81_328be564_3dd7_11ef_ba90_5254001dfc81.jpeg</t>
  </si>
  <si>
    <t>https://topol-dt.ru/upload/iblock/d95/d3b424ba_1404_11ef_ba8e_5254001dfc81_3ac2c943_3dd7_11ef_ba90_5254001dfc81.jpeg</t>
  </si>
  <si>
    <t>https://topol-dt.ru/upload/iblock/88f/d3b424ba_1404_11ef_ba8e_5254001dfc81_3ac2c944_3dd7_11ef_ba90_5254001dfc81.jpeg</t>
  </si>
  <si>
    <t>https://topol-dt.ru/upload/iblock/8da/d3b424ba_1404_11ef_ba8e_5254001dfc81_4104fa69_3dd7_11ef_ba90_5254001dfc81.jpeg</t>
  </si>
  <si>
    <t>https://topol-dt.ru/upload/iblock/98d/d3b424ba_1404_11ef_ba8e_5254001dfc81_4104fa6a_3dd7_11ef_ba90_5254001dfc81.jpeg</t>
  </si>
  <si>
    <t>https://topol-dt.ru/upload/iblock/da6/d3b424ba_1404_11ef_ba8e_5254001dfc81_475f0a67_3dd7_11ef_ba90_5254001dfc81.jpeg</t>
  </si>
  <si>
    <t>https://topol-dt.ru/upload/iblock/9a8/d3b424ba_1404_11ef_ba8e_5254001dfc81_475f0a68_3dd7_11ef_ba90_5254001dfc81.jpeg</t>
  </si>
  <si>
    <t>https://topol-dt.ru/upload/iblock/c4e/d3b424ba_1404_11ef_ba8e_5254001dfc81_4f047fd2_3dd7_11ef_ba90_5254001dfc81.jpeg</t>
  </si>
  <si>
    <t>https://topol-dt.ru/upload/iblock/5b0/d3b424ba_1404_11ef_ba8e_5254001dfc81_4f047fd3_3dd7_11ef_ba90_5254001dfc81.jpeg</t>
  </si>
  <si>
    <t>https://topol-dt.ru/upload/iblock/0d4/d3b424ba_1404_11ef_ba8e_5254001dfc81_56c1cd29_3dd7_11ef_ba90_5254001dfc81.jpeg</t>
  </si>
  <si>
    <t>https://topol-dt.ru/upload/iblock/ece/d3b424ba_1404_11ef_ba8e_5254001dfc81_56c1cd2a_3dd7_11ef_ba90_5254001dfc81.jpeg</t>
  </si>
  <si>
    <t>https://topol-dt.ru/upload/iblock/5d8/d3b424ba_1404_11ef_ba8e_5254001dfc81_5cc39fdc_3dd7_11ef_ba90_5254001dfc81.jpeg</t>
  </si>
  <si>
    <t>https://topol-dt.ru/upload/iblock/7d1/d3b424ba_1404_11ef_ba8e_5254001dfc81_5cc39fdd_3dd7_11ef_ba90_5254001dfc81.jpeg</t>
  </si>
  <si>
    <t>https://topol-dt.ru/upload/iblock/8b6/d3b424ba_1404_11ef_ba8e_5254001dfc81_6324d1e6_3dd7_11ef_ba90_5254001dfc81.jpeg</t>
  </si>
  <si>
    <t>https://topol-dt.ru/upload/iblock/9d8/d3b424ba_1404_11ef_ba8e_5254001dfc81_693c1a92_3dd7_11ef_ba90_5254001dfc81.jpeg</t>
  </si>
  <si>
    <t>https://topol-dt.ru/upload/iblock/582/d3b424ba_1404_11ef_ba8e_5254001dfc81_83398491_4e59_11ef_ba90_5254001dfc81.jpeg</t>
  </si>
  <si>
    <t>https://topol-dt.ru/upload/iblock/0bc/d3b424ba_1404_11ef_ba8e_5254001dfc81_8b0c37d6_4e59_11ef_ba90_5254001dfc81.jpeg</t>
  </si>
  <si>
    <t>https://topol-dt.ru/upload/iblock/93b/d3b424ba_1404_11ef_ba8e_5254001dfc81_8b0c37d7_4e59_11ef_ba90_5254001dfc81.jpeg</t>
  </si>
  <si>
    <t>https://topol-dt.ru/upload/iblock/683/d3b424ba_1404_11ef_ba8e_5254001dfc81_328be563_3dd7_11ef_ba90_5254001dfc81.pdf</t>
  </si>
  <si>
    <t>Кровать детская Polini kids Disney baby 750 &amp;quot;Кошка Мари&amp;quot;, белый-розовый</t>
  </si>
  <si>
    <t>0.83148</t>
  </si>
  <si>
    <t>Детская кроватка Polini kids Disney baby 750 Далматинец с ортопедическим ложем имеет стандартный размер 120х60.Передняя боковина снимается и кроватка превращается в диванчик.Оснащена механизмом качания.Накладки на бортики анти-зубки.Имеет 3 положения ложа по высоте.Рисунок Кошки Мари на спинках кровати.Выдвижной ящик в основании.Размер (ВхШхГ):102х123х65 см.</t>
  </si>
  <si>
    <t>https://topol-dt.ru/catalog/krovati_transformery_iz_ldsp_i_mdf/krovat_detskaya_polini_kids_disney_baby_750_koshka_mari_belyy_rozovyy/</t>
  </si>
  <si>
    <t>Кровать детская Polini kids Vintage 300 металлическая, белый</t>
  </si>
  <si>
    <t>Кроватка детская Polini kids Vintage 300 изготовлена из прочного материала: металл.Надежная и прочная конструкция обеспечивают устойчивость даже с самым непоседливым малышом.Предназначена для детей в возрасте от 6 до 16 лет.Модель оснащена реечным днищем.Универсальный цвет сочетается с любой детской мебелью, а также с любым постельным бельем.Габариты (ДхШхВ): 205х91х100 см.Максимальная нагрузка: 80 кг.</t>
  </si>
  <si>
    <t>https://topol-dt.ru/catalog/krovatki/krovat_detskaya_polini_kids_vintage_300_metallicheskaya_belyy/</t>
  </si>
  <si>
    <t>Кровать детская Polini kids Vintage 300 металлическая, бронзовый</t>
  </si>
  <si>
    <t>https://topol-dt.ru/catalog/krovatki/krovat_detskaya_polini_kids_vintage_300_metallicheskaya_bronzovyy/</t>
  </si>
  <si>
    <t>Кровать детская Polini kids Vintage 300 металлическая, золотистый</t>
  </si>
  <si>
    <t>https://topol-dt.ru/catalog/krovatki/krovat_detskaya_polini_kids_vintage_300_metallicheskaya_zolotistyy/</t>
  </si>
  <si>
    <t>Кровать детская Polini kids Vintage 300 металлическая, черный матовый</t>
  </si>
  <si>
    <t>https://topol-dt.ru/catalog/krovatki/krovat_detskaya_polini_kids_vintage_300_metallicheskaya_chernyy_matovyy/</t>
  </si>
  <si>
    <t>Кровать детская Polini kids Disney baby 750 &amp;quot;101 Далматинец&amp;quot;, белый-серый</t>
  </si>
  <si>
    <t>Детская кроватка Polini kids Disney baby 750 Далматинец с ортопедическим ложем имеет стандартный размер 120х60.Передняя боковина снимается и кроватка превращается в диванчик.Оснащена механизмом качания.Накладки на бортики анти-зубки.Имеет 3 положения ложа по высоте.Рисунок далматинцев на спинках кровати.Выдвижной ящик в основании.Размер (ВхШхГ):102х123х65 см.</t>
  </si>
  <si>
    <t>https://topol-dt.ru/catalog/krovati_transformery_iz_ldsp_i_mdf/krovat_detskaya_polini_kids_disney_baby_750_101_dalmatinets_belyy_seryy/</t>
  </si>
  <si>
    <t>Кровать детская Polini kids Simple 3435, белый-дуб каменный</t>
  </si>
  <si>
    <t>https://topol-dt.ru/catalog/krovati_podrostkovye/krovat_detskaya_polini_kids_simple_3435_belyy_dub_kamennyy/</t>
  </si>
  <si>
    <t>https://topol-dt.ru/upload/iblock/cf8/f9fc9b6e_97f3_11ee_abbd_549f35008dee_0d34888a_43b5_11ef_ba90_5254001dfc81.jpeg</t>
  </si>
  <si>
    <t>https://topol-dt.ru/upload/iblock/742/f9fc9b6e_97f3_11ee_abbd_549f35008dee_0d34888b_43b5_11ef_ba90_5254001dfc81.jpeg</t>
  </si>
  <si>
    <t>https://topol-dt.ru/upload/iblock/0e4/f9fc9b6e_97f3_11ee_abbd_549f35008dee_137dddff_43b5_11ef_ba90_5254001dfc81.jpeg</t>
  </si>
  <si>
    <t>https://topol-dt.ru/upload/iblock/b40/f9fc9b6e_97f3_11ee_abbd_549f35008dee_137dde00_43b5_11ef_ba90_5254001dfc81.jpeg</t>
  </si>
  <si>
    <t>https://topol-dt.ru/upload/iblock/d95/f9fc9b6e_97f3_11ee_abbd_549f35008dee_1a052793_43b5_11ef_ba90_5254001dfc81.jpeg</t>
  </si>
  <si>
    <t>https://topol-dt.ru/upload/iblock/a41/f9fc9b6e_97f3_11ee_abbd_549f35008dee_1a052794_43b5_11ef_ba90_5254001dfc81.jpeg</t>
  </si>
  <si>
    <t>https://topol-dt.ru/upload/iblock/c6c/f9fc9b6e_97f3_11ee_abbd_549f35008dee_208c766c_43b5_11ef_ba90_5254001dfc81.jpeg</t>
  </si>
  <si>
    <t>https://topol-dt.ru/upload/iblock/ba7/f9fc9b6e_97f3_11ee_abbd_549f35008dee_208c766d_43b5_11ef_ba90_5254001dfc81.jpeg</t>
  </si>
  <si>
    <t>https://topol-dt.ru/upload/iblock/4c5/f9fc9b6e_97f3_11ee_abbd_549f35008dee_27d7486e_43b5_11ef_ba90_5254001dfc81.jpeg</t>
  </si>
  <si>
    <t>https://topol-dt.ru/upload/iblock/ef5/f9fc9b6e_97f3_11ee_abbd_549f35008dee_27d7486f_43b5_11ef_ba90_5254001dfc81.jpeg</t>
  </si>
  <si>
    <t>https://topol-dt.ru/upload/iblock/5ce/f9fc9b6e_97f3_11ee_abbd_549f35008dee_3044f777_43b5_11ef_ba90_5254001dfc81.jpeg</t>
  </si>
  <si>
    <t>https://topol-dt.ru/upload/iblock/db9/f9fc9b6e_97f3_11ee_abbd_549f35008dee_3044f778_43b5_11ef_ba90_5254001dfc81.jpeg</t>
  </si>
  <si>
    <t>Кровать детская Polini kids Simple 3435, белый-натуральный</t>
  </si>
  <si>
    <t>Кровать детская Polini kids Simple 3435 изготовлена из высококачественной ЛДСП и экологически чистого материала – массив березы. - береза считается одной из самых чистых пород дерева, гипоаллергенна,- прекрасно сохраняет тепло,- бактерицидна – очищает воздух от вредных веществ,- прочная и надежная древесина – не подвержена царапинам, трещинам, вмятинам,- имеет долгий срок эксплуатации,- мебель можно собирать и разбирать, она не крошится в местах крепления,- идеально подходят для детских комнат.Основание кровати 3435 Simple представлено латофлексами, произведенными из березового шпона – натурального, долговечного, прочного и безопасного материала. Реечное днище пропускает воздух, обеспечивает хорошую вентиляцию матраца. Бортики по периметру оградят от случайных падений во время сна. Может быть собрано как на левую, так и на правую стороны. Размеры кровати (ДхШхВ) – 165,8х88,4х58 см.Сечение опор по краям кровати – 40х24 см.Размер матраса 160х80 см.Максимальная толщина матраса – 12 см. Изделие строго соответствует ГОСТ 19917 и ТР ТС 025/2012 «О безопасности мебельной продукции».</t>
  </si>
  <si>
    <t>https://topol-dt.ru/catalog/krovati_podrostkovye/krovat_detskaya_polini_kids_simple_3435_belyy_naturalnyy/</t>
  </si>
  <si>
    <t>https://topol-dt.ru/upload/iblock/683/0ffa31d7_97f4_11ee_abbd_549f35008dee_6eedab17_43b5_11ef_ba90_5254001dfc81.jpeg</t>
  </si>
  <si>
    <t>https://topol-dt.ru/upload/iblock/fcb/0ffa31d7_97f4_11ee_abbd_549f35008dee_6eedab18_43b5_11ef_ba90_5254001dfc81.jpeg</t>
  </si>
  <si>
    <t>https://topol-dt.ru/upload/iblock/9c1/0ffa31d7_97f4_11ee_abbd_549f35008dee_760ff2ae_43b5_11ef_ba90_5254001dfc81.jpeg</t>
  </si>
  <si>
    <t>https://topol-dt.ru/upload/iblock/665/0ffa31d7_97f4_11ee_abbd_549f35008dee_760ff2af_43b5_11ef_ba90_5254001dfc81.jpeg</t>
  </si>
  <si>
    <t>https://topol-dt.ru/upload/iblock/d7b/0ffa31d7_97f4_11ee_abbd_549f35008dee_7cd7a242_43b5_11ef_ba90_5254001dfc81.jpeg</t>
  </si>
  <si>
    <t>https://topol-dt.ru/upload/iblock/42a/0ffa31d7_97f4_11ee_abbd_549f35008dee_7cd7a243_43b5_11ef_ba90_5254001dfc81.jpeg</t>
  </si>
  <si>
    <t>https://topol-dt.ru/upload/iblock/a79/0ffa31d7_97f4_11ee_abbd_549f35008dee_866103d0_43b5_11ef_ba90_5254001dfc81.jpeg</t>
  </si>
  <si>
    <t>https://topol-dt.ru/upload/iblock/bde/0ffa31d7_97f4_11ee_abbd_549f35008dee_866103d1_43b5_11ef_ba90_5254001dfc81.jpeg</t>
  </si>
  <si>
    <t>https://topol-dt.ru/upload/iblock/2fc/0ffa31d7_97f4_11ee_abbd_549f35008dee_906d89be_43b5_11ef_ba90_5254001dfc81.jpeg</t>
  </si>
  <si>
    <t>https://topol-dt.ru/upload/iblock/b7d/0ffa31d7_97f4_11ee_abbd_549f35008dee_906d89bf_43b5_11ef_ba90_5254001dfc81.jpeg</t>
  </si>
  <si>
    <t>https://topol-dt.ru/upload/iblock/667/0ffa31d7_97f4_11ee_abbd_549f35008dee_97aa0b09_43b5_11ef_ba90_5254001dfc81.jpeg</t>
  </si>
  <si>
    <t>https://topol-dt.ru/upload/iblock/40a/0ffa31d7_97f4_11ee_abbd_549f35008dee_f52dc846_3eb7_11ef_ba90_5254001dfc81.pdf</t>
  </si>
  <si>
    <t>Кровать детская Polini kids Simple 3435, белый-дуб крафт</t>
  </si>
  <si>
    <t>https://topol-dt.ru/catalog/krovati_podrostkovye/krovat_detskaya_polini_kids_simple_3435_belyy_dub_kraft/</t>
  </si>
  <si>
    <t>https://topol-dt.ru/upload/iblock/0bd/1d9971c9_97f4_11ee_abbd_549f35008dee_40b0415c_43b5_11ef_ba90_5254001dfc81.jpeg</t>
  </si>
  <si>
    <t>https://topol-dt.ru/upload/iblock/ece/1d9971c9_97f4_11ee_abbd_549f35008dee_40b0415d_43b5_11ef_ba90_5254001dfc81.jpeg</t>
  </si>
  <si>
    <t>https://topol-dt.ru/upload/iblock/00f/1d9971c9_97f4_11ee_abbd_549f35008dee_46da95eb_43b5_11ef_ba90_5254001dfc81.jpeg</t>
  </si>
  <si>
    <t>https://topol-dt.ru/upload/iblock/6f8/1d9971c9_97f4_11ee_abbd_549f35008dee_46da95ec_43b5_11ef_ba90_5254001dfc81.jpeg</t>
  </si>
  <si>
    <t>https://topol-dt.ru/upload/iblock/c5e/1d9971c9_97f4_11ee_abbd_549f35008dee_46da95ed_43b5_11ef_ba90_5254001dfc81.jpeg</t>
  </si>
  <si>
    <t>https://topol-dt.ru/upload/iblock/19c/1d9971c9_97f4_11ee_abbd_549f35008dee_503b71f8_43b5_11ef_ba90_5254001dfc81.jpeg</t>
  </si>
  <si>
    <t>https://topol-dt.ru/upload/iblock/926/1d9971c9_97f4_11ee_abbd_549f35008dee_503b71f9_43b5_11ef_ba90_5254001dfc81.jpeg</t>
  </si>
  <si>
    <t>https://topol-dt.ru/upload/iblock/73d/1d9971c9_97f4_11ee_abbd_549f35008dee_563f9fe1_43b5_11ef_ba90_5254001dfc81.jpeg</t>
  </si>
  <si>
    <t>https://topol-dt.ru/upload/iblock/58f/1d9971c9_97f4_11ee_abbd_549f35008dee_563f9fe2_43b5_11ef_ba90_5254001dfc81.jpeg</t>
  </si>
  <si>
    <t>https://topol-dt.ru/upload/iblock/79b/1d9971c9_97f4_11ee_abbd_549f35008dee_5cb89d43_43b5_11ef_ba90_5254001dfc81.jpeg</t>
  </si>
  <si>
    <t>https://topol-dt.ru/upload/iblock/a4b/1d9971c9_97f4_11ee_abbd_549f35008dee_5cb89d44_43b5_11ef_ba90_5254001dfc81.jpeg</t>
  </si>
  <si>
    <t>https://topol-dt.ru/upload/iblock/def/1d9971c9_97f4_11ee_abbd_549f35008dee_2e50ce13_3eb8_11ef_ba90_5254001dfc81.pdf</t>
  </si>
  <si>
    <t>Кровать детская Polini kids Simple 3435, белый-серый</t>
  </si>
  <si>
    <t>https://topol-dt.ru/catalog/krovati_podrostkovye/krovat_detskaya_polini_kids_simple_3435_belyy_seryy/</t>
  </si>
  <si>
    <t>https://topol-dt.ru/upload/iblock/f8e/292d02fd_97f4_11ee_abbd_549f35008dee_a528b546_43b5_11ef_ba90_5254001dfc81.jpeg</t>
  </si>
  <si>
    <t>https://topol-dt.ru/upload/iblock/e53/292d02fd_97f4_11ee_abbd_549f35008dee_a528b547_43b5_11ef_ba90_5254001dfc81.jpeg</t>
  </si>
  <si>
    <t>https://topol-dt.ru/upload/iblock/031/292d02fd_97f4_11ee_abbd_549f35008dee_acef7de7_43b5_11ef_ba90_5254001dfc81.jpeg</t>
  </si>
  <si>
    <t>https://topol-dt.ru/upload/iblock/e30/292d02fd_97f4_11ee_abbd_549f35008dee_acef7de8_43b5_11ef_ba90_5254001dfc81.jpeg</t>
  </si>
  <si>
    <t>https://topol-dt.ru/upload/iblock/6b0/292d02fd_97f4_11ee_abbd_549f35008dee_b580ee82_43b5_11ef_ba90_5254001dfc81.jpeg</t>
  </si>
  <si>
    <t>https://topol-dt.ru/upload/iblock/d7e/292d02fd_97f4_11ee_abbd_549f35008dee_b580ee83_43b5_11ef_ba90_5254001dfc81.jpeg</t>
  </si>
  <si>
    <t>https://topol-dt.ru/upload/iblock/f78/292d02fd_97f4_11ee_abbd_549f35008dee_bdff4e14_43b5_11ef_ba90_5254001dfc81.jpeg</t>
  </si>
  <si>
    <t>https://topol-dt.ru/upload/iblock/e0f/292d02fd_97f4_11ee_abbd_549f35008dee_bdff4e15_43b5_11ef_ba90_5254001dfc81.jpeg</t>
  </si>
  <si>
    <t>https://topol-dt.ru/upload/iblock/a7b/292d02fd_97f4_11ee_abbd_549f35008dee_c6827276_43b5_11ef_ba90_5254001dfc81.jpeg</t>
  </si>
  <si>
    <t>https://topol-dt.ru/upload/iblock/e1f/292d02fd_97f4_11ee_abbd_549f35008dee_c6827277_43b5_11ef_ba90_5254001dfc81.jpeg</t>
  </si>
  <si>
    <t>https://topol-dt.ru/upload/iblock/c60/292d02fd_97f4_11ee_abbd_549f35008dee_cde05554_43b5_11ef_ba90_5254001dfc81.jpeg</t>
  </si>
  <si>
    <t>https://topol-dt.ru/upload/iblock/1d1/292d02fd_97f4_11ee_abbd_549f35008dee_eb9610a4_3eb7_11ef_ba90_5254001dfc81.pdf</t>
  </si>
  <si>
    <t>Кроватка детская Polini kids Simple 341 с маятником, белый</t>
  </si>
  <si>
    <t>Кроватка детская Polini kids Simple 341 выполнена в классическом стиле.Кроватка произведена из экологического чистого материала – массив березы, который характеризуется такими качествами как:- надежность,- прочность,- долговечность,- отсутствие запаха,- простота в уходе,- не усыхает, не трескается и не деформируется при использовании,- прекрасно сохраняет тепло,- мебель можно собирать и разбирать, она не крошится в местах крепления,- идеально подходят для детских комнат. Лакокрасочные покрытия, применяемые в производстве, не выделяют вредных испарений, устойчивы к влаге и изменению температур, увеличивают прочность продукции при эксплуатации, имеют сертификаты качества. Изделие изготовлено в строгом соответствии с ГОСТ 19917 и ТР ТС 025/2012 «О безопасности мебельной продукции» и прошло многоступенчатый контроль качества. Преимущества:- натуральные материалы,- 3 положения ложа (50 см, 40 см, 30 см от пола),- ортопедическое реечное основание,- автостенка,- стандартный размер матраса – 120х60 см (приобретается отдельно),- возможность использования в качестве приставной кроватки (2 фикс. ремешка идут в комплекте),- маятниковый механизм качания идет в комплекте,- ПВХ накладки «грызунки» на боковинах,- скругленные углы,- безопасное лакокрасочное покрытие,- лаконичный дизайн.Габариты (ДхШхВ):кроватка на маятнике – 124х64,6х97 см,маятник – 88х51,2х20 см.</t>
  </si>
  <si>
    <t>https://topol-dt.ru/catalog/krovatki/krovatka_detskaya_polini_kids_simple_341_s_mayatnikom_belyy/</t>
  </si>
  <si>
    <t>https://topol-dt.ru/upload/iblock/a42/dfa62cee_e73a_11ee_ba8e_5254001dfc81_dbe734cd_43bd_11ef_ba90_5254001dfc81.jpeg</t>
  </si>
  <si>
    <t>https://topol-dt.ru/upload/iblock/47b/dfa62cee_e73a_11ee_ba8e_5254001dfc81_dbe734ce_43bd_11ef_ba90_5254001dfc81.jpeg</t>
  </si>
  <si>
    <t>https://topol-dt.ru/upload/iblock/d1a/dfa62cee_e73a_11ee_ba8e_5254001dfc81_e65ca1a6_43bd_11ef_ba90_5254001dfc81.jpeg</t>
  </si>
  <si>
    <t>https://topol-dt.ru/upload/iblock/2f0/dfa62cee_e73a_11ee_ba8e_5254001dfc81_e65ca1a7_43bd_11ef_ba90_5254001dfc81.jpeg</t>
  </si>
  <si>
    <t>https://topol-dt.ru/upload/iblock/002/dfa62cee_e73a_11ee_ba8e_5254001dfc81_eedd6370_43bd_11ef_ba90_5254001dfc81.jpeg</t>
  </si>
  <si>
    <t>https://topol-dt.ru/upload/iblock/1f0/dfa62cee_e73a_11ee_ba8e_5254001dfc81_eedd6371_43bd_11ef_ba90_5254001dfc81.jpeg</t>
  </si>
  <si>
    <t>https://topol-dt.ru/upload/iblock/ff3/dfa62cee_e73a_11ee_ba8e_5254001dfc81_f67249d5_43bd_11ef_ba90_5254001dfc81.jpeg</t>
  </si>
  <si>
    <t>https://topol-dt.ru/upload/iblock/cb0/dfa62cee_e73a_11ee_ba8e_5254001dfc81_f67249d6_43bd_11ef_ba90_5254001dfc81.jpeg</t>
  </si>
  <si>
    <t>https://topol-dt.ru/upload/iblock/41f/dfa62cee_e73a_11ee_ba8e_5254001dfc81_01ada1b7_43be_11ef_ba90_5254001dfc81.jpeg</t>
  </si>
  <si>
    <t>https://topol-dt.ru/upload/iblock/703/dfa62cee_e73a_11ee_ba8e_5254001dfc81_01ada1b8_43be_11ef_ba90_5254001dfc81.jpeg</t>
  </si>
  <si>
    <t>https://topol-dt.ru/upload/iblock/25d/dfa62cee_e73a_11ee_ba8e_5254001dfc81_0b1a6cd5_43be_11ef_ba90_5254001dfc81.jpeg</t>
  </si>
  <si>
    <t>https://topol-dt.ru/upload/iblock/e3a/dfa62cee_e73a_11ee_ba8e_5254001dfc81_0b1a6cd6_43be_11ef_ba90_5254001dfc81.jpeg</t>
  </si>
  <si>
    <t>https://topol-dt.ru/upload/iblock/abb/dfa62cee_e73a_11ee_ba8e_5254001dfc81_144dfdcb_43be_11ef_ba90_5254001dfc81.jpeg</t>
  </si>
  <si>
    <t>https://topol-dt.ru/upload/iblock/e4f/dfa62cee_e73a_11ee_ba8e_5254001dfc81_144dfdcc_43be_11ef_ba90_5254001dfc81.jpeg</t>
  </si>
  <si>
    <t>https://topol-dt.ru/upload/iblock/42d/dfa62cee_e73a_11ee_ba8e_5254001dfc81_1e7726de_43be_11ef_ba90_5254001dfc81.jpeg</t>
  </si>
  <si>
    <t>https://topol-dt.ru/upload/iblock/49c/dfa62cee_e73a_11ee_ba8e_5254001dfc81_1e7726df_43be_11ef_ba90_5254001dfc81.jpeg</t>
  </si>
  <si>
    <t>https://topol-dt.ru/upload/iblock/249/dfa62cee_e73a_11ee_ba8e_5254001dfc81_5ce88a6b_58ae_11ef_ba90_5254001dfc81.jpeg</t>
  </si>
  <si>
    <t>https://topol-dt.ru/upload/iblock/57f/dfa62cee_e73a_11ee_ba8e_5254001dfc81_5ce88a6c_58ae_11ef_ba90_5254001dfc81.jpeg</t>
  </si>
  <si>
    <t>https://topol-dt.ru/upload/iblock/369/dfa62cee_e73a_11ee_ba8e_5254001dfc81_6836ec97_58ae_11ef_ba90_5254001dfc81.jpeg</t>
  </si>
  <si>
    <t>https://topol-dt.ru/upload/iblock/eb1/dfa62cee_e73a_11ee_ba8e_5254001dfc81_c100585f_1c38_11f0_ba9b_5254001dfc81.jpeg</t>
  </si>
  <si>
    <t>https://topol-dt.ru/upload/iblock/c44/dfa62cee_e73a_11ee_ba8e_5254001dfc81_c70baea3_1c38_11f0_ba9b_5254001dfc81.jpeg</t>
  </si>
  <si>
    <t>https://topol-dt.ru/upload/iblock/bff/dfa62cee_e73a_11ee_ba8e_5254001dfc81_cd063465_1c38_11f0_ba9b_5254001dfc81.jpeg</t>
  </si>
  <si>
    <t>https://topol-dt.ru/upload/iblock/58a/dfa62cee_e73a_11ee_ba8e_5254001dfc81_cd065542_1c38_11f0_ba9b_5254001dfc81.jpeg</t>
  </si>
  <si>
    <t>https://topol-dt.ru/upload/iblock/f54/dfa62cee_e73a_11ee_ba8e_5254001dfc81_d30a8391_1c38_11f0_ba9b_5254001dfc81.jpeg</t>
  </si>
  <si>
    <t>https://topol-dt.ru/upload/iblock/767/dfa62cee_e73a_11ee_ba8e_5254001dfc81_d9136d8d_1c38_11f0_ba9b_5254001dfc81.jpeg</t>
  </si>
  <si>
    <t>https://topol-dt.ru/upload/iblock/d12/dfa62cee_e73a_11ee_ba8e_5254001dfc81_d9136d8e_1c38_11f0_ba9b_5254001dfc81.jpeg</t>
  </si>
  <si>
    <t>https://topol-dt.ru/upload/iblock/10d/dfa62cee_e73a_11ee_ba8e_5254001dfc81_df1ec3cf_1c38_11f0_ba9b_5254001dfc81.jpeg</t>
  </si>
  <si>
    <t>https://topol-dt.ru/upload/iblock/310/dfa62cee_e73a_11ee_ba8e_5254001dfc81_e51707a7_1c38_11f0_ba9b_5254001dfc81.jpeg</t>
  </si>
  <si>
    <t>https://topol-dt.ru/upload/iblock/5a8/dfa62cee_e73a_11ee_ba8e_5254001dfc81_eb225b65_1c38_11f0_ba9b_5254001dfc81.jpeg</t>
  </si>
  <si>
    <t>https://topol-dt.ru/upload/iblock/342/dfa62cee_e73a_11ee_ba8e_5254001dfc81_f12404f6_1c38_11f0_ba9b_5254001dfc81.jpeg</t>
  </si>
  <si>
    <t>https://topol-dt.ru/upload/iblock/e51/dfa62cee_e73a_11ee_ba8e_5254001dfc81_f72f5845_1c38_11f0_ba9b_5254001dfc81.jpeg</t>
  </si>
  <si>
    <t>https://topol-dt.ru/upload/iblock/bcc/dfa62cee_e73a_11ee_ba8e_5254001dfc81_58726377_43bb_11ef_ba90_5254001dfc81.pdf</t>
  </si>
  <si>
    <t>Кроватка детская Polini kids Simple 341 с маятником, белый-натуральный</t>
  </si>
  <si>
    <t>https://topol-dt.ru/catalog/krovatki/krovatka_detskaya_polini_kids_simple_341_s_mayatnikom_belyy_naturalnyy/</t>
  </si>
  <si>
    <t>https://topol-dt.ru/upload/iblock/206/109c0e58_e73b_11ee_ba8e_5254001dfc81_bbbf3f19_43be_11ef_ba90_5254001dfc81.jpeg</t>
  </si>
  <si>
    <t>https://topol-dt.ru/upload/iblock/59f/109c0e58_e73b_11ee_ba8e_5254001dfc81_c4498ad3_43be_11ef_ba90_5254001dfc81.jpeg</t>
  </si>
  <si>
    <t>https://topol-dt.ru/upload/iblock/374/109c0e58_e73b_11ee_ba8e_5254001dfc81_ca7b047c_43be_11ef_ba90_5254001dfc81.jpeg</t>
  </si>
  <si>
    <t>https://topol-dt.ru/upload/iblock/bbf/109c0e58_e73b_11ee_ba8e_5254001dfc81_ca7b047d_43be_11ef_ba90_5254001dfc81.jpeg</t>
  </si>
  <si>
    <t>https://topol-dt.ru/upload/iblock/b69/109c0e58_e73b_11ee_ba8e_5254001dfc81_d1b2c0fd_43be_11ef_ba90_5254001dfc81.jpeg</t>
  </si>
  <si>
    <t>https://topol-dt.ru/upload/iblock/a18/109c0e58_e73b_11ee_ba8e_5254001dfc81_d1b2c0fe_43be_11ef_ba90_5254001dfc81.jpeg</t>
  </si>
  <si>
    <t>https://topol-dt.ru/upload/iblock/ea2/109c0e58_e73b_11ee_ba8e_5254001dfc81_d888bea4_43be_11ef_ba90_5254001dfc81.jpeg</t>
  </si>
  <si>
    <t>https://topol-dt.ru/upload/iblock/e5a/109c0e58_e73b_11ee_ba8e_5254001dfc81_d888bea5_43be_11ef_ba90_5254001dfc81.jpeg</t>
  </si>
  <si>
    <t>https://topol-dt.ru/upload/iblock/fc1/109c0e58_e73b_11ee_ba8e_5254001dfc81_e0cb8714_43be_11ef_ba90_5254001dfc81.jpeg</t>
  </si>
  <si>
    <t>https://topol-dt.ru/upload/iblock/30a/109c0e58_e73b_11ee_ba8e_5254001dfc81_e0cb8715_43be_11ef_ba90_5254001dfc81.jpeg</t>
  </si>
  <si>
    <t>https://topol-dt.ru/upload/iblock/b81/109c0e58_e73b_11ee_ba8e_5254001dfc81_e733d7da_43be_11ef_ba90_5254001dfc81.jpeg</t>
  </si>
  <si>
    <t>https://topol-dt.ru/upload/iblock/c48/109c0e58_e73b_11ee_ba8e_5254001dfc81_e733d7db_43be_11ef_ba90_5254001dfc81.jpeg</t>
  </si>
  <si>
    <t>https://topol-dt.ru/upload/iblock/d3a/109c0e58_e73b_11ee_ba8e_5254001dfc81_f0c46a68_43be_11ef_ba90_5254001dfc81.jpeg</t>
  </si>
  <si>
    <t>https://topol-dt.ru/upload/iblock/6ff/109c0e58_e73b_11ee_ba8e_5254001dfc81_f0c46a69_43be_11ef_ba90_5254001dfc81.jpeg</t>
  </si>
  <si>
    <t>https://topol-dt.ru/upload/iblock/fd8/109c0e58_e73b_11ee_ba8e_5254001dfc81_f8356255_43be_11ef_ba90_5254001dfc81.jpeg</t>
  </si>
  <si>
    <t>https://topol-dt.ru/upload/iblock/89e/109c0e58_e73b_11ee_ba8e_5254001dfc81_fed48868_43be_11ef_ba90_5254001dfc81.jpeg</t>
  </si>
  <si>
    <t>https://topol-dt.ru/upload/iblock/05c/109c0e58_e73b_11ee_ba8e_5254001dfc81_fed48869_43be_11ef_ba90_5254001dfc81.jpeg</t>
  </si>
  <si>
    <t>https://topol-dt.ru/upload/iblock/fa8/109c0e58_e73b_11ee_ba8e_5254001dfc81_09000d7b_43bf_11ef_ba90_5254001dfc81.jpeg</t>
  </si>
  <si>
    <t>https://topol-dt.ru/upload/iblock/38e/109c0e58_e73b_11ee_ba8e_5254001dfc81_42542a27_58ae_11ef_ba90_5254001dfc81.jpeg</t>
  </si>
  <si>
    <t>https://topol-dt.ru/upload/iblock/0bd/109c0e58_e73b_11ee_ba8e_5254001dfc81_42542a28_58ae_11ef_ba90_5254001dfc81.jpeg</t>
  </si>
  <si>
    <t>https://topol-dt.ru/upload/iblock/c8d/109c0e58_e73b_11ee_ba8e_5254001dfc81_4a5b4cec_58ae_11ef_ba90_5254001dfc81.jpeg</t>
  </si>
  <si>
    <t>https://topol-dt.ru/upload/iblock/efd/109c0e58_e73b_11ee_ba8e_5254001dfc81_3e636e88_43bb_11ef_ba90_5254001dfc81.pdf</t>
  </si>
  <si>
    <t>Кроватка детская Polini kids Simple 341 с маятником, белый-серый</t>
  </si>
  <si>
    <t>https://topol-dt.ru/catalog/krovatki/krovatka_detskaya_polini_kids_simple_341_s_mayatnikom_belyy_seryy/</t>
  </si>
  <si>
    <t>https://topol-dt.ru/upload/iblock/524/1dbdcc6e_e73b_11ee_ba8e_5254001dfc81_46c5e3ad_43be_11ef_ba90_5254001dfc81.jpeg</t>
  </si>
  <si>
    <t>https://topol-dt.ru/upload/iblock/f15/1dbdcc6e_e73b_11ee_ba8e_5254001dfc81_46c5e3ae_43be_11ef_ba90_5254001dfc81.jpeg</t>
  </si>
  <si>
    <t>https://topol-dt.ru/upload/iblock/ec8/1dbdcc6e_e73b_11ee_ba8e_5254001dfc81_4dbae086_43be_11ef_ba90_5254001dfc81.jpeg</t>
  </si>
  <si>
    <t>https://topol-dt.ru/upload/iblock/065/1dbdcc6e_e73b_11ee_ba8e_5254001dfc81_4dbae087_43be_11ef_ba90_5254001dfc81.jpeg</t>
  </si>
  <si>
    <t>https://topol-dt.ru/upload/iblock/04a/1dbdcc6e_e73b_11ee_ba8e_5254001dfc81_55b3bb9f_43be_11ef_ba90_5254001dfc81.jpeg</t>
  </si>
  <si>
    <t>https://topol-dt.ru/upload/iblock/add/1dbdcc6e_e73b_11ee_ba8e_5254001dfc81_55b3bba0_43be_11ef_ba90_5254001dfc81.jpeg</t>
  </si>
  <si>
    <t>https://topol-dt.ru/upload/iblock/5b6/1dbdcc6e_e73b_11ee_ba8e_5254001dfc81_5c27f7b2_43be_11ef_ba90_5254001dfc81.jpeg</t>
  </si>
  <si>
    <t>https://topol-dt.ru/upload/iblock/a58/1dbdcc6e_e73b_11ee_ba8e_5254001dfc81_5c27f7b3_43be_11ef_ba90_5254001dfc81.jpeg</t>
  </si>
  <si>
    <t>https://topol-dt.ru/upload/iblock/3c1/1dbdcc6e_e73b_11ee_ba8e_5254001dfc81_6768140b_43be_11ef_ba90_5254001dfc81.jpeg</t>
  </si>
  <si>
    <t>https://topol-dt.ru/upload/iblock/85c/1dbdcc6e_e73b_11ee_ba8e_5254001dfc81_6768140c_43be_11ef_ba90_5254001dfc81.jpeg</t>
  </si>
  <si>
    <t>https://topol-dt.ru/upload/iblock/b95/1dbdcc6e_e73b_11ee_ba8e_5254001dfc81_6de377ef_43be_11ef_ba90_5254001dfc81.jpeg</t>
  </si>
  <si>
    <t>https://topol-dt.ru/upload/iblock/69f/1dbdcc6e_e73b_11ee_ba8e_5254001dfc81_6de377f0_43be_11ef_ba90_5254001dfc81.jpeg</t>
  </si>
  <si>
    <t>https://topol-dt.ru/upload/iblock/040/1dbdcc6e_e73b_11ee_ba8e_5254001dfc81_75520b0d_43be_11ef_ba90_5254001dfc81.jpeg</t>
  </si>
  <si>
    <t>https://topol-dt.ru/upload/iblock/e57/1dbdcc6e_e73b_11ee_ba8e_5254001dfc81_75520b0e_43be_11ef_ba90_5254001dfc81.jpeg</t>
  </si>
  <si>
    <t>https://topol-dt.ru/upload/iblock/670/1dbdcc6e_e73b_11ee_ba8e_5254001dfc81_7d2e4a35_43be_11ef_ba90_5254001dfc81.jpeg</t>
  </si>
  <si>
    <t>https://topol-dt.ru/upload/iblock/052/1dbdcc6e_e73b_11ee_ba8e_5254001dfc81_7d2e4a36_43be_11ef_ba90_5254001dfc81.jpeg</t>
  </si>
  <si>
    <t>https://topol-dt.ru/upload/iblock/275/1dbdcc6e_e73b_11ee_ba8e_5254001dfc81_27973f5f_58ae_11ef_ba90_5254001dfc81.jpeg</t>
  </si>
  <si>
    <t>https://topol-dt.ru/upload/iblock/0af/1dbdcc6e_e73b_11ee_ba8e_5254001dfc81_2e47100f_58ae_11ef_ba90_5254001dfc81.jpeg</t>
  </si>
  <si>
    <t>https://topol-dt.ru/upload/iblock/75d/1dbdcc6e_e73b_11ee_ba8e_5254001dfc81_2e471010_58ae_11ef_ba90_5254001dfc81.jpeg</t>
  </si>
  <si>
    <t>https://topol-dt.ru/upload/iblock/8f7/1dbdcc6e_e73b_11ee_ba8e_5254001dfc81_48b2bc09_43bb_11ef_ba90_5254001dfc81.pdf</t>
  </si>
  <si>
    <t>Комплект растущая парта-трансформер Polini kids City D2 с задней приставкой, 120*75 см, белый-макиат</t>
  </si>
  <si>
    <t>https://topol-dt.ru/catalog/stoly/komplekt_rastushchaya_parta_transformer_polini_kids_city_d2_s_zadney_pristavkoy_120_75_sm_belyy_maki/</t>
  </si>
  <si>
    <t>Комплект растущая парта-трансформер Polini kids City D2 с боковой приставкой, 140х55 см, белый-серый</t>
  </si>
  <si>
    <t>https://topol-dt.ru/catalog/stoly/komplekt_rastushchaya_parta_transformer_polini_kids_city_d2_s_bokovoy_pristavkoy_140kh55_sm_belyy_se/</t>
  </si>
  <si>
    <t>Качели детские Polini kids French Teddy, белый-серый</t>
  </si>
  <si>
    <t>https://topol-dt.ru/catalog/kacheli/kacheli_detskie_polini_kids_french_teddy_belyy_seryy/</t>
  </si>
  <si>
    <t>Комплект в кроватку &amp;quot;Веселая игра&amp;quot; 7предметов, зеленый</t>
  </si>
  <si>
    <t>https://topol-dt.ru/catalog/komplekty_v_krovatku/komplekt_v_krovatku_veselaya_igra_7predmetov_zelenyy/</t>
  </si>
  <si>
    <t>Шкаф четырехдверный Polini kids Ameli 4005, 2 секции, белый-натуральный</t>
  </si>
  <si>
    <t xml:space="preserve">Шкаф четырехдверный Polini kids Ameli 4005 имеет необычный и лаконичный дизайн, компактные размеры и при этом обладает большим полезным пространством. Он с легкостью впишется даже в небольшую комнату, выполняя функцию базового элемента для хранения вещей.За четырьмя дверками расположены две широкие и несколько маленьких полочек и металлическая штанга для одежды. Если в полках в верхней части нет необходимости, то их можно убрать, тем самым увеличивая размер секции для более габаритных вещей.Каждая дверка открывается с помощью толкателя, предназначенного для скрытого крепления внутри шкафа. Достаточно нажать на дверь, чтобы толкатель сработал и приоткрыл её.Отсутствие лицевой фурнитуры на фасадах придает изделию стильный и современный внешний вид, сохраняя при этом функциональность и удобство при эксплуатации.Габариты изделия (ДхШхВ) – 86х50,8х141,8 см.. </t>
  </si>
  <si>
    <t>https://topol-dt.ru/catalog/shkafy/shkaf_chetyrekhdvernyy_polini_kids_ameli_4005_2_sektsii_belyy_naturalnyy/</t>
  </si>
  <si>
    <t>Комод Фея 1380 Воздушное приключение, с пеленальной рамой, белый</t>
  </si>
  <si>
    <t>https://topol-dt.ru/catalog/komody_i_stoliki/komod_feya_1380_vozdushnoe_priklyuchenie_s_pelenalnoy_ramoy_belyy/</t>
  </si>
  <si>
    <t>https://topol-dt.ru/upload/iblock/564/01c0ed68_c749_11ee_af38_525400ebc2a0_0cf2e5d3_dbaa_11ee_ba8a_5254001dfc81.jpeg</t>
  </si>
  <si>
    <t>https://topol-dt.ru/upload/iblock/0d6/01c0ed68_c749_11ee_af38_525400ebc2a0_161cf4be_dbaa_11ee_ba8a_5254001dfc81.jpeg</t>
  </si>
  <si>
    <t>https://topol-dt.ru/upload/iblock/f00/01c0ed68_c749_11ee_af38_525400ebc2a0_161cf4bf_dbaa_11ee_ba8a_5254001dfc81.jpeg</t>
  </si>
  <si>
    <t>https://topol-dt.ru/upload/iblock/04a/01c0ed68_c749_11ee_af38_525400ebc2a0_161cf4c0_dbaa_11ee_ba8a_5254001dfc81.jpeg</t>
  </si>
  <si>
    <t>https://topol-dt.ru/upload/iblock/086/01c0ed68_c749_11ee_af38_525400ebc2a0_1c288b18_dbaa_11ee_ba8a_5254001dfc81.jpeg</t>
  </si>
  <si>
    <t>https://topol-dt.ru/upload/iblock/28e/01c0ed68_c749_11ee_af38_525400ebc2a0_1c288b19_dbaa_11ee_ba8a_5254001dfc81.jpeg</t>
  </si>
  <si>
    <t>https://topol-dt.ru/upload/iblock/6ed/01c0ed68_c749_11ee_af38_525400ebc2a0_24b53e50_dbaa_11ee_ba8a_5254001dfc81.jpeg</t>
  </si>
  <si>
    <t>https://topol-dt.ru/upload/iblock/8af/01c0ed68_c749_11ee_af38_525400ebc2a0_24b53e51_dbaa_11ee_ba8a_5254001dfc81.jpeg</t>
  </si>
  <si>
    <t>https://topol-dt.ru/upload/iblock/709/01c0ed68_c749_11ee_af38_525400ebc2a0_2cd6a00e_dbaa_11ee_ba8a_5254001dfc81.jpeg</t>
  </si>
  <si>
    <t>https://topol-dt.ru/upload/iblock/c95/01c0ed68_c749_11ee_af38_525400ebc2a0_2cd6a00f_dbaa_11ee_ba8a_5254001dfc81.jpeg</t>
  </si>
  <si>
    <t>https://topol-dt.ru/upload/iblock/f2f/01c0ed68_c749_11ee_af38_525400ebc2a0_33b16546_dbaa_11ee_ba8a_5254001dfc81.jpeg</t>
  </si>
  <si>
    <t>https://topol-dt.ru/upload/iblock/206/01c0ed68_c749_11ee_af38_525400ebc2a0_33b16547_dbaa_11ee_ba8a_5254001dfc81.jpeg</t>
  </si>
  <si>
    <t>https://topol-dt.ru/upload/iblock/ee1/01c0ed68_c749_11ee_af38_525400ebc2a0_3a7b7336_dbaa_11ee_ba8a_5254001dfc81.jpeg</t>
  </si>
  <si>
    <t>https://topol-dt.ru/upload/iblock/328/01c0ed68_c749_11ee_af38_525400ebc2a0_3a7b7337_dbaa_11ee_ba8a_5254001dfc81.jpeg</t>
  </si>
  <si>
    <t>https://topol-dt.ru/upload/iblock/1ba/01c0ed68_c749_11ee_af38_525400ebc2a0_424241a2_dbaa_11ee_ba8a_5254001dfc81.jpeg</t>
  </si>
  <si>
    <t>https://topol-dt.ru/upload/iblock/f3e/01c0ed68_c749_11ee_af38_525400ebc2a0_424241a3_dbaa_11ee_ba8a_5254001dfc81.jpeg</t>
  </si>
  <si>
    <t>https://topol-dt.ru/upload/iblock/c8e/01c0ed68_c749_11ee_af38_525400ebc2a0_0409f4e2_e78a_11ee_ba8e_5254001dfc81.jpeg</t>
  </si>
  <si>
    <t>https://topol-dt.ru/upload/iblock/5fa/01c0ed68_c749_11ee_af38_525400ebc2a0_0409f4e3_e78a_11ee_ba8e_5254001dfc81.jpeg</t>
  </si>
  <si>
    <t>https://topol-dt.ru/upload/iblock/a92/01c0ed68_c749_11ee_af38_525400ebc2a0_0b0adff4_e78a_11ee_ba8e_5254001dfc81.jpeg</t>
  </si>
  <si>
    <t>https://topol-dt.ru/upload/iblock/35e/01c0ed68_c749_11ee_af38_525400ebc2a0_0cf2e5d2_dbaa_11ee_ba8a_5254001dfc81.pdf</t>
  </si>
  <si>
    <t>Комод Фея 1380 Спящий мишка, с пеленальной рамой, белый</t>
  </si>
  <si>
    <t>https://topol-dt.ru/catalog/komody_i_stoliki/komod_feya_1380_spyashchiy_mishka_s_pelenalnoy_ramoy_belyy/</t>
  </si>
  <si>
    <t>https://topol-dt.ru/upload/iblock/6a4/db2e20fc_c749_11ee_af38_525400ebc2a0_fe272daa_dba8_11ee_ba8a_5254001dfc81.jpeg</t>
  </si>
  <si>
    <t>https://topol-dt.ru/upload/iblock/386/db2e20fc_c749_11ee_af38_525400ebc2a0_046bbf0f_dba9_11ee_ba8a_5254001dfc81.jpeg</t>
  </si>
  <si>
    <t>https://topol-dt.ru/upload/iblock/698/db2e20fc_c749_11ee_af38_525400ebc2a0_046bbf10_dba9_11ee_ba8a_5254001dfc81.jpeg</t>
  </si>
  <si>
    <t>https://topol-dt.ru/upload/iblock/a3b/db2e20fc_c749_11ee_af38_525400ebc2a0_0b442087_dba9_11ee_ba8a_5254001dfc81.jpeg</t>
  </si>
  <si>
    <t>https://topol-dt.ru/upload/iblock/123/db2e20fc_c749_11ee_af38_525400ebc2a0_0b442088_dba9_11ee_ba8a_5254001dfc81.jpeg</t>
  </si>
  <si>
    <t>https://topol-dt.ru/upload/iblock/080/db2e20fc_c749_11ee_af38_525400ebc2a0_126b40bc_dba9_11ee_ba8a_5254001dfc81.jpeg</t>
  </si>
  <si>
    <t>https://topol-dt.ru/upload/iblock/4a4/db2e20fc_c749_11ee_af38_525400ebc2a0_126b40bd_dba9_11ee_ba8a_5254001dfc81.jpeg</t>
  </si>
  <si>
    <t>https://topol-dt.ru/upload/iblock/b93/db2e20fc_c749_11ee_af38_525400ebc2a0_1a10bae9_dba9_11ee_ba8a_5254001dfc81.jpeg</t>
  </si>
  <si>
    <t>https://topol-dt.ru/upload/iblock/63f/db2e20fc_c749_11ee_af38_525400ebc2a0_1a10baea_dba9_11ee_ba8a_5254001dfc81.jpeg</t>
  </si>
  <si>
    <t>https://topol-dt.ru/upload/iblock/a3c/db2e20fc_c749_11ee_af38_525400ebc2a0_22e4fda1_dba9_11ee_ba8a_5254001dfc81.jpeg</t>
  </si>
  <si>
    <t>https://topol-dt.ru/upload/iblock/372/db2e20fc_c749_11ee_af38_525400ebc2a0_22e4fda2_dba9_11ee_ba8a_5254001dfc81.jpeg</t>
  </si>
  <si>
    <t>https://topol-dt.ru/upload/iblock/4a0/db2e20fc_c749_11ee_af38_525400ebc2a0_29ce20a5_dba9_11ee_ba8a_5254001dfc81.jpeg</t>
  </si>
  <si>
    <t>https://topol-dt.ru/upload/iblock/802/db2e20fc_c749_11ee_af38_525400ebc2a0_29ce20a6_dba9_11ee_ba8a_5254001dfc81.jpeg</t>
  </si>
  <si>
    <t>https://topol-dt.ru/upload/iblock/fda/db2e20fc_c749_11ee_af38_525400ebc2a0_30ebb0c0_dba9_11ee_ba8a_5254001dfc81.jpeg</t>
  </si>
  <si>
    <t>https://topol-dt.ru/upload/iblock/bff/db2e20fc_c749_11ee_af38_525400ebc2a0_30ebb0c1_dba9_11ee_ba8a_5254001dfc81.jpeg</t>
  </si>
  <si>
    <t>https://topol-dt.ru/upload/iblock/6da/db2e20fc_c749_11ee_af38_525400ebc2a0_374a8437_dba9_11ee_ba8a_5254001dfc81.jpeg</t>
  </si>
  <si>
    <t>https://topol-dt.ru/upload/iblock/3bd/db2e20fc_c749_11ee_af38_525400ebc2a0_c6fd9819_e789_11ee_ba8e_5254001dfc81.jpeg</t>
  </si>
  <si>
    <t>https://topol-dt.ru/upload/iblock/3e3/db2e20fc_c749_11ee_af38_525400ebc2a0_c6fd981a_e789_11ee_ba8e_5254001dfc81.jpeg</t>
  </si>
  <si>
    <t>https://topol-dt.ru/upload/iblock/c10/db2e20fc_c749_11ee_af38_525400ebc2a0_ced2b577_e789_11ee_ba8e_5254001dfc81.jpeg</t>
  </si>
  <si>
    <t>https://topol-dt.ru/upload/iblock/bfb/db2e20fc_c749_11ee_af38_525400ebc2a0_c5ad712f_dba8_11ee_ba8a_5254001dfc81.pdf</t>
  </si>
  <si>
    <t>Рамка для пеленания Polini kids для комода Универсальная 600, дуб крафт золотой</t>
  </si>
  <si>
    <t>https://topol-dt.ru/catalog/pelenalnye_doski_1/ramka_dlya_pelenaniya_polini_kids_dlya_komoda_universalnaya_600_dub_kraft_zolotoy/</t>
  </si>
  <si>
    <t>https://topol-dt.ru/upload/iblock/3ca/9a30e3cf_1c11_11ef_ba8e_5254001dfc81_604c8b1f_3924_11ef_ba90_5254001dfc81.jpeg</t>
  </si>
  <si>
    <t>https://topol-dt.ru/upload/iblock/1dd/9a30e3cf_1c11_11ef_ba8e_5254001dfc81_604c8b20_3924_11ef_ba90_5254001dfc81.jpeg</t>
  </si>
  <si>
    <t>https://topol-dt.ru/upload/iblock/b73/9a30e3cf_1c11_11ef_ba8e_5254001dfc81_6663d3f1_3924_11ef_ba90_5254001dfc81.jpeg</t>
  </si>
  <si>
    <t>https://topol-dt.ru/upload/iblock/e1f/9a30e3cf_1c11_11ef_ba8e_5254001dfc81_6663d3f2_3924_11ef_ba90_5254001dfc81.jpeg</t>
  </si>
  <si>
    <t>https://topol-dt.ru/upload/iblock/b58/9a30e3cf_1c11_11ef_ba8e_5254001dfc81_6663d3f3_3924_11ef_ba90_5254001dfc81.jpeg</t>
  </si>
  <si>
    <t>https://topol-dt.ru/upload/iblock/469/9a30e3cf_1c11_11ef_ba8e_5254001dfc81_6f30e2cd_3924_11ef_ba90_5254001dfc81.jpeg</t>
  </si>
  <si>
    <t>https://topol-dt.ru/upload/iblock/35f/9a30e3cf_1c11_11ef_ba8e_5254001dfc81_6f30e2ce_3924_11ef_ba90_5254001dfc81.jpeg</t>
  </si>
  <si>
    <t>https://topol-dt.ru/upload/iblock/fc0/9a30e3cf_1c11_11ef_ba8e_5254001dfc81_6f30e2cf_3924_11ef_ba90_5254001dfc81.jpeg</t>
  </si>
  <si>
    <t>https://topol-dt.ru/upload/iblock/072/9a30e3cf_1c11_11ef_ba8e_5254001dfc81_77f6c79d_3924_11ef_ba90_5254001dfc81.jpeg</t>
  </si>
  <si>
    <t>https://topol-dt.ru/upload/iblock/e7e/9a30e3cf_1c11_11ef_ba8e_5254001dfc81_77f6c79f_3924_11ef_ba90_5254001dfc81.jpeg</t>
  </si>
  <si>
    <t>https://topol-dt.ru/upload/iblock/e89/9a30e3cf_1c11_11ef_ba8e_5254001dfc81_7ee4a1f6_3924_11ef_ba90_5254001dfc81.jpeg</t>
  </si>
  <si>
    <t>https://topol-dt.ru/upload/iblock/b3f/9a30e3cf_1c11_11ef_ba8e_5254001dfc81_a2488c25_3924_11ef_ba90_5254001dfc81.pdf</t>
  </si>
  <si>
    <t>Рамка для пеленания Polini kids для комода Универсальная, дуб крафт золотой</t>
  </si>
  <si>
    <t>https://topol-dt.ru/catalog/pelenalnye_doski_1/ramka_dlya_pelenaniya_polini_kids_dlya_komoda_universalnaya_dub_kraft_zolotoy/</t>
  </si>
  <si>
    <t>https://topol-dt.ru/upload/iblock/a94/ba73aa42_1c11_11ef_ba8e_5254001dfc81_e3c13163_3924_11ef_ba90_5254001dfc81.jpeg</t>
  </si>
  <si>
    <t>https://topol-dt.ru/upload/iblock/2c8/ba73aa42_1c11_11ef_ba8e_5254001dfc81_e3c13164_3924_11ef_ba90_5254001dfc81.jpeg</t>
  </si>
  <si>
    <t>https://topol-dt.ru/upload/iblock/94f/ba73aa42_1c11_11ef_ba8e_5254001dfc81_e3c13165_3924_11ef_ba90_5254001dfc81.jpeg</t>
  </si>
  <si>
    <t>https://topol-dt.ru/upload/iblock/3b6/ba73aa42_1c11_11ef_ba8e_5254001dfc81_ec4ddd0e_3924_11ef_ba90_5254001dfc81.jpeg</t>
  </si>
  <si>
    <t>https://topol-dt.ru/upload/iblock/ee3/ba73aa42_1c11_11ef_ba8e_5254001dfc81_ec4ddd10_3924_11ef_ba90_5254001dfc81.jpeg</t>
  </si>
  <si>
    <t>https://topol-dt.ru/upload/iblock/8e1/ba73aa42_1c11_11ef_ba8e_5254001dfc81_ec4ddd11_3924_11ef_ba90_5254001dfc81.jpeg</t>
  </si>
  <si>
    <t>https://topol-dt.ru/upload/iblock/086/ba73aa42_1c11_11ef_ba8e_5254001dfc81_f4c77050_3924_11ef_ba90_5254001dfc81.jpeg</t>
  </si>
  <si>
    <t>https://topol-dt.ru/upload/iblock/899/ba73aa42_1c11_11ef_ba8e_5254001dfc81_f4c77051_3924_11ef_ba90_5254001dfc81.jpeg</t>
  </si>
  <si>
    <t>https://topol-dt.ru/upload/iblock/127/ba73aa42_1c11_11ef_ba8e_5254001dfc81_fac212d7_3924_11ef_ba90_5254001dfc81.jpeg</t>
  </si>
  <si>
    <t>https://topol-dt.ru/upload/iblock/41f/ba73aa42_1c11_11ef_ba8e_5254001dfc81_b62f8c71_3924_11ef_ba90_5254001dfc81.pdf</t>
  </si>
  <si>
    <t>Кроватка детская Polini kids Simple 342 с маятником, белый</t>
  </si>
  <si>
    <t>Кроватка детская Polini kids Simple 342 выполнена в классическом стиле.Кроватка произведена из экологического чистого материала – массив березы, который характеризуется такими качествами как:- надежность,- прочность,- долговечность,- отсутствие запаха,- простота в уходе,- не усыхает, не трескается и не деформируется при использовании,- прекрасно сохраняет тепло,- мебель можно собирать и разбирать, она не крошится в местах крепления,- идеально подходят для детских комнат.Лакокрасочные покрытия, применяемые в производстве, не выделяют вредных испарений, устойчивы к влаге и изменению температур, увеличивают прочность продукции при эксплуатации, имеют сертификаты качества.Изделие изготовлено в строгом соответствии с ГОСТ 19917 и ТР ТС 025/2012 «О безопасности мебельной продукции» и прошло многоступенчатый контроль качества.Преимущества:- натуральные материалы,- 3 положения ложа (50 см, 40 см, 30 см от пола),- ортопедическое реечное основание,- автостенка,- стандартный размер матраса – 120х60 см (приобретается отдельно),- возможность использования в качестве приставной кроватки (2 фикс. ремешка идут в комплекте),- маятниковый механизм качания идет в комплекте,- ПВХ накладки «грызунки» на боковинах,- скругленные углы,- безопасное лакокрасочное покрытие,- лаконичный дизайн.Габариты (ДхШхВ):123,2х64,6х96 см..</t>
  </si>
  <si>
    <t>https://topol-dt.ru/catalog/krovatki/krovatka_detskaya_polini_kids_simple_342_s_mayatnikom_belyy/</t>
  </si>
  <si>
    <t>https://topol-dt.ru/upload/iblock/2ca/3ae92b19_e73b_11ee_ba8e_5254001dfc81_1c696660_597a_11ef_ba90_5254001dfc81.jpeg</t>
  </si>
  <si>
    <t>https://topol-dt.ru/upload/iblock/304/3ae92b19_e73b_11ee_ba8e_5254001dfc81_22987c3d_597a_11ef_ba90_5254001dfc81.jpeg</t>
  </si>
  <si>
    <t>https://topol-dt.ru/upload/iblock/3fc/3ae92b19_e73b_11ee_ba8e_5254001dfc81_2a91554e_597a_11ef_ba90_5254001dfc81.jpeg</t>
  </si>
  <si>
    <t>https://topol-dt.ru/upload/iblock/651/3ae92b19_e73b_11ee_ba8e_5254001dfc81_2a91554f_597a_11ef_ba90_5254001dfc81.jpeg</t>
  </si>
  <si>
    <t>https://topol-dt.ru/upload/iblock/e8b/3ae92b19_e73b_11ee_ba8e_5254001dfc81_30df6936_597a_11ef_ba90_5254001dfc81.jpeg</t>
  </si>
  <si>
    <t>https://topol-dt.ru/upload/iblock/b62/3ae92b19_e73b_11ee_ba8e_5254001dfc81_378353f6_597a_11ef_ba90_5254001dfc81.jpeg</t>
  </si>
  <si>
    <t>https://topol-dt.ru/upload/iblock/daa/3ae92b19_e73b_11ee_ba8e_5254001dfc81_378353f7_597a_11ef_ba90_5254001dfc81.jpeg</t>
  </si>
  <si>
    <t>https://topol-dt.ru/upload/iblock/8e8/3ae92b19_e73b_11ee_ba8e_5254001dfc81_40683821_597a_11ef_ba90_5254001dfc81.jpeg</t>
  </si>
  <si>
    <t>https://topol-dt.ru/upload/iblock/781/3ae92b19_e73b_11ee_ba8e_5254001dfc81_4871c2be_597a_11ef_ba90_5254001dfc81.jpeg</t>
  </si>
  <si>
    <t>https://topol-dt.ru/upload/iblock/bbe/3ae92b19_e73b_11ee_ba8e_5254001dfc81_4871c2bf_597a_11ef_ba90_5254001dfc81.jpeg</t>
  </si>
  <si>
    <t>https://topol-dt.ru/upload/iblock/ebc/3ae92b19_e73b_11ee_ba8e_5254001dfc81_5103323d_597a_11ef_ba90_5254001dfc81.jpeg</t>
  </si>
  <si>
    <t>https://topol-dt.ru/upload/iblock/a21/3ae92b19_e73b_11ee_ba8e_5254001dfc81_5103323e_597a_11ef_ba90_5254001dfc81.jpeg</t>
  </si>
  <si>
    <t>https://topol-dt.ru/upload/iblock/624/3ae92b19_e73b_11ee_ba8e_5254001dfc81_5d01ff72_597a_11ef_ba90_5254001dfc81.jpeg</t>
  </si>
  <si>
    <t>https://topol-dt.ru/upload/iblock/1f8/3ae92b19_e73b_11ee_ba8e_5254001dfc81_6348efa6_597a_11ef_ba90_5254001dfc81.jpeg</t>
  </si>
  <si>
    <t>https://topol-dt.ru/upload/iblock/65a/3ae92b19_e73b_11ee_ba8e_5254001dfc81_83a882fa_6e8d_11ef_ba92_5254001dfc81.jpeg</t>
  </si>
  <si>
    <t>https://topol-dt.ru/upload/iblock/aef/3ae92b19_e73b_11ee_ba8e_5254001dfc81_83a882fb_6e8d_11ef_ba92_5254001dfc81.jpeg</t>
  </si>
  <si>
    <t>https://topol-dt.ru/upload/iblock/bfd/3ae92b19_e73b_11ee_ba8e_5254001dfc81_8ad1f41e_6e8d_11ef_ba92_5254001dfc81.jpeg</t>
  </si>
  <si>
    <t>https://topol-dt.ru/upload/iblock/9ee/3ae92b19_e73b_11ee_ba8e_5254001dfc81_0c66ffe4_597a_11ef_ba90_5254001dfc81.pdf</t>
  </si>
  <si>
    <t>Кроватка детская Polini kids Simple 342 с маятником, белый-натуральный</t>
  </si>
  <si>
    <t>0.761856</t>
  </si>
  <si>
    <t>https://topol-dt.ru/catalog/krovatki/krovatka_detskaya_polini_kids_simple_342_s_mayatnikom_belyy_naturalnyy/</t>
  </si>
  <si>
    <t>https://topol-dt.ru/upload/iblock/b97/4a2f49c6_e73b_11ee_ba8e_5254001dfc81_d3df2bed_597a_11ef_ba90_5254001dfc81.jpeg</t>
  </si>
  <si>
    <t>https://topol-dt.ru/upload/iblock/d81/4a2f49c6_e73b_11ee_ba8e_5254001dfc81_db6595b6_597a_11ef_ba90_5254001dfc81.jpeg</t>
  </si>
  <si>
    <t>https://topol-dt.ru/upload/iblock/3be/4a2f49c6_e73b_11ee_ba8e_5254001dfc81_db6595b7_597a_11ef_ba90_5254001dfc81.jpeg</t>
  </si>
  <si>
    <t>https://topol-dt.ru/upload/iblock/7fa/4a2f49c6_e73b_11ee_ba8e_5254001dfc81_e440ee40_597a_11ef_ba90_5254001dfc81.jpeg</t>
  </si>
  <si>
    <t>https://topol-dt.ru/upload/iblock/d6e/4a2f49c6_e73b_11ee_ba8e_5254001dfc81_e440ee41_597a_11ef_ba90_5254001dfc81.jpeg</t>
  </si>
  <si>
    <t>https://topol-dt.ru/upload/iblock/5e0/4a2f49c6_e73b_11ee_ba8e_5254001dfc81_edb4e16f_597a_11ef_ba90_5254001dfc81.jpeg</t>
  </si>
  <si>
    <t>https://topol-dt.ru/upload/iblock/3fd/4a2f49c6_e73b_11ee_ba8e_5254001dfc81_edb4e171_597a_11ef_ba90_5254001dfc81.jpeg</t>
  </si>
  <si>
    <t>https://topol-dt.ru/upload/iblock/19d/4a2f49c6_e73b_11ee_ba8e_5254001dfc81_f4ef0037_597a_11ef_ba90_5254001dfc81.jpeg</t>
  </si>
  <si>
    <t>https://topol-dt.ru/upload/iblock/29b/4a2f49c6_e73b_11ee_ba8e_5254001dfc81_f4ef0038_597a_11ef_ba90_5254001dfc81.jpeg</t>
  </si>
  <si>
    <t>https://topol-dt.ru/upload/iblock/55b/4a2f49c6_e73b_11ee_ba8e_5254001dfc81_fc40f6c3_597a_11ef_ba90_5254001dfc81.jpeg</t>
  </si>
  <si>
    <t>https://topol-dt.ru/upload/iblock/5ef/4a2f49c6_e73b_11ee_ba8e_5254001dfc81_fc40f6c4_597a_11ef_ba90_5254001dfc81.jpeg</t>
  </si>
  <si>
    <t>https://topol-dt.ru/upload/iblock/158/4a2f49c6_e73b_11ee_ba8e_5254001dfc81_05021637_597b_11ef_ba90_5254001dfc81.jpeg</t>
  </si>
  <si>
    <t>https://topol-dt.ru/upload/iblock/cb5/4a2f49c6_e73b_11ee_ba8e_5254001dfc81_05021638_597b_11ef_ba90_5254001dfc81.jpeg</t>
  </si>
  <si>
    <t>https://topol-dt.ru/upload/iblock/91c/4a2f49c6_e73b_11ee_ba8e_5254001dfc81_0d021a0b_597b_11ef_ba90_5254001dfc81.jpeg</t>
  </si>
  <si>
    <t>https://topol-dt.ru/upload/iblock/bf4/4a2f49c6_e73b_11ee_ba8e_5254001dfc81_0d021a0c_597b_11ef_ba90_5254001dfc81.jpeg</t>
  </si>
  <si>
    <t>https://topol-dt.ru/upload/iblock/ce0/4a2f49c6_e73b_11ee_ba8e_5254001dfc81_969c5b1a_6e8d_11ef_ba92_5254001dfc81.jpeg</t>
  </si>
  <si>
    <t>https://topol-dt.ru/upload/iblock/fdc/4a2f49c6_e73b_11ee_ba8e_5254001dfc81_969c5b1b_6e8d_11ef_ba92_5254001dfc81.jpeg</t>
  </si>
  <si>
    <t>https://topol-dt.ru/upload/iblock/c85/4a2f49c6_e73b_11ee_ba8e_5254001dfc81_9dd67af2_6e8d_11ef_ba92_5254001dfc81.jpeg</t>
  </si>
  <si>
    <t>https://topol-dt.ru/upload/iblock/897/4a2f49c6_e73b_11ee_ba8e_5254001dfc81_cbf7050d_597a_11ef_ba90_5254001dfc81.pdf</t>
  </si>
  <si>
    <t>Кроватка детская Polini kids Simple 342 с маятником, белый-серый</t>
  </si>
  <si>
    <t>https://topol-dt.ru/catalog/krovatki/krovatka_detskaya_polini_kids_simple_342_s_mayatnikom_belyy_seryy/</t>
  </si>
  <si>
    <t>https://topol-dt.ru/upload/iblock/a12/66dea9ef_e73b_11ee_ba8e_5254001dfc81_82a20da9_597a_11ef_ba90_5254001dfc81.jpeg</t>
  </si>
  <si>
    <t>https://topol-dt.ru/upload/iblock/141/66dea9ef_e73b_11ee_ba8e_5254001dfc81_82a20daa_597a_11ef_ba90_5254001dfc81.jpeg</t>
  </si>
  <si>
    <t>https://topol-dt.ru/upload/iblock/01a/66dea9ef_e73b_11ee_ba8e_5254001dfc81_8dc0c00a_597a_11ef_ba90_5254001dfc81.jpeg</t>
  </si>
  <si>
    <t>https://topol-dt.ru/upload/iblock/ec8/66dea9ef_e73b_11ee_ba8e_5254001dfc81_8dc0c00b_597a_11ef_ba90_5254001dfc81.jpeg</t>
  </si>
  <si>
    <t>https://topol-dt.ru/upload/iblock/0f9/66dea9ef_e73b_11ee_ba8e_5254001dfc81_9472f7fc_597a_11ef_ba90_5254001dfc81.jpeg</t>
  </si>
  <si>
    <t>https://topol-dt.ru/upload/iblock/e39/66dea9ef_e73b_11ee_ba8e_5254001dfc81_9472f7fd_597a_11ef_ba90_5254001dfc81.jpeg</t>
  </si>
  <si>
    <t>https://topol-dt.ru/upload/iblock/598/66dea9ef_e73b_11ee_ba8e_5254001dfc81_9ddfc2de_597a_11ef_ba90_5254001dfc81.jpeg</t>
  </si>
  <si>
    <t>https://topol-dt.ru/upload/iblock/f47/66dea9ef_e73b_11ee_ba8e_5254001dfc81_9ddfc2df_597a_11ef_ba90_5254001dfc81.jpeg</t>
  </si>
  <si>
    <t>https://topol-dt.ru/upload/iblock/0a8/66dea9ef_e73b_11ee_ba8e_5254001dfc81_a98d80ab_597a_11ef_ba90_5254001dfc81.jpeg</t>
  </si>
  <si>
    <t>https://topol-dt.ru/upload/iblock/560/66dea9ef_e73b_11ee_ba8e_5254001dfc81_a98d80ac_597a_11ef_ba90_5254001dfc81.jpeg</t>
  </si>
  <si>
    <t>https://topol-dt.ru/upload/iblock/8a3/66dea9ef_e73b_11ee_ba8e_5254001dfc81_b1c6b886_597a_11ef_ba90_5254001dfc81.jpeg</t>
  </si>
  <si>
    <t>https://topol-dt.ru/upload/iblock/16b/66dea9ef_e73b_11ee_ba8e_5254001dfc81_b1c6b887_597a_11ef_ba90_5254001dfc81.jpeg</t>
  </si>
  <si>
    <t>https://topol-dt.ru/upload/iblock/20a/66dea9ef_e73b_11ee_ba8e_5254001dfc81_bb03d757_597a_11ef_ba90_5254001dfc81.jpeg</t>
  </si>
  <si>
    <t>https://topol-dt.ru/upload/iblock/8d2/66dea9ef_e73b_11ee_ba8e_5254001dfc81_bb03d759_597a_11ef_ba90_5254001dfc81.jpeg</t>
  </si>
  <si>
    <t>https://topol-dt.ru/upload/iblock/c8f/66dea9ef_e73b_11ee_ba8e_5254001dfc81_a72dd3a9_6e8d_11ef_ba92_5254001dfc81.jpeg</t>
  </si>
  <si>
    <t>https://topol-dt.ru/upload/iblock/449/66dea9ef_e73b_11ee_ba8e_5254001dfc81_a72dd3aa_6e8d_11ef_ba92_5254001dfc81.jpeg</t>
  </si>
  <si>
    <t>https://topol-dt.ru/upload/iblock/3f9/66dea9ef_e73b_11ee_ba8e_5254001dfc81_b247d2da_6e8d_11ef_ba92_5254001dfc81.jpeg</t>
  </si>
  <si>
    <t>https://topol-dt.ru/upload/iblock/0f5/66dea9ef_e73b_11ee_ba8e_5254001dfc81_763cb9ef_597a_11ef_ba90_5254001dfc81.pdf</t>
  </si>
  <si>
    <t>Стеллаж Polini Home Smart Кубический 8 секций, дуб крафт золотой</t>
  </si>
  <si>
    <t>Модель имеет 8 секций.Крепится к стене с помощью специальных болтов и уголков.Материал изделия: ЛДСП.Подходит для хранения предметов,зонирования жилого помещения и декоративного использования.размер,см.:высота-142ширина- 69,8глубина- 29.размер полки,см.: 33,5х32,3х28..</t>
  </si>
  <si>
    <t>https://topol-dt.ru/catalog/shkafy_i_stellazhi/stellazh_polini_home_smart_kubicheskiy_8_sektsiy_dub_kraft_zolotoy/</t>
  </si>
  <si>
    <t>https://topol-dt.ru/upload/iblock/b55/67992ffc_1764_11ef_ba8e_5254001dfc81_0960882a_53db_11ef_ba90_5254001dfc81.jpeg</t>
  </si>
  <si>
    <t>https://topol-dt.ru/upload/iblock/361/67992ffc_1764_11ef_ba8e_5254001dfc81_0960882b_53db_11ef_ba90_5254001dfc81.jpeg</t>
  </si>
  <si>
    <t>https://topol-dt.ru/upload/iblock/a89/67992ffc_1764_11ef_ba8e_5254001dfc81_1012cfb3_53db_11ef_ba90_5254001dfc81.jpeg</t>
  </si>
  <si>
    <t>https://topol-dt.ru/upload/iblock/5ef/67992ffc_1764_11ef_ba8e_5254001dfc81_1012cfb4_53db_11ef_ba90_5254001dfc81.jpeg</t>
  </si>
  <si>
    <t>https://topol-dt.ru/upload/iblock/2a3/67992ffc_1764_11ef_ba8e_5254001dfc81_16e4100d_53db_11ef_ba90_5254001dfc81.jpeg</t>
  </si>
  <si>
    <t>https://topol-dt.ru/upload/iblock/2c7/67992ffc_1764_11ef_ba8e_5254001dfc81_16e4100e_53db_11ef_ba90_5254001dfc81.jpeg</t>
  </si>
  <si>
    <t>https://topol-dt.ru/upload/iblock/cb8/67992ffc_1764_11ef_ba8e_5254001dfc81_0020fe7f_53db_11ef_ba90_5254001dfc81.pdf</t>
  </si>
  <si>
    <t>Стеллаж Polini Home Smart Кубический 9 секций, дуб крафт золотой</t>
  </si>
  <si>
    <t>Модель имеет 9 секций.Крепится к стене с помощью специальных болтов и уголков.Материал изделия: ЛДСП.Подходит для хранения предметов,зонирования жилого помещения и декоративного использования.размер,см.:высота-106,9ширина- 103,7глубина- 29.размер полки,см.: 33,5х32,3х28..</t>
  </si>
  <si>
    <t>https://topol-dt.ru/catalog/shkafy_i_stellazhi/stellazh_polini_home_smart_kubicheskiy_9_sektsiy_dub_kraft_zolotoy/</t>
  </si>
  <si>
    <t>https://topol-dt.ru/upload/iblock/f02/80f54a0d_1764_11ef_ba8e_5254001dfc81_40cd13b4_53db_11ef_ba90_5254001dfc81.jpeg</t>
  </si>
  <si>
    <t>https://topol-dt.ru/upload/iblock/c8d/80f54a0d_1764_11ef_ba8e_5254001dfc81_40cd13b5_53db_11ef_ba90_5254001dfc81.jpeg</t>
  </si>
  <si>
    <t>https://topol-dt.ru/upload/iblock/7a6/80f54a0d_1764_11ef_ba8e_5254001dfc81_48c398cf_53db_11ef_ba90_5254001dfc81.jpeg</t>
  </si>
  <si>
    <t>https://topol-dt.ru/upload/iblock/ac4/80f54a0d_1764_11ef_ba8e_5254001dfc81_48c398d0_53db_11ef_ba90_5254001dfc81.jpeg</t>
  </si>
  <si>
    <t>https://topol-dt.ru/upload/iblock/3d1/80f54a0d_1764_11ef_ba8e_5254001dfc81_5066a5a5_53db_11ef_ba90_5254001dfc81.jpeg</t>
  </si>
  <si>
    <t>https://topol-dt.ru/upload/iblock/145/80f54a0d_1764_11ef_ba8e_5254001dfc81_389d576c_53db_11ef_ba90_5254001dfc81.pdf</t>
  </si>
  <si>
    <t>Комод Polini kids Simple 3601, белый-натуральный</t>
  </si>
  <si>
    <t>Комод Polini kids Simple 3601 создаст теплую атмосферу в комнате ребенка благодаря современному дизайну.Широкая поверхность может использоваться в качестве хранения вещей.Подходит для пеленания ребенка благодаря возможности установки пеленальной рамы с бортиками.Пеленальная поверхность предназначена для использования детьми с рождения и до 12 месяцев.Рамка для пеленания не входит в комплект и продается отдельно: 0001757.9 Рамка для пеленания Polini kids для комода Универсальная, белыйВместительные ящики поместят все те детские вещи, аксессуары и игрушки, которые должны быть всегда под рукой.Ящики идут на шариковых направляющих скрытого монтажа с доводчиками.Возраст ребенка: от 0 месяцев.Габариты изделия (ШхВхГ) – 90х89,9х50,8 см..</t>
  </si>
  <si>
    <t>https://topol-dt.ru/catalog/komody_i_stoliki/komod_polini_kids_simple_3601_belyy_naturalnyy/</t>
  </si>
  <si>
    <t>https://topol-dt.ru/upload/iblock/f2e/5e7cdeb3_1c21_11ef_ba8e_5254001dfc81_5a557fea_8565_11ef_ba92_5254001dfc81.jpeg</t>
  </si>
  <si>
    <t>https://topol-dt.ru/upload/iblock/2c9/5e7cdeb3_1c21_11ef_ba8e_5254001dfc81_62d17a53_8565_11ef_ba92_5254001dfc81.jpeg</t>
  </si>
  <si>
    <t>https://topol-dt.ru/upload/iblock/aa1/5e7cdeb3_1c21_11ef_ba8e_5254001dfc81_62d17a54_8565_11ef_ba92_5254001dfc81.jpeg</t>
  </si>
  <si>
    <t>https://topol-dt.ru/upload/iblock/2fc/5e7cdeb3_1c21_11ef_ba8e_5254001dfc81_69b826a1_8565_11ef_ba92_5254001dfc81.jpeg</t>
  </si>
  <si>
    <t>https://topol-dt.ru/upload/iblock/2b5/5e7cdeb3_1c21_11ef_ba8e_5254001dfc81_69b826a2_8565_11ef_ba92_5254001dfc81.jpeg</t>
  </si>
  <si>
    <t>https://topol-dt.ru/upload/iblock/9f5/5e7cdeb3_1c21_11ef_ba8e_5254001dfc81_7a9386bb_8565_11ef_ba92_5254001dfc81.jpeg</t>
  </si>
  <si>
    <t>https://topol-dt.ru/upload/iblock/2bc/5e7cdeb3_1c21_11ef_ba8e_5254001dfc81_7a9386bc_8565_11ef_ba92_5254001dfc81.jpeg</t>
  </si>
  <si>
    <t>https://topol-dt.ru/upload/iblock/330/5e7cdeb3_1c21_11ef_ba8e_5254001dfc81_85507e48_8565_11ef_ba92_5254001dfc81.jpeg</t>
  </si>
  <si>
    <t>https://topol-dt.ru/upload/iblock/857/5e7cdeb3_1c21_11ef_ba8e_5254001dfc81_85507e49_8565_11ef_ba92_5254001dfc81.jpeg</t>
  </si>
  <si>
    <t>https://topol-dt.ru/upload/iblock/5d3/5e7cdeb3_1c21_11ef_ba8e_5254001dfc81_8f04d2c5_8565_11ef_ba92_5254001dfc81.jpeg</t>
  </si>
  <si>
    <t>https://topol-dt.ru/upload/iblock/02c/5e7cdeb3_1c21_11ef_ba8e_5254001dfc81_8f04d2c6_8565_11ef_ba92_5254001dfc81.jpeg</t>
  </si>
  <si>
    <t>https://topol-dt.ru/upload/iblock/037/5e7cdeb3_1c21_11ef_ba8e_5254001dfc81_992207e2_8565_11ef_ba92_5254001dfc81.jpeg</t>
  </si>
  <si>
    <t>Кроватка детская Фея 702, дуб крафт золотой-белый</t>
  </si>
  <si>
    <t>Детская кроватка \Фея 702\" - это удобное и стильное спальное место для вашего малыша. Классический дизайн создаст уютную атмосферу в комнате вашего ребенка. Кроватка оснащена реечным основанием для естественной вентиляции матраса. Модель имеет 3 положения высоты, что позволяет использовать ее на разных этапах развития ребенка. - 50 см (0-3 месяца),- 40 см (3-6 месяцев),- 30 см (6-36 месяцев).Данные указаны с учетом колес.На боковом ограждении присутствует механизм опускания верхней планки, который работает с помощью «кнопки» и обеспечивает легкий доступ к младенцу, что существенно облегчает процесс ухода: не придется низко наклоняться, чтобы уложить или достать малыша.Кроватка также может быть установлена рядом с родительской кроватью. Благодаря колесам, кроватку легко перемещать по комнате. Оснащена полозьями для качания, обеспечивающими плавные движения, которые напомнят малышу о маминых объятиях и помогут быстрее уснуть. Для доступа к полозьям необходимо отсоединить все 4 колеса.Габариты кроватки с учетом колес - 124х64х103,2 см..."</t>
  </si>
  <si>
    <t>https://topol-dt.ru/catalog/krovatki/krovatka_detskaya_feya_702_dub_kraft_zolotoy_belyy/</t>
  </si>
  <si>
    <t>https://topol-dt.ru/upload/iblock/c0f/91f6bc40_3481_11ef_ba90_5254001dfc81_afbaa8e1_5e13_11ef_ba92_5254001dfc81.jpeg</t>
  </si>
  <si>
    <t>https://topol-dt.ru/upload/iblock/bad/91f6bc40_3481_11ef_ba90_5254001dfc81_b61710c2_5e13_11ef_ba92_5254001dfc81.jpeg</t>
  </si>
  <si>
    <t>https://topol-dt.ru/upload/iblock/7c7/91f6bc40_3481_11ef_ba90_5254001dfc81_bea61afd_5e13_11ef_ba92_5254001dfc81.jpeg</t>
  </si>
  <si>
    <t>https://topol-dt.ru/upload/iblock/491/91f6bc40_3481_11ef_ba90_5254001dfc81_bea61afe_5e13_11ef_ba92_5254001dfc81.jpeg</t>
  </si>
  <si>
    <t>https://topol-dt.ru/upload/iblock/982/91f6bc40_3481_11ef_ba90_5254001dfc81_c7057e68_5e13_11ef_ba92_5254001dfc81.jpeg</t>
  </si>
  <si>
    <t>https://topol-dt.ru/upload/iblock/313/91f6bc40_3481_11ef_ba90_5254001dfc81_c7057e69_5e13_11ef_ba92_5254001dfc81.jpeg</t>
  </si>
  <si>
    <t>https://topol-dt.ru/upload/iblock/9b5/91f6bc40_3481_11ef_ba90_5254001dfc81_d04031c2_5e13_11ef_ba92_5254001dfc81.jpeg</t>
  </si>
  <si>
    <t>https://topol-dt.ru/upload/iblock/691/91f6bc40_3481_11ef_ba90_5254001dfc81_d04031c3_5e13_11ef_ba92_5254001dfc81.jpeg</t>
  </si>
  <si>
    <t>https://topol-dt.ru/upload/iblock/874/91f6bc40_3481_11ef_ba90_5254001dfc81_d86b1f01_5e13_11ef_ba92_5254001dfc81.jpeg</t>
  </si>
  <si>
    <t>https://topol-dt.ru/upload/iblock/e88/91f6bc40_3481_11ef_ba90_5254001dfc81_d86b1f02_5e13_11ef_ba92_5254001dfc81.jpeg</t>
  </si>
  <si>
    <t>https://topol-dt.ru/upload/iblock/0f6/91f6bc40_3481_11ef_ba90_5254001dfc81_e12c3e2b_5e13_11ef_ba92_5254001dfc81.jpeg</t>
  </si>
  <si>
    <t>https://topol-dt.ru/upload/iblock/a57/91f6bc40_3481_11ef_ba90_5254001dfc81_e12c3e2c_5e13_11ef_ba92_5254001dfc81.jpeg</t>
  </si>
  <si>
    <t>https://topol-dt.ru/upload/iblock/4b3/91f6bc40_3481_11ef_ba90_5254001dfc81_4efa114d_5fb3_11ef_ba92_5254001dfc81.jpeg</t>
  </si>
  <si>
    <t>https://topol-dt.ru/upload/iblock/848/91f6bc40_3481_11ef_ba90_5254001dfc81_4efa114f_5fb3_11ef_ba92_5254001dfc81.jpeg</t>
  </si>
  <si>
    <t>https://topol-dt.ru/upload/iblock/cfe/91f6bc40_3481_11ef_ba90_5254001dfc81_56a42553_5fb3_11ef_ba92_5254001dfc81.jpeg</t>
  </si>
  <si>
    <t>https://topol-dt.ru/upload/iblock/84a/91f6bc40_3481_11ef_ba90_5254001dfc81_9da49501_5e13_11ef_ba92_5254001dfc81.pdf</t>
  </si>
  <si>
    <t>Кроватка детская Фея 702, графит-белый</t>
  </si>
  <si>
    <t>https://topol-dt.ru/catalog/krovatki/krovatka_detskaya_feya_702_grafit_belyy/</t>
  </si>
  <si>
    <t>https://topol-dt.ru/upload/iblock/6e1/9a5d51d0_3481_11ef_ba90_5254001dfc81_248e2a48_5963_11ef_ba90_5254001dfc81.jpeg</t>
  </si>
  <si>
    <t>https://topol-dt.ru/upload/iblock/8ad/9a5d51d0_3481_11ef_ba90_5254001dfc81_2b3e0833_5963_11ef_ba90_5254001dfc81.jpeg</t>
  </si>
  <si>
    <t>https://topol-dt.ru/upload/iblock/839/9a5d51d0_3481_11ef_ba90_5254001dfc81_2b3e0834_5963_11ef_ba90_5254001dfc81.jpeg</t>
  </si>
  <si>
    <t>https://topol-dt.ru/upload/iblock/b5a/9a5d51d0_3481_11ef_ba90_5254001dfc81_35220a79_5963_11ef_ba90_5254001dfc81.jpeg</t>
  </si>
  <si>
    <t>https://topol-dt.ru/upload/iblock/069/9a5d51d0_3481_11ef_ba90_5254001dfc81_35220a7a_5963_11ef_ba90_5254001dfc81.jpeg</t>
  </si>
  <si>
    <t>https://topol-dt.ru/upload/iblock/795/9a5d51d0_3481_11ef_ba90_5254001dfc81_3ee24cca_5963_11ef_ba90_5254001dfc81.jpeg</t>
  </si>
  <si>
    <t>https://topol-dt.ru/upload/iblock/1f0/9a5d51d0_3481_11ef_ba90_5254001dfc81_3ee24ccb_5963_11ef_ba90_5254001dfc81.jpeg</t>
  </si>
  <si>
    <t>https://topol-dt.ru/upload/iblock/0d9/9a5d51d0_3481_11ef_ba90_5254001dfc81_48564241_5963_11ef_ba90_5254001dfc81.jpeg</t>
  </si>
  <si>
    <t>https://topol-dt.ru/upload/iblock/c98/9a5d51d0_3481_11ef_ba90_5254001dfc81_48564242_5963_11ef_ba90_5254001dfc81.jpeg</t>
  </si>
  <si>
    <t>https://topol-dt.ru/upload/iblock/213/9a5d51d0_3481_11ef_ba90_5254001dfc81_51edf9c3_5963_11ef_ba90_5254001dfc81.jpeg</t>
  </si>
  <si>
    <t>https://topol-dt.ru/upload/iblock/edc/9a5d51d0_3481_11ef_ba90_5254001dfc81_51edf9c4_5963_11ef_ba90_5254001dfc81.jpeg</t>
  </si>
  <si>
    <t>https://topol-dt.ru/upload/iblock/ef0/9a5d51d0_3481_11ef_ba90_5254001dfc81_58d9718e_5963_11ef_ba90_5254001dfc81.jpeg</t>
  </si>
  <si>
    <t>https://topol-dt.ru/upload/iblock/40c/9a5d51d0_3481_11ef_ba90_5254001dfc81_5ce8ab98_5fb3_11ef_ba92_5254001dfc81.jpeg</t>
  </si>
  <si>
    <t>https://topol-dt.ru/upload/iblock/ff6/9a5d51d0_3481_11ef_ba90_5254001dfc81_63ebf474_5fb3_11ef_ba92_5254001dfc81.jpeg</t>
  </si>
  <si>
    <t>https://topol-dt.ru/upload/iblock/844/9a5d51d0_3481_11ef_ba90_5254001dfc81_63ebf475_5fb3_11ef_ba92_5254001dfc81.jpeg</t>
  </si>
  <si>
    <t>https://topol-dt.ru/upload/iblock/cfe/9a5d51d0_3481_11ef_ba90_5254001dfc81_1644ca7f_5963_11ef_ba90_5254001dfc81.pdf</t>
  </si>
  <si>
    <t>Стул обеденный Polini Home Amsterdam SM, светло-серый - белый</t>
  </si>
  <si>
    <t>Стулья Amsterdam SM – это сочетание стильного дизайна, комфорта и долговечности, которое поможет создать в любом помещении уютную обстановку.Модель идеально подойдет для использования в классическом интерьере, будет уместно смотреться в пространстве со скандинавским стилем, гармонично сочетаться с обстановкой комнаты в дизайне минимализм и даже лофт.Стулья декорированы стежкой, которая подчеркивает их лаконичный дизайн, выступая в роли стильного элемента.Модель выпускается только на металлических ножках, толщина трубы которых составляет 1,5 мм. Покрытие – стойкая порошковая краска, не выделяющая вредных веществ, так как в ее составе отсутствуют агрессивные органические элементы.Неоспоримыми преимуществами наших металлических опор является следующее:1. Цельносваренные ножки, обеспечивающие прочность и устойчивость всей конструкции, а также отсутствие люфта, который приводит к расшатыванию изделия.2. Отсутствие пластиковых частей в местах крепления опор, которые являются менее надежными и прочными.3. Использование винтов в креплении ножек вместо саморезов, что исключает риск вырывания и разлома опор из мест соединения (деревянный каркас).4. Наличие сфеерических пластиковых заглушек, которые не продавливают покрытие пола, защищают поверхность от повреждений и надежно зафиксированы на концах опор.Основу стульев составляет надежный каркас из березовой фанеры толщиной 10 мм. Данный материал обладает высокой плотностью и хорошей влагоустойчивостью, что обеспечивает изделию прочность и долговечность.Наполнитель – поролон толщиной 30 мм, который способствует максимально комфортному использованию стула на протяжении долгого времени.Каркас обтянут мягким и шелковистым велюром (искусственный) с эффектом дорогой матовой фактуры, что придает изделию шикарный внешний вид. Плотность ткани составляет 251 г/м2, а устойчивость к истиранию – 60 000 циклов. Ткань используется абсолютно такая же, как и на стульях Verona, Rio.Максимальная нагрузка – 150 кг.ДхГхВ – 45х47х85 см.Высота сиденья от пола – 43 см..</t>
  </si>
  <si>
    <t>https://topol-dt.ru/catalog/stulya/stul_obedennyy_polini_home_amsterdam_sm_svetlo_seryy_belyy/</t>
  </si>
  <si>
    <t>https://topol-dt.ru/upload/iblock/857/e7d4f498_8375_11ee_abbd_549f35008dee_779ee7ee_5fa0_11ef_ba92_5254001dfc81.jpeg</t>
  </si>
  <si>
    <t>https://topol-dt.ru/upload/iblock/697/e7d4f498_8375_11ee_abbd_549f35008dee_779ee7ef_5fa0_11ef_ba92_5254001dfc81.jpeg</t>
  </si>
  <si>
    <t>https://topol-dt.ru/upload/iblock/9e7/e7d4f498_8375_11ee_abbd_549f35008dee_7f0fea78_5fa0_11ef_ba92_5254001dfc81.jpeg</t>
  </si>
  <si>
    <t>https://topol-dt.ru/upload/iblock/531/e7d4f498_8375_11ee_abbd_549f35008dee_7f0fea79_5fa0_11ef_ba92_5254001dfc81.jpeg</t>
  </si>
  <si>
    <t>https://topol-dt.ru/upload/iblock/832/e7d4f498_8375_11ee_abbd_549f35008dee_85af2329_5fa0_11ef_ba92_5254001dfc81.jpeg</t>
  </si>
  <si>
    <t>https://topol-dt.ru/upload/iblock/e50/e7d4f498_8375_11ee_abbd_549f35008dee_85af232a_5fa0_11ef_ba92_5254001dfc81.jpeg</t>
  </si>
  <si>
    <t>https://topol-dt.ru/upload/iblock/941/e7d4f498_8375_11ee_abbd_549f35008dee_8d2e72c1_5fa0_11ef_ba92_5254001dfc81.jpeg</t>
  </si>
  <si>
    <t>https://topol-dt.ru/upload/iblock/3eb/e7d4f498_8375_11ee_abbd_549f35008dee_8d2e72c2_5fa0_11ef_ba92_5254001dfc81.jpeg</t>
  </si>
  <si>
    <t>https://topol-dt.ru/upload/iblock/c5c/e7d4f498_8375_11ee_abbd_549f35008dee_942aa135_5fa0_11ef_ba92_5254001dfc81.jpeg</t>
  </si>
  <si>
    <t>Комод Polini kids Simple 3602, белый-натуральный</t>
  </si>
  <si>
    <t>https://topol-dt.ru/catalog/komody_i_stoliki/komod_polini_kids_simple_3602_belyy_naturalnyy/</t>
  </si>
  <si>
    <t>https://topol-dt.ru/upload/iblock/c84/79c1c684_1c21_11ef_ba8e_5254001dfc81_adcc8845_8565_11ef_ba92_5254001dfc81.jpeg</t>
  </si>
  <si>
    <t>https://topol-dt.ru/upload/iblock/c9f/79c1c684_1c21_11ef_ba8e_5254001dfc81_b3efb8cd_8565_11ef_ba92_5254001dfc81.jpeg</t>
  </si>
  <si>
    <t>https://topol-dt.ru/upload/iblock/bc9/79c1c684_1c21_11ef_ba8e_5254001dfc81_b3efb8ce_8565_11ef_ba92_5254001dfc81.jpeg</t>
  </si>
  <si>
    <t>https://topol-dt.ru/upload/iblock/169/79c1c684_1c21_11ef_ba8e_5254001dfc81_bbb1c07e_8565_11ef_ba92_5254001dfc81.jpeg</t>
  </si>
  <si>
    <t>https://topol-dt.ru/upload/iblock/e9a/79c1c684_1c21_11ef_ba8e_5254001dfc81_bbb1c07f_8565_11ef_ba92_5254001dfc81.jpeg</t>
  </si>
  <si>
    <t>https://topol-dt.ru/upload/iblock/c24/79c1c684_1c21_11ef_ba8e_5254001dfc81_c2e97a03_8565_11ef_ba92_5254001dfc81.jpeg</t>
  </si>
  <si>
    <t>https://topol-dt.ru/upload/iblock/3ea/79c1c684_1c21_11ef_ba8e_5254001dfc81_c2e97a04_8565_11ef_ba92_5254001dfc81.jpeg</t>
  </si>
  <si>
    <t>https://topol-dt.ru/upload/iblock/614/79c1c684_1c21_11ef_ba8e_5254001dfc81_ce78401f_8565_11ef_ba92_5254001dfc81.jpeg</t>
  </si>
  <si>
    <t>https://topol-dt.ru/upload/iblock/9bf/79c1c684_1c21_11ef_ba8e_5254001dfc81_d4a29508_8565_11ef_ba92_5254001dfc81.jpeg</t>
  </si>
  <si>
    <t>https://topol-dt.ru/upload/iblock/886/79c1c684_1c21_11ef_ba8e_5254001dfc81_dbefc6a0_8565_11ef_ba92_5254001dfc81.jpeg</t>
  </si>
  <si>
    <t>https://topol-dt.ru/upload/iblock/987/79c1c684_1c21_11ef_ba8e_5254001dfc81_dbefc6a1_8565_11ef_ba92_5254001dfc81.jpeg</t>
  </si>
  <si>
    <t>https://topol-dt.ru/upload/iblock/9e0/79c1c684_1c21_11ef_ba8e_5254001dfc81_e611c97d_8565_11ef_ba92_5254001dfc81.jpeg</t>
  </si>
  <si>
    <t>https://topol-dt.ru/upload/iblock/84a/79c1c684_1c21_11ef_ba8e_5254001dfc81_ca3d1e63_8567_11ef_ba92_5254001dfc81.pdf</t>
  </si>
  <si>
    <t>Комод Polini kids Ameli 3000, белый-дуб крафт золотой</t>
  </si>
  <si>
    <t>https://topol-dt.ru/catalog/komody_i_stoliki/komod_polini_kids_ameli_3000_belyy_dub_kraft_zolotoy/</t>
  </si>
  <si>
    <t>https://topol-dt.ru/upload/iblock/34b/acf5db19_32b1_11ef_ba90_5254001dfc81_4cbd4b0e_6f65_11ef_ba92_5254001dfc81.jpeg</t>
  </si>
  <si>
    <t>https://topol-dt.ru/upload/iblock/f2f/acf5db19_32b1_11ef_ba90_5254001dfc81_56a87cb7_6f65_11ef_ba92_5254001dfc81.jpeg</t>
  </si>
  <si>
    <t>https://topol-dt.ru/upload/iblock/3c8/acf5db19_32b1_11ef_ba90_5254001dfc81_5f6e6fdd_6f65_11ef_ba92_5254001dfc81.jpeg</t>
  </si>
  <si>
    <t>https://topol-dt.ru/upload/iblock/8b3/acf5db19_32b1_11ef_ba90_5254001dfc81_65c611b7_6f65_11ef_ba92_5254001dfc81.jpeg</t>
  </si>
  <si>
    <t>https://topol-dt.ru/upload/iblock/0c3/acf5db19_32b1_11ef_ba90_5254001dfc81_7103ceb9_6f65_11ef_ba92_5254001dfc81.jpeg</t>
  </si>
  <si>
    <t>https://topol-dt.ru/upload/iblock/60f/acf5db19_32b1_11ef_ba90_5254001dfc81_7103cebb_6f65_11ef_ba92_5254001dfc81.jpeg</t>
  </si>
  <si>
    <t>https://topol-dt.ru/upload/iblock/fc9/acf5db19_32b1_11ef_ba90_5254001dfc81_7cead0f9_6f65_11ef_ba92_5254001dfc81.jpeg</t>
  </si>
  <si>
    <t>https://topol-dt.ru/upload/iblock/7e2/acf5db19_32b1_11ef_ba90_5254001dfc81_97461fb9_6f65_11ef_ba92_5254001dfc81.jpeg</t>
  </si>
  <si>
    <t>https://topol-dt.ru/upload/iblock/c59/acf5db19_32b1_11ef_ba90_5254001dfc81_a270c868_6f65_11ef_ba92_5254001dfc81.jpeg</t>
  </si>
  <si>
    <t>https://topol-dt.ru/upload/iblock/a68/acf5db19_32b1_11ef_ba90_5254001dfc81_a270c869_6f65_11ef_ba92_5254001dfc81.jpeg</t>
  </si>
  <si>
    <t>https://topol-dt.ru/upload/iblock/59f/acf5db19_32b1_11ef_ba90_5254001dfc81_b1ceb515_6f65_11ef_ba92_5254001dfc81.jpeg</t>
  </si>
  <si>
    <t>https://topol-dt.ru/upload/iblock/cf2/acf5db19_32b1_11ef_ba90_5254001dfc81_b8881643_6f65_11ef_ba92_5254001dfc81.jpeg</t>
  </si>
  <si>
    <t>https://topol-dt.ru/upload/iblock/b5e/acf5db19_32b1_11ef_ba90_5254001dfc81_c2a7b91a_6f65_11ef_ba92_5254001dfc81.jpeg</t>
  </si>
  <si>
    <t>https://topol-dt.ru/upload/iblock/615/acf5db19_32b1_11ef_ba90_5254001dfc81_c9932c52_6f65_11ef_ba92_5254001dfc81.jpeg</t>
  </si>
  <si>
    <t>https://topol-dt.ru/upload/iblock/c66/acf5db19_32b1_11ef_ba90_5254001dfc81_c9932c53_6f65_11ef_ba92_5254001dfc81.jpeg</t>
  </si>
  <si>
    <t>https://topol-dt.ru/upload/iblock/3c2/acf5db19_32b1_11ef_ba90_5254001dfc81_d6368305_6f65_11ef_ba92_5254001dfc81.jpeg</t>
  </si>
  <si>
    <t>https://topol-dt.ru/upload/iblock/d44/acf5db19_32b1_11ef_ba90_5254001dfc81_c4f45cbd_6f6e_11ef_ba92_5254001dfc81.pdf</t>
  </si>
  <si>
    <t>Шкаф четырехдверный Polini kids Ameli 4005, 2 секции, белый-дуб крафт золотой</t>
  </si>
  <si>
    <t>Шкаф четырехдверный Polini kids Ameli 4005 имеет необычный и лаконичный дизайн, компактные размеры и при этом обладает большим полезным пространством. Он с легкостью впишется даже в небольшую комнату, выполняя функцию базового элемента для хранения вещей.За четырьмя дверками расположены две широкие и несколько маленьких полочек и металлическая штанга для одежды. Если в полках в верхней части нет необходимости, то их можно убрать, тем самым увеличивая размер секции для более габаритных вещей.Каждая дверка открывается с помощью толкателя, предназначенного для скрытого крепления внутри шкафа. Достаточно нажать на дверь, чтобы толкатель сработал и приоткрыл её.Отсутствие лицевой фурнитуры на фасадах придает изделию стильный и современный внешний вид, сохраняя при этом функциональность и удобство при эксплуатации.Габариты изделия (ДхШхВ) – 86х50,8х141,8 см.</t>
  </si>
  <si>
    <t>https://topol-dt.ru/catalog/shkafy/shkaf_chetyrekhdvernyy_polini_kids_ameli_4005_2_sektsii_belyy_dub_kraft_zolotoy/</t>
  </si>
  <si>
    <t>https://topol-dt.ru/upload/iblock/056/da7bad82_32b1_11ef_ba90_5254001dfc81_bb15ca59_6f6d_11ef_ba92_5254001dfc81.jpeg</t>
  </si>
  <si>
    <t>https://topol-dt.ru/upload/iblock/b82/da7bad82_32b1_11ef_ba90_5254001dfc81_996d53d5_6f6d_11ef_ba92_5254001dfc81.jpeg</t>
  </si>
  <si>
    <t>https://topol-dt.ru/upload/iblock/9a2/da7bad82_32b1_11ef_ba90_5254001dfc81_b3ff6a34_6f6d_11ef_ba92_5254001dfc81.jpeg</t>
  </si>
  <si>
    <t>https://topol-dt.ru/upload/iblock/ec8/da7bad82_32b1_11ef_ba90_5254001dfc81_b3ff6a35_6f6d_11ef_ba92_5254001dfc81.jpeg</t>
  </si>
  <si>
    <t>https://topol-dt.ru/upload/iblock/43b/da7bad82_32b1_11ef_ba90_5254001dfc81_bb15ca58_6f6d_11ef_ba92_5254001dfc81.jpeg</t>
  </si>
  <si>
    <t>https://topol-dt.ru/upload/iblock/8cb/da7bad82_32b1_11ef_ba90_5254001dfc81_c1d8b4e7_6f6d_11ef_ba92_5254001dfc81.jpeg</t>
  </si>
  <si>
    <t>https://topol-dt.ru/upload/iblock/f1f/da7bad82_32b1_11ef_ba90_5254001dfc81_c1d8b4e8_6f6d_11ef_ba92_5254001dfc81.jpeg</t>
  </si>
  <si>
    <t>https://topol-dt.ru/upload/iblock/3db/da7bad82_32b1_11ef_ba90_5254001dfc81_c949ace4_6f6d_11ef_ba92_5254001dfc81.jpeg</t>
  </si>
  <si>
    <t>https://topol-dt.ru/upload/iblock/ae1/da7bad82_32b1_11ef_ba90_5254001dfc81_c949ace5_6f6d_11ef_ba92_5254001dfc81.jpeg</t>
  </si>
  <si>
    <t>https://topol-dt.ru/upload/iblock/6c4/da7bad82_32b1_11ef_ba90_5254001dfc81_d1558a95_6f6d_11ef_ba92_5254001dfc81.jpeg</t>
  </si>
  <si>
    <t>https://topol-dt.ru/upload/iblock/50d/da7bad82_32b1_11ef_ba90_5254001dfc81_d1558a96_6f6d_11ef_ba92_5254001dfc81.jpeg</t>
  </si>
  <si>
    <t>https://topol-dt.ru/upload/iblock/cdb/da7bad82_32b1_11ef_ba90_5254001dfc81_d802eeff_6f6d_11ef_ba92_5254001dfc81.jpeg</t>
  </si>
  <si>
    <t>https://topol-dt.ru/upload/iblock/241/da7bad82_32b1_11ef_ba90_5254001dfc81_d802ef00_6f6d_11ef_ba92_5254001dfc81.jpeg</t>
  </si>
  <si>
    <t>https://topol-dt.ru/upload/iblock/206/da7bad82_32b1_11ef_ba90_5254001dfc81_df599dff_6f6d_11ef_ba92_5254001dfc81.jpeg</t>
  </si>
  <si>
    <t>https://topol-dt.ru/upload/iblock/d84/da7bad82_32b1_11ef_ba90_5254001dfc81_df599e00_6f6d_11ef_ba92_5254001dfc81.jpeg</t>
  </si>
  <si>
    <t>https://topol-dt.ru/upload/iblock/700/da7bad82_32b1_11ef_ba90_5254001dfc81_649e98d1_6f6e_11ef_ba92_5254001dfc81.pdf</t>
  </si>
  <si>
    <t>Шкаф двухсекционный Polini kids Ameli 4010, с ящиками, белый-дуб крафт золотой</t>
  </si>
  <si>
    <t>Шкаф двухсекционный Polini kids Ameli 4010 – это большой и удобный шкаф, который вместит в себя все необходимые вещи: одежда, обувь, предметы гигиены, игрушки, а также постельное белье и другие принадлежности.Внутреннее наполнение шкафа представлено большим количеством полочек и металлической штангой для одежды. В основании имеются два выдвижных ящика на шариковых направляющих.Шкаф идеально подойдет для обустройства комнаты младенца, дошкольника, подростка, а также родительской спальни и прихожей. Полезный и нужный предмет мебели привнесет в обстановку помещения домашний уют, стиль и комфорт.  Габариты изделия (ДхШхВ) – 103х56х195,6 см.</t>
  </si>
  <si>
    <t>https://topol-dt.ru/catalog/shkafy/shkaf_dvukhsektsionnyy_polini_kids_ameli_4010_s_yashchikami_belyy_dub_kraft_zolotoy/</t>
  </si>
  <si>
    <t>https://topol-dt.ru/upload/iblock/6cd/f37acaa5_32b1_11ef_ba90_5254001dfc81_15b4e01e_6f77_11ef_ba92_5254001dfc81.jpeg</t>
  </si>
  <si>
    <t>https://topol-dt.ru/upload/iblock/a0e/f37acaa5_32b1_11ef_ba90_5254001dfc81_083af693_6f77_11ef_ba92_5254001dfc81.jpeg</t>
  </si>
  <si>
    <t>https://topol-dt.ru/upload/iblock/867/f37acaa5_32b1_11ef_ba90_5254001dfc81_083af694_6f77_11ef_ba92_5254001dfc81.jpeg</t>
  </si>
  <si>
    <t>https://topol-dt.ru/upload/iblock/f6c/f37acaa5_32b1_11ef_ba90_5254001dfc81_0ea346fc_6f77_11ef_ba92_5254001dfc81.jpeg</t>
  </si>
  <si>
    <t>https://topol-dt.ru/upload/iblock/1bd/f37acaa5_32b1_11ef_ba90_5254001dfc81_0ea346fd_6f77_11ef_ba92_5254001dfc81.jpeg</t>
  </si>
  <si>
    <t>https://topol-dt.ru/upload/iblock/36a/f37acaa5_32b1_11ef_ba90_5254001dfc81_15b4e01f_6f77_11ef_ba92_5254001dfc81.jpeg</t>
  </si>
  <si>
    <t>https://topol-dt.ru/upload/iblock/f11/f37acaa5_32b1_11ef_ba90_5254001dfc81_1bbb74fd_6f77_11ef_ba92_5254001dfc81.jpeg</t>
  </si>
  <si>
    <t>https://topol-dt.ru/upload/iblock/eb4/f37acaa5_32b1_11ef_ba90_5254001dfc81_1bbb74fe_6f77_11ef_ba92_5254001dfc81.jpeg</t>
  </si>
  <si>
    <t>https://topol-dt.ru/upload/iblock/9df/f37acaa5_32b1_11ef_ba90_5254001dfc81_22ae0e01_6f77_11ef_ba92_5254001dfc81.jpeg</t>
  </si>
  <si>
    <t>https://topol-dt.ru/upload/iblock/77a/f37acaa5_32b1_11ef_ba90_5254001dfc81_22ae0e02_6f77_11ef_ba92_5254001dfc81.jpeg</t>
  </si>
  <si>
    <t>https://topol-dt.ru/upload/iblock/0b5/f37acaa5_32b1_11ef_ba90_5254001dfc81_2a098d3c_6f77_11ef_ba92_5254001dfc81.jpeg</t>
  </si>
  <si>
    <t>https://topol-dt.ru/upload/iblock/62f/f37acaa5_32b1_11ef_ba90_5254001dfc81_2a098d3d_6f77_11ef_ba92_5254001dfc81.jpeg</t>
  </si>
  <si>
    <t>https://topol-dt.ru/upload/iblock/d36/f37acaa5_32b1_11ef_ba90_5254001dfc81_30d8656a_6f77_11ef_ba92_5254001dfc81.jpeg</t>
  </si>
  <si>
    <t>https://topol-dt.ru/upload/iblock/9ca/f37acaa5_32b1_11ef_ba90_5254001dfc81_30d8656b_6f77_11ef_ba92_5254001dfc81.jpeg</t>
  </si>
  <si>
    <t>https://topol-dt.ru/upload/iblock/e93/f37acaa5_32b1_11ef_ba90_5254001dfc81_38d607e4_6f77_11ef_ba92_5254001dfc81.jpeg</t>
  </si>
  <si>
    <t>https://topol-dt.ru/upload/iblock/29c/f37acaa5_32b1_11ef_ba90_5254001dfc81_38d607e5_6f77_11ef_ba92_5254001dfc81.jpeg</t>
  </si>
  <si>
    <t>https://topol-dt.ru/upload/iblock/97b/f37acaa5_32b1_11ef_ba90_5254001dfc81_42859594_6f77_11ef_ba92_5254001dfc81.jpeg</t>
  </si>
  <si>
    <t>https://topol-dt.ru/upload/iblock/ae9/f37acaa5_32b1_11ef_ba90_5254001dfc81_2a07afc7_6f70_11ef_ba92_5254001dfc81.pdf</t>
  </si>
  <si>
    <t>Комод-трансформер Polini kids Ameli 3010, белый-дуб крафт золотой</t>
  </si>
  <si>
    <t>Комод-трансформер Polini kids Ameli 3010 поможет облегчить процесс ухода за малышом. Он обеспечивает безопасное и комфортное использование благодаря высоким бортикам со скругленными углами, помогая выполнять пеленание без задействования лишних предметов. Ящики оснащены надежными шариковыми направляющими. В нише удобно хранить те вещи, к которым требуется быстрый доступ.Функциональная модель может трансформироваться в отдельно стоящие комод и небольшой столик. Удобное эргономичное решение, подходящее для небольших помещений.Габариты изделия (ДхШхВ) – 86,2х53,2х95 см.Обратите внимание(!), что НЕ допускается эксплуатация изделия в незафиксированном положении. Во избежание опрокидывания комод необходимо прикрепить к стене.</t>
  </si>
  <si>
    <t>https://topol-dt.ru/catalog/komody_i_stoliki/komod_transformer_polini_kids_ameli_3010_belyy_dub_kraft_zolotoy/</t>
  </si>
  <si>
    <t>https://topol-dt.ru/upload/iblock/392/c5b23659_32b1_11ef_ba90_5254001dfc81_0f27a8ba_6f66_11ef_ba92_5254001dfc81.jpeg</t>
  </si>
  <si>
    <t>https://topol-dt.ru/upload/iblock/198/c5b23659_32b1_11ef_ba90_5254001dfc81_0f27a8bb_6f66_11ef_ba92_5254001dfc81.jpeg</t>
  </si>
  <si>
    <t>https://topol-dt.ru/upload/iblock/353/c5b23659_32b1_11ef_ba90_5254001dfc81_173d1f8a_6f66_11ef_ba92_5254001dfc81.jpeg</t>
  </si>
  <si>
    <t>https://topol-dt.ru/upload/iblock/737/c5b23659_32b1_11ef_ba90_5254001dfc81_173d1f8b_6f66_11ef_ba92_5254001dfc81.jpeg</t>
  </si>
  <si>
    <t>https://topol-dt.ru/upload/iblock/496/c5b23659_32b1_11ef_ba90_5254001dfc81_1e7015df_6f66_11ef_ba92_5254001dfc81.jpeg</t>
  </si>
  <si>
    <t>https://topol-dt.ru/upload/iblock/417/c5b23659_32b1_11ef_ba90_5254001dfc81_1e7015e0_6f66_11ef_ba92_5254001dfc81.jpeg</t>
  </si>
  <si>
    <t>https://topol-dt.ru/upload/iblock/c3b/c5b23659_32b1_11ef_ba90_5254001dfc81_256513bf_6f66_11ef_ba92_5254001dfc81.jpeg</t>
  </si>
  <si>
    <t>https://topol-dt.ru/upload/iblock/a9c/c5b23659_32b1_11ef_ba90_5254001dfc81_256513c0_6f66_11ef_ba92_5254001dfc81.jpeg</t>
  </si>
  <si>
    <t>https://topol-dt.ru/upload/iblock/7d3/c5b23659_32b1_11ef_ba90_5254001dfc81_2c71e403_6f66_11ef_ba92_5254001dfc81.jpeg</t>
  </si>
  <si>
    <t>https://topol-dt.ru/upload/iblock/2ba/c5b23659_32b1_11ef_ba90_5254001dfc81_2c71e404_6f66_11ef_ba92_5254001dfc81.jpeg</t>
  </si>
  <si>
    <t>https://topol-dt.ru/upload/iblock/ad3/c5b23659_32b1_11ef_ba90_5254001dfc81_33b58cb8_6f66_11ef_ba92_5254001dfc81.jpeg</t>
  </si>
  <si>
    <t>https://topol-dt.ru/upload/iblock/a11/c5b23659_32b1_11ef_ba90_5254001dfc81_33b58cb9_6f66_11ef_ba92_5254001dfc81.jpeg</t>
  </si>
  <si>
    <t>https://topol-dt.ru/upload/iblock/eea/c5b23659_32b1_11ef_ba90_5254001dfc81_3ab412cf_6f66_11ef_ba92_5254001dfc81.jpeg</t>
  </si>
  <si>
    <t>https://topol-dt.ru/upload/iblock/aa3/c5b23659_32b1_11ef_ba90_5254001dfc81_3ab412d0_6f66_11ef_ba92_5254001dfc81.jpeg</t>
  </si>
  <si>
    <t>https://topol-dt.ru/upload/iblock/b47/c5b23659_32b1_11ef_ba90_5254001dfc81_4254b811_6f66_11ef_ba92_5254001dfc81.jpeg</t>
  </si>
  <si>
    <t>https://topol-dt.ru/upload/iblock/4e8/c5b23659_32b1_11ef_ba90_5254001dfc81_4254b812_6f66_11ef_ba92_5254001dfc81.jpeg</t>
  </si>
  <si>
    <t>https://topol-dt.ru/upload/iblock/0a4/c5b23659_32b1_11ef_ba90_5254001dfc81_4d5b942a_6f66_11ef_ba92_5254001dfc81.jpeg</t>
  </si>
  <si>
    <t>https://topol-dt.ru/upload/iblock/45f/c5b23659_32b1_11ef_ba90_5254001dfc81_4d5b942b_6f66_11ef_ba92_5254001dfc81.jpeg</t>
  </si>
  <si>
    <t>https://topol-dt.ru/upload/iblock/49b/c5b23659_32b1_11ef_ba90_5254001dfc81_54d3b164_6f66_11ef_ba92_5254001dfc81.jpeg</t>
  </si>
  <si>
    <t>https://topol-dt.ru/upload/iblock/ca7/c5b23659_32b1_11ef_ba90_5254001dfc81_36980490_6f6f_11ef_ba92_5254001dfc81.pdf</t>
  </si>
  <si>
    <t>Комплект в кроватку Фея &amp;quot;Веселая игра&amp;quot; 6 предметов, розовый</t>
  </si>
  <si>
    <t>https://topol-dt.ru/catalog/komplekty_v_krovatku/komplekt_v_krovatku_feya_veselaya_igra_6_predmetov_rozovyy/</t>
  </si>
  <si>
    <t>Кровать детская Polini kids Simple 3435, с ящиками, белый</t>
  </si>
  <si>
    <t>Кровать детская Polini kids Simple 3435 изготовлена из высококачественной ЛДСП и экологически чистого материала – массив березы.- береза считается одной из самых чистых пород дерева, гипоаллергенна,- прекрасно сохраняет тепло,- бактерицидна – очищает воздух от вредных веществ,- прочная и надежная древесина – не подвержена царапинам, трещинам, вмятинам,- имеет долгий срок эксплуатации,- мебель можно собирать и разбирать, она не крошится в местах крепления,- идеально подходят для детских комнат.Основание кровати 3435 Simple представлено латофлексами, произведенными из березового шпона – натурального, долговечного, прочного и безопасного материала. Реечное днище пропускает воздух, обеспечивает хорошую вентиляцию матраца. Бортики по периметру оградят от случайных падений во время сна. Может быть собрано как на левую, так и на правую стороны. Модель имеет вместительные ящики, где можно хранить постельное белье и детские вещи.Размеры кровати (ДхШхВ) – 165,8х88,4х58 см.Размер матраса 160х80 см.Максимальная толщина матраса – 12 см.Изделие строго соответствует ГОСТ 19917 и ТР ТС 025/2012 «О безопасности мебельной продукции».</t>
  </si>
  <si>
    <t>https://topol-dt.ru/catalog/krovati_podrostkovye/krovat_detskaya_polini_kids_simple_3435_s_yashchikami_belyy/</t>
  </si>
  <si>
    <t>https://topol-dt.ru/upload/iblock/6bf/59c9a829_10e9_11ef_ba8e_5254001dfc81_7a24647f_49bd_11ef_ba90_5254001dfc81.jpeg</t>
  </si>
  <si>
    <t>https://topol-dt.ru/upload/iblock/644/59c9a829_10e9_11ef_ba8e_5254001dfc81_838ee359_49bd_11ef_ba90_5254001dfc81.jpeg</t>
  </si>
  <si>
    <t>https://topol-dt.ru/upload/iblock/a96/59c9a829_10e9_11ef_ba8e_5254001dfc81_838ee35a_49bd_11ef_ba90_5254001dfc81.jpeg</t>
  </si>
  <si>
    <t>https://topol-dt.ru/upload/iblock/397/59c9a829_10e9_11ef_ba8e_5254001dfc81_8f67ac97_49bd_11ef_ba90_5254001dfc81.jpeg</t>
  </si>
  <si>
    <t>https://topol-dt.ru/upload/iblock/7ba/59c9a829_10e9_11ef_ba8e_5254001dfc81_8f67ac98_49bd_11ef_ba90_5254001dfc81.jpeg</t>
  </si>
  <si>
    <t>https://topol-dt.ru/upload/iblock/686/59c9a829_10e9_11ef_ba8e_5254001dfc81_98eeca0e_49bd_11ef_ba90_5254001dfc81.jpeg</t>
  </si>
  <si>
    <t>https://topol-dt.ru/upload/iblock/6d0/59c9a829_10e9_11ef_ba8e_5254001dfc81_9f3f4dd1_49bd_11ef_ba90_5254001dfc81.jpeg</t>
  </si>
  <si>
    <t>https://topol-dt.ru/upload/iblock/1e1/59c9a829_10e9_11ef_ba8e_5254001dfc81_9f3f4dd2_49bd_11ef_ba90_5254001dfc81.jpeg</t>
  </si>
  <si>
    <t>https://topol-dt.ru/upload/iblock/488/59c9a829_10e9_11ef_ba8e_5254001dfc81_aa81e214_49bd_11ef_ba90_5254001dfc81.jpeg</t>
  </si>
  <si>
    <t>https://topol-dt.ru/upload/iblock/d29/59c9a829_10e9_11ef_ba8e_5254001dfc81_aa81e215_49bd_11ef_ba90_5254001dfc81.jpeg</t>
  </si>
  <si>
    <t>https://topol-dt.ru/upload/iblock/439/59c9a829_10e9_11ef_ba8e_5254001dfc81_b457a8df_49bd_11ef_ba90_5254001dfc81.jpeg</t>
  </si>
  <si>
    <t>https://topol-dt.ru/upload/iblock/796/59c9a829_10e9_11ef_ba8e_5254001dfc81_6c9e681f_49bd_11ef_ba90_5254001dfc81.pdf</t>
  </si>
  <si>
    <t>Кроватка детская Фея 750, графит-белый</t>
  </si>
  <si>
    <t>https://topol-dt.ru/catalog/krovatki/krovatka_detskaya_feya_750_grafit_belyy/</t>
  </si>
  <si>
    <t>https://topol-dt.ru/upload/iblock/278/91fc50db_32e6_11ef_ba90_5254001dfc81_bfaa060b_75b8_11ef_ba92_5254001dfc81.jpeg</t>
  </si>
  <si>
    <t>https://topol-dt.ru/upload/iblock/2c3/91fc50db_32e6_11ef_ba90_5254001dfc81_bfaa060c_75b8_11ef_ba92_5254001dfc81.jpeg</t>
  </si>
  <si>
    <t>https://topol-dt.ru/upload/iblock/f17/91fc50db_32e6_11ef_ba90_5254001dfc81_c9716c59_75b8_11ef_ba92_5254001dfc81.jpeg</t>
  </si>
  <si>
    <t>https://topol-dt.ru/upload/iblock/82f/91fc50db_32e6_11ef_ba90_5254001dfc81_c9716c5a_75b8_11ef_ba92_5254001dfc81.jpeg</t>
  </si>
  <si>
    <t>https://topol-dt.ru/upload/iblock/1f9/91fc50db_32e6_11ef_ba90_5254001dfc81_d1c745ab_75b8_11ef_ba92_5254001dfc81.jpeg</t>
  </si>
  <si>
    <t>https://topol-dt.ru/upload/iblock/f80/91fc50db_32e6_11ef_ba90_5254001dfc81_d1c745ac_75b8_11ef_ba92_5254001dfc81.jpeg</t>
  </si>
  <si>
    <t>https://topol-dt.ru/upload/iblock/4dd/91fc50db_32e6_11ef_ba90_5254001dfc81_d8a46cbb_75b8_11ef_ba92_5254001dfc81.jpeg</t>
  </si>
  <si>
    <t>https://topol-dt.ru/upload/iblock/46d/91fc50db_32e6_11ef_ba90_5254001dfc81_d8a46cbc_75b8_11ef_ba92_5254001dfc81.jpeg</t>
  </si>
  <si>
    <t>https://topol-dt.ru/upload/iblock/213/91fc50db_32e6_11ef_ba90_5254001dfc81_e1f499b8_75b8_11ef_ba92_5254001dfc81.jpeg</t>
  </si>
  <si>
    <t>https://topol-dt.ru/upload/iblock/1b0/91fc50db_32e6_11ef_ba90_5254001dfc81_e1f499b9_75b8_11ef_ba92_5254001dfc81.jpeg</t>
  </si>
  <si>
    <t>https://topol-dt.ru/upload/iblock/6b5/91fc50db_32e6_11ef_ba90_5254001dfc81_eaf154a1_75b8_11ef_ba92_5254001dfc81.jpeg</t>
  </si>
  <si>
    <t>https://topol-dt.ru/upload/iblock/e5f/91fc50db_32e6_11ef_ba90_5254001dfc81_052d9603_75b9_11ef_ba92_5254001dfc81.jpeg</t>
  </si>
  <si>
    <t>https://topol-dt.ru/upload/iblock/a3d/91fc50db_32e6_11ef_ba90_5254001dfc81_11e40217_75b9_11ef_ba92_5254001dfc81.jpeg</t>
  </si>
  <si>
    <t>https://topol-dt.ru/upload/iblock/c32/91fc50db_32e6_11ef_ba90_5254001dfc81_b2ac18ba_75b8_11ef_ba92_5254001dfc81.pdf</t>
  </si>
  <si>
    <t>Кроватка детская Polini kids Simple 341 с маятником, белый-дуб крафт золотой</t>
  </si>
  <si>
    <t>https://topol-dt.ru/catalog/krovatki/krovatka_detskaya_polini_kids_simple_341_s_mayatnikom_belyy_dub_kraft_zolotoy/</t>
  </si>
  <si>
    <t>https://topol-dt.ru/upload/iblock/715/1c2e7bfb_1e68_11ef_ba8e_5254001dfc81_190c0399_43bf_11ef_ba90_5254001dfc81.jpeg</t>
  </si>
  <si>
    <t>https://topol-dt.ru/upload/iblock/894/1c2e7bfb_1e68_11ef_ba8e_5254001dfc81_190c039a_43bf_11ef_ba90_5254001dfc81.jpeg</t>
  </si>
  <si>
    <t>https://topol-dt.ru/upload/iblock/9ec/1c2e7bfb_1e68_11ef_ba8e_5254001dfc81_20deba53_43bf_11ef_ba90_5254001dfc81.jpeg</t>
  </si>
  <si>
    <t>https://topol-dt.ru/upload/iblock/0a3/1c2e7bfb_1e68_11ef_ba8e_5254001dfc81_68d5fac0_861b_11ef_ba92_5254001dfc81.jpeg</t>
  </si>
  <si>
    <t>https://topol-dt.ru/upload/iblock/4e3/1c2e7bfb_1e68_11ef_ba8e_5254001dfc81_68d5fac1_861b_11ef_ba92_5254001dfc81.jpeg</t>
  </si>
  <si>
    <t>https://topol-dt.ru/upload/iblock/786/1c2e7bfb_1e68_11ef_ba8e_5254001dfc81_70c2eb77_861b_11ef_ba92_5254001dfc81.jpeg</t>
  </si>
  <si>
    <t>https://topol-dt.ru/upload/iblock/e9d/1c2e7bfb_1e68_11ef_ba8e_5254001dfc81_70c2eb78_861b_11ef_ba92_5254001dfc81.jpeg</t>
  </si>
  <si>
    <t>https://topol-dt.ru/upload/iblock/dc4/1c2e7bfb_1e68_11ef_ba8e_5254001dfc81_7a80c90d_861b_11ef_ba92_5254001dfc81.jpeg</t>
  </si>
  <si>
    <t>https://topol-dt.ru/upload/iblock/454/1c2e7bfb_1e68_11ef_ba8e_5254001dfc81_7a80c90e_861b_11ef_ba92_5254001dfc81.jpeg</t>
  </si>
  <si>
    <t>https://topol-dt.ru/upload/iblock/7f0/1c2e7bfb_1e68_11ef_ba8e_5254001dfc81_84c1c1a9_861b_11ef_ba92_5254001dfc81.jpeg</t>
  </si>
  <si>
    <t>https://topol-dt.ru/upload/iblock/936/1c2e7bfb_1e68_11ef_ba8e_5254001dfc81_84c1c1aa_861b_11ef_ba92_5254001dfc81.jpeg</t>
  </si>
  <si>
    <t>https://topol-dt.ru/upload/iblock/336/1c2e7bfb_1e68_11ef_ba8e_5254001dfc81_8db28ff3_861b_11ef_ba92_5254001dfc81.jpeg</t>
  </si>
  <si>
    <t>https://topol-dt.ru/upload/iblock/fa5/1c2e7bfb_1e68_11ef_ba8e_5254001dfc81_8db28ff4_861b_11ef_ba92_5254001dfc81.jpeg</t>
  </si>
  <si>
    <t>https://topol-dt.ru/upload/iblock/f89/1c2e7bfb_1e68_11ef_ba8e_5254001dfc81_9846f9f4_861b_11ef_ba92_5254001dfc81.jpeg</t>
  </si>
  <si>
    <t>https://topol-dt.ru/upload/iblock/332/1c2e7bfb_1e68_11ef_ba8e_5254001dfc81_9846f9f5_861b_11ef_ba92_5254001dfc81.jpeg</t>
  </si>
  <si>
    <t>https://topol-dt.ru/upload/iblock/1a5/1c2e7bfb_1e68_11ef_ba8e_5254001dfc81_a10f4035_861b_11ef_ba92_5254001dfc81.jpeg</t>
  </si>
  <si>
    <t>https://topol-dt.ru/upload/iblock/6e0/1c2e7bfb_1e68_11ef_ba8e_5254001dfc81_a10f4036_861b_11ef_ba92_5254001dfc81.jpeg</t>
  </si>
  <si>
    <t>https://topol-dt.ru/upload/iblock/0eb/1c2e7bfb_1e68_11ef_ba8e_5254001dfc81_36315827_43bb_11ef_ba90_5254001dfc81.pdf</t>
  </si>
  <si>
    <t>Кроватка детская Polini kids Simple 341 с маятником, графит-дуб крафт золотой</t>
  </si>
  <si>
    <t>https://topol-dt.ru/catalog/krovatki/krovatka_detskaya_polini_kids_simple_341_s_mayatnikom_grafit_dub_kraft_zolotoy/</t>
  </si>
  <si>
    <t>https://topol-dt.ru/upload/iblock/651/3c20452e_1e68_11ef_ba8e_5254001dfc81_2bcb5fc5_43bf_11ef_ba90_5254001dfc81.jpeg</t>
  </si>
  <si>
    <t>https://topol-dt.ru/upload/iblock/51e/3c20452e_1e68_11ef_ba8e_5254001dfc81_2bcb5fc6_43bf_11ef_ba90_5254001dfc81.jpeg</t>
  </si>
  <si>
    <t>https://topol-dt.ru/upload/iblock/6b9/3c20452e_1e68_11ef_ba8e_5254001dfc81_2bcb5fc7_43bf_11ef_ba90_5254001dfc81.jpeg</t>
  </si>
  <si>
    <t>https://topol-dt.ru/upload/iblock/aa8/3c20452e_1e68_11ef_ba8e_5254001dfc81_1da507f0_861d_11ef_ba92_5254001dfc81.jpeg</t>
  </si>
  <si>
    <t>https://topol-dt.ru/upload/iblock/cff/3c20452e_1e68_11ef_ba8e_5254001dfc81_1da507f1_861d_11ef_ba92_5254001dfc81.jpeg</t>
  </si>
  <si>
    <t>https://topol-dt.ru/upload/iblock/479/3c20452e_1e68_11ef_ba8e_5254001dfc81_25a50bc5_861d_11ef_ba92_5254001dfc81.jpeg</t>
  </si>
  <si>
    <t>https://topol-dt.ru/upload/iblock/20e/3c20452e_1e68_11ef_ba8e_5254001dfc81_25a50bc6_861d_11ef_ba92_5254001dfc81.jpeg</t>
  </si>
  <si>
    <t>https://topol-dt.ru/upload/iblock/642/3c20452e_1e68_11ef_ba8e_5254001dfc81_2c48f743_861d_11ef_ba92_5254001dfc81.jpeg</t>
  </si>
  <si>
    <t>https://topol-dt.ru/upload/iblock/504/3c20452e_1e68_11ef_ba8e_5254001dfc81_2c48f744_861d_11ef_ba92_5254001dfc81.jpeg</t>
  </si>
  <si>
    <t>https://topol-dt.ru/upload/iblock/62f/3c20452e_1e68_11ef_ba8e_5254001dfc81_38bc9fba_861d_11ef_ba92_5254001dfc81.jpeg</t>
  </si>
  <si>
    <t>https://topol-dt.ru/upload/iblock/d07/3c20452e_1e68_11ef_ba8e_5254001dfc81_38bc9fbb_861d_11ef_ba92_5254001dfc81.jpeg</t>
  </si>
  <si>
    <t>https://topol-dt.ru/upload/iblock/486/3c20452e_1e68_11ef_ba8e_5254001dfc81_3f5e2a0b_861d_11ef_ba92_5254001dfc81.jpeg</t>
  </si>
  <si>
    <t>https://topol-dt.ru/upload/iblock/62b/3c20452e_1e68_11ef_ba8e_5254001dfc81_3f5e2a0c_861d_11ef_ba92_5254001dfc81.jpeg</t>
  </si>
  <si>
    <t>https://topol-dt.ru/upload/iblock/909/3c20452e_1e68_11ef_ba8e_5254001dfc81_4619f07b_861d_11ef_ba92_5254001dfc81.jpeg</t>
  </si>
  <si>
    <t>https://topol-dt.ru/upload/iblock/7db/3c20452e_1e68_11ef_ba8e_5254001dfc81_4619f07c_861d_11ef_ba92_5254001dfc81.jpeg</t>
  </si>
  <si>
    <t>https://topol-dt.ru/upload/iblock/84a/3c20452e_1e68_11ef_ba8e_5254001dfc81_52b88421_861d_11ef_ba92_5254001dfc81.jpeg</t>
  </si>
  <si>
    <t>https://topol-dt.ru/upload/iblock/552/3c20452e_1e68_11ef_ba8e_5254001dfc81_2e6f5122_43bb_11ef_ba90_5254001dfc81.pdf</t>
  </si>
  <si>
    <t>Кровать детская Polini kids Simple 1955, с ящиками, белый</t>
  </si>
  <si>
    <t>1.222976</t>
  </si>
  <si>
    <t>91.5</t>
  </si>
  <si>
    <t>Кровать детская Polini kids Simple 1955 с ящиками – это лаконичная, функциональная, удобная и безопасная модель для обустройства комнаты ребенка, которая также может быть дополнена изделиями серии 1900 Simple (комоды, стол, шкафная группа) благодаря единому конструктивному дизайну и цветовой гамме. Модель произведена из высококачественной ЛДСП и облицована противоударной кромкой 1 мм, что гарантирует безопасное использование на весь период эксплуатации. Каркас кровати (левая и правая спинки, задняя стенка, царга, ложе) выполнен из ЛДСП т=22 мм, что существенно повышает прочность и надежность изделия. Ящики произведены из ЛДСП т=16 мм.Преимущества:- Стильный минимализм: Легко вписывается в любой интерьер детской комнаты благодаря современному дизайну.- Функциональные ящики: Удобные выдвижные ящики увеличивают пространство для хранения игрушек, постельного белья и других вещей.- Удобное открытие ящиков: Инновационное конструктивное решение позволяет открывать ящики без лицевой фурнитуры, просто потянув за верхнюю часть.- Качество материалов: Изготовлена из высококачественного ЛДСП с противоударной кромкой 1 мм, что обеспечивает долговечность и безопасность.- Хорошая вентиляция: Основание из 4 щитов ЛДСП способствует естественной циркуляции воздуха и вентиляции матраса.- Безопасность: Скругленные края предотвращают травмы и обеспечивают комфорт во время использования.- Экономия пространства: Выдвижные ящики на колесиках помогают эффективно использовать свободное пространство в комнате.- Устойчивость конструкции: Каркас кровати выполнен из ЛДСП толщиной 22 мм, что обеспечивает высокую прочность и надежность изделия.- Нагрузка на ящики: Каждый ящик выдерживает нагрузку до 6 кг, что делает их удобными для хранения различных предметов.- Простота ухода: Легкость в уходе за поверхностью кровати благодаря качественным материалам.Изделие соответствует ГОСТ 19917 и ТР ТС 025/2012 «О безопасности мебельной продукции».Размер матраса – 190х90 см.Рекомендуемая толщина матраса – 15 см.Макс. нагрузка на основание кровати – 100 кг.Габариты кровати (ДхШхВ) – 197х96,4х64 см.Внутренний размер ящика (ДхГхВ) – 54,4х88,4х12,5 см.</t>
  </si>
  <si>
    <t>https://topol-dt.ru/catalog/krovati_podrostkovye/krovat_detskaya_polini_kids_simple_1955_s_yashchikami_belyy/</t>
  </si>
  <si>
    <t>https://topol-dt.ru/upload/iblock/16d/ba2b8a64_b39b_11ee_bc5a_525400ebc2a0_73a0fddb_89f5_11ef_ba95_5254001dfc81.jpeg</t>
  </si>
  <si>
    <t>https://topol-dt.ru/upload/iblock/375/ba2b8a64_b39b_11ee_bc5a_525400ebc2a0_73a0fddc_89f5_11ef_ba95_5254001dfc81.jpeg</t>
  </si>
  <si>
    <t>https://topol-dt.ru/upload/iblock/d41/ba2b8a64_b39b_11ee_bc5a_525400ebc2a0_7baf5d97_89f5_11ef_ba95_5254001dfc81.jpeg</t>
  </si>
  <si>
    <t>https://topol-dt.ru/upload/iblock/1f3/ba2b8a64_b39b_11ee_bc5a_525400ebc2a0_7baf5d98_89f5_11ef_ba95_5254001dfc81.jpeg</t>
  </si>
  <si>
    <t>https://topol-dt.ru/upload/iblock/d89/ba2b8a64_b39b_11ee_bc5a_525400ebc2a0_81bac073_89f5_11ef_ba95_5254001dfc81.jpeg</t>
  </si>
  <si>
    <t>https://topol-dt.ru/upload/iblock/5ed/ba2b8a64_b39b_11ee_bc5a_525400ebc2a0_81bac074_89f5_11ef_ba95_5254001dfc81.jpeg</t>
  </si>
  <si>
    <t>https://topol-dt.ru/upload/iblock/93b/ba2b8a64_b39b_11ee_bc5a_525400ebc2a0_88eb623a_89f5_11ef_ba95_5254001dfc81.jpeg</t>
  </si>
  <si>
    <t>https://topol-dt.ru/upload/iblock/505/ba2b8a64_b39b_11ee_bc5a_525400ebc2a0_88eb623b_89f5_11ef_ba95_5254001dfc81.jpeg</t>
  </si>
  <si>
    <t>https://topol-dt.ru/upload/iblock/a31/ba2b8a64_b39b_11ee_bc5a_525400ebc2a0_92e025cc_89f5_11ef_ba95_5254001dfc81.jpeg</t>
  </si>
  <si>
    <t>https://topol-dt.ru/upload/iblock/1a1/ba2b8a64_b39b_11ee_bc5a_525400ebc2a0_92e025cd_89f5_11ef_ba95_5254001dfc81.jpeg</t>
  </si>
  <si>
    <t>https://topol-dt.ru/upload/iblock/dbc/ba2b8a64_b39b_11ee_bc5a_525400ebc2a0_9b682231_89f5_11ef_ba95_5254001dfc81.jpeg</t>
  </si>
  <si>
    <t>https://topol-dt.ru/upload/iblock/e4e/ba2b8a64_b39b_11ee_bc5a_525400ebc2a0_9b682232_89f5_11ef_ba95_5254001dfc81.jpeg</t>
  </si>
  <si>
    <t>https://topol-dt.ru/upload/iblock/afd/ba2b8a64_b39b_11ee_bc5a_525400ebc2a0_9b682233_89f5_11ef_ba95_5254001dfc81.jpeg</t>
  </si>
  <si>
    <t>https://topol-dt.ru/upload/iblock/7c7/ba2b8a64_b39b_11ee_bc5a_525400ebc2a0_a4c9102d_89f5_11ef_ba95_5254001dfc81.jpeg</t>
  </si>
  <si>
    <t>https://topol-dt.ru/upload/iblock/57b/ba2b8a64_b39b_11ee_bc5a_525400ebc2a0_fc61f04d_ad70_11ef_ba97_5254001dfc81.jpeg</t>
  </si>
  <si>
    <t>https://topol-dt.ru/upload/iblock/de3/ba2b8a64_b39b_11ee_bc5a_525400ebc2a0_fc61f04f_ad70_11ef_ba97_5254001dfc81.jpeg</t>
  </si>
  <si>
    <t>https://topol-dt.ru/upload/iblock/e71/ba2b8a64_b39b_11ee_bc5a_525400ebc2a0_03ce2216_ad71_11ef_ba97_5254001dfc81.jpeg</t>
  </si>
  <si>
    <t>https://topol-dt.ru/upload/iblock/eb0/ba2b8a64_b39b_11ee_bc5a_525400ebc2a0_03ce2217_ad71_11ef_ba97_5254001dfc81.jpeg</t>
  </si>
  <si>
    <t>https://topol-dt.ru/upload/iblock/66b/ba2b8a64_b39b_11ee_bc5a_525400ebc2a0_511e5406_89f4_11ef_ba95_5254001dfc81.pdf</t>
  </si>
  <si>
    <t>Кровать детская Polini kids Porto 1300, белый-дуб крафт золотой</t>
  </si>
  <si>
    <t>https://topol-dt.ru/catalog/krovatki/krovat_detskaya_polini_kids_porto_1300_belyy_dub_kraft_zolotoy/</t>
  </si>
  <si>
    <t>https://topol-dt.ru/upload/iblock/852/acd45d55_1c22_11ef_ba8e_5254001dfc81_d5e0e2cd_983f_11ef_ba97_5254001dfc81.jpeg</t>
  </si>
  <si>
    <t>https://topol-dt.ru/upload/iblock/a35/acd45d55_1c22_11ef_ba8e_5254001dfc81_d5e0e2ce_983f_11ef_ba97_5254001dfc81.jpeg</t>
  </si>
  <si>
    <t>https://topol-dt.ru/upload/iblock/2b8/acd45d55_1c22_11ef_ba8e_5254001dfc81_de9fa580_983f_11ef_ba97_5254001dfc81.jpeg</t>
  </si>
  <si>
    <t>https://topol-dt.ru/upload/iblock/d7b/acd45d55_1c22_11ef_ba8e_5254001dfc81_de9fa581_983f_11ef_ba97_5254001dfc81.jpeg</t>
  </si>
  <si>
    <t>https://topol-dt.ru/upload/iblock/770/acd45d55_1c22_11ef_ba8e_5254001dfc81_e4f28189_983f_11ef_ba97_5254001dfc81.jpeg</t>
  </si>
  <si>
    <t>https://topol-dt.ru/upload/iblock/69f/acd45d55_1c22_11ef_ba8e_5254001dfc81_e4f2818a_983f_11ef_ba97_5254001dfc81.jpeg</t>
  </si>
  <si>
    <t>https://topol-dt.ru/upload/iblock/fc6/acd45d55_1c22_11ef_ba8e_5254001dfc81_ebc87d18_983f_11ef_ba97_5254001dfc81.jpeg</t>
  </si>
  <si>
    <t>https://topol-dt.ru/upload/iblock/638/acd45d55_1c22_11ef_ba8e_5254001dfc81_ebc87d19_983f_11ef_ba97_5254001dfc81.jpeg</t>
  </si>
  <si>
    <t>https://topol-dt.ru/upload/iblock/ba9/acd45d55_1c22_11ef_ba8e_5254001dfc81_f5d2a542_983f_11ef_ba97_5254001dfc81.jpeg</t>
  </si>
  <si>
    <t>https://topol-dt.ru/upload/iblock/7ac/acd45d55_1c22_11ef_ba8e_5254001dfc81_f5d2a543_983f_11ef_ba97_5254001dfc81.jpeg</t>
  </si>
  <si>
    <t>https://topol-dt.ru/upload/iblock/d15/acd45d55_1c22_11ef_ba8e_5254001dfc81_010931da_9840_11ef_ba97_5254001dfc81.jpeg</t>
  </si>
  <si>
    <t>https://topol-dt.ru/upload/iblock/e78/acd45d55_1c22_11ef_ba8e_5254001dfc81_010931db_9840_11ef_ba97_5254001dfc81.jpeg</t>
  </si>
  <si>
    <t>https://topol-dt.ru/upload/iblock/783/acd45d55_1c22_11ef_ba8e_5254001dfc81_08b5c231_9840_11ef_ba97_5254001dfc81.jpeg</t>
  </si>
  <si>
    <t>https://topol-dt.ru/upload/iblock/2da/acd45d55_1c22_11ef_ba8e_5254001dfc81_08b5c232_9840_11ef_ba97_5254001dfc81.jpeg</t>
  </si>
  <si>
    <t>https://topol-dt.ru/upload/iblock/828/acd45d55_1c22_11ef_ba8e_5254001dfc81_11617349_9840_11ef_ba97_5254001dfc81.jpeg</t>
  </si>
  <si>
    <t>https://topol-dt.ru/upload/iblock/bca/acd45d55_1c22_11ef_ba8e_5254001dfc81_1161734a_9840_11ef_ba97_5254001dfc81.jpeg</t>
  </si>
  <si>
    <t>https://topol-dt.ru/upload/iblock/641/acd45d55_1c22_11ef_ba8e_5254001dfc81_4adb3252_8a09_11ef_ba95_5254001dfc81.pdf</t>
  </si>
  <si>
    <t>Шкаф двухсекционный Polini kids Simple, дуб крафт золотой-белый</t>
  </si>
  <si>
    <t>https://topol-dt.ru/catalog/shkafy/shkaf_dvukhsektsionnyy_polini_kids_simple_dub_kraft_zolotoy_belyy/</t>
  </si>
  <si>
    <t>https://topol-dt.ru/upload/iblock/f5a/abc9cb7c_6a10_11ef_ba92_5254001dfc81_92f68e25_7c19_11ef_ba92_5254001dfc81.jpeg</t>
  </si>
  <si>
    <t>https://topol-dt.ru/upload/iblock/c33/abc9cb7c_6a10_11ef_ba92_5254001dfc81_92f68e26_7c19_11ef_ba92_5254001dfc81.jpeg</t>
  </si>
  <si>
    <t>https://topol-dt.ru/upload/iblock/18b/abc9cb7c_6a10_11ef_ba92_5254001dfc81_99b24ace_7c19_11ef_ba92_5254001dfc81.jpeg</t>
  </si>
  <si>
    <t>https://topol-dt.ru/upload/iblock/5e7/abc9cb7c_6a10_11ef_ba92_5254001dfc81_99b24acf_7c19_11ef_ba92_5254001dfc81.jpeg</t>
  </si>
  <si>
    <t>https://topol-dt.ru/upload/iblock/29e/abc9cb7c_6a10_11ef_ba92_5254001dfc81_a01f6603_7c19_11ef_ba92_5254001dfc81.jpeg</t>
  </si>
  <si>
    <t>https://topol-dt.ru/upload/iblock/0a2/abc9cb7c_6a10_11ef_ba92_5254001dfc81_a01f6604_7c19_11ef_ba92_5254001dfc81.jpeg</t>
  </si>
  <si>
    <t>https://topol-dt.ru/upload/iblock/a2e/abc9cb7c_6a10_11ef_ba92_5254001dfc81_a7e3c54f_7c19_11ef_ba92_5254001dfc81.jpeg</t>
  </si>
  <si>
    <t>https://topol-dt.ru/upload/iblock/8a3/abc9cb7c_6a10_11ef_ba92_5254001dfc81_86c5a9b0_7c19_11ef_ba92_5254001dfc81.pdf</t>
  </si>
  <si>
    <t>Шкаф двухсекционный Polini kids Simple с 1 ящиком, дуб крафт золотой-белый</t>
  </si>
  <si>
    <t>https://topol-dt.ru/catalog/shkafy/shkaf_dvukhsektsionnyy_polini_kids_simple_s_1_yashchikom_dub_kraft_zolotoy_belyy/</t>
  </si>
  <si>
    <t>https://topol-dt.ru/upload/iblock/954/4c097868_6a13_11ef_ba92_5254001dfc81_5e154617_7c19_11ef_ba92_5254001dfc81.jpeg</t>
  </si>
  <si>
    <t>https://topol-dt.ru/upload/iblock/fb7/4c097868_6a13_11ef_ba92_5254001dfc81_5e154616_7c19_11ef_ba92_5254001dfc81.jpeg</t>
  </si>
  <si>
    <t>https://topol-dt.ru/upload/iblock/919/4c097868_6a13_11ef_ba92_5254001dfc81_64b46e5d_7c19_11ef_ba92_5254001dfc81.jpeg</t>
  </si>
  <si>
    <t>https://topol-dt.ru/upload/iblock/eab/4c097868_6a13_11ef_ba92_5254001dfc81_64b46e5e_7c19_11ef_ba92_5254001dfc81.jpeg</t>
  </si>
  <si>
    <t>https://topol-dt.ru/upload/iblock/be5/4c097868_6a13_11ef_ba92_5254001dfc81_6aeaa5c3_7c19_11ef_ba92_5254001dfc81.jpeg</t>
  </si>
  <si>
    <t>https://topol-dt.ru/upload/iblock/a37/4c097868_6a13_11ef_ba92_5254001dfc81_6aeaa5c4_7c19_11ef_ba92_5254001dfc81.jpeg</t>
  </si>
  <si>
    <t>https://topol-dt.ru/upload/iblock/789/4c097868_6a13_11ef_ba92_5254001dfc81_72a0b895_7c19_11ef_ba92_5254001dfc81.jpeg</t>
  </si>
  <si>
    <t>https://topol-dt.ru/upload/iblock/744/4c097868_6a13_11ef_ba92_5254001dfc81_72a0b896_7c19_11ef_ba92_5254001dfc81.jpeg</t>
  </si>
  <si>
    <t>https://topol-dt.ru/upload/iblock/fff/4c097868_6a13_11ef_ba92_5254001dfc81_559bb3a7_7c19_11ef_ba92_5254001dfc81.pdf</t>
  </si>
  <si>
    <t>Шкаф трехсекционный Polini kids Simple, дуб крафт золотой-белый</t>
  </si>
  <si>
    <t>https://topol-dt.ru/catalog/shkafy/shkaf_trekhsektsionnyy_polini_kids_simple_dub_kraft_zolotoy_belyy/</t>
  </si>
  <si>
    <t>https://topol-dt.ru/upload/iblock/267/e4976e90_6a15_11ef_ba92_5254001dfc81_328b58df_7c19_11ef_ba92_5254001dfc81.jpeg</t>
  </si>
  <si>
    <t>https://topol-dt.ru/upload/iblock/049/e4976e90_6a15_11ef_ba92_5254001dfc81_328b58e0_7c19_11ef_ba92_5254001dfc81.jpeg</t>
  </si>
  <si>
    <t>https://topol-dt.ru/upload/iblock/4f2/e4976e90_6a15_11ef_ba92_5254001dfc81_3982b520_7c19_11ef_ba92_5254001dfc81.jpeg</t>
  </si>
  <si>
    <t>https://topol-dt.ru/upload/iblock/602/e4976e90_6a15_11ef_ba92_5254001dfc81_3982b521_7c19_11ef_ba92_5254001dfc81.jpeg</t>
  </si>
  <si>
    <t>https://topol-dt.ru/upload/iblock/992/e4976e90_6a15_11ef_ba92_5254001dfc81_3faa9fa4_7c19_11ef_ba92_5254001dfc81.jpeg</t>
  </si>
  <si>
    <t>https://topol-dt.ru/upload/iblock/f52/e4976e90_6a15_11ef_ba92_5254001dfc81_3faa9fa5_7c19_11ef_ba92_5254001dfc81.jpeg</t>
  </si>
  <si>
    <t>https://topol-dt.ru/upload/iblock/82d/e4976e90_6a15_11ef_ba92_5254001dfc81_4623a224_7c19_11ef_ba92_5254001dfc81.jpeg</t>
  </si>
  <si>
    <t>https://topol-dt.ru/upload/iblock/ed3/e4976e90_6a15_11ef_ba92_5254001dfc81_9ff10e02_8bbc_11ef_ba95_5254001dfc81.jpeg</t>
  </si>
  <si>
    <t>https://topol-dt.ru/upload/iblock/2ad/e4976e90_6a15_11ef_ba92_5254001dfc81_25759fee_7c19_11ef_ba92_5254001dfc81.pdf</t>
  </si>
  <si>
    <t>Кроватка детская Фея 750, дуб крафт золотой-белый</t>
  </si>
  <si>
    <t>https://topol-dt.ru/catalog/krovatki/krovatka_detskaya_feya_750_dub_kraft_zolotoy_belyy/</t>
  </si>
  <si>
    <t>https://topol-dt.ru/upload/iblock/394/168574be_1c11_11ef_ba8e_5254001dfc81_05c704b5_8563_11ef_ba92_5254001dfc81.jpeg</t>
  </si>
  <si>
    <t>https://topol-dt.ru/upload/iblock/390/168574be_1c11_11ef_ba8e_5254001dfc81_05c704b6_8563_11ef_ba92_5254001dfc81.jpeg</t>
  </si>
  <si>
    <t>https://topol-dt.ru/upload/iblock/af9/168574be_1c11_11ef_ba8e_5254001dfc81_0fbbb0ca_8563_11ef_ba92_5254001dfc81.jpeg</t>
  </si>
  <si>
    <t>https://topol-dt.ru/upload/iblock/079/168574be_1c11_11ef_ba8e_5254001dfc81_0fbbb0cb_8563_11ef_ba92_5254001dfc81.jpeg</t>
  </si>
  <si>
    <t>https://topol-dt.ru/upload/iblock/69e/168574be_1c11_11ef_ba8e_5254001dfc81_1ed4718f_8563_11ef_ba92_5254001dfc81.jpeg</t>
  </si>
  <si>
    <t>https://topol-dt.ru/upload/iblock/72d/168574be_1c11_11ef_ba8e_5254001dfc81_2610ecad_8563_11ef_ba92_5254001dfc81.jpeg</t>
  </si>
  <si>
    <t>https://topol-dt.ru/upload/iblock/0ae/168574be_1c11_11ef_ba8e_5254001dfc81_2610ecae_8563_11ef_ba92_5254001dfc81.jpeg</t>
  </si>
  <si>
    <t>https://topol-dt.ru/upload/iblock/1f4/168574be_1c11_11ef_ba8e_5254001dfc81_373d532a_8563_11ef_ba92_5254001dfc81.jpeg</t>
  </si>
  <si>
    <t>https://topol-dt.ru/upload/iblock/eaa/168574be_1c11_11ef_ba8e_5254001dfc81_373d532b_8563_11ef_ba92_5254001dfc81.jpeg</t>
  </si>
  <si>
    <t>https://topol-dt.ru/upload/iblock/5ee/168574be_1c11_11ef_ba8e_5254001dfc81_40aee0f2_8563_11ef_ba92_5254001dfc81.jpeg</t>
  </si>
  <si>
    <t>https://topol-dt.ru/upload/iblock/359/168574be_1c11_11ef_ba8e_5254001dfc81_487f308c_8563_11ef_ba92_5254001dfc81.jpeg</t>
  </si>
  <si>
    <t>https://topol-dt.ru/upload/iblock/727/168574be_1c11_11ef_ba8e_5254001dfc81_fa9a060e_8562_11ef_ba92_5254001dfc81.pdf</t>
  </si>
  <si>
    <t>Кроватка детская Polini kids Simple 341 с маятником, белый-бук</t>
  </si>
  <si>
    <t>https://topol-dt.ru/catalog/krovatki/krovatka_detskaya_polini_kids_simple_341_s_mayatnikom_belyy_buk/</t>
  </si>
  <si>
    <t>https://topol-dt.ru/upload/iblock/029/0376d432_1e68_11ef_ba8e_5254001dfc81_30bf4a10_43be_11ef_ba90_5254001dfc81.jpeg</t>
  </si>
  <si>
    <t>https://topol-dt.ru/upload/iblock/5fd/0376d432_1e68_11ef_ba8e_5254001dfc81_30bf4a11_43be_11ef_ba90_5254001dfc81.jpeg</t>
  </si>
  <si>
    <t>https://topol-dt.ru/upload/iblock/20c/0376d432_1e68_11ef_ba8e_5254001dfc81_39ee19bf_43be_11ef_ba90_5254001dfc81.jpeg</t>
  </si>
  <si>
    <t>https://topol-dt.ru/upload/iblock/2a8/0376d432_1e68_11ef_ba8e_5254001dfc81_064779fe_8d2f_11ef_ba95_5254001dfc81.jpeg</t>
  </si>
  <si>
    <t>https://topol-dt.ru/upload/iblock/e4b/0376d432_1e68_11ef_ba8e_5254001dfc81_064779ff_8d2f_11ef_ba95_5254001dfc81.jpeg</t>
  </si>
  <si>
    <t>https://topol-dt.ru/upload/iblock/53c/0376d432_1e68_11ef_ba8e_5254001dfc81_10ffa9d4_8d2f_11ef_ba95_5254001dfc81.jpeg</t>
  </si>
  <si>
    <t>https://topol-dt.ru/upload/iblock/35f/0376d432_1e68_11ef_ba8e_5254001dfc81_10ffa9d5_8d2f_11ef_ba95_5254001dfc81.jpeg</t>
  </si>
  <si>
    <t>https://topol-dt.ru/upload/iblock/3a2/0376d432_1e68_11ef_ba8e_5254001dfc81_1b21a758_8d2f_11ef_ba95_5254001dfc81.jpeg</t>
  </si>
  <si>
    <t>https://topol-dt.ru/upload/iblock/109/0376d432_1e68_11ef_ba8e_5254001dfc81_1b21a759_8d2f_11ef_ba95_5254001dfc81.jpeg</t>
  </si>
  <si>
    <t>https://topol-dt.ru/upload/iblock/45e/0376d432_1e68_11ef_ba8e_5254001dfc81_8dd0672a_9134_11ef_ba95_5254001dfc81.jpeg</t>
  </si>
  <si>
    <t>https://topol-dt.ru/upload/iblock/f2a/0376d432_1e68_11ef_ba8e_5254001dfc81_8dd0672b_9134_11ef_ba95_5254001dfc81.jpeg</t>
  </si>
  <si>
    <t>https://topol-dt.ru/upload/iblock/8c3/0376d432_1e68_11ef_ba8e_5254001dfc81_50ab986b_43bb_11ef_ba90_5254001dfc81.pdf</t>
  </si>
  <si>
    <t>Кроватка-трансформер детская Polini kids Ameli 1150, белый-дуб крафт золотой</t>
  </si>
  <si>
    <t>Кроватка из коллекции Polini kids Ameli отличается стильным дизайном и цветовыми решениями, характерными для этой серии. Имеет современный вид и удобную конструкцию, идеально подходящую для создания уютной атмосферы в детской комнате. Кровать высокого качества и прочности, предназначена для использования с рождения до 5 лет. Ложе состоит из трех ЛДСП щитов, расположенных в нижнем положении без возможности регулировки. Между щитами есть промежутки для вентиляции матраса. На боковом ограждении присутствует механизм опускания верхней планки для удобства доступа к младенцу. Там же есть ПВХ накладка для защиты десен и зубов. Есть столик для хранения игрушек и принадлежностей. Важно помнить, что столик не предназначен для пеленания. По мере роста малыша изделие трансформируется в кровать с увеличенным размером ложа и отдельно стоящий столик. В комплекте предусмотрены заглушки, которые предназначены для спинок «подросшей» кровати и задней стенки столика: они обеспечивают безопасность малыша и придают изделию завершенный внешний вид без отверстий.Кровать изготовлена из ЛДСП и массива березы, обеспечивая безопасность и удобство использования.Габариты изделия (ДхШхВ):Кровать для новорожденного – 148,5х78,5х99,5 см;Кровать для подросшего малыша - 148,5х78,5х99,5 см;Столик – 78,5х31,9х69,5 см.Размер матраса для новорожденной кроватки – 115х70 см.Размер матраса для подросшей кровати – 145х70 см. .</t>
  </si>
  <si>
    <t>https://topol-dt.ru/catalog/krovati_transformery_iz_ldsp_i_mdf/krovatka_transformer_detskaya_polini_kids_ameli_1150_belyy_dub_kraft_zolotoy/</t>
  </si>
  <si>
    <t>https://topol-dt.ru/upload/iblock/b99/e61e5568_32ab_11ef_ba90_5254001dfc81_c8f426fd_7f16_11ef_ba92_5254001dfc81.jpeg</t>
  </si>
  <si>
    <t>https://topol-dt.ru/upload/iblock/258/e61e5568_32ab_11ef_ba90_5254001dfc81_c8f426fe_7f16_11ef_ba92_5254001dfc81.jpeg</t>
  </si>
  <si>
    <t>https://topol-dt.ru/upload/iblock/9ce/e61e5568_32ab_11ef_ba90_5254001dfc81_d13954de_7f16_11ef_ba92_5254001dfc81.jpeg</t>
  </si>
  <si>
    <t>https://topol-dt.ru/upload/iblock/4dd/e61e5568_32ab_11ef_ba90_5254001dfc81_d13954df_7f16_11ef_ba92_5254001dfc81.jpeg</t>
  </si>
  <si>
    <t>https://topol-dt.ru/upload/iblock/bf8/e61e5568_32ab_11ef_ba90_5254001dfc81_d86eb935_7f16_11ef_ba92_5254001dfc81.jpeg</t>
  </si>
  <si>
    <t>https://topol-dt.ru/upload/iblock/1fc/e61e5568_32ab_11ef_ba90_5254001dfc81_d86eb936_7f16_11ef_ba92_5254001dfc81.jpeg</t>
  </si>
  <si>
    <t>https://topol-dt.ru/upload/iblock/839/e61e5568_32ab_11ef_ba90_5254001dfc81_d86eb937_7f16_11ef_ba92_5254001dfc81.jpeg</t>
  </si>
  <si>
    <t>https://topol-dt.ru/upload/iblock/9b1/e61e5568_32ab_11ef_ba90_5254001dfc81_e099aa6f_7f16_11ef_ba92_5254001dfc81.jpeg</t>
  </si>
  <si>
    <t>https://topol-dt.ru/upload/iblock/396/e61e5568_32ab_11ef_ba90_5254001dfc81_e099aa71_7f16_11ef_ba92_5254001dfc81.jpeg</t>
  </si>
  <si>
    <t>https://topol-dt.ru/upload/iblock/072/e61e5568_32ab_11ef_ba90_5254001dfc81_98fd6d74_7f16_11ef_ba92_5254001dfc81.pdf</t>
  </si>
  <si>
    <t>Кроватка детская Polini kids Vintage 110 металлическая, золотистый</t>
  </si>
  <si>
    <t>https://topol-dt.ru/catalog/krovatki/krovatka_detskaya_polini_kids_vintage_110_metallicheskaya_zolotistyy/</t>
  </si>
  <si>
    <t>Кроватка детская Фея 701, графит-белый</t>
  </si>
  <si>
    <t>Кроватка детская Фея 701 отлично впишется в любую детскую комнату благодаря классическому дизайну.-в комплекте накладки ПВХ на бортики-реечное ортопедическое основание-натуральные материал: массив березы-регулировка ложа по высоте в 3 положения: 50 см (0-3 месяца), 40 см (3-6 месяцев), 30 см (6-36 месяцев).-выполнена по европейским стандартамРазмер матраса – 120х60 см.Габариты кроватки с учетом колёс (ДхШхВ) – 124х64х112,6 см...</t>
  </si>
  <si>
    <t>https://topol-dt.ru/catalog/krovatki/krovatka_detskaya_feya_701_grafit_belyy/</t>
  </si>
  <si>
    <t>https://topol-dt.ru/upload/iblock/134/7966076b_21ff_11ee_ae18_549f35008dee_af639f32_53d7_11ef_ba90_5254001dfc81.jpeg</t>
  </si>
  <si>
    <t>https://topol-dt.ru/upload/iblock/b37/7966076b_21ff_11ee_ae18_549f35008dee_b5977f4e_53d7_11ef_ba90_5254001dfc81.jpeg</t>
  </si>
  <si>
    <t>https://topol-dt.ru/upload/iblock/9c7/7966076b_21ff_11ee_ae18_549f35008dee_b5977f4f_53d7_11ef_ba90_5254001dfc81.jpeg</t>
  </si>
  <si>
    <t>https://topol-dt.ru/upload/iblock/f08/7966076b_21ff_11ee_ae18_549f35008dee_be4cb624_53d7_11ef_ba90_5254001dfc81.jpeg</t>
  </si>
  <si>
    <t>https://topol-dt.ru/upload/iblock/b0e/7966076b_21ff_11ee_ae18_549f35008dee_be4cb625_53d7_11ef_ba90_5254001dfc81.jpeg</t>
  </si>
  <si>
    <t>https://topol-dt.ru/upload/iblock/f04/7966076b_21ff_11ee_ae18_549f35008dee_c621d1ef_53d7_11ef_ba90_5254001dfc81.jpeg</t>
  </si>
  <si>
    <t>https://topol-dt.ru/upload/iblock/62d/7966076b_21ff_11ee_ae18_549f35008dee_c621d1f0_53d7_11ef_ba90_5254001dfc81.jpeg</t>
  </si>
  <si>
    <t>https://topol-dt.ru/upload/iblock/bd7/7966076b_21ff_11ee_ae18_549f35008dee_ce40d8f9_53d7_11ef_ba90_5254001dfc81.jpeg</t>
  </si>
  <si>
    <t>https://topol-dt.ru/upload/iblock/a1d/7966076b_21ff_11ee_ae18_549f35008dee_ce40d8fa_53d7_11ef_ba90_5254001dfc81.jpeg</t>
  </si>
  <si>
    <t>https://topol-dt.ru/upload/iblock/6b3/7966076b_21ff_11ee_ae18_549f35008dee_d7425cb1_53d7_11ef_ba90_5254001dfc81.jpeg</t>
  </si>
  <si>
    <t>https://topol-dt.ru/upload/iblock/f04/7966076b_21ff_11ee_ae18_549f35008dee_d7425cb2_53d7_11ef_ba90_5254001dfc81.jpeg</t>
  </si>
  <si>
    <t>https://topol-dt.ru/upload/iblock/1e3/7966076b_21ff_11ee_ae18_549f35008dee_d7425cb3_53d7_11ef_ba90_5254001dfc81.jpeg</t>
  </si>
  <si>
    <t>https://topol-dt.ru/upload/iblock/037/7966076b_21ff_11ee_ae18_549f35008dee_e0acc9de_53d7_11ef_ba90_5254001dfc81.jpeg</t>
  </si>
  <si>
    <t>https://topol-dt.ru/upload/iblock/e38/7966076b_21ff_11ee_ae18_549f35008dee_e8979560_53d7_11ef_ba90_5254001dfc81.jpeg</t>
  </si>
  <si>
    <t>https://topol-dt.ru/upload/iblock/a68/7966076b_21ff_11ee_ae18_549f35008dee_eee34b74_53d7_11ef_ba90_5254001dfc81.jpeg</t>
  </si>
  <si>
    <t>https://topol-dt.ru/upload/iblock/673/7966076b_21ff_11ee_ae18_549f35008dee_9e077b31_53d7_11ef_ba90_5254001dfc81.pdf</t>
  </si>
  <si>
    <t>Кроватка детская Фея 701, дуб крафт золотой-белый</t>
  </si>
  <si>
    <t>https://topol-dt.ru/catalog/krovatki/krovatka_detskaya_feya_701_dub_kraft_zolotoy_belyy/</t>
  </si>
  <si>
    <t>https://topol-dt.ru/upload/iblock/75c/2f7aea4a_1c10_11ef_ba8e_5254001dfc81_1b81fb2d_53d8_11ef_ba90_5254001dfc81.jpeg</t>
  </si>
  <si>
    <t>https://topol-dt.ru/upload/iblock/57a/2f7aea4a_1c10_11ef_ba8e_5254001dfc81_2212d2fb_53d8_11ef_ba90_5254001dfc81.jpeg</t>
  </si>
  <si>
    <t>https://topol-dt.ru/upload/iblock/6ce/2f7aea4a_1c10_11ef_ba8e_5254001dfc81_296bf4c5_53d8_11ef_ba90_5254001dfc81.jpeg</t>
  </si>
  <si>
    <t>https://topol-dt.ru/upload/iblock/cc5/2f7aea4a_1c10_11ef_ba8e_5254001dfc81_31c4309b_53d8_11ef_ba90_5254001dfc81.jpeg</t>
  </si>
  <si>
    <t>https://topol-dt.ru/upload/iblock/e29/2f7aea4a_1c10_11ef_ba8e_5254001dfc81_31c4309c_53d8_11ef_ba90_5254001dfc81.jpeg</t>
  </si>
  <si>
    <t>https://topol-dt.ru/upload/iblock/8e0/2f7aea4a_1c10_11ef_ba8e_5254001dfc81_3b192737_53d8_11ef_ba90_5254001dfc81.jpeg</t>
  </si>
  <si>
    <t>https://topol-dt.ru/upload/iblock/c76/2f7aea4a_1c10_11ef_ba8e_5254001dfc81_3b192738_53d8_11ef_ba90_5254001dfc81.jpeg</t>
  </si>
  <si>
    <t>https://topol-dt.ru/upload/iblock/115/2f7aea4a_1c10_11ef_ba8e_5254001dfc81_467f5de3_53d8_11ef_ba90_5254001dfc81.jpeg</t>
  </si>
  <si>
    <t>https://topol-dt.ru/upload/iblock/9a8/2f7aea4a_1c10_11ef_ba8e_5254001dfc81_4e94c372_53d8_11ef_ba90_5254001dfc81.jpeg</t>
  </si>
  <si>
    <t>https://topol-dt.ru/upload/iblock/df5/2f7aea4a_1c10_11ef_ba8e_5254001dfc81_570726e2_53d8_11ef_ba90_5254001dfc81.jpeg</t>
  </si>
  <si>
    <t>https://topol-dt.ru/upload/iblock/e44/2f7aea4a_1c10_11ef_ba8e_5254001dfc81_570726e5_53d8_11ef_ba90_5254001dfc81.jpeg</t>
  </si>
  <si>
    <t>https://topol-dt.ru/upload/iblock/4ad/2f7aea4a_1c10_11ef_ba8e_5254001dfc81_6860c02b_53d8_11ef_ba90_5254001dfc81.jpeg</t>
  </si>
  <si>
    <t>https://topol-dt.ru/upload/iblock/b06/2f7aea4a_1c10_11ef_ba8e_5254001dfc81_0a047232_53d8_11ef_ba90_5254001dfc81.pdf</t>
  </si>
  <si>
    <t>Шкаф двухсекционный Polini kids Simple 3605, с ящиками, белый-натуральный</t>
  </si>
  <si>
    <t>https://topol-dt.ru/catalog/shkafy/shkaf_dvukhsektsionnyy_polini_kids_simple_3605_s_yashchikami_belyy_naturalnyy/</t>
  </si>
  <si>
    <t>https://topol-dt.ru/upload/iblock/73f/d3da2b82_1c21_11ef_ba8e_5254001dfc81_04c1a86f_8566_11ef_ba92_5254001dfc81.jpeg</t>
  </si>
  <si>
    <t>https://topol-dt.ru/upload/iblock/f72/d3da2b82_1c21_11ef_ba8e_5254001dfc81_1561676d_8566_11ef_ba92_5254001dfc81.jpeg</t>
  </si>
  <si>
    <t>https://topol-dt.ru/upload/iblock/cbe/d3da2b82_1c21_11ef_ba8e_5254001dfc81_1561676e_8566_11ef_ba92_5254001dfc81.jpeg</t>
  </si>
  <si>
    <t>https://topol-dt.ru/upload/iblock/dcb/d3da2b82_1c21_11ef_ba8e_5254001dfc81_1dfc5e3a_8566_11ef_ba92_5254001dfc81.jpeg</t>
  </si>
  <si>
    <t>https://topol-dt.ru/upload/iblock/6a1/d3da2b82_1c21_11ef_ba8e_5254001dfc81_1dfc5e3b_8566_11ef_ba92_5254001dfc81.jpeg</t>
  </si>
  <si>
    <t>https://topol-dt.ru/upload/iblock/d88/d3da2b82_1c21_11ef_ba8e_5254001dfc81_2788236e_8566_11ef_ba92_5254001dfc81.jpeg</t>
  </si>
  <si>
    <t>https://topol-dt.ru/upload/iblock/543/d3da2b82_1c21_11ef_ba8e_5254001dfc81_2788236f_8566_11ef_ba92_5254001dfc81.jpeg</t>
  </si>
  <si>
    <t>https://topol-dt.ru/upload/iblock/20e/d3da2b82_1c21_11ef_ba8e_5254001dfc81_2f561366_8566_11ef_ba92_5254001dfc81.jpeg</t>
  </si>
  <si>
    <t>https://topol-dt.ru/upload/iblock/6eb/d3da2b82_1c21_11ef_ba8e_5254001dfc81_2f561367_8566_11ef_ba92_5254001dfc81.jpeg</t>
  </si>
  <si>
    <t>https://topol-dt.ru/upload/iblock/097/d3da2b82_1c21_11ef_ba8e_5254001dfc81_387b5813_8566_11ef_ba92_5254001dfc81.jpeg</t>
  </si>
  <si>
    <t>https://topol-dt.ru/upload/iblock/4e3/d3da2b82_1c21_11ef_ba8e_5254001dfc81_3eda2187_8566_11ef_ba92_5254001dfc81.jpeg</t>
  </si>
  <si>
    <t>https://topol-dt.ru/upload/iblock/f5d/d3da2b82_1c21_11ef_ba8e_5254001dfc81_1d293a4f_8567_11ef_ba92_5254001dfc81.jpeg</t>
  </si>
  <si>
    <t>Шкаф двухсекционный Polini kids Simple 3610, с ящиками, белый-натуральный</t>
  </si>
  <si>
    <t>Шкаф двухсекционный Polini kids Simple 3610 прекрасно дополнит интерьер детской комнаты.Модель имеет вместительную секцию с полкой и штангой для вещей, что позволит с удобством разместить вещи малыша.В основании имеются ящики на шариковых направляющих, куда можно сложить игрушки и любые другие вещи. Материал, из которого изготовлен шкаф, абсолютно безопасен: ЛДСП Kronospan (Австрия).Размер шкафа: (ВхШхГ) 1912х900х508 мм.</t>
  </si>
  <si>
    <t>https://topol-dt.ru/catalog/shkafy/shkaf_dvukhsektsionnyy_polini_kids_simple_3610_s_yashchikami_belyy_naturalnyy/</t>
  </si>
  <si>
    <t>https://topol-dt.ru/upload/iblock/2f4/ee0346f0_1c21_11ef_ba8e_5254001dfc81_5702bdff_8566_11ef_ba92_5254001dfc81.jpeg</t>
  </si>
  <si>
    <t>https://topol-dt.ru/upload/iblock/8c8/ee0346f0_1c21_11ef_ba8e_5254001dfc81_5702be00_8566_11ef_ba92_5254001dfc81.jpeg</t>
  </si>
  <si>
    <t>https://topol-dt.ru/upload/iblock/611/ee0346f0_1c21_11ef_ba8e_5254001dfc81_5f114e78_8566_11ef_ba92_5254001dfc81.jpeg</t>
  </si>
  <si>
    <t>https://topol-dt.ru/upload/iblock/35b/ee0346f0_1c21_11ef_ba8e_5254001dfc81_5f114e79_8566_11ef_ba92_5254001dfc81.jpeg</t>
  </si>
  <si>
    <t>https://topol-dt.ru/upload/iblock/746/ee0346f0_1c21_11ef_ba8e_5254001dfc81_6673f9c2_8566_11ef_ba92_5254001dfc81.jpeg</t>
  </si>
  <si>
    <t>https://topol-dt.ru/upload/iblock/633/ee0346f0_1c21_11ef_ba8e_5254001dfc81_6673f9c3_8566_11ef_ba92_5254001dfc81.jpeg</t>
  </si>
  <si>
    <t>https://topol-dt.ru/upload/iblock/ae3/ee0346f0_1c21_11ef_ba8e_5254001dfc81_6ec04671_8566_11ef_ba92_5254001dfc81.jpeg</t>
  </si>
  <si>
    <t>https://topol-dt.ru/upload/iblock/770/ee0346f0_1c21_11ef_ba8e_5254001dfc81_6ec04672_8566_11ef_ba92_5254001dfc81.jpeg</t>
  </si>
  <si>
    <t>https://topol-dt.ru/upload/iblock/73a/ee0346f0_1c21_11ef_ba8e_5254001dfc81_7831dcc2_8566_11ef_ba92_5254001dfc81.jpeg</t>
  </si>
  <si>
    <t>https://topol-dt.ru/upload/iblock/81e/ee0346f0_1c21_11ef_ba8e_5254001dfc81_7831dcc3_8566_11ef_ba92_5254001dfc81.jpeg</t>
  </si>
  <si>
    <t>https://topol-dt.ru/upload/iblock/85f/ee0346f0_1c21_11ef_ba8e_5254001dfc81_2c27c5e2_8567_11ef_ba92_5254001dfc81.jpeg</t>
  </si>
  <si>
    <t>Шкаф трехсекционный Polini kids Simple 3615, с ящиками, белый-натуральный</t>
  </si>
  <si>
    <t>Шкаф трехсекционный Polini kids Simple 3615 имеет оригинальный дизайн.Имеет три распашные дверки, за которыми находятся три отдела. В большой секции металлическая штанга для вешалок и полки, в маленькой секции - полки. Это удобное разделение поможет организовать вещи в шкафу.Включают выдвижные ящики на скрытых направляющих. Они ходят плавно и бесшумно, выдерживают большие нагрузки и предотвращают выпадение ящика при выдвижении.Шкаф также имеет прочные опоры из массива березы с защитным лакокрасочным покрытием.Они безопасны в использовании и не создают вредных испарений.Изделие соответствует требованиям безопасности мебельной продукции и изготовлен по ГОСТ 16371. Имеет сертификат соответствия №ЕАЭС RU C-RU.HЕ16.В.02396/22.Габариты шкафа: 134,7х50,8х191,2 см..</t>
  </si>
  <si>
    <t>https://topol-dt.ru/catalog/shkafy/shkaf_trekhsektsionnyy_polini_kids_simple_3615_s_yashchikami_belyy_naturalnyy/</t>
  </si>
  <si>
    <t>https://topol-dt.ru/upload/iblock/c3b/0999236f_1c22_11ef_ba8e_5254001dfc81_9331abdb_8566_11ef_ba92_5254001dfc81.jpeg</t>
  </si>
  <si>
    <t>https://topol-dt.ru/upload/iblock/1a8/0999236f_1c22_11ef_ba8e_5254001dfc81_a58cf146_8566_11ef_ba92_5254001dfc81.jpeg</t>
  </si>
  <si>
    <t>https://topol-dt.ru/upload/iblock/58d/0999236f_1c22_11ef_ba8e_5254001dfc81_a58cf148_8566_11ef_ba92_5254001dfc81.jpeg</t>
  </si>
  <si>
    <t>https://topol-dt.ru/upload/iblock/360/0999236f_1c22_11ef_ba8e_5254001dfc81_ae5c6404_8566_11ef_ba92_5254001dfc81.jpeg</t>
  </si>
  <si>
    <t>https://topol-dt.ru/upload/iblock/80b/0999236f_1c22_11ef_ba8e_5254001dfc81_ae5c6405_8566_11ef_ba92_5254001dfc81.jpeg</t>
  </si>
  <si>
    <t>https://topol-dt.ru/upload/iblock/ce8/0999236f_1c22_11ef_ba8e_5254001dfc81_b6685a01_8566_11ef_ba92_5254001dfc81.jpeg</t>
  </si>
  <si>
    <t>https://topol-dt.ru/upload/iblock/50d/0999236f_1c22_11ef_ba8e_5254001dfc81_b6685a02_8566_11ef_ba92_5254001dfc81.jpeg</t>
  </si>
  <si>
    <t>https://topol-dt.ru/upload/iblock/68d/0999236f_1c22_11ef_ba8e_5254001dfc81_c002763f_8566_11ef_ba92_5254001dfc81.jpeg</t>
  </si>
  <si>
    <t>https://topol-dt.ru/upload/iblock/606/0999236f_1c22_11ef_ba8e_5254001dfc81_c6424237_8566_11ef_ba92_5254001dfc81.jpeg</t>
  </si>
  <si>
    <t>https://topol-dt.ru/upload/iblock/59e/0999236f_1c22_11ef_ba8e_5254001dfc81_c6424238_8566_11ef_ba92_5254001dfc81.jpeg</t>
  </si>
  <si>
    <t>https://topol-dt.ru/upload/iblock/25c/0999236f_1c22_11ef_ba8e_5254001dfc81_cd006946_8566_11ef_ba92_5254001dfc81.jpeg</t>
  </si>
  <si>
    <t>https://topol-dt.ru/upload/iblock/788/0999236f_1c22_11ef_ba8e_5254001dfc81_cd006947_8566_11ef_ba92_5254001dfc81.jpeg</t>
  </si>
  <si>
    <t>https://topol-dt.ru/upload/iblock/5bd/0999236f_1c22_11ef_ba8e_5254001dfc81_d48e0427_8566_11ef_ba92_5254001dfc81.jpeg</t>
  </si>
  <si>
    <t>https://topol-dt.ru/upload/iblock/d8f/0999236f_1c22_11ef_ba8e_5254001dfc81_dc1df941_8566_11ef_ba92_5254001dfc81.jpeg</t>
  </si>
  <si>
    <t xml:space="preserve">Стеллаж Polini Home Smart Кубический 4 секции, дуб крафт золотой </t>
  </si>
  <si>
    <t>https://topol-dt.ru/catalog/shkafy_i_stellazhi/stellazh_polini_home_smart_kubicheskiy_4_sektsii_dub_kraft_zolotoy_/</t>
  </si>
  <si>
    <t>https://topol-dt.ru/upload/iblock/aeb/4916a4a1_1764_11ef_ba8e_5254001dfc81_12be6da3_d279_11ef_ba97_5254001dfc81.jpeg</t>
  </si>
  <si>
    <t>https://topol-dt.ru/upload/iblock/4f1/4916a4a1_1764_11ef_ba8e_5254001dfc81_12be6da4_d279_11ef_ba97_5254001dfc81.jpeg</t>
  </si>
  <si>
    <t>https://topol-dt.ru/upload/iblock/5ca/4916a4a1_1764_11ef_ba8e_5254001dfc81_1b0f80b0_d279_11ef_ba97_5254001dfc81.jpeg</t>
  </si>
  <si>
    <t>https://topol-dt.ru/upload/iblock/4eb/4916a4a1_1764_11ef_ba8e_5254001dfc81_1b0f80b1_d279_11ef_ba97_5254001dfc81.jpeg</t>
  </si>
  <si>
    <t>https://topol-dt.ru/upload/iblock/e34/4916a4a1_1764_11ef_ba8e_5254001dfc81_2295ee29_d279_11ef_ba97_5254001dfc81.jpeg</t>
  </si>
  <si>
    <t>https://topol-dt.ru/upload/iblock/f98/4916a4a1_1764_11ef_ba8e_5254001dfc81_705bd66e_d278_11ef_ba97_5254001dfc81.pdf</t>
  </si>
  <si>
    <t>Стеллаж Polini Home Smart Кубический 16 секций, дуб крафт золотой</t>
  </si>
  <si>
    <t>https://topol-dt.ru/catalog/shkafy_i_stellazhi/stellazh_polini_home_smart_kubicheskiy_16_sektsiy_dub_kraft_zolotoy/</t>
  </si>
  <si>
    <t>https://topol-dt.ru/upload/iblock/ee2/9a883928_1764_11ef_ba8e_5254001dfc81_15c4cef8_d277_11ef_ba97_5254001dfc81.jpeg</t>
  </si>
  <si>
    <t>https://topol-dt.ru/upload/iblock/48c/9a883928_1764_11ef_ba8e_5254001dfc81_15c4cef9_d277_11ef_ba97_5254001dfc81.jpeg</t>
  </si>
  <si>
    <t>https://topol-dt.ru/upload/iblock/a20/9a883928_1764_11ef_ba8e_5254001dfc81_1cca7899_d277_11ef_ba97_5254001dfc81.jpeg</t>
  </si>
  <si>
    <t>https://topol-dt.ru/upload/iblock/5d2/9a883928_1764_11ef_ba8e_5254001dfc81_1cca789b_d277_11ef_ba97_5254001dfc81.jpeg</t>
  </si>
  <si>
    <t>https://topol-dt.ru/upload/iblock/83e/9a883928_1764_11ef_ba8e_5254001dfc81_2351c34a_d277_11ef_ba97_5254001dfc81.jpeg</t>
  </si>
  <si>
    <t>https://topol-dt.ru/upload/iblock/da4/9a883928_1764_11ef_ba8e_5254001dfc81_2351c34b_d277_11ef_ba97_5254001dfc81.jpeg</t>
  </si>
  <si>
    <t>https://topol-dt.ru/upload/iblock/8f7/9a883928_1764_11ef_ba8e_5254001dfc81_65b8e16c_d277_11ef_ba97_5254001dfc81.pdf</t>
  </si>
  <si>
    <t>Стеллаж Polini Home Smart Каскадный 6 секций, дуб крафт золотой</t>
  </si>
  <si>
    <t>https://topol-dt.ru/catalog/shkafy_i_stellazhi/stellazh_polini_home_smart_kaskadnyy_6_sektsiy_dub_kraft_zolotoy/</t>
  </si>
  <si>
    <t>https://topol-dt.ru/upload/iblock/d13/b762642a_1764_11ef_ba8e_5254001dfc81_0f04422e_d276_11ef_ba97_5254001dfc81.jpeg</t>
  </si>
  <si>
    <t>https://topol-dt.ru/upload/iblock/e4a/b762642a_1764_11ef_ba8e_5254001dfc81_0f04422f_d276_11ef_ba97_5254001dfc81.jpeg</t>
  </si>
  <si>
    <t>https://topol-dt.ru/upload/iblock/953/b762642a_1764_11ef_ba8e_5254001dfc81_16b33539_d276_11ef_ba97_5254001dfc81.jpeg</t>
  </si>
  <si>
    <t>https://topol-dt.ru/upload/iblock/ff0/b762642a_1764_11ef_ba8e_5254001dfc81_16b3353a_d276_11ef_ba97_5254001dfc81.jpeg</t>
  </si>
  <si>
    <t>https://topol-dt.ru/upload/iblock/2a5/b762642a_1764_11ef_ba8e_5254001dfc81_3b9e1171_d276_11ef_ba97_5254001dfc81.jpeg</t>
  </si>
  <si>
    <t>https://topol-dt.ru/upload/iblock/db2/b762642a_1764_11ef_ba8e_5254001dfc81_3b9e1172_d276_11ef_ba97_5254001dfc81.pdf</t>
  </si>
  <si>
    <t>Стеллаж Polini Home Smart Вертикальный, 3 секции, 80x28x106 см, дуб крафт золотой</t>
  </si>
  <si>
    <t>Модель имеет 3 секции.Может использоваться как отдельностоящий стеллаж, так и вместе с другими стеллажами из комплекта.Материал изделия: ЛДСП.Стеллаж подходит для хранения предметов или книг, эффективного использования стен комнаты и оформления интерьера. Может устанавливаться как в детской, так и в любой другой комнате квартиры благодаря универсальному дизайну.Размер, мм:высота: 1060;ширина:800;глубина: 280.</t>
  </si>
  <si>
    <t>https://topol-dt.ru/catalog/shkafy_i_stellazhi/stellazh_polini_home_smart_vertikalnyy_3_sektsii_80x28x106_sm_dub_kraft_zolotoy/</t>
  </si>
  <si>
    <t>https://topol-dt.ru/upload/iblock/23f/599eaacf_1765_11ef_ba8e_5254001dfc81_d7909e6b_d272_11ef_ba97_5254001dfc81.jpeg</t>
  </si>
  <si>
    <t>https://topol-dt.ru/upload/iblock/559/599eaacf_1765_11ef_ba8e_5254001dfc81_d7909e6c_d272_11ef_ba97_5254001dfc81.jpeg</t>
  </si>
  <si>
    <t>https://topol-dt.ru/upload/iblock/f22/599eaacf_1765_11ef_ba8e_5254001dfc81_e08632c8_d272_11ef_ba97_5254001dfc81.jpeg</t>
  </si>
  <si>
    <t>https://topol-dt.ru/upload/iblock/443/599eaacf_1765_11ef_ba8e_5254001dfc81_e08632c9_d272_11ef_ba97_5254001dfc81.jpeg</t>
  </si>
  <si>
    <t>https://topol-dt.ru/upload/iblock/9ab/599eaacf_1765_11ef_ba8e_5254001dfc81_ea0871d9_d272_11ef_ba97_5254001dfc81.jpeg</t>
  </si>
  <si>
    <t>https://topol-dt.ru/upload/iblock/920/599eaacf_1765_11ef_ba8e_5254001dfc81_ea0871da_d272_11ef_ba97_5254001dfc81.jpeg</t>
  </si>
  <si>
    <t>https://topol-dt.ru/upload/iblock/38b/599eaacf_1765_11ef_ba8e_5254001dfc81_f0c434b4_d272_11ef_ba97_5254001dfc81.jpeg</t>
  </si>
  <si>
    <t>https://topol-dt.ru/upload/iblock/a41/599eaacf_1765_11ef_ba8e_5254001dfc81_b273c442_d273_11ef_ba97_5254001dfc81.pdf</t>
  </si>
  <si>
    <t>Полка навесная Polini kids Mirum, белая 100</t>
  </si>
  <si>
    <t>Навесная полка прекрасно дополнит письменный стол.Предназначена для размещения книг, журналов и предметов интерьера.Крепится к стене и прекрасно дополняет интерьер комнаты.Габариты: (ВхШхГ)40х100х31 см.</t>
  </si>
  <si>
    <t>https://topol-dt.ru/catalog/polki/polka_navesnaya_polini_kids_mirum_belaya_100/</t>
  </si>
  <si>
    <t>https://topol-dt.ru/upload/iblock/c58/af406bfd_38d1_11ed_bf2f_549f35008dee_33a69d16_d32d_11ef_ba97_5254001dfc81.jpeg</t>
  </si>
  <si>
    <t>https://topol-dt.ru/upload/iblock/e45/af406bfd_38d1_11ed_bf2f_549f35008dee_33a69d18_d32d_11ef_ba97_5254001dfc81.jpeg</t>
  </si>
  <si>
    <t>https://topol-dt.ru/upload/iblock/f88/af406bfd_38d1_11ed_bf2f_549f35008dee_3a698c78_d32d_11ef_ba97_5254001dfc81.jpeg</t>
  </si>
  <si>
    <t>https://topol-dt.ru/upload/iblock/4f5/af406bfd_38d1_11ed_bf2f_549f35008dee_3a698c79_d32d_11ef_ba97_5254001dfc81.jpeg</t>
  </si>
  <si>
    <t>https://topol-dt.ru/upload/iblock/2dd/af406bfd_38d1_11ed_bf2f_549f35008dee_3a698c7a_d32d_11ef_ba97_5254001dfc81.jpeg</t>
  </si>
  <si>
    <t>Полка навесная Polini kids Mirum, белая 140</t>
  </si>
  <si>
    <t>Навесная полка прекрасно дополнит письменный стол.Предназначена для размещения книг, журналов и предметов интерьера.Крепится к стене и прекрасно дополняет интерьер комнаты.Габариты: (ВхШхГ)40х140х31 см.</t>
  </si>
  <si>
    <t>https://topol-dt.ru/catalog/polki/polka_navesnaya_polini_kids_mirum_belaya_140/</t>
  </si>
  <si>
    <t>https://topol-dt.ru/upload/iblock/159/bb5e0d02_38d1_11ed_bf2f_549f35008dee_4b79623b_d32d_11ef_ba97_5254001dfc81.jpeg</t>
  </si>
  <si>
    <t>https://topol-dt.ru/upload/iblock/c2b/bb5e0d02_38d1_11ed_bf2f_549f35008dee_4b79623c_d32d_11ef_ba97_5254001dfc81.jpeg</t>
  </si>
  <si>
    <t>https://topol-dt.ru/upload/iblock/146/bb5e0d02_38d1_11ed_bf2f_549f35008dee_4b79623d_d32d_11ef_ba97_5254001dfc81.jpeg</t>
  </si>
  <si>
    <t>https://topol-dt.ru/upload/iblock/1ca/bb5e0d02_38d1_11ed_bf2f_549f35008dee_53bc2ae0_d32d_11ef_ba97_5254001dfc81.jpeg</t>
  </si>
  <si>
    <t>https://topol-dt.ru/upload/iblock/d8f/bb5e0d02_38d1_11ed_bf2f_549f35008dee_53bc2ae1_d32d_11ef_ba97_5254001dfc81.jpeg</t>
  </si>
  <si>
    <t>Стол обеденный Polini Home Istanbul, дуб крафт золотой-черный</t>
  </si>
  <si>
    <t>дуб крафт золотой-черный</t>
  </si>
  <si>
    <t>Обеденный стол Polini Home Istanbul станет настоящим акцентом интерьера и поможет погрузиться в атмосферу уюта и стиля! Черные V-образные опоры придают изделию современный и оригинальный вид, подчеркивая динамику форм и создавая визуальный контраст, который делает стол не только функциональным предметом мебели, но и настоящим произведением искусства. Цветовое решение дуб крафт золотой и черный не просто привлекает внимание — оно создает гармоничное взаимодействие между теплом дерева и строгими линиями металла.Столешница, выполненная из высококачественной ЛДСП толщиной 22 мм и облицованная противоударной ПВХ кромкой 2 мм, привнесет в пространство тепло и натуральность. Оттенок дуба, с его мягкими золотистыми нотками, создает ощущение солнечного света, проникающего в дом, и идеально сочетается с элегантными черными опорами. Диаметр столешницы составляет 90 см, благодаря чему модель идеально подходит для уютных семейных ужинов или встреч с друзьями. Максимальная нагрузка – 30 кг.Черные V-образные опоры выполнены из прочного металла толщиной 1,5 мм с сечением профиля 40х20 мм. Каждая опора имеет возможность регулировки высоты до 15 мм, что обеспечивает стабильность и комфорт даже на неровных поверхностях.Опоры крепятся к столешнице за счет 16 винтов М6х12 – простая и быстрая сборка!Габариты стола – 90х90х75 см.Расстояние между опорами – 54 см.Расстояние между опорами по диагонали – 89 см.Изделие строго соответствует ГОСТ 16371 и ТР ТС 025/2012 «О безопасности мебельной продукции».</t>
  </si>
  <si>
    <t>https://topol-dt.ru/catalog/stoly_1/stol_obedennyy_polini_home_istanbul_dub_kraft_zolotoy_chernyy/</t>
  </si>
  <si>
    <t>https://topol-dt.ru/upload/iblock/475/93649f86_12b5_11ef_ba8e_5254001dfc81_db045d21_8d12_11ef_ba95_5254001dfc81.jpeg</t>
  </si>
  <si>
    <t>https://topol-dt.ru/upload/iblock/2f8/93649f86_12b5_11ef_ba8e_5254001dfc81_db045d22_8d12_11ef_ba95_5254001dfc81.jpeg</t>
  </si>
  <si>
    <t>https://topol-dt.ru/upload/iblock/a08/93649f86_12b5_11ef_ba8e_5254001dfc81_e2622e6a_8d12_11ef_ba95_5254001dfc81.jpeg</t>
  </si>
  <si>
    <t>https://topol-dt.ru/upload/iblock/ff6/93649f86_12b5_11ef_ba8e_5254001dfc81_e2622e6b_8d12_11ef_ba95_5254001dfc81.jpeg</t>
  </si>
  <si>
    <t>https://topol-dt.ru/upload/iblock/8ae/93649f86_12b5_11ef_ba8e_5254001dfc81_e954c99f_8d12_11ef_ba95_5254001dfc81.jpeg</t>
  </si>
  <si>
    <t>https://topol-dt.ru/upload/iblock/bfc/93649f86_12b5_11ef_ba8e_5254001dfc81_e954c9a0_8d12_11ef_ba95_5254001dfc81.jpeg</t>
  </si>
  <si>
    <t>https://topol-dt.ru/upload/iblock/061/93649f86_12b5_11ef_ba8e_5254001dfc81_efc6a6a6_8d12_11ef_ba95_5254001dfc81.jpeg</t>
  </si>
  <si>
    <t>https://topol-dt.ru/upload/iblock/310/93649f86_12b5_11ef_ba8e_5254001dfc81_efc6a6a7_8d12_11ef_ba95_5254001dfc81.jpeg</t>
  </si>
  <si>
    <t>https://topol-dt.ru/upload/iblock/9be/93649f86_12b5_11ef_ba8e_5254001dfc81_f7117b82_8d12_11ef_ba95_5254001dfc81.jpeg</t>
  </si>
  <si>
    <t>https://topol-dt.ru/upload/iblock/d90/93649f86_12b5_11ef_ba8e_5254001dfc81_f7117b83_8d12_11ef_ba95_5254001dfc81.jpeg</t>
  </si>
  <si>
    <t>https://topol-dt.ru/upload/iblock/c81/93649f86_12b5_11ef_ba8e_5254001dfc81_fe2a5138_8d12_11ef_ba95_5254001dfc81.jpeg</t>
  </si>
  <si>
    <t>https://topol-dt.ru/upload/iblock/a7e/93649f86_12b5_11ef_ba8e_5254001dfc81_cfe0c8d4_8d12_11ef_ba95_5254001dfc81.pdf</t>
  </si>
  <si>
    <t>Комод Polini kids Porto 2200, белый-дуб крафт золотой</t>
  </si>
  <si>
    <t>https://topol-dt.ru/catalog/komody_i_stoliki/komod_polini_kids_porto_2200_belyy_dub_kraft_zolotoy/</t>
  </si>
  <si>
    <t>https://topol-dt.ru/upload/iblock/d48/eb3f0c37_1c22_11ef_ba8e_5254001dfc81_cbe4cfff_d982_11ef_ba97_5254001dfc81.jpeg</t>
  </si>
  <si>
    <t>https://topol-dt.ru/upload/iblock/7a5/eb3f0c37_1c22_11ef_ba8e_5254001dfc81_da0f0f1a_d982_11ef_ba97_5254001dfc81.jpeg</t>
  </si>
  <si>
    <t>https://topol-dt.ru/upload/iblock/012/eb3f0c37_1c22_11ef_ba8e_5254001dfc81_da0f0f1b_d982_11ef_ba97_5254001dfc81.jpeg</t>
  </si>
  <si>
    <t>https://topol-dt.ru/upload/iblock/369/eb3f0c37_1c22_11ef_ba8e_5254001dfc81_e080e01f_d982_11ef_ba97_5254001dfc81.jpeg</t>
  </si>
  <si>
    <t>https://topol-dt.ru/upload/iblock/e44/eb3f0c37_1c22_11ef_ba8e_5254001dfc81_e080e020_d982_11ef_ba97_5254001dfc81.jpeg</t>
  </si>
  <si>
    <t>https://topol-dt.ru/upload/iblock/e15/eb3f0c37_1c22_11ef_ba8e_5254001dfc81_e8f5aa1f_d982_11ef_ba97_5254001dfc81.jpeg</t>
  </si>
  <si>
    <t>https://topol-dt.ru/upload/iblock/2f0/eb3f0c37_1c22_11ef_ba8e_5254001dfc81_e8f5aa20_d982_11ef_ba97_5254001dfc81.jpeg</t>
  </si>
  <si>
    <t>https://topol-dt.ru/upload/iblock/553/eb3f0c37_1c22_11ef_ba8e_5254001dfc81_f122ef8f_d982_11ef_ba97_5254001dfc81.jpeg</t>
  </si>
  <si>
    <t>https://topol-dt.ru/upload/iblock/343/eb3f0c37_1c22_11ef_ba8e_5254001dfc81_f122ef90_d982_11ef_ba97_5254001dfc81.jpeg</t>
  </si>
  <si>
    <t>https://topol-dt.ru/upload/iblock/ceb/eb3f0c37_1c22_11ef_ba8e_5254001dfc81_f9af9175_d982_11ef_ba97_5254001dfc81.jpeg</t>
  </si>
  <si>
    <t>https://topol-dt.ru/upload/iblock/b94/eb3f0c37_1c22_11ef_ba8e_5254001dfc81_f9af9176_d982_11ef_ba97_5254001dfc81.jpeg</t>
  </si>
  <si>
    <t>https://topol-dt.ru/upload/iblock/784/eb3f0c37_1c22_11ef_ba8e_5254001dfc81_0321138f_d983_11ef_ba97_5254001dfc81.jpeg</t>
  </si>
  <si>
    <t>https://topol-dt.ru/upload/iblock/9b7/eb3f0c37_1c22_11ef_ba8e_5254001dfc81_03211390_d983_11ef_ba97_5254001dfc81.jpeg</t>
  </si>
  <si>
    <t>https://topol-dt.ru/upload/iblock/e9f/eb3f0c37_1c22_11ef_ba8e_5254001dfc81_c513a2a7_d982_11ef_ba97_5254001dfc81.pdf</t>
  </si>
  <si>
    <t>Маятник к кроватке детской Polini kids Simple 304, серый</t>
  </si>
  <si>
    <t>https://topol-dt.ru/catalog/aksessuary_dlya_mebeli/mayatnik_k_krovatke_detskoy_polini_kids_simple_304_seryy/</t>
  </si>
  <si>
    <t>https://topol-dt.ru/upload/iblock/2fc/7933adf2_0a15_11ec_9107_549f35008dee_90441bc5_e450_11ef_ba97_5254001dfc81.jpeg</t>
  </si>
  <si>
    <t>https://topol-dt.ru/upload/iblock/a8f/7933adf2_0a15_11ec_9107_549f35008dee_9b05d6d0_e450_11ef_ba97_5254001dfc81.jpeg</t>
  </si>
  <si>
    <t>https://topol-dt.ru/upload/iblock/1fa/7933adf2_0a15_11ec_9107_549f35008dee_9b05d6d1_e450_11ef_ba97_5254001dfc81.jpeg</t>
  </si>
  <si>
    <t>https://topol-dt.ru/upload/iblock/335/7933adf2_0a15_11ec_9107_549f35008dee_a158ae22_e450_11ef_ba97_5254001dfc81.jpeg</t>
  </si>
  <si>
    <t>https://topol-dt.ru/upload/iblock/040/7933adf2_0a15_11ec_9107_549f35008dee_3c75536d_204e_11ec_9107_549f35008dee.pdf</t>
  </si>
  <si>
    <t>Шкаф двухсекционный Polini kids Porto 3100, с 1 ящиком, белый-дуб крафт золотой</t>
  </si>
  <si>
    <t>https://topol-dt.ru/catalog/shkafy/shkaf_dvukhsektsionnyy_polini_kids_porto_3100_s_1_yashchikom_belyy_dub_kraft_zolotoy/</t>
  </si>
  <si>
    <t>https://topol-dt.ru/upload/iblock/d8d/0681780e_1c23_11ef_ba8e_5254001dfc81_e7c8927c_de36_11ef_ba97_5254001dfc81.jpeg</t>
  </si>
  <si>
    <t>https://topol-dt.ru/upload/iblock/90e/0681780e_1c23_11ef_ba8e_5254001dfc81_ee3f3890_de36_11ef_ba97_5254001dfc81.jpeg</t>
  </si>
  <si>
    <t>https://topol-dt.ru/upload/iblock/444/0681780e_1c23_11ef_ba8e_5254001dfc81_ee3f3891_de36_11ef_ba97_5254001dfc81.jpeg</t>
  </si>
  <si>
    <t>https://topol-dt.ru/upload/iblock/78a/0681780e_1c23_11ef_ba8e_5254001dfc81_f7078517_de36_11ef_ba97_5254001dfc81.jpeg</t>
  </si>
  <si>
    <t>https://topol-dt.ru/upload/iblock/96e/0681780e_1c23_11ef_ba8e_5254001dfc81_f7078518_de36_11ef_ba97_5254001dfc81.jpeg</t>
  </si>
  <si>
    <t>https://topol-dt.ru/upload/iblock/4eb/0681780e_1c23_11ef_ba8e_5254001dfc81_f7078519_de36_11ef_ba97_5254001dfc81.jpeg</t>
  </si>
  <si>
    <t>https://topol-dt.ru/upload/iblock/9b1/0681780e_1c23_11ef_ba8e_5254001dfc81_01eaac31_de37_11ef_ba97_5254001dfc81.jpeg</t>
  </si>
  <si>
    <t>https://topol-dt.ru/upload/iblock/5f3/0681780e_1c23_11ef_ba8e_5254001dfc81_01eaac32_de37_11ef_ba97_5254001dfc81.jpeg</t>
  </si>
  <si>
    <t>https://topol-dt.ru/upload/iblock/428/0681780e_1c23_11ef_ba8e_5254001dfc81_081044c1_de37_11ef_ba97_5254001dfc81.jpeg</t>
  </si>
  <si>
    <t>https://topol-dt.ru/upload/iblock/07e/0681780e_1c23_11ef_ba8e_5254001dfc81_081044c2_de37_11ef_ba97_5254001dfc81.jpeg</t>
  </si>
  <si>
    <t>https://topol-dt.ru/upload/iblock/d87/0681780e_1c23_11ef_ba8e_5254001dfc81_10c3195d_de37_11ef_ba97_5254001dfc81.jpeg</t>
  </si>
  <si>
    <t>https://topol-dt.ru/upload/iblock/1e1/0681780e_1c23_11ef_ba8e_5254001dfc81_1772f76d_de37_11ef_ba97_5254001dfc81.jpeg</t>
  </si>
  <si>
    <t>https://topol-dt.ru/upload/iblock/b3e/0681780e_1c23_11ef_ba8e_5254001dfc81_1772f76e_de37_11ef_ba97_5254001dfc81.jpeg</t>
  </si>
  <si>
    <t>https://topol-dt.ru/upload/iblock/b0a/0681780e_1c23_11ef_ba8e_5254001dfc81_db29f8a9_de36_11ef_ba97_5254001dfc81.pdf</t>
  </si>
  <si>
    <t>Кровать детская Фея 1100 дуб крафт золотой-белый</t>
  </si>
  <si>
    <t>https://topol-dt.ru/catalog/krovati_transformery_iz_ldsp_i_mdf/krovat_detskaya_feya_1100_dub_kraft_zolotoy_belyy/</t>
  </si>
  <si>
    <t>https://topol-dt.ru/upload/iblock/4f3/ff3fd15a_7023_11ef_ba92_5254001dfc81_5223715a_03c2_11f0_ba9b_5254001dfc81.jpeg</t>
  </si>
  <si>
    <t>https://topol-dt.ru/upload/iblock/38b/ff3fd15a_7023_11ef_ba92_5254001dfc81_5d802205_03c2_11f0_ba9b_5254001dfc81.jpeg</t>
  </si>
  <si>
    <t>https://topol-dt.ru/upload/iblock/dee/ff3fd15a_7023_11ef_ba92_5254001dfc81_5d802206_03c2_11f0_ba9b_5254001dfc81.jpeg</t>
  </si>
  <si>
    <t>https://topol-dt.ru/upload/iblock/dac/ff3fd15a_7023_11ef_ba92_5254001dfc81_64ba3ea6_03c2_11f0_ba9b_5254001dfc81.jpeg</t>
  </si>
  <si>
    <t>https://topol-dt.ru/upload/iblock/9e3/ff3fd15a_7023_11ef_ba92_5254001dfc81_64ba3eb9_03c2_11f0_ba9b_5254001dfc81.jpeg</t>
  </si>
  <si>
    <t>https://topol-dt.ru/upload/iblock/964/ff3fd15a_7023_11ef_ba92_5254001dfc81_70c4fceb_03c2_11f0_ba9b_5254001dfc81.jpeg</t>
  </si>
  <si>
    <t>https://topol-dt.ru/upload/iblock/971/ff3fd15a_7023_11ef_ba92_5254001dfc81_782ec6cb_03c2_11f0_ba9b_5254001dfc81.jpeg</t>
  </si>
  <si>
    <t>https://topol-dt.ru/upload/iblock/fb1/ff3fd15a_7023_11ef_ba92_5254001dfc81_782ec6cc_03c2_11f0_ba9b_5254001dfc81.jpeg</t>
  </si>
  <si>
    <t>https://topol-dt.ru/upload/iblock/90d/ff3fd15a_7023_11ef_ba92_5254001dfc81_8362f14d_03c2_11f0_ba9b_5254001dfc81.jpeg</t>
  </si>
  <si>
    <t>https://topol-dt.ru/upload/iblock/6f5/ff3fd15a_7023_11ef_ba92_5254001dfc81_8362f14e_03c2_11f0_ba9b_5254001dfc81.jpeg</t>
  </si>
  <si>
    <t>https://topol-dt.ru/upload/iblock/610/ff3fd15a_7023_11ef_ba92_5254001dfc81_8fb9f99e_03c2_11f0_ba9b_5254001dfc81.jpeg</t>
  </si>
  <si>
    <t>https://topol-dt.ru/upload/iblock/61b/ff3fd15a_7023_11ef_ba92_5254001dfc81_8fb9f99f_03c2_11f0_ba9b_5254001dfc81.jpeg</t>
  </si>
  <si>
    <t>https://topol-dt.ru/upload/iblock/5ed/ff3fd15a_7023_11ef_ba92_5254001dfc81_960cd089_03c2_11f0_ba9b_5254001dfc81.jpeg</t>
  </si>
  <si>
    <t>https://topol-dt.ru/upload/iblock/4aa/ff3fd15a_7023_11ef_ba92_5254001dfc81_465dd691_03c2_11f0_ba9b_5254001dfc81.pdf</t>
  </si>
  <si>
    <t>Полка книжная Polini kids Simple 800, напольная с текстильной полочкой, белый</t>
  </si>
  <si>
    <t>ЕАЭС RU Д-RU.РА06.В.04022/22</t>
  </si>
  <si>
    <t>https://topol-dt.ru/catalog/polki/polka_knizhnaya_polini_kids_simple_800_napolnaya_s_tekstilnoy_polochkoy_belyy/</t>
  </si>
  <si>
    <t>https://topol-dt.ru/upload/iblock/ea7/52876f40_eea5_11ef_ba9b_5254001dfc81_3acca963_03c5_11f0_ba9b_5254001dfc81.jpeg</t>
  </si>
  <si>
    <t>https://topol-dt.ru/upload/iblock/efc/52876f40_eea5_11ef_ba9b_5254001dfc81_41624d23_03c5_11f0_ba9b_5254001dfc81.jpeg</t>
  </si>
  <si>
    <t>https://topol-dt.ru/upload/iblock/3b5/52876f40_eea5_11ef_ba9b_5254001dfc81_41624d24_03c5_11f0_ba9b_5254001dfc81.jpeg</t>
  </si>
  <si>
    <t>https://topol-dt.ru/upload/iblock/5ab/52876f40_eea5_11ef_ba9b_5254001dfc81_4803d451_03c5_11f0_ba9b_5254001dfc81.jpeg</t>
  </si>
  <si>
    <t>https://topol-dt.ru/upload/iblock/c08/52876f40_eea5_11ef_ba9b_5254001dfc81_4803d452_03c5_11f0_ba9b_5254001dfc81.jpeg</t>
  </si>
  <si>
    <t>https://topol-dt.ru/upload/iblock/ba2/52876f40_eea5_11ef_ba9b_5254001dfc81_4803d453_03c5_11f0_ba9b_5254001dfc81.jpeg</t>
  </si>
  <si>
    <t>Стол детский Polini kids Simple, 80х46 см, белый</t>
  </si>
  <si>
    <t>Стол для детей от 1 года до 6 лет.Вместительная белая столешница (без принтов и рисунков), позволяет ребенку легче концентрироваться на любимых занятиях: рисовании, чтении, письме, приеме пищи и т.п.Теперь малыш может заниматься с комфортом:1) Устойчивая конструкция стола2) Удобная белая столешница3) Комплект набоек• безопасна (без острых углов, изготовлена из сертифицированных материалов)• функциональна (размеры изделий и состав коллекций разработаны с учетом всех особенностей развития детей от 1 до 6 лет)• компактна и проста в обслуживании (все поверхности моющиеся и износоустойчивые)Габариты (ШхВхГ) –80х56х46 см.</t>
  </si>
  <si>
    <t>https://topol-dt.ru/catalog/stoly/stol_detskiy_polini_kids_simple_80kh46_sm_belyy/</t>
  </si>
  <si>
    <t>https://topol-dt.ru/upload/iblock/a7d/866e62bd_eea5_11ef_ba9b_5254001dfc81_60338f61_03c5_11f0_ba9b_5254001dfc81.jpeg</t>
  </si>
  <si>
    <t>https://topol-dt.ru/upload/iblock/617/866e62bd_eea5_11ef_ba9b_5254001dfc81_60338f62_03c5_11f0_ba9b_5254001dfc81.jpeg</t>
  </si>
  <si>
    <t>https://topol-dt.ru/upload/iblock/de0/866e62bd_eea5_11ef_ba9b_5254001dfc81_668ff5dc_03c5_11f0_ba9b_5254001dfc81.jpeg</t>
  </si>
  <si>
    <t>https://topol-dt.ru/upload/iblock/e88/866e62bd_eea5_11ef_ba9b_5254001dfc81_668ff5dd_03c5_11f0_ba9b_5254001dfc81.jpeg</t>
  </si>
  <si>
    <t>https://topol-dt.ru/upload/iblock/00f/866e62bd_eea5_11ef_ba9b_5254001dfc81_7162679a_03c5_11f0_ba9b_5254001dfc81.jpeg</t>
  </si>
  <si>
    <t>Стул детский Polini kids Simple 110М, с регулируемой подножкой, белый</t>
  </si>
  <si>
    <t>Стул с регулируемой подножкой для детей от 1 года до 6 лет. Наличие подножки у детского стула очень важно для правильной посадки ребенка.Теперь малыш может заниматься с комфортом.Стул включает:1) Устойчивая конструкция стула2) Регулируемая подножка3) Комплект набоек• безопасна (без острых углов, изготовлена из сертифицированных материалов)• функциональна (размеры изделий и состав коллекций разработаны с учетом всех особенностей развития детей от 1 до 6 лет)• компактна и проста в обслуживании (все поверхности моющиеся и износоустойчивые)Правильная посадка обеспечивает малышу не только физический, но и психологический комфорт. Принимая на стуле устойчивую позу (когда ступни размещены на подножке, а не подвешенные в воздухе) ребенок легче концентрируется на рисовании, чтении, приеме пищи и т.п.Устанавливайте подножку в соответствии с возрастом ребенка.Подножка очень легко крепится с помощью винтов.Ключ к винтам – в комплекте.Верхний уровень: 1,5-2годаСредний уровень: 2-4 годаНижний уровень: от 4 лет.Габариты (ВхШхГ) –68х28х55 см.Высота сидения: 350 мм.</t>
  </si>
  <si>
    <t>https://topol-dt.ru/catalog/detskaya_mebel/stul_detskiy_polini_kids_simple_110m_s_reguliruemoy_podnozhkoy_belyy/</t>
  </si>
  <si>
    <t>https://topol-dt.ru/upload/iblock/083/ca555fc7_eea5_11ef_ba9b_5254001dfc81_8df774f5_03c5_11f0_ba9b_5254001dfc81.jpeg</t>
  </si>
  <si>
    <t>https://topol-dt.ru/upload/iblock/567/ca555fc7_eea5_11ef_ba9b_5254001dfc81_951037ad_03c5_11f0_ba9b_5254001dfc81.jpeg</t>
  </si>
  <si>
    <t>https://topol-dt.ru/upload/iblock/be0/ca555fc7_eea5_11ef_ba9b_5254001dfc81_951037ae_03c5_11f0_ba9b_5254001dfc81.jpeg</t>
  </si>
  <si>
    <t>https://topol-dt.ru/upload/iblock/c9b/ca555fc7_eea5_11ef_ba9b_5254001dfc81_9bf4813a_03c5_11f0_ba9b_5254001dfc81.jpeg</t>
  </si>
  <si>
    <t>https://topol-dt.ru/upload/iblock/459/ca555fc7_eea5_11ef_ba9b_5254001dfc81_a26fe83d_03c5_11f0_ba9b_5254001dfc81.jpeg</t>
  </si>
  <si>
    <t>https://topol-dt.ru/upload/iblock/c97/ca555fc7_eea5_11ef_ba9b_5254001dfc81_a932d6be_03c5_11f0_ba9b_5254001dfc81.jpeg</t>
  </si>
  <si>
    <t>https://topol-dt.ru/upload/iblock/2ed/ca555fc7_eea5_11ef_ba9b_5254001dfc81_a932d6bf_03c5_11f0_ba9b_5254001dfc81.jpeg</t>
  </si>
  <si>
    <t>https://topol-dt.ru/upload/iblock/a18/ca555fc7_eea5_11ef_ba9b_5254001dfc81_af74fe50_03c5_11f0_ba9b_5254001dfc81.jpeg</t>
  </si>
  <si>
    <t>Комод Polini kids Simple 3402, белый-дуб крафт золотой</t>
  </si>
  <si>
    <t>https://topol-dt.ru/catalog/komody_i_stoliki/komod_polini_kids_simple_3402_belyy_dub_kraft_zolotoy/</t>
  </si>
  <si>
    <t>https://topol-dt.ru/upload/iblock/727/6b4b4a5f_1c1c_11ef_ba8e_5254001dfc81_5edb2c15_b7af_11ef_ba97_5254001dfc81.jpeg</t>
  </si>
  <si>
    <t>https://topol-dt.ru/upload/iblock/2f5/6b4b4a5f_1c1c_11ef_ba8e_5254001dfc81_5edb2c16_b7af_11ef_ba97_5254001dfc81.jpeg</t>
  </si>
  <si>
    <t>https://topol-dt.ru/upload/iblock/59a/6b4b4a5f_1c1c_11ef_ba8e_5254001dfc81_689904aa_b7af_11ef_ba97_5254001dfc81.jpeg</t>
  </si>
  <si>
    <t>https://topol-dt.ru/upload/iblock/26a/6b4b4a5f_1c1c_11ef_ba8e_5254001dfc81_689904ab_b7af_11ef_ba97_5254001dfc81.jpeg</t>
  </si>
  <si>
    <t>https://topol-dt.ru/upload/iblock/f09/6b4b4a5f_1c1c_11ef_ba8e_5254001dfc81_7066fa97_b7af_11ef_ba97_5254001dfc81.jpeg</t>
  </si>
  <si>
    <t>https://topol-dt.ru/upload/iblock/1e5/6b4b4a5f_1c1c_11ef_ba8e_5254001dfc81_7066fa98_b7af_11ef_ba97_5254001dfc81.jpeg</t>
  </si>
  <si>
    <t>https://topol-dt.ru/upload/iblock/402/6b4b4a5f_1c1c_11ef_ba8e_5254001dfc81_79235279_b7af_11ef_ba97_5254001dfc81.jpeg</t>
  </si>
  <si>
    <t>https://topol-dt.ru/upload/iblock/c43/6b4b4a5f_1c1c_11ef_ba8e_5254001dfc81_7923527a_b7af_11ef_ba97_5254001dfc81.jpeg</t>
  </si>
  <si>
    <t>https://topol-dt.ru/upload/iblock/cf9/6b4b4a5f_1c1c_11ef_ba8e_5254001dfc81_80c8bdfb_b7af_11ef_ba97_5254001dfc81.jpeg</t>
  </si>
  <si>
    <t>https://topol-dt.ru/upload/iblock/8fd/6b4b4a5f_1c1c_11ef_ba8e_5254001dfc81_80c8bdfc_b7af_11ef_ba97_5254001dfc81.jpeg</t>
  </si>
  <si>
    <t>https://topol-dt.ru/upload/iblock/fe9/6b4b4a5f_1c1c_11ef_ba8e_5254001dfc81_89a67c31_b7af_11ef_ba97_5254001dfc81.jpeg</t>
  </si>
  <si>
    <t>https://topol-dt.ru/upload/iblock/ed6/6b4b4a5f_1c1c_11ef_ba8e_5254001dfc81_89a67c32_b7af_11ef_ba97_5254001dfc81.jpeg</t>
  </si>
  <si>
    <t>https://topol-dt.ru/upload/iblock/2a4/6b4b4a5f_1c1c_11ef_ba8e_5254001dfc81_915a3068_b7af_11ef_ba97_5254001dfc81.jpeg</t>
  </si>
  <si>
    <t>https://topol-dt.ru/upload/iblock/7c1/6b4b4a5f_1c1c_11ef_ba8e_5254001dfc81_915a3069_b7af_11ef_ba97_5254001dfc81.jpeg</t>
  </si>
  <si>
    <t>https://topol-dt.ru/upload/iblock/4f3/6b4b4a5f_1c1c_11ef_ba8e_5254001dfc81_533490e5_b7af_11ef_ba97_5254001dfc81.pdf</t>
  </si>
  <si>
    <t>Кровать детская Фея 328 белый-графит</t>
  </si>
  <si>
    <t>https://topol-dt.ru/catalog/krovatki/krovat_detskaya_feya_328_belyy_grafit/</t>
  </si>
  <si>
    <t>https://topol-dt.ru/upload/iblock/13b/5bf1e55b_d200_11ed_bf2f_549f35008dee_2531fae0_241c_11ee_ae18_549f35008dee.jpeg</t>
  </si>
  <si>
    <t>https://topol-dt.ru/upload/iblock/0c6/5bf1e55b_d200_11ed_bf2f_549f35008dee_2531fae1_241c_11ee_ae18_549f35008dee.jpeg</t>
  </si>
  <si>
    <t>https://topol-dt.ru/upload/iblock/12c/5bf1e55b_d200_11ed_bf2f_549f35008dee_2c93ff7a_241c_11ee_ae18_549f35008dee.jpeg</t>
  </si>
  <si>
    <t>https://topol-dt.ru/upload/iblock/15f/5bf1e55b_d200_11ed_bf2f_549f35008dee_2c93ff7b_241c_11ee_ae18_549f35008dee.jpeg</t>
  </si>
  <si>
    <t>https://topol-dt.ru/upload/iblock/35f/5bf1e55b_d200_11ed_bf2f_549f35008dee_34768e62_241c_11ee_ae18_549f35008dee.jpeg</t>
  </si>
  <si>
    <t>https://topol-dt.ru/upload/iblock/276/5bf1e55b_d200_11ed_bf2f_549f35008dee_34768e63_241c_11ee_ae18_549f35008dee.jpeg</t>
  </si>
  <si>
    <t>https://topol-dt.ru/upload/iblock/2f3/5bf1e55b_d200_11ed_bf2f_549f35008dee_3a7d0a14_241c_11ee_ae18_549f35008dee.jpeg</t>
  </si>
  <si>
    <t>https://topol-dt.ru/upload/iblock/84d/5bf1e55b_d200_11ed_bf2f_549f35008dee_3a7d0a15_241c_11ee_ae18_549f35008dee.jpeg</t>
  </si>
  <si>
    <t>https://topol-dt.ru/upload/iblock/02b/5bf1e55b_d200_11ed_bf2f_549f35008dee_41efb84f_241c_11ee_ae18_549f35008dee.jpeg</t>
  </si>
  <si>
    <t>https://topol-dt.ru/upload/iblock/7ae/5bf1e55b_d200_11ed_bf2f_549f35008dee_41efb850_241c_11ee_ae18_549f35008dee.jpeg</t>
  </si>
  <si>
    <t>https://topol-dt.ru/upload/iblock/d63/5bf1e55b_d200_11ed_bf2f_549f35008dee_488767f2_241c_11ee_ae18_549f35008dee.jpeg</t>
  </si>
  <si>
    <t>https://topol-dt.ru/upload/iblock/21a/5bf1e55b_d200_11ed_bf2f_549f35008dee_488767f3_241c_11ee_ae18_549f35008dee.jpeg</t>
  </si>
  <si>
    <t>https://topol-dt.ru/upload/iblock/c6c/5bf1e55b_d200_11ed_bf2f_549f35008dee_ffea47e5_6e73_11ee_abbd_549f35008dee.pdf</t>
  </si>
  <si>
    <t>https://topol-dt.ru/upload/iblock/ddd/5bf1e55b_d200_11ed_bf2f_549f35008dee_898bda2b_241b_11ee_ae18_549f35008dee.pdf</t>
  </si>
  <si>
    <t>Стол письменный Polini Home Vector 101, ясень шимо светлый</t>
  </si>
  <si>
    <t>ясень шимо светлый</t>
  </si>
  <si>
    <t>Vector</t>
  </si>
  <si>
    <t>Коллекция офисной мебели Polini Home Vector – идеальный выбор для тех, кто ценит современный стиль, функциональность и высокое качество. Эта мебель поможет создать продуктивное и комфортное пространство, будь то динамичный офис или уютный домашний кабинет.Стол письменный Polini Home Vector 101 выполнен в классическом стиле, что делает его универсальным элементом, подходящим для любого интерьера.Преимущества:• Широкая, функциональная рабочая поверхность• Современный дизайн• Надежная фурнитура• Идеальная кромкаГабариты: (ВхШхГ) 75х120х60 см.</t>
  </si>
  <si>
    <t>https://topol-dt.ru/catalog/stoly/stol_pismennyy_polini_home_vector_101_yasen_shimo_svetlyy/</t>
  </si>
  <si>
    <t>https://topol-dt.ru/upload/iblock/39b/51524d6a_f9a5_11ef_ba9b_5254001dfc81_bd1bb416_5860_11f0_ba9f_5254001dfc81.jpeg</t>
  </si>
  <si>
    <t>https://topol-dt.ru/upload/iblock/020/51524d6a_f9a5_11ef_ba9b_5254001dfc81_490b8ea3_5088_11f0_ba9f_5254001dfc81.jpeg</t>
  </si>
  <si>
    <t>https://topol-dt.ru/upload/iblock/01d/51524d6a_f9a5_11ef_ba9b_5254001dfc81_525efe56_5088_11f0_ba9f_5254001dfc81.jpeg</t>
  </si>
  <si>
    <t>https://topol-dt.ru/upload/iblock/3f4/51524d6a_f9a5_11ef_ba9b_5254001dfc81_59f72250_5088_11f0_ba9f_5254001dfc81.jpeg</t>
  </si>
  <si>
    <t>https://topol-dt.ru/upload/iblock/b44/51524d6a_f9a5_11ef_ba9b_5254001dfc81_630d522c_5088_11f0_ba9f_5254001dfc81.jpeg</t>
  </si>
  <si>
    <t>https://topol-dt.ru/upload/iblock/2b9/51524d6a_f9a5_11ef_ba9b_5254001dfc81_6c0d7507_5088_11f0_ba9f_5254001dfc81.jpeg</t>
  </si>
  <si>
    <t>https://topol-dt.ru/upload/iblock/5ea/51524d6a_f9a5_11ef_ba9b_5254001dfc81_75176dbb_5088_11f0_ba9f_5254001dfc81.jpeg</t>
  </si>
  <si>
    <t>https://topol-dt.ru/upload/iblock/067/51524d6a_f9a5_11ef_ba9b_5254001dfc81_7cc5c383_5088_11f0_ba9f_5254001dfc81.jpeg</t>
  </si>
  <si>
    <t>https://topol-dt.ru/upload/iblock/c76/51524d6a_f9a5_11ef_ba9b_5254001dfc81_85c7d654_5088_11f0_ba9f_5254001dfc81.jpeg</t>
  </si>
  <si>
    <t>https://topol-dt.ru/upload/iblock/808/51524d6a_f9a5_11ef_ba9b_5254001dfc81_85c7d655_5088_11f0_ba9f_5254001dfc81.jpeg</t>
  </si>
  <si>
    <t>https://topol-dt.ru/upload/iblock/5b7/51524d6a_f9a5_11ef_ba9b_5254001dfc81_bd1bb417_5860_11f0_ba9f_5254001dfc81.jpeg</t>
  </si>
  <si>
    <t>https://topol-dt.ru/upload/iblock/140/51524d6a_f9a5_11ef_ba9b_5254001dfc81_c62f34aa_5860_11f0_ba9f_5254001dfc81.jpeg</t>
  </si>
  <si>
    <t>https://topol-dt.ru/upload/iblock/4c7/51524d6a_f9a5_11ef_ba9b_5254001dfc81_c62f34ab_5860_11f0_ba9f_5254001dfc81.jpeg</t>
  </si>
  <si>
    <t>https://topol-dt.ru/upload/iblock/8ce/51524d6a_f9a5_11ef_ba9b_5254001dfc81_ce9b85b1_5860_11f0_ba9f_5254001dfc81.jpeg</t>
  </si>
  <si>
    <t>https://topol-dt.ru/upload/iblock/bde/51524d6a_f9a5_11ef_ba9b_5254001dfc81_35333554_5277_11f0_ba9f_5254001dfc81.pdf</t>
  </si>
  <si>
    <t>Стол письменный Polini Home Vector 106, с полкой и нишей, ясень шимо светлый</t>
  </si>
  <si>
    <t>32.9</t>
  </si>
  <si>
    <t>Коллекция офисной мебели Polini Home Vector – идеальный выбор для тех, кто ценит современный стиль, функциональность и высокое качество. Эта мебель поможет создать продуктивное и комфортное пространство, будь то динамичный офис или уютный домашний кабинет.Стол письменный Polini Home Vector 106 выполнен в классическом стиле, что делает его универсальным элементом, подходящим для любого интерьера.Преимущества:• Широкая, функциональная рабочая поверхность• Современный дизайн• Надежная фурнитура• Идеальная кромка• Пластиковые ножки для удобства перемещения Габариты: (ВхШхГ) 75х120х60 см.</t>
  </si>
  <si>
    <t>https://topol-dt.ru/catalog/stoly/stol_pismennyy_polini_home_vector_106_s_polkoy_i_nishey_yasen_shimo_svetlyy/</t>
  </si>
  <si>
    <t>https://topol-dt.ru/upload/iblock/fad/8b9f396e_f9a5_11ef_ba9b_5254001dfc81_6de7b4db_5862_11f0_ba9f_5254001dfc81.jpeg</t>
  </si>
  <si>
    <t>https://topol-dt.ru/upload/iblock/562/8b9f396e_f9a5_11ef_ba9b_5254001dfc81_b22628c3_5088_11f0_ba9f_5254001dfc81.jpeg</t>
  </si>
  <si>
    <t>https://topol-dt.ru/upload/iblock/900/8b9f396e_f9a5_11ef_ba9b_5254001dfc81_c3d75962_5088_11f0_ba9f_5254001dfc81.jpeg</t>
  </si>
  <si>
    <t>https://topol-dt.ru/upload/iblock/438/8b9f396e_f9a5_11ef_ba9b_5254001dfc81_cb366b2e_5088_11f0_ba9f_5254001dfc81.jpeg</t>
  </si>
  <si>
    <t>https://topol-dt.ru/upload/iblock/210/8b9f396e_f9a5_11ef_ba9b_5254001dfc81_d22e5f07_5088_11f0_ba9f_5254001dfc81.jpeg</t>
  </si>
  <si>
    <t>https://topol-dt.ru/upload/iblock/986/8b9f396e_f9a5_11ef_ba9b_5254001dfc81_d896d47a_5088_11f0_ba9f_5254001dfc81.jpeg</t>
  </si>
  <si>
    <t>https://topol-dt.ru/upload/iblock/622/8b9f396e_f9a5_11ef_ba9b_5254001dfc81_e078224f_5088_11f0_ba9f_5254001dfc81.jpeg</t>
  </si>
  <si>
    <t>https://topol-dt.ru/upload/iblock/3ea/8b9f396e_f9a5_11ef_ba9b_5254001dfc81_e70e7dea_5088_11f0_ba9f_5254001dfc81.jpeg</t>
  </si>
  <si>
    <t>https://topol-dt.ru/upload/iblock/75b/8b9f396e_f9a5_11ef_ba9b_5254001dfc81_e70e7deb_5088_11f0_ba9f_5254001dfc81.jpeg</t>
  </si>
  <si>
    <t>https://topol-dt.ru/upload/iblock/b98/8b9f396e_f9a5_11ef_ba9b_5254001dfc81_fb71be18_5088_11f0_ba9f_5254001dfc81.jpeg</t>
  </si>
  <si>
    <t>https://topol-dt.ru/upload/iblock/00c/8b9f396e_f9a5_11ef_ba9b_5254001dfc81_6de7b4dc_5862_11f0_ba9f_5254001dfc81.jpeg</t>
  </si>
  <si>
    <t>https://topol-dt.ru/upload/iblock/79e/8b9f396e_f9a5_11ef_ba9b_5254001dfc81_7513f948_5862_11f0_ba9f_5254001dfc81.jpeg</t>
  </si>
  <si>
    <t>https://topol-dt.ru/upload/iblock/5bc/8b9f396e_f9a5_11ef_ba9b_5254001dfc81_7513f949_5862_11f0_ba9f_5254001dfc81.jpeg</t>
  </si>
  <si>
    <t>https://topol-dt.ru/upload/iblock/0fb/8b9f396e_f9a5_11ef_ba9b_5254001dfc81_7b3a6d51_5862_11f0_ba9f_5254001dfc81.jpeg</t>
  </si>
  <si>
    <t>https://topol-dt.ru/upload/iblock/f33/8b9f396e_f9a5_11ef_ba9b_5254001dfc81_7b3a6d52_5862_11f0_ba9f_5254001dfc81.jpeg</t>
  </si>
  <si>
    <t>https://topol-dt.ru/upload/iblock/e30/8b9f396e_f9a5_11ef_ba9b_5254001dfc81_8267e2ec_5862_11f0_ba9f_5254001dfc81.jpeg</t>
  </si>
  <si>
    <t>https://topol-dt.ru/upload/iblock/27a/8b9f396e_f9a5_11ef_ba9b_5254001dfc81_8267e2ed_5862_11f0_ba9f_5254001dfc81.jpeg</t>
  </si>
  <si>
    <t>https://topol-dt.ru/upload/iblock/9be/8b9f396e_f9a5_11ef_ba9b_5254001dfc81_8267e2ee_5862_11f0_ba9f_5254001dfc81.jpeg</t>
  </si>
  <si>
    <t>https://topol-dt.ru/upload/iblock/c6d/8b9f396e_f9a5_11ef_ba9b_5254001dfc81_0247e0d8_5276_11f0_ba9f_5254001dfc81.pdf</t>
  </si>
  <si>
    <t>Стол письменный Polini Home Vector 107, с 2 ящиками и нишей, ясень шимо светлый</t>
  </si>
  <si>
    <t>35.6</t>
  </si>
  <si>
    <t>Коллекция офисной мебели Polini Home Vector – идеальный выбор для тех, кто ценит современный стиль, функциональность и высокое качество. Эта мебель поможет создать продуктивное и комфортное пространство, будь то динамичный офис или уютный домашний кабинет.Стол письменный Polini Home Vector 107 выполнен в классическом стиле, что делает его универсальным элементом, подходящим для любого интерьера.Преимущества:• Широкая, функциональная рабочая поверхность• Современный дизайн• Надежная фурнитура• Идеальная кромка• Пластиковые ножки для удобства перемещения• 2 закрытых ящика Габариты: (ВхШхГ) 75х120х60 см..</t>
  </si>
  <si>
    <t>https://topol-dt.ru/catalog/stoly/stol_pismennyy_polini_home_vector_107_s_2_yashchikami_i_nishey_yasen_shimo_svetlyy/</t>
  </si>
  <si>
    <t>https://topol-dt.ru/upload/iblock/6f8/c4a0c39b_f9a5_11ef_ba9b_5254001dfc81_fccdecb3_5862_11f0_ba9f_5254001dfc81.jpeg</t>
  </si>
  <si>
    <t>https://topol-dt.ru/upload/iblock/847/c4a0c39b_f9a5_11ef_ba9b_5254001dfc81_9b632eea_20f3_11f0_ba9d_5254001dfc81.jpeg</t>
  </si>
  <si>
    <t>https://topol-dt.ru/upload/iblock/068/c4a0c39b_f9a5_11ef_ba9b_5254001dfc81_a2ee5d96_20f3_11f0_ba9d_5254001dfc81.jpeg</t>
  </si>
  <si>
    <t>https://topol-dt.ru/upload/iblock/c28/c4a0c39b_f9a5_11ef_ba9b_5254001dfc81_a2ee5d97_20f3_11f0_ba9d_5254001dfc81.jpeg</t>
  </si>
  <si>
    <t>https://topol-dt.ru/upload/iblock/b84/c4a0c39b_f9a5_11ef_ba9b_5254001dfc81_a91d7507_20f3_11f0_ba9d_5254001dfc81.jpeg</t>
  </si>
  <si>
    <t>https://topol-dt.ru/upload/iblock/126/c4a0c39b_f9a5_11ef_ba9b_5254001dfc81_a91d753e_20f3_11f0_ba9d_5254001dfc81.jpeg</t>
  </si>
  <si>
    <t>https://topol-dt.ru/upload/iblock/994/c4a0c39b_f9a5_11ef_ba9b_5254001dfc81_a91d7575_20f3_11f0_ba9d_5254001dfc81.jpeg</t>
  </si>
  <si>
    <t>https://topol-dt.ru/upload/iblock/5e8/c4a0c39b_f9a5_11ef_ba9b_5254001dfc81_b1354fa3_20f3_11f0_ba9d_5254001dfc81.jpeg</t>
  </si>
  <si>
    <t>https://topol-dt.ru/upload/iblock/475/c4a0c39b_f9a5_11ef_ba9b_5254001dfc81_b1354fda_20f3_11f0_ba9d_5254001dfc81.jpeg</t>
  </si>
  <si>
    <t>https://topol-dt.ru/upload/iblock/b6f/c4a0c39b_f9a5_11ef_ba9b_5254001dfc81_b1355011_20f3_11f0_ba9d_5254001dfc81.jpeg</t>
  </si>
  <si>
    <t>https://topol-dt.ru/upload/iblock/a66/c4a0c39b_f9a5_11ef_ba9b_5254001dfc81_b96e8759_20f3_11f0_ba9d_5254001dfc81.jpeg</t>
  </si>
  <si>
    <t>https://topol-dt.ru/upload/iblock/11f/c4a0c39b_f9a5_11ef_ba9b_5254001dfc81_fccdecb4_5862_11f0_ba9f_5254001dfc81.jpeg</t>
  </si>
  <si>
    <t>https://topol-dt.ru/upload/iblock/dc8/c4a0c39b_f9a5_11ef_ba9b_5254001dfc81_034548b8_5863_11f0_ba9f_5254001dfc81.jpeg</t>
  </si>
  <si>
    <t>https://topol-dt.ru/upload/iblock/265/c4a0c39b_f9a5_11ef_ba9b_5254001dfc81_034548b9_5863_11f0_ba9f_5254001dfc81.jpeg</t>
  </si>
  <si>
    <t>https://topol-dt.ru/upload/iblock/475/c4a0c39b_f9a5_11ef_ba9b_5254001dfc81_034548ba_5863_11f0_ba9f_5254001dfc81.jpeg</t>
  </si>
  <si>
    <t>https://topol-dt.ru/upload/iblock/f17/c4a0c39b_f9a5_11ef_ba9b_5254001dfc81_0ca4f253_5863_11f0_ba9f_5254001dfc81.jpeg</t>
  </si>
  <si>
    <t>https://topol-dt.ru/upload/iblock/fbe/c4a0c39b_f9a5_11ef_ba9b_5254001dfc81_0ca4f254_5863_11f0_ba9f_5254001dfc81.jpeg</t>
  </si>
  <si>
    <t>https://topol-dt.ru/upload/iblock/c01/c4a0c39b_f9a5_11ef_ba9b_5254001dfc81_13540733_5863_11f0_ba9f_5254001dfc81.jpeg</t>
  </si>
  <si>
    <t>https://topol-dt.ru/upload/iblock/6cd/c4a0c39b_f9a5_11ef_ba9b_5254001dfc81_2786b43a_5276_11f0_ba9f_5254001dfc81.pdf</t>
  </si>
  <si>
    <t>Стол письменный Polini Home Vector 102, ясень шимо светлый</t>
  </si>
  <si>
    <t>Коллекция офисной мебели Polini Home Vector – идеальный выбор для тех, кто ценит современный стиль, функциональность и высокое качество. Эта мебель поможет создать продуктивное и комфортное пространство, будь то динамичный офис или уютный домашний кабинет.Стол письменный Polini Home Vector 102 выполнен в классическом стиле, что делает его универсальным элементом, подходящим для любого интерьера.Преимущества:• Широкая, функциональная рабочая поверхность• Современный дизайн• Надежная фурнитура• Идеальная кромкаГабариты: (ВхШхГ) 75х130х65 см.</t>
  </si>
  <si>
    <t>https://topol-dt.ru/catalog/stoly/stol_pismennyy_polini_home_vector_102_yasen_shimo_svetlyy/</t>
  </si>
  <si>
    <t>https://topol-dt.ru/upload/iblock/fba/cc06d56f_f9a6_11ef_ba9b_5254001dfc81_1b7cfd01_5861_11f0_ba9f_5254001dfc81.jpeg</t>
  </si>
  <si>
    <t>https://topol-dt.ru/upload/iblock/633/cc06d56f_f9a6_11ef_ba9b_5254001dfc81_1c6ec683_5089_11f0_ba9f_5254001dfc81.jpeg</t>
  </si>
  <si>
    <t>https://topol-dt.ru/upload/iblock/445/cc06d56f_f9a6_11ef_ba9b_5254001dfc81_22d5bef9_5089_11f0_ba9f_5254001dfc81.jpeg</t>
  </si>
  <si>
    <t>https://topol-dt.ru/upload/iblock/fc8/cc06d56f_f9a6_11ef_ba9b_5254001dfc81_22d5befa_5089_11f0_ba9f_5254001dfc81.jpeg</t>
  </si>
  <si>
    <t>https://topol-dt.ru/upload/iblock/26d/cc06d56f_f9a6_11ef_ba9b_5254001dfc81_2df82c26_5089_11f0_ba9f_5254001dfc81.jpeg</t>
  </si>
  <si>
    <t>https://topol-dt.ru/upload/iblock/a12/cc06d56f_f9a6_11ef_ba9b_5254001dfc81_a4f0c904_5089_11f0_ba9f_5254001dfc81.jpeg</t>
  </si>
  <si>
    <t>https://topol-dt.ru/upload/iblock/c1a/cc06d56f_f9a6_11ef_ba9b_5254001dfc81_a4f0c905_5089_11f0_ba9f_5254001dfc81.jpeg</t>
  </si>
  <si>
    <t>https://topol-dt.ru/upload/iblock/adc/cc06d56f_f9a6_11ef_ba9b_5254001dfc81_af4d7a0f_5089_11f0_ba9f_5254001dfc81.jpeg</t>
  </si>
  <si>
    <t>https://topol-dt.ru/upload/iblock/cf7/cc06d56f_f9a6_11ef_ba9b_5254001dfc81_af4d7a10_5089_11f0_ba9f_5254001dfc81.jpeg</t>
  </si>
  <si>
    <t>https://topol-dt.ru/upload/iblock/fa1/cc06d56f_f9a6_11ef_ba9b_5254001dfc81_ba215dfd_5089_11f0_ba9f_5254001dfc81.jpeg</t>
  </si>
  <si>
    <t>https://topol-dt.ru/upload/iblock/2ff/cc06d56f_f9a6_11ef_ba9b_5254001dfc81_1b7cfd02_5861_11f0_ba9f_5254001dfc81.jpeg</t>
  </si>
  <si>
    <t>https://topol-dt.ru/upload/iblock/75f/cc06d56f_f9a6_11ef_ba9b_5254001dfc81_2247c5f8_5861_11f0_ba9f_5254001dfc81.jpeg</t>
  </si>
  <si>
    <t>https://topol-dt.ru/upload/iblock/320/cc06d56f_f9a6_11ef_ba9b_5254001dfc81_2247c5f9_5861_11f0_ba9f_5254001dfc81.jpeg</t>
  </si>
  <si>
    <t>https://topol-dt.ru/upload/iblock/982/cc06d56f_f9a6_11ef_ba9b_5254001dfc81_287a6ca0_5861_11f0_ba9f_5254001dfc81.jpeg</t>
  </si>
  <si>
    <t>https://topol-dt.ru/upload/iblock/09a/cc06d56f_f9a6_11ef_ba9b_5254001dfc81_287a6ca1_5861_11f0_ba9f_5254001dfc81.jpeg</t>
  </si>
  <si>
    <t>https://topol-dt.ru/upload/iblock/4e7/cc06d56f_f9a6_11ef_ba9b_5254001dfc81_2f4218d5_5861_11f0_ba9f_5254001dfc81.jpeg</t>
  </si>
  <si>
    <t>https://topol-dt.ru/upload/iblock/f92/cc06d56f_f9a6_11ef_ba9b_5254001dfc81_8a539795_5276_11f0_ba9f_5254001dfc81.pdf</t>
  </si>
  <si>
    <t>Стол письменный Polini Home Vector 104, ясень шимо светлый</t>
  </si>
  <si>
    <t>Коллекция офисной мебели Polini Home Vector – идеальный выбор для тех, кто ценит современный стиль, функциональность и высокое качество. Эта мебель поможет создать продуктивное и комфортное пространство, будь то динамичный офис или уютный домашний кабинет.Стол письменный Polini Home Vector 104 выполнен в классическом стиле, что делает его универсальным элементом, подходящим для любого интерьера.Преимущества:• Широкая, функциональная рабочая поверхность• Современный дизайн• Надежная фурнитура• Идеальная кромкаГабариты: (ВхШхГ) 75х150х70 см.</t>
  </si>
  <si>
    <t>https://topol-dt.ru/catalog/stoly/stol_pismennyy_polini_home_vector_104_yasen_shimo_svetlyy/</t>
  </si>
  <si>
    <t>https://topol-dt.ru/upload/iblock/71a/35b28926_f9a7_11ef_ba9b_5254001dfc81_aa692017_2102_11f0_ba9d_5254001dfc81.jpeg</t>
  </si>
  <si>
    <t>https://topol-dt.ru/upload/iblock/19e/35b28926_f9a7_11ef_ba9b_5254001dfc81_aa692018_2102_11f0_ba9d_5254001dfc81.jpeg</t>
  </si>
  <si>
    <t>https://topol-dt.ru/upload/iblock/de6/35b28926_f9a7_11ef_ba9b_5254001dfc81_b0f9fe13_2102_11f0_ba9d_5254001dfc81.jpeg</t>
  </si>
  <si>
    <t>https://topol-dt.ru/upload/iblock/7da/35b28926_f9a7_11ef_ba9b_5254001dfc81_b0f9fe14_2102_11f0_ba9d_5254001dfc81.jpeg</t>
  </si>
  <si>
    <t>https://topol-dt.ru/upload/iblock/9e5/35b28926_f9a7_11ef_ba9b_5254001dfc81_b0f9fe15_2102_11f0_ba9d_5254001dfc81.jpeg</t>
  </si>
  <si>
    <t>https://topol-dt.ru/upload/iblock/554/35b28926_f9a7_11ef_ba9b_5254001dfc81_b929acf9_2102_11f0_ba9d_5254001dfc81.jpeg</t>
  </si>
  <si>
    <t>https://topol-dt.ru/upload/iblock/060/35b28926_f9a7_11ef_ba9b_5254001dfc81_b929acfa_2102_11f0_ba9d_5254001dfc81.jpeg</t>
  </si>
  <si>
    <t>https://topol-dt.ru/upload/iblock/21e/35b28926_f9a7_11ef_ba9b_5254001dfc81_e541fc25_5087_11f0_ba9f_5254001dfc81.jpeg</t>
  </si>
  <si>
    <t>https://topol-dt.ru/upload/iblock/8a9/35b28926_f9a7_11ef_ba9b_5254001dfc81_ebf21609_5087_11f0_ba9f_5254001dfc81.jpeg</t>
  </si>
  <si>
    <t>https://topol-dt.ru/upload/iblock/e1e/35b28926_f9a7_11ef_ba9b_5254001dfc81_ebf2160a_5087_11f0_ba9f_5254001dfc81.jpeg</t>
  </si>
  <si>
    <t>https://topol-dt.ru/upload/iblock/ee8/35b28926_f9a7_11ef_ba9b_5254001dfc81_f732b4e4_5087_11f0_ba9f_5254001dfc81.jpeg</t>
  </si>
  <si>
    <t>https://topol-dt.ru/upload/iblock/8df/35b28926_f9a7_11ef_ba9b_5254001dfc81_fe2c9089_5087_11f0_ba9f_5254001dfc81.jpeg</t>
  </si>
  <si>
    <t>https://topol-dt.ru/upload/iblock/799/35b28926_f9a7_11ef_ba9b_5254001dfc81_0c2f3052_5088_11f0_ba9f_5254001dfc81.jpeg</t>
  </si>
  <si>
    <t>https://topol-dt.ru/upload/iblock/e8d/35b28926_f9a7_11ef_ba9b_5254001dfc81_149588f2_5088_11f0_ba9f_5254001dfc81.jpeg</t>
  </si>
  <si>
    <t>https://topol-dt.ru/upload/iblock/2e1/35b28926_f9a7_11ef_ba9b_5254001dfc81_149588f3_5088_11f0_ba9f_5254001dfc81.jpeg</t>
  </si>
  <si>
    <t>https://topol-dt.ru/upload/iblock/057/35b28926_f9a7_11ef_ba9b_5254001dfc81_21ce9133_5088_11f0_ba9f_5254001dfc81.jpeg</t>
  </si>
  <si>
    <t>https://topol-dt.ru/upload/iblock/cbb/35b28926_f9a7_11ef_ba9b_5254001dfc81_cdf76042_5276_11f0_ba9f_5254001dfc81.pdf</t>
  </si>
  <si>
    <t>Функциональное кресло-реклайнер</t>
  </si>
  <si>
    <t>Кресло предназначено для длительного сидения (осмотра, процедур, забора анализов и т.д) для мало- мобильных людей. Для комфортного длительного сидения, кресло оснащено эргономическими спинкой и сидением. Так же кресло оснащено регулируемыми подлокотниками для удобного перемещения мало-мобильных людей. Регулируемая спинка с подножной частью отклоняются от вертикального положения в горизонтальное при поднятии рычага находящегося с 2-ух сторон. Конструкция каркаса основания кресла цельносварная за счет этого обеспечивает надежность и длительность эксплуатации.  Технические характеристики: Конструкция: разборная. Основание кресла: труба сальная ф32мм, ф25мм. Шарнир: лист стальной t=4мм. Рычаг: проволока ф8мм. Спинки: каркас спинки - труба стальная ф25; наполнитель — пенополиуретан, облицовочный. материал — велюр Сидение: основание сидения — фанера t=10мм, наполнитель — пенополиуретан, облицовочный. Подножка: основание подножки — фанера t=10мм, наполнитель — пенополиуретан, облицовочный. Подлокотник — интегральный полиуретан. Наружное покрытие металла: порошковая краска.Габариты изделия:(ВхШхГ)120х67х87 см..</t>
  </si>
  <si>
    <t>https://topol-dt.ru/catalog/kresla_dlya_malomobilnykh_lyudey/funktsionalnoe_kreslo_reklayner/</t>
  </si>
  <si>
    <t>https://topol-dt.ru/upload/iblock/72a/8f852e5a_5340_11f0_ba9f_5254001dfc81_7ed41b9a_5b1f_11f0_ba9f_5254001dfc81.png</t>
  </si>
  <si>
    <t>Кресла для маломобильных людей</t>
  </si>
  <si>
    <t>https://topol-dt.ru/upload/iblock/4a6/8f852e5a_5340_11f0_ba9f_5254001dfc81_7ed41b9b_5b1f_11f0_ba9f_5254001dfc81.png</t>
  </si>
  <si>
    <t>https://topol-dt.ru/upload/iblock/363/8f852e5a_5340_11f0_ba9f_5254001dfc81_7ed41b9c_5b1f_11f0_ba9f_5254001dfc81.png</t>
  </si>
  <si>
    <t>https://topol-dt.ru/upload/iblock/68f/8f852e5a_5340_11f0_ba9f_5254001dfc81_88cc168d_5b1f_11f0_ba9f_5254001dfc81.png</t>
  </si>
  <si>
    <t>https://topol-dt.ru/upload/iblock/79d/8f852e5a_5340_11f0_ba9f_5254001dfc81_88cc168e_5b1f_11f0_ba9f_5254001dfc81.png</t>
  </si>
  <si>
    <t>https://topol-dt.ru/upload/iblock/c1d/8f852e5a_5340_11f0_ba9f_5254001dfc81_9287909f_5b1f_11f0_ba9f_5254001dfc81.png</t>
  </si>
  <si>
    <t>https://topol-dt.ru/upload/iblock/04a/8f852e5a_5340_11f0_ba9f_5254001dfc81_928790a0_5b1f_11f0_ba9f_5254001dfc81.png</t>
  </si>
  <si>
    <t>https://topol-dt.ru/upload/iblock/cdb/8f852e5a_5340_11f0_ba9f_5254001dfc81_992e518c_5b1f_11f0_ba9f_5254001dfc81.png</t>
  </si>
  <si>
    <t>https://topol-dt.ru/upload/iblock/f68/8f852e5a_5340_11f0_ba9f_5254001dfc81_992e518d_5b1f_11f0_ba9f_5254001dfc81.png</t>
  </si>
  <si>
    <t>Функциональное кресло для маломобильных людей</t>
  </si>
  <si>
    <t>Кресло предназначено для длительного сидения (осмотра, процедур, забора анализов и т.д) для мало- мобильных людей. Для комфортного длительного сидения, кресло оснащено эргономическими спинкой и сидением. Так же кресло оснащено регулируемыми подлокотниками для удобного перемещения мало-мобильных людей. Регулируемая спинка с подножной частью отклоняются от вертикального положения в горизонтальное при поднятии рычага находящегося с 2-ух сторон. Конструкция каркаса основания кресла цельносварная за счет этого обеспечивает надежность и длительность эксплуатации.  Технические характеристики: Конструкция: разборная. Основание кресла: труба сальная ф32мм, ф25мм. Шарнир: лист стальной t=4мм. Рычаг: проволока ф8мм. Спинки: каркас спинки - труба стальная ф25; наполнитель — пенополиуретан, облицовочный. материал — эко-кожа Сидение: основание сидения — фанера t=10мм, наполнитель — пенополиуретан, облицовочный. Подножка: основание подножки — фанера t=10мм, наполнитель — пенополиуретан, облицовочный. Подлокотник — интегральный полиуретан. Наружное покрытие металла: порошковая краска.Габариты изделия:(ВхШхГ)120х67х87 см..</t>
  </si>
  <si>
    <t>https://topol-dt.ru/catalog/kresla_dlya_malomobilnykh_lyudey/funktsionalnoe_kreslo_dlya_malomobilnykh_lyudey/</t>
  </si>
  <si>
    <t>https://topol-dt.ru/upload/iblock/20f/daa7ecbf_4589_11ef_ba90_5254001dfc81_0168ccac_5021_11f0_ba9f_5254001dfc81.png</t>
  </si>
  <si>
    <t>https://topol-dt.ru/upload/iblock/16c/daa7ecbf_4589_11ef_ba90_5254001dfc81_0168ccad_5021_11f0_ba9f_5254001dfc81.png</t>
  </si>
  <si>
    <t>https://topol-dt.ru/upload/iblock/f29/daa7ecbf_4589_11ef_ba90_5254001dfc81_0a48c8e4_5021_11f0_ba9f_5254001dfc81.png</t>
  </si>
  <si>
    <t>https://topol-dt.ru/upload/iblock/b5e/daa7ecbf_4589_11ef_ba90_5254001dfc81_0a48c8e5_5021_11f0_ba9f_5254001dfc81.png</t>
  </si>
  <si>
    <t>https://topol-dt.ru/upload/iblock/23a/daa7ecbf_4589_11ef_ba90_5254001dfc81_1118cff7_5021_11f0_ba9f_5254001dfc81.png</t>
  </si>
  <si>
    <t>https://topol-dt.ru/upload/iblock/7b6/daa7ecbf_4589_11ef_ba90_5254001dfc81_178e18d1_5021_11f0_ba9f_5254001dfc81.png</t>
  </si>
  <si>
    <t>https://topol-dt.ru/upload/iblock/84c/daa7ecbf_4589_11ef_ba90_5254001dfc81_1f833eeb_5021_11f0_ba9f_5254001dfc81.png</t>
  </si>
  <si>
    <t>https://topol-dt.ru/upload/iblock/5a5/daa7ecbf_4589_11ef_ba90_5254001dfc81_1f833eef_5021_11f0_ba9f_5254001dfc81.jpeg</t>
  </si>
  <si>
    <t>https://topol-dt.ru/upload/iblock/f7f/daa7ecbf_4589_11ef_ba90_5254001dfc81_29a83f95_5021_11f0_ba9f_5254001dfc81.jpeg</t>
  </si>
  <si>
    <t>https://topol-dt.ru/upload/iblock/a24/daa7ecbf_4589_11ef_ba90_5254001dfc81_29a83f96_5021_11f0_ba9f_5254001dfc81.jpeg</t>
  </si>
  <si>
    <t>https://topol-dt.ru/upload/iblock/420/daa7ecbf_4589_11ef_ba90_5254001dfc81_349be2b7_5021_11f0_ba9f_5254001dfc81.jpeg</t>
  </si>
  <si>
    <t>https://topol-dt.ru/upload/iblock/9d7/daa7ecbf_4589_11ef_ba90_5254001dfc81_349be2b8_5021_11f0_ba9f_5254001dfc81.jpeg</t>
  </si>
  <si>
    <t>https://topol-dt.ru/upload/iblock/2ad/daa7ecbf_4589_11ef_ba90_5254001dfc81_3d9cae2a_5021_11f0_ba9f_5254001dfc81.jpeg</t>
  </si>
  <si>
    <t>https://topol-dt.ru/upload/iblock/91b/daa7ecbf_4589_11ef_ba90_5254001dfc81_3d9cae2b_5021_11f0_ba9f_5254001dfc81.jpeg</t>
  </si>
  <si>
    <t>https://topol-dt.ru/upload/iblock/d58/daa7ecbf_4589_11ef_ba90_5254001dfc81_45ad1fb1_5021_11f0_ba9f_5254001dfc81.jpeg</t>
  </si>
  <si>
    <t>https://topol-dt.ru/upload/iblock/4f5/daa7ecbf_4589_11ef_ba90_5254001dfc81_45ad1fb2_5021_11f0_ba9f_5254001dfc81.jpeg</t>
  </si>
  <si>
    <t>Стол приставной Polini Home Vector 005, ясень шимо светлый</t>
  </si>
  <si>
    <t>Коллекция офисной мебели Polini Home Vector – идеальный выбор для тех, кто ценит современный стиль, функциональность и высокое качество. Эта мебель поможет создать продуктивное и комфортное пространство, будь то динамичный офис или уютный домашний кабинет.Стол приставной Polini Home Vector 005 выполнен в классическом стиле, что делает его универсальным элементом, подходящим для любого интерьера.Преимущества:• Широкая, функциональная рабочая поверхность• Современный дизайн• Надежная фурнитура• Идеальная кромкаГабариты: (ВхШхГ) 70х110х60 см..</t>
  </si>
  <si>
    <t>https://topol-dt.ru/catalog/stoly/stol_pristavnoy_polini_home_vector_005_yasen_shimo_svetlyy/</t>
  </si>
  <si>
    <t>https://topol-dt.ru/upload/iblock/854/661537c6_f9a4_11ef_ba9b_5254001dfc81_e089db9c_62f0_11f0_ba9f_5254001dfc81.jpeg</t>
  </si>
  <si>
    <t>https://topol-dt.ru/upload/iblock/e77/661537c6_f9a4_11ef_ba9b_5254001dfc81_173fa44e_62e9_11f0_ba9f_5254001dfc81.jpeg</t>
  </si>
  <si>
    <t>https://topol-dt.ru/upload/iblock/8a3/661537c6_f9a4_11ef_ba9b_5254001dfc81_173fa44f_62e9_11f0_ba9f_5254001dfc81.jpeg</t>
  </si>
  <si>
    <t>https://topol-dt.ru/upload/iblock/df4/661537c6_f9a4_11ef_ba9b_5254001dfc81_202520f9_62e9_11f0_ba9f_5254001dfc81.jpeg</t>
  </si>
  <si>
    <t>https://topol-dt.ru/upload/iblock/9dd/661537c6_f9a4_11ef_ba9b_5254001dfc81_2025211f_62e9_11f0_ba9f_5254001dfc81.jpeg</t>
  </si>
  <si>
    <t>https://topol-dt.ru/upload/iblock/7bf/661537c6_f9a4_11ef_ba9b_5254001dfc81_265119db_62e9_11f0_ba9f_5254001dfc81.jpeg</t>
  </si>
  <si>
    <t>https://topol-dt.ru/upload/iblock/86f/661537c6_f9a4_11ef_ba9b_5254001dfc81_265119dc_62e9_11f0_ba9f_5254001dfc81.jpeg</t>
  </si>
  <si>
    <t>https://topol-dt.ru/upload/iblock/f19/661537c6_f9a4_11ef_ba9b_5254001dfc81_2c4dfd9d_62e9_11f0_ba9f_5254001dfc81.jpeg</t>
  </si>
  <si>
    <t>https://topol-dt.ru/upload/iblock/889/661537c6_f9a4_11ef_ba9b_5254001dfc81_2c4dfdc3_62e9_11f0_ba9f_5254001dfc81.jpeg</t>
  </si>
  <si>
    <t>https://topol-dt.ru/upload/iblock/d9f/661537c6_f9a4_11ef_ba9b_5254001dfc81_338b3e51_62e9_11f0_ba9f_5254001dfc81.jpeg</t>
  </si>
  <si>
    <t>https://topol-dt.ru/upload/iblock/821/661537c6_f9a4_11ef_ba9b_5254001dfc81_5ef13b20_5276_11f0_ba9f_5254001dfc81.pdf</t>
  </si>
  <si>
    <t>Стол письменный Polini Home Vector 103, ясень шимо светлый</t>
  </si>
  <si>
    <t>25.95</t>
  </si>
  <si>
    <t>Коллекция офисной мебели Polini Home Vector – идеальный выбор для тех, кто ценит современный стиль, функциональность и высокое качество. Эта мебель поможет создать продуктивное и комфортное пространство, будь то динамичный офис или уютный домашний кабинет.Стол письменный Polini Home Vector 103 выполнен в классическом стиле, что делает его универсальным элементом, подходящим для любого интерьера.Преимущества:• Широкая, функциональная рабочая поверхность• Современный дизайн• Надежная фурнитура• Идеальная кромкаГабариты: (ВхШхГ) 75х135х65 см..</t>
  </si>
  <si>
    <t>https://topol-dt.ru/catalog/stoly/stol_pismennyy_polini_home_vector_103_yasen_shimo_svetlyy/</t>
  </si>
  <si>
    <t>https://topol-dt.ru/upload/iblock/a4e/0501bcf5_f9a7_11ef_ba9b_5254001dfc81_7bf4476e_62f0_11f0_ba9f_5254001dfc81.jpeg</t>
  </si>
  <si>
    <t>https://topol-dt.ru/upload/iblock/999/0501bcf5_f9a7_11ef_ba9b_5254001dfc81_c8ab91a8_62e7_11f0_ba9f_5254001dfc81.jpeg</t>
  </si>
  <si>
    <t>https://topol-dt.ru/upload/iblock/10b/0501bcf5_f9a7_11ef_ba9b_5254001dfc81_d129f524_62e7_11f0_ba9f_5254001dfc81.jpeg</t>
  </si>
  <si>
    <t>https://topol-dt.ru/upload/iblock/2dd/0501bcf5_f9a7_11ef_ba9b_5254001dfc81_d129f525_62e7_11f0_ba9f_5254001dfc81.jpeg</t>
  </si>
  <si>
    <t>https://topol-dt.ru/upload/iblock/7dc/0501bcf5_f9a7_11ef_ba9b_5254001dfc81_ed09f7ae_62e7_11f0_ba9f_5254001dfc81.jpeg</t>
  </si>
  <si>
    <t>https://topol-dt.ru/upload/iblock/fca/0501bcf5_f9a7_11ef_ba9b_5254001dfc81_fea6c405_62e7_11f0_ba9f_5254001dfc81.jpeg</t>
  </si>
  <si>
    <t>https://topol-dt.ru/upload/iblock/6d8/0501bcf5_f9a7_11ef_ba9b_5254001dfc81_1a10c134_62e8_11f0_ba9f_5254001dfc81.jpeg</t>
  </si>
  <si>
    <t>https://topol-dt.ru/upload/iblock/11c/0501bcf5_f9a7_11ef_ba9b_5254001dfc81_1a10c135_62e8_11f0_ba9f_5254001dfc81.jpeg</t>
  </si>
  <si>
    <t>https://topol-dt.ru/upload/iblock/3cb/0501bcf5_f9a7_11ef_ba9b_5254001dfc81_345e72fa_62e8_11f0_ba9f_5254001dfc81.jpeg</t>
  </si>
  <si>
    <t>https://topol-dt.ru/upload/iblock/013/0501bcf5_f9a7_11ef_ba9b_5254001dfc81_3d93a8ba_62e8_11f0_ba9f_5254001dfc81.jpeg</t>
  </si>
  <si>
    <t>https://topol-dt.ru/upload/iblock/014/0501bcf5_f9a7_11ef_ba9b_5254001dfc81_aa4efbb1_5276_11f0_ba9f_5254001dfc81.pdf</t>
  </si>
  <si>
    <t>Стол письменный Polini Home Vector 109, с 2 ящиками и полкой, ясень шимо светлый</t>
  </si>
  <si>
    <t>51.8</t>
  </si>
  <si>
    <t>Коллекция офисной мебели Polini Home Vector – идеальный выбор для тех, кто ценит современный стиль, функциональность и высокое качество. Эта мебель поможет создать продуктивное и комфортное пространство, будь то динамичный офис или уютный домашний кабинет.Стол письменный Polini Home Vector 109 выполнен в классическом стиле, что делает его универсальным элементом, подходящим для любого интерьера.Преимущества:• Широкая, функциональная рабочая поверхность• Современный дизайн• Надежная фурнитура• Идеальная кромка• Пластиковые ножки для удобства перемещения• Подходит для учебы,работы• Закрытые ящики• 2 открытые полки• Экономия пространства встроенные ящикиГабариты: (ВхШхГ) 75х150х70 см..</t>
  </si>
  <si>
    <t>https://topol-dt.ru/catalog/stoly/stol_pismennyy_polini_home_vector_109_s_2_yashchikami_i_polkoy_yasen_shimo_svetlyy/</t>
  </si>
  <si>
    <t>https://topol-dt.ru/upload/iblock/0f9/693cda34_f9a7_11ef_ba9b_5254001dfc81_9abb1a69_7120_11f0_baa0_5254001dfc81.jpeg</t>
  </si>
  <si>
    <t>https://topol-dt.ru/upload/iblock/0c0/693cda34_f9a7_11ef_ba9b_5254001dfc81_c1384db6_62e8_11f0_ba9f_5254001dfc81.jpeg</t>
  </si>
  <si>
    <t>https://topol-dt.ru/upload/iblock/60a/693cda34_f9a7_11ef_ba9b_5254001dfc81_c1384db7_62e8_11f0_ba9f_5254001dfc81.jpeg</t>
  </si>
  <si>
    <t>https://topol-dt.ru/upload/iblock/f1b/693cda34_f9a7_11ef_ba9b_5254001dfc81_c92ae759_62e8_11f0_ba9f_5254001dfc81.jpeg</t>
  </si>
  <si>
    <t>https://topol-dt.ru/upload/iblock/098/693cda34_f9a7_11ef_ba9b_5254001dfc81_c92ae75a_62e8_11f0_ba9f_5254001dfc81.jpeg</t>
  </si>
  <si>
    <t>https://topol-dt.ru/upload/iblock/138/693cda34_f9a7_11ef_ba9b_5254001dfc81_cf6959d8_62e8_11f0_ba9f_5254001dfc81.jpeg</t>
  </si>
  <si>
    <t>https://topol-dt.ru/upload/iblock/61e/693cda34_f9a7_11ef_ba9b_5254001dfc81_cf6959d9_62e8_11f0_ba9f_5254001dfc81.jpeg</t>
  </si>
  <si>
    <t>https://topol-dt.ru/upload/iblock/2e4/693cda34_f9a7_11ef_ba9b_5254001dfc81_d68a01cf_62e8_11f0_ba9f_5254001dfc81.jpeg</t>
  </si>
  <si>
    <t>https://topol-dt.ru/upload/iblock/b6d/693cda34_f9a7_11ef_ba9b_5254001dfc81_d68a01d0_62e8_11f0_ba9f_5254001dfc81.jpeg</t>
  </si>
  <si>
    <t>https://topol-dt.ru/upload/iblock/277/693cda34_f9a7_11ef_ba9b_5254001dfc81_dcbc8714_62e8_11f0_ba9f_5254001dfc81.jpeg</t>
  </si>
  <si>
    <t>https://topol-dt.ru/upload/iblock/aad/693cda34_f9a7_11ef_ba9b_5254001dfc81_e308b041_62e8_11f0_ba9f_5254001dfc81.jpeg</t>
  </si>
  <si>
    <t>https://topol-dt.ru/upload/iblock/269/693cda34_f9a7_11ef_ba9b_5254001dfc81_e308b042_62e8_11f0_ba9f_5254001dfc81.jpeg</t>
  </si>
  <si>
    <t>https://topol-dt.ru/upload/iblock/c08/693cda34_f9a7_11ef_ba9b_5254001dfc81_4a526b3b_37a5_11f0_ba9f_5254001dfc81.pdf</t>
  </si>
  <si>
    <t>Стол компьютерный Polini Home Vector 110, с выдвижной полкой, ясень шимо светлый</t>
  </si>
  <si>
    <t>Коллекция офисной мебели Polini Home Vector – идеальный выбор для тех, кто ценит современный стиль, функциональность и высокое качество. Эта мебель поможет создать продуктивное и комфортное пространство, будь то динамичный офис или уютный домашний кабинет.Стол компьютерный Polini Home Vector 110 выполнен в классическом стиле, что делает его универсальным элементом, подходящим для любого интерьера.Преимущества:• Широкая, функциональная рабочая поверхность• Современный дизайн• Надежная фурнитура• Идеальная кромка• Пластиковые ножки для удобства перемещения• Подставка для системного блока• Выдвижная полка• Экономия пространства• Подходит для работы и учебыГабариты: (ВхШхГ) 75х80х60 см..</t>
  </si>
  <si>
    <t>https://topol-dt.ru/catalog/stoly/stol_kompyuternyy_polini_home_vector_110_s_vydvizhnoy_polkoy_yasen_shimo_svetlyy/</t>
  </si>
  <si>
    <t>https://topol-dt.ru/upload/iblock/067/a40d26c1_f9a7_11ef_ba9b_5254001dfc81_2e4cdad4_62f0_11f0_ba9f_5254001dfc81.jpeg</t>
  </si>
  <si>
    <t>https://topol-dt.ru/upload/iblock/a75/a40d26c1_f9a7_11ef_ba9b_5254001dfc81_2f47e040_20f4_11f0_ba9d_5254001dfc81.jpeg</t>
  </si>
  <si>
    <t>https://topol-dt.ru/upload/iblock/003/a40d26c1_f9a7_11ef_ba9b_5254001dfc81_2f47e041_20f4_11f0_ba9d_5254001dfc81.jpeg</t>
  </si>
  <si>
    <t>https://topol-dt.ru/upload/iblock/2c8/a40d26c1_f9a7_11ef_ba9b_5254001dfc81_36aa8740_20f4_11f0_ba9d_5254001dfc81.jpeg</t>
  </si>
  <si>
    <t>https://topol-dt.ru/upload/iblock/684/a40d26c1_f9a7_11ef_ba9b_5254001dfc81_36aa8741_20f4_11f0_ba9d_5254001dfc81.jpeg</t>
  </si>
  <si>
    <t>https://topol-dt.ru/upload/iblock/e84/a40d26c1_f9a7_11ef_ba9b_5254001dfc81_3ef20e6c_20f4_11f0_ba9d_5254001dfc81.jpeg</t>
  </si>
  <si>
    <t>https://topol-dt.ru/upload/iblock/7c2/a40d26c1_f9a7_11ef_ba9b_5254001dfc81_3ef20e6d_20f4_11f0_ba9d_5254001dfc81.jpeg</t>
  </si>
  <si>
    <t>https://topol-dt.ru/upload/iblock/afb/a40d26c1_f9a7_11ef_ba9b_5254001dfc81_46145924_20f4_11f0_ba9d_5254001dfc81.jpeg</t>
  </si>
  <si>
    <t>https://topol-dt.ru/upload/iblock/ad7/a40d26c1_f9a7_11ef_ba9b_5254001dfc81_4c3781b6_20f4_11f0_ba9d_5254001dfc81.jpeg</t>
  </si>
  <si>
    <t>https://topol-dt.ru/upload/iblock/0c2/a40d26c1_f9a7_11ef_ba9b_5254001dfc81_4c3781b7_20f4_11f0_ba9d_5254001dfc81.jpeg</t>
  </si>
  <si>
    <t>https://topol-dt.ru/upload/iblock/d7d/a40d26c1_f9a7_11ef_ba9b_5254001dfc81_52a95b11_20f4_11f0_ba9d_5254001dfc81.jpeg</t>
  </si>
  <si>
    <t>https://topol-dt.ru/upload/iblock/d01/a40d26c1_f9a7_11ef_ba9b_5254001dfc81_321d30bb_5275_11f0_ba9f_5254001dfc81.pdf</t>
  </si>
  <si>
    <t>Стол компьютерный Polini Home Vector 111, с выдвижной полкой и нишами, ясень шимо светлый</t>
  </si>
  <si>
    <t>Коллекция офисной мебели Polini Home Vector – идеальный выбор для тех, кто ценит современный стиль, функциональность и высокое качество. Эта мебель поможет создать продуктивное и комфортное пространство, будь то динамичный офис или уютный домашний кабинет.Стол компьютерный Polini Home Vector 111 выполнен в классическом стиле, что делает его универсальным элементом, подходящим для любого интерьера.Преимущества:• Широкая, функциональная рабочая поверхность• Современный дизайн• Надежная фурнитура• Идеальная кромка• Пластиковые ножки для удобства перемещения• Выдвижная полка• Экономия пространства• Подходит для работы и учебыГабариты: (ВхШхГ) 70х80х60 см..</t>
  </si>
  <si>
    <t>https://topol-dt.ru/catalog/stoly/stol_kompyuternyy_polini_home_vector_111_s_vydvizhnoy_polkoy_i_nishami_yasen_shimo_svetlyy/</t>
  </si>
  <si>
    <t>https://topol-dt.ru/upload/iblock/d9e/e0e066f5_f9a7_11ef_ba9b_5254001dfc81_e8d5dc41_2101_11f0_ba9d_5254001dfc81.jpeg</t>
  </si>
  <si>
    <t>https://topol-dt.ru/upload/iblock/d0d/e0e066f5_f9a7_11ef_ba9b_5254001dfc81_e8d5dc42_2101_11f0_ba9d_5254001dfc81.jpeg</t>
  </si>
  <si>
    <t>https://topol-dt.ru/upload/iblock/735/e0e066f5_f9a7_11ef_ba9b_5254001dfc81_ef5f9057_2101_11f0_ba9d_5254001dfc81.jpeg</t>
  </si>
  <si>
    <t>https://topol-dt.ru/upload/iblock/a79/e0e066f5_f9a7_11ef_ba9b_5254001dfc81_ef5f9058_2101_11f0_ba9d_5254001dfc81.jpeg</t>
  </si>
  <si>
    <t>https://topol-dt.ru/upload/iblock/195/e0e066f5_f9a7_11ef_ba9b_5254001dfc81_f6eabd35_2101_11f0_ba9d_5254001dfc81.jpeg</t>
  </si>
  <si>
    <t>https://topol-dt.ru/upload/iblock/369/e0e066f5_f9a7_11ef_ba9b_5254001dfc81_f6eabd36_2101_11f0_ba9d_5254001dfc81.jpeg</t>
  </si>
  <si>
    <t>https://topol-dt.ru/upload/iblock/c31/e0e066f5_f9a7_11ef_ba9b_5254001dfc81_055a3939_2102_11f0_ba9d_5254001dfc81.jpeg</t>
  </si>
  <si>
    <t>https://topol-dt.ru/upload/iblock/249/e0e066f5_f9a7_11ef_ba9b_5254001dfc81_055a393b_2102_11f0_ba9d_5254001dfc81.jpeg</t>
  </si>
  <si>
    <t>https://topol-dt.ru/upload/iblock/db6/e0e066f5_f9a7_11ef_ba9b_5254001dfc81_0c7ee55e_2102_11f0_ba9d_5254001dfc81.jpeg</t>
  </si>
  <si>
    <t>https://topol-dt.ru/upload/iblock/cfd/e0e066f5_f9a7_11ef_ba9b_5254001dfc81_672e0b58_5275_11f0_ba9f_5254001dfc81.pdf</t>
  </si>
  <si>
    <t>Стол компьютерный Polini Home Vector 003, ясень шимо светлый</t>
  </si>
  <si>
    <t>37.05</t>
  </si>
  <si>
    <t>Коллекция офисной мебели Polini Home Vector – идеальный выбор для тех, кто ценит современный стиль, функциональность и высокое качество. Эта мебель поможет создать продуктивное и комфортное пространство, будь то динамичный офис или уютный домашний кабинет.Стол компьютерный Polini Home Vector 003 выполнен в классическом стиле, что делает его универсальным элементом, подходящим для любого интерьера.Преимущества:• Широкая, функциональная рабочая поверхность• Современный дизайн• Надежная фурнитура• Идеальная кромка• Пластиковые ножки для удобства перемещения• Подставка для системного блока• Экономия пространства• Подходит для работы и учебыГабариты: (ВхШхГ) 75х160х60 см..</t>
  </si>
  <si>
    <t>https://topol-dt.ru/catalog/stoly/stol_kompyuternyy_polini_home_vector_003_yasen_shimo_svetlyy/</t>
  </si>
  <si>
    <t>https://topol-dt.ru/upload/iblock/1fa/1dd29c73_f9a8_11ef_ba9b_5254001dfc81_497289dd_20ff_11f0_ba9d_5254001dfc81.jpeg</t>
  </si>
  <si>
    <t>https://topol-dt.ru/upload/iblock/aab/1dd29c73_f9a8_11ef_ba9b_5254001dfc81_497289de_20ff_11f0_ba9d_5254001dfc81.jpeg</t>
  </si>
  <si>
    <t>https://topol-dt.ru/upload/iblock/526/1dd29c73_f9a8_11ef_ba9b_5254001dfc81_52aae1c9_20ff_11f0_ba9d_5254001dfc81.jpeg</t>
  </si>
  <si>
    <t>https://topol-dt.ru/upload/iblock/9ab/1dd29c73_f9a8_11ef_ba9b_5254001dfc81_52aae1ca_20ff_11f0_ba9d_5254001dfc81.jpeg</t>
  </si>
  <si>
    <t>https://topol-dt.ru/upload/iblock/88c/1dd29c73_f9a8_11ef_ba9b_5254001dfc81_5cf09a03_20ff_11f0_ba9d_5254001dfc81.jpeg</t>
  </si>
  <si>
    <t>https://topol-dt.ru/upload/iblock/dbc/1dd29c73_f9a8_11ef_ba9b_5254001dfc81_5cf09a16_20ff_11f0_ba9d_5254001dfc81.jpeg</t>
  </si>
  <si>
    <t>https://topol-dt.ru/upload/iblock/e02/1dd29c73_f9a8_11ef_ba9b_5254001dfc81_edfe11f5_20ff_11f0_ba9d_5254001dfc81.jpeg</t>
  </si>
  <si>
    <t>https://topol-dt.ru/upload/iblock/2ac/1dd29c73_f9a8_11ef_ba9b_5254001dfc81_fb438465_20ff_11f0_ba9d_5254001dfc81.jpeg</t>
  </si>
  <si>
    <t>https://topol-dt.ru/upload/iblock/8b8/1dd29c73_f9a8_11ef_ba9b_5254001dfc81_0259dc62_2100_11f0_ba9d_5254001dfc81.jpeg</t>
  </si>
  <si>
    <t>https://topol-dt.ru/upload/iblock/ced/1dd29c73_f9a8_11ef_ba9b_5254001dfc81_a6b57788_5275_11f0_ba9f_5254001dfc81.pdf</t>
  </si>
  <si>
    <t>Стол компьютерный Polini Home Vector 004, с 3 ящиками и нишей, ясень шимо светлый</t>
  </si>
  <si>
    <t>47.2</t>
  </si>
  <si>
    <t>Коллекция офисной мебели Polini Home Vector – идеальный выбор для тех, кто ценит современный стиль, функциональность и высокое качество. Эта мебель поможет создать продуктивное и комфортное пространство, будь то динамичный офис или уютный домашний кабинет.Стол компьютерный Polini Home Vector 004 выполнен в классическом стиле, что делает его универсальным элементом, подходящим для любого интерьера.Преимущества:• Широкая, функциональная рабочая поверхность• Современный дизайн• Надежная фурнитура• Идеальная кромка• Пластиковые ножки для удобства перемещения• Подставка для системного блока• 3 закрытых ящика• Экономия пространства• Подходит для работы и учебыГабариты: (ВхШхГ) 75х160х57 см..</t>
  </si>
  <si>
    <t>https://topol-dt.ru/catalog/stoly/stol_kompyuternyy_polini_home_vector_004_s_3_yashchikami_i_nishey_yasen_shimo_svetlyy/</t>
  </si>
  <si>
    <t>https://topol-dt.ru/upload/iblock/f8a/52eaeeb3_f9a8_11ef_ba9b_5254001dfc81_4ec1a7cc_2100_11f0_ba9d_5254001dfc81.jpeg</t>
  </si>
  <si>
    <t>https://topol-dt.ru/upload/iblock/b5c/52eaeeb3_f9a8_11ef_ba9b_5254001dfc81_789ef4c2_2101_11f0_ba9d_5254001dfc81.jpeg</t>
  </si>
  <si>
    <t>https://topol-dt.ru/upload/iblock/c96/52eaeeb3_f9a8_11ef_ba9b_5254001dfc81_803ad363_2101_11f0_ba9d_5254001dfc81.jpeg</t>
  </si>
  <si>
    <t>https://topol-dt.ru/upload/iblock/945/52eaeeb3_f9a8_11ef_ba9b_5254001dfc81_803ad377_2101_11f0_ba9d_5254001dfc81.jpeg</t>
  </si>
  <si>
    <t>https://topol-dt.ru/upload/iblock/aec/52eaeeb3_f9a8_11ef_ba9b_5254001dfc81_803ad378_2101_11f0_ba9d_5254001dfc81.jpeg</t>
  </si>
  <si>
    <t>https://topol-dt.ru/upload/iblock/109/52eaeeb3_f9a8_11ef_ba9b_5254001dfc81_8860f817_2101_11f0_ba9d_5254001dfc81.jpeg</t>
  </si>
  <si>
    <t>https://topol-dt.ru/upload/iblock/0aa/52eaeeb3_f9a8_11ef_ba9b_5254001dfc81_8860f818_2101_11f0_ba9d_5254001dfc81.jpeg</t>
  </si>
  <si>
    <t>https://topol-dt.ru/upload/iblock/53a/52eaeeb3_f9a8_11ef_ba9b_5254001dfc81_8860f825_2101_11f0_ba9d_5254001dfc81.jpeg</t>
  </si>
  <si>
    <t>https://topol-dt.ru/upload/iblock/75e/52eaeeb3_f9a8_11ef_ba9b_5254001dfc81_90aae3d7_2101_11f0_ba9d_5254001dfc81.jpeg</t>
  </si>
  <si>
    <t>https://topol-dt.ru/upload/iblock/055/52eaeeb3_f9a8_11ef_ba9b_5254001dfc81_90aae3d8_2101_11f0_ba9d_5254001dfc81.jpeg</t>
  </si>
  <si>
    <t>https://topol-dt.ru/upload/iblock/0bf/52eaeeb3_f9a8_11ef_ba9b_5254001dfc81_97728d93_2101_11f0_ba9d_5254001dfc81.jpeg</t>
  </si>
  <si>
    <t>https://topol-dt.ru/upload/iblock/63d/52eaeeb3_f9a8_11ef_ba9b_5254001dfc81_ce3e25ab_5275_11f0_ba9f_5254001dfc81.pdf</t>
  </si>
  <si>
    <t>Стеллаж узкий с дверкой Polini Home Vector 121, ясень шимо светлый</t>
  </si>
  <si>
    <t>32.5</t>
  </si>
  <si>
    <t>Коллекция офисной мебели Polini Home Vector – идеальный выбор для тех, кто ценит современный стиль, функциональность и высокое качество. Эта мебель поможет создать продуктивное и комфортное пространство, будь то динамичный офис или уютный домашний кабинет.Стеллаж узкий с дверкой Polini Home Vector 121 выполнен в классическом стиле, что делает его универсальным элементом, подходящим для любого интерьера.Преимущества:• Современный дизайн• Надежная фурнитура• Пластиковые ножки для удобства перемещения по полу• Открытая полка• 2 закрытых полки• Важные документы защищены дверцамиГабариты: (ВхШхГ) 200х45х35 см..</t>
  </si>
  <si>
    <t>https://topol-dt.ru/catalog/shkafy/stellazh_uzkiy_s_dverkoy_polini_home_vector_121_yasen_shimo_svetlyy/</t>
  </si>
  <si>
    <t>https://topol-dt.ru/upload/iblock/3d3/ea76a128_f9a8_11ef_ba9b_5254001dfc81_ed2c2c3c_62ef_11f0_ba9f_5254001dfc81.jpeg</t>
  </si>
  <si>
    <t>https://topol-dt.ru/upload/iblock/c09/ea76a128_f9a8_11ef_ba9b_5254001dfc81_bbb8373f_20f1_11f0_ba9d_5254001dfc81.jpeg</t>
  </si>
  <si>
    <t>https://topol-dt.ru/upload/iblock/425/ea76a128_f9a8_11ef_ba9b_5254001dfc81_bbb83740_20f1_11f0_ba9d_5254001dfc81.jpeg</t>
  </si>
  <si>
    <t>https://topol-dt.ru/upload/iblock/249/ea76a128_f9a8_11ef_ba9b_5254001dfc81_bbb83741_20f1_11f0_ba9d_5254001dfc81.jpeg</t>
  </si>
  <si>
    <t>https://topol-dt.ru/upload/iblock/040/ea76a128_f9a8_11ef_ba9b_5254001dfc81_c42d12bf_20f1_11f0_ba9d_5254001dfc81.jpeg</t>
  </si>
  <si>
    <t>https://topol-dt.ru/upload/iblock/4fc/ea76a128_f9a8_11ef_ba9b_5254001dfc81_c42d12c0_20f1_11f0_ba9d_5254001dfc81.jpeg</t>
  </si>
  <si>
    <t>https://topol-dt.ru/upload/iblock/68f/ea76a128_f9a8_11ef_ba9b_5254001dfc81_c42d12c1_20f1_11f0_ba9d_5254001dfc81.jpeg</t>
  </si>
  <si>
    <t>https://topol-dt.ru/upload/iblock/422/ea76a128_f9a8_11ef_ba9b_5254001dfc81_cce4a759_20f1_11f0_ba9d_5254001dfc81.jpeg</t>
  </si>
  <si>
    <t>https://topol-dt.ru/upload/iblock/202/ea76a128_f9a8_11ef_ba9b_5254001dfc81_cce4a75a_20f1_11f0_ba9d_5254001dfc81.jpeg</t>
  </si>
  <si>
    <t>https://topol-dt.ru/upload/iblock/ee8/ea76a128_f9a8_11ef_ba9b_5254001dfc81_d3247249_20f1_11f0_ba9d_5254001dfc81.jpeg</t>
  </si>
  <si>
    <t>https://topol-dt.ru/upload/iblock/116/ea76a128_f9a8_11ef_ba9b_5254001dfc81_212e052f_3d39_11f0_ba9f_5254001dfc81.pdf</t>
  </si>
  <si>
    <t>Стеллаж с дверками Polini Home Vector 123, ясень шимо светлый</t>
  </si>
  <si>
    <t>Коллекция офисной мебели Polini Home Vector – идеальный выбор для тех, кто ценит современный стиль, функциональность и высокое качество. Эта мебель поможет создать продуктивное и комфортное пространство, будь то динамичный офис или уютный домашний кабинет.Стеллаж с дверками Polini Home Vector выполнен в классическом стиле, что делает его универсальным элементом, подходящим для любого интерьера.Преимущества:• Современный дизайн• Надежная фурнитура• Пластиковые ножки для удобства перемещения по полу• Открытая полка• 3 закрытых полки• Важные документы защищены дверцамиГабариты: (ВхШхГ) 200х80х35 см..</t>
  </si>
  <si>
    <t>https://topol-dt.ru/catalog/shkafy/stellazh_s_dverkami_polini_home_vector_123_yasen_shimo_svetlyy/</t>
  </si>
  <si>
    <t>https://topol-dt.ru/upload/iblock/630/20e60045_f9a9_11ef_ba9b_5254001dfc81_4f27bd58_20fe_11f0_ba9d_5254001dfc81.jpeg</t>
  </si>
  <si>
    <t>https://topol-dt.ru/upload/iblock/0ef/20e60045_f9a9_11ef_ba9b_5254001dfc81_681fbcc0_20fe_11f0_ba9d_5254001dfc81.jpeg</t>
  </si>
  <si>
    <t>https://topol-dt.ru/upload/iblock/8c6/20e60045_f9a9_11ef_ba9b_5254001dfc81_681fbcc1_20fe_11f0_ba9d_5254001dfc81.jpeg</t>
  </si>
  <si>
    <t>https://topol-dt.ru/upload/iblock/4bd/20e60045_f9a9_11ef_ba9b_5254001dfc81_72ed6433_20fe_11f0_ba9d_5254001dfc81.jpeg</t>
  </si>
  <si>
    <t>https://topol-dt.ru/upload/iblock/cef/20e60045_f9a9_11ef_ba9b_5254001dfc81_7bd4adad_20fe_11f0_ba9d_5254001dfc81.jpeg</t>
  </si>
  <si>
    <t>https://topol-dt.ru/upload/iblock/65a/20e60045_f9a9_11ef_ba9b_5254001dfc81_7bd4adae_20fe_11f0_ba9d_5254001dfc81.jpeg</t>
  </si>
  <si>
    <t>https://topol-dt.ru/upload/iblock/43e/20e60045_f9a9_11ef_ba9b_5254001dfc81_98d50712_20fe_11f0_ba9d_5254001dfc81.jpeg</t>
  </si>
  <si>
    <t>https://topol-dt.ru/upload/iblock/c09/20e60045_f9a9_11ef_ba9b_5254001dfc81_a075aa5c_20fe_11f0_ba9d_5254001dfc81.jpeg</t>
  </si>
  <si>
    <t>https://topol-dt.ru/upload/iblock/089/20e60045_f9a9_11ef_ba9b_5254001dfc81_a7a6446f_20fe_11f0_ba9d_5254001dfc81.jpeg</t>
  </si>
  <si>
    <t>https://topol-dt.ru/upload/iblock/958/20e60045_f9a9_11ef_ba9b_5254001dfc81_b824a9f3_20fe_11f0_ba9d_5254001dfc81.jpeg</t>
  </si>
  <si>
    <t>https://topol-dt.ru/upload/iblock/f0d/20e60045_f9a9_11ef_ba9b_5254001dfc81_b824a9f4_20fe_11f0_ba9d_5254001dfc81.jpeg</t>
  </si>
  <si>
    <t>https://topol-dt.ru/upload/iblock/99f/20e60045_f9a9_11ef_ba9b_5254001dfc81_c23abcc4_20fe_11f0_ba9d_5254001dfc81.jpeg</t>
  </si>
  <si>
    <t>https://topol-dt.ru/upload/iblock/fb2/20e60045_f9a9_11ef_ba9b_5254001dfc81_5b24b3d7_7906_11f0_baa0_5254001dfc81.png</t>
  </si>
  <si>
    <t>https://topol-dt.ru/upload/iblock/1c7/20e60045_f9a9_11ef_ba9b_5254001dfc81_5b24b3d8_7906_11f0_baa0_5254001dfc81.png</t>
  </si>
  <si>
    <t>https://topol-dt.ru/upload/iblock/ec7/20e60045_f9a9_11ef_ba9b_5254001dfc81_616e0276_7906_11f0_baa0_5254001dfc81.png</t>
  </si>
  <si>
    <t>https://topol-dt.ru/upload/iblock/20a/20e60045_f9a9_11ef_ba9b_5254001dfc81_616e0277_7906_11f0_baa0_5254001dfc81.png</t>
  </si>
  <si>
    <t>https://topol-dt.ru/upload/iblock/6a9/20e60045_f9a9_11ef_ba9b_5254001dfc81_67e961d0_7906_11f0_baa0_5254001dfc81.jpeg</t>
  </si>
  <si>
    <t>https://topol-dt.ru/upload/iblock/c74/20e60045_f9a9_11ef_ba9b_5254001dfc81_67e961d1_7906_11f0_baa0_5254001dfc81.jpeg</t>
  </si>
  <si>
    <t>https://topol-dt.ru/upload/iblock/3cb/20e60045_f9a9_11ef_ba9b_5254001dfc81_6e0ef0e5_7906_11f0_baa0_5254001dfc81.jpeg</t>
  </si>
  <si>
    <t>https://topol-dt.ru/upload/iblock/798/20e60045_f9a9_11ef_ba9b_5254001dfc81_6e0ef0e6_7906_11f0_baa0_5254001dfc81.jpeg</t>
  </si>
  <si>
    <t>https://topol-dt.ru/upload/iblock/c22/20e60045_f9a9_11ef_ba9b_5254001dfc81_747e696c_7906_11f0_baa0_5254001dfc81.jpeg</t>
  </si>
  <si>
    <t>https://topol-dt.ru/upload/iblock/fa0/20e60045_f9a9_11ef_ba9b_5254001dfc81_f97efb6f_3d38_11f0_ba9f_5254001dfc81.pdf</t>
  </si>
  <si>
    <t>Стеллаж открытый Polini Home Vector 122, ясень шимо светлый</t>
  </si>
  <si>
    <t>39.3</t>
  </si>
  <si>
    <t>Коллекция офисной мебели Polini Home Vector – идеальный выбор для тех, кто ценит современный стиль, функциональность и высокое качество. Эта мебель поможет создать продуктивное и комфортное пространство, будь то динамичный офис или уютный домашний кабинет.Открытый стеллаж Polini Home Vector предназначен для хранения игрушек, книжек, фоторамок или декоративных предметов интерьера. Его можно устанавливать в детской, гостиной, спальне или любой другой комнате квартиры. Открытая конструкция стеллажа позволяет быстро найти нужную вещь на полках. Такой тип мебели дает возможность эффективно использовать стены в комнате, может сочетаться с другими стеллажами из этой коллекции, не перегружает пространство квартиры.Преимущества:- помогает приучать ребенка к порядку;- позволяет систематизировать вещи;- служит стильным предметом оформления интерьера;- может использоваться всеми членами семьи;- устойчивая и надежная конструкция;- простая и понятная сборка по инструкции.Стеллаж выполнен из ЛДСП. Этот материал изготовлен на основе натуральной древесины, он безопасен, практичен и долговечен. Модель можно использовать отдельно или в сочетании с другими стеллажами из этой коллекции.Габариты (ВхШхГ): 200х80х35 см.</t>
  </si>
  <si>
    <t>https://topol-dt.ru/catalog/shkafy/stellazh_otkrytyy_polini_home_vector_122_yasen_shimo_svetlyy/</t>
  </si>
  <si>
    <t>https://topol-dt.ru/upload/iblock/ee2/669455a5_f9a9_11ef_ba9b_5254001dfc81_72c25418_62ee_11f0_ba9f_5254001dfc81.jpeg</t>
  </si>
  <si>
    <t>https://topol-dt.ru/upload/iblock/84b/669455a5_f9a9_11ef_ba9b_5254001dfc81_085794c7_20f3_11f0_ba9d_5254001dfc81.jpeg</t>
  </si>
  <si>
    <t>https://topol-dt.ru/upload/iblock/03b/669455a5_f9a9_11ef_ba9b_5254001dfc81_085794c8_20f3_11f0_ba9d_5254001dfc81.jpeg</t>
  </si>
  <si>
    <t>https://topol-dt.ru/upload/iblock/56c/669455a5_f9a9_11ef_ba9b_5254001dfc81_0f1359b2_20f3_11f0_ba9d_5254001dfc81.jpeg</t>
  </si>
  <si>
    <t>https://topol-dt.ru/upload/iblock/dcd/669455a5_f9a9_11ef_ba9b_5254001dfc81_0f1359e9_20f3_11f0_ba9d_5254001dfc81.jpeg</t>
  </si>
  <si>
    <t>https://topol-dt.ru/upload/iblock/8e2/669455a5_f9a9_11ef_ba9b_5254001dfc81_1534263e_20f3_11f0_ba9d_5254001dfc81.jpeg</t>
  </si>
  <si>
    <t>https://topol-dt.ru/upload/iblock/e79/669455a5_f9a9_11ef_ba9b_5254001dfc81_15342651_20f3_11f0_ba9d_5254001dfc81.jpeg</t>
  </si>
  <si>
    <t>https://topol-dt.ru/upload/iblock/43e/669455a5_f9a9_11ef_ba9b_5254001dfc81_1b65a3d1_20f3_11f0_ba9d_5254001dfc81.jpeg</t>
  </si>
  <si>
    <t>https://topol-dt.ru/upload/iblock/e30/669455a5_f9a9_11ef_ba9b_5254001dfc81_1b65a408_20f3_11f0_ba9d_5254001dfc81.jpeg</t>
  </si>
  <si>
    <t>https://topol-dt.ru/upload/iblock/f5d/669455a5_f9a9_11ef_ba9b_5254001dfc81_225a9900_20f3_11f0_ba9d_5254001dfc81.jpeg</t>
  </si>
  <si>
    <t>https://topol-dt.ru/upload/iblock/e2a/669455a5_f9a9_11ef_ba9b_5254001dfc81_c85242b8_3d38_11f0_ba9f_5254001dfc81.pdf</t>
  </si>
  <si>
    <t>Стеллаж с дверками Polini Home Vector 116, ясень шимо светлый</t>
  </si>
  <si>
    <t>38.5</t>
  </si>
  <si>
    <t>Коллекция офисной мебели Polini Home Vector – идеальный выбор для тех, кто ценит современный стиль, функциональность и высокое качество. Эта мебель поможет создать продуктивное и комфортное пространство, будь то динамичный офис или уютный домашний кабинет.Стеллаж с дверками Polini Home Vector выполнен в классическом стиле, что делает его универсальным элементом, подходящим для любого интерьера.Преимущества:• Современный дизайн• Надежная фурнитура• Пластиковые ножки для удобства перемещения по полу• Открытая полка• 3 закрытых полки• Важные документы защищены дверцамиГабариты: (ВхШхГ) 150х70х35 см..</t>
  </si>
  <si>
    <t>https://topol-dt.ru/catalog/shkafy/stellazh_s_dverkami_polini_home_vector_116_yasen_shimo_svetlyy/</t>
  </si>
  <si>
    <t>https://topol-dt.ru/upload/iblock/ec7/a639c055_f9a9_11ef_ba9b_5254001dfc81_78092151_62ef_11f0_ba9f_5254001dfc81.jpeg</t>
  </si>
  <si>
    <t>https://topol-dt.ru/upload/iblock/245/a639c055_f9a9_11ef_ba9b_5254001dfc81_24f52495_20f1_11f0_ba9d_5254001dfc81.jpeg</t>
  </si>
  <si>
    <t>https://topol-dt.ru/upload/iblock/d81/a639c055_f9a9_11ef_ba9b_5254001dfc81_24f524ba_20f1_11f0_ba9d_5254001dfc81.jpeg</t>
  </si>
  <si>
    <t>https://topol-dt.ru/upload/iblock/f52/a639c055_f9a9_11ef_ba9b_5254001dfc81_2b7ed14f_20f1_11f0_ba9d_5254001dfc81.jpeg</t>
  </si>
  <si>
    <t>https://topol-dt.ru/upload/iblock/fdb/a639c055_f9a9_11ef_ba9b_5254001dfc81_2b7ed174_20f1_11f0_ba9d_5254001dfc81.jpeg</t>
  </si>
  <si>
    <t>https://topol-dt.ru/upload/iblock/d44/a639c055_f9a9_11ef_ba9b_5254001dfc81_3182fdca_20f1_11f0_ba9d_5254001dfc81.jpeg</t>
  </si>
  <si>
    <t>https://topol-dt.ru/upload/iblock/a91/a639c055_f9a9_11ef_ba9b_5254001dfc81_3182fdef_20f1_11f0_ba9d_5254001dfc81.jpeg</t>
  </si>
  <si>
    <t>https://topol-dt.ru/upload/iblock/039/a639c055_f9a9_11ef_ba9b_5254001dfc81_37aaedad_20f1_11f0_ba9d_5254001dfc81.jpeg</t>
  </si>
  <si>
    <t>https://topol-dt.ru/upload/iblock/e59/a639c055_f9a9_11ef_ba9b_5254001dfc81_37aaedf6_20f1_11f0_ba9d_5254001dfc81.jpeg</t>
  </si>
  <si>
    <t>https://topol-dt.ru/upload/iblock/9af/a639c055_f9a9_11ef_ba9b_5254001dfc81_3faaed65_20f1_11f0_ba9d_5254001dfc81.jpeg</t>
  </si>
  <si>
    <t>https://topol-dt.ru/upload/iblock/ae3/a639c055_f9a9_11ef_ba9b_5254001dfc81_7b6b6f98_4b61_11f0_ba9f_5254001dfc81.pdf</t>
  </si>
  <si>
    <t>Стеллаж с дверками Polini Home Vector 116/1, ясень шимо светлый</t>
  </si>
  <si>
    <t>https://topol-dt.ru/catalog/shkafy/stellazh_s_dverkami_polini_home_vector_116_1_yasen_shimo_svetlyy/</t>
  </si>
  <si>
    <t>https://topol-dt.ru/upload/iblock/f5b/dda3930c_f9a9_11ef_ba9b_5254001dfc81_b3f84b0b_62ef_11f0_ba9f_5254001dfc81.jpeg</t>
  </si>
  <si>
    <t>https://topol-dt.ru/upload/iblock/a18/dda3930c_f9a9_11ef_ba9b_5254001dfc81_00bb06cf_20f2_11f0_ba9d_5254001dfc81.jpeg</t>
  </si>
  <si>
    <t>https://topol-dt.ru/upload/iblock/460/dda3930c_f9a9_11ef_ba9b_5254001dfc81_00bb06d0_20f2_11f0_ba9d_5254001dfc81.jpeg</t>
  </si>
  <si>
    <t>https://topol-dt.ru/upload/iblock/88b/dda3930c_f9a9_11ef_ba9b_5254001dfc81_0719d13f_20f2_11f0_ba9d_5254001dfc81.jpeg</t>
  </si>
  <si>
    <t>https://topol-dt.ru/upload/iblock/4b5/dda3930c_f9a9_11ef_ba9b_5254001dfc81_0719d141_20f2_11f0_ba9d_5254001dfc81.jpeg</t>
  </si>
  <si>
    <t>https://topol-dt.ru/upload/iblock/329/dda3930c_f9a9_11ef_ba9b_5254001dfc81_0719d142_20f2_11f0_ba9d_5254001dfc81.jpeg</t>
  </si>
  <si>
    <t>https://topol-dt.ru/upload/iblock/b2a/dda3930c_f9a9_11ef_ba9b_5254001dfc81_0fc0b802_20f2_11f0_ba9d_5254001dfc81.jpeg</t>
  </si>
  <si>
    <t>https://topol-dt.ru/upload/iblock/2fe/dda3930c_f9a9_11ef_ba9b_5254001dfc81_0fc0b827_20f2_11f0_ba9d_5254001dfc81.jpeg</t>
  </si>
  <si>
    <t>https://topol-dt.ru/upload/iblock/2a9/dda3930c_f9a9_11ef_ba9b_5254001dfc81_0fc0b828_20f2_11f0_ba9d_5254001dfc81.jpeg</t>
  </si>
  <si>
    <t>https://topol-dt.ru/upload/iblock/343/dda3930c_f9a9_11ef_ba9b_5254001dfc81_18738cb5_20f2_11f0_ba9d_5254001dfc81.jpeg</t>
  </si>
  <si>
    <t>https://topol-dt.ru/upload/iblock/d49/dda3930c_f9a9_11ef_ba9b_5254001dfc81_c52911a1_4b61_11f0_ba9f_5254001dfc81.pdf</t>
  </si>
  <si>
    <t>Шкаф двухстворчатый Polini Home Vector 125, ясень шимо светлый</t>
  </si>
  <si>
    <t>57.2</t>
  </si>
  <si>
    <t>Коллекция офисной мебели Polini Home Vector – идеальный выбор для тех, кто ценит современный стиль, функциональность и высокое качество. Эта мебель поможет создать продуктивное и комфортное пространство, будь то динамичный офис или уютный домашний кабинет.Шкаф двухстворчатый Polini Home Vector 125 выполнен в классическом стиле, что делает его универсальным элементом, подходящим для любого интерьера.Преимущества:• Современный дизайн• Надежная фурнитура• Пластиковые ножки для удобства перемещения по полу• Штанга• Закрытые полкиГабариты: (ВхШхГ) 200х70х50 см..</t>
  </si>
  <si>
    <t>https://topol-dt.ru/catalog/shkafy_i_stellazhi/shkaf_dvukhstvorchatyy_polini_home_vector_125_yasen_shimo_svetlyy/</t>
  </si>
  <si>
    <t>https://topol-dt.ru/upload/iblock/e45/8a1c1e97_f9aa_11ef_ba9b_5254001dfc81_10e31884_62f1_11f0_ba9f_5254001dfc81.jpeg</t>
  </si>
  <si>
    <t>https://topol-dt.ru/upload/iblock/a2e/8a1c1e97_f9aa_11ef_ba9b_5254001dfc81_df5fd93a_20f4_11f0_ba9d_5254001dfc81.jpeg</t>
  </si>
  <si>
    <t>https://topol-dt.ru/upload/iblock/1d2/8a1c1e97_f9aa_11ef_ba9b_5254001dfc81_df5fd93b_20f4_11f0_ba9d_5254001dfc81.jpeg</t>
  </si>
  <si>
    <t>https://topol-dt.ru/upload/iblock/993/8a1c1e97_f9aa_11ef_ba9b_5254001dfc81_df5fd93c_20f4_11f0_ba9d_5254001dfc81.jpeg</t>
  </si>
  <si>
    <t>https://topol-dt.ru/upload/iblock/783/8a1c1e97_f9aa_11ef_ba9b_5254001dfc81_e81c3503_20f4_11f0_ba9d_5254001dfc81.jpeg</t>
  </si>
  <si>
    <t>https://topol-dt.ru/upload/iblock/d4c/8a1c1e97_f9aa_11ef_ba9b_5254001dfc81_e81c3504_20f4_11f0_ba9d_5254001dfc81.jpeg</t>
  </si>
  <si>
    <t>https://topol-dt.ru/upload/iblock/1e5/8a1c1e97_f9aa_11ef_ba9b_5254001dfc81_ee41be15_20f4_11f0_ba9d_5254001dfc81.jpeg</t>
  </si>
  <si>
    <t>https://topol-dt.ru/upload/iblock/ed1/8a1c1e97_f9aa_11ef_ba9b_5254001dfc81_ee41be16_20f4_11f0_ba9d_5254001dfc81.jpeg</t>
  </si>
  <si>
    <t>https://topol-dt.ru/upload/iblock/c3b/8a1c1e97_f9aa_11ef_ba9b_5254001dfc81_ee41be3b_20f4_11f0_ba9d_5254001dfc81.jpeg</t>
  </si>
  <si>
    <t>https://topol-dt.ru/upload/iblock/034/8a1c1e97_f9aa_11ef_ba9b_5254001dfc81_f4cdd0ac_20f4_11f0_ba9d_5254001dfc81.jpeg</t>
  </si>
  <si>
    <t>https://topol-dt.ru/upload/iblock/b44/8a1c1e97_f9aa_11ef_ba9b_5254001dfc81_3c3e6a4e_4b5f_11f0_ba9f_5254001dfc81.pdf</t>
  </si>
  <si>
    <t>Шкаф двухстворчатый Polini Home Vector 125/1, ясень шимо светлый</t>
  </si>
  <si>
    <t>Коллекция офисной мебели Polini Home Vector – идеальный выбор для тех, кто ценит современный стиль, функциональность и высокое качество. Эта мебель поможет создать продуктивное и комфортное пространство, будь то динамичный офис или уютный домашний кабинет.Шкаф двухстворчатый Polini Home Vector 125.1 выполнен в классическом стиле, что делает его универсальным элементом, подходящим для любого интерьера.Преимущества:• Современный дизайн• Надежная фурнитура• Пластиковые ножки для удобства перемещения по полу• Штанга• 6 закрытых полокГабариты: (ВхШхГ) 200х80х50 см..</t>
  </si>
  <si>
    <t>https://topol-dt.ru/catalog/shkafy_i_stellazhi/shkaf_dvukhstvorchatyy_polini_home_vector_125_1_yasen_shimo_svetlyy/</t>
  </si>
  <si>
    <t>https://topol-dt.ru/upload/iblock/42a/c54dffca_f9aa_11ef_ba9b_5254001dfc81_eededa80_7122_11f0_baa0_5254001dfc81.jpeg</t>
  </si>
  <si>
    <t>https://topol-dt.ru/upload/iblock/b12/c54dffca_f9aa_11ef_ba9b_5254001dfc81_6f64bd2b_20f5_11f0_ba9d_5254001dfc81.jpeg</t>
  </si>
  <si>
    <t>https://topol-dt.ru/upload/iblock/816/c54dffca_f9aa_11ef_ba9b_5254001dfc81_6f64bd2c_20f5_11f0_ba9d_5254001dfc81.jpeg</t>
  </si>
  <si>
    <t>https://topol-dt.ru/upload/iblock/953/c54dffca_f9aa_11ef_ba9b_5254001dfc81_75ff2293_20f5_11f0_ba9d_5254001dfc81.jpeg</t>
  </si>
  <si>
    <t>https://topol-dt.ru/upload/iblock/eaf/c54dffca_f9aa_11ef_ba9b_5254001dfc81_75ff2294_20f5_11f0_ba9d_5254001dfc81.jpeg</t>
  </si>
  <si>
    <t>https://topol-dt.ru/upload/iblock/48d/c54dffca_f9aa_11ef_ba9b_5254001dfc81_75ff2295_20f5_11f0_ba9d_5254001dfc81.jpeg</t>
  </si>
  <si>
    <t>https://topol-dt.ru/upload/iblock/45b/c54dffca_f9aa_11ef_ba9b_5254001dfc81_7e4448f1_20f5_11f0_ba9d_5254001dfc81.jpeg</t>
  </si>
  <si>
    <t>https://topol-dt.ru/upload/iblock/c91/c54dffca_f9aa_11ef_ba9b_5254001dfc81_7e4448f2_20f5_11f0_ba9d_5254001dfc81.jpeg</t>
  </si>
  <si>
    <t>https://topol-dt.ru/upload/iblock/ca5/c54dffca_f9aa_11ef_ba9b_5254001dfc81_7e4448f3_20f5_11f0_ba9d_5254001dfc81.jpeg</t>
  </si>
  <si>
    <t>https://topol-dt.ru/upload/iblock/08c/c54dffca_f9aa_11ef_ba9b_5254001dfc81_86afae25_20f5_11f0_ba9d_5254001dfc81.jpeg</t>
  </si>
  <si>
    <t>https://topol-dt.ru/upload/iblock/89c/c54dffca_f9aa_11ef_ba9b_5254001dfc81_3fd635b8_62f1_11f0_ba9f_5254001dfc81.jpeg</t>
  </si>
  <si>
    <t>https://topol-dt.ru/upload/iblock/0a0/c54dffca_f9aa_11ef_ba9b_5254001dfc81_f6e3a780_7122_11f0_baa0_5254001dfc81.jpeg</t>
  </si>
  <si>
    <t>https://topol-dt.ru/upload/iblock/c7d/c54dffca_f9aa_11ef_ba9b_5254001dfc81_00e45f1d_7123_11f0_baa0_5254001dfc81.jpeg</t>
  </si>
  <si>
    <t>https://topol-dt.ru/upload/iblock/f93/c54dffca_f9aa_11ef_ba9b_5254001dfc81_5b6a4bae_4d01_11f0_ba9f_5254001dfc81.pdf</t>
  </si>
  <si>
    <t>Шкаф-пенал Polini Home Vector Ш-1, с ящиками, ясень шимо светлый</t>
  </si>
  <si>
    <t>Коллекция офисной мебели Polini Home Vector – идеальный выбор для тех, кто ценит современный стиль, функциональность и высокое качество. Эта мебель поможет создать продуктивное и комфортное пространство, будь то динамичный офис или уютный домашний кабинет.Шкаф-пенал Polini Home Vector Ш-1, с ящиками выполнен в классическом стиле, что делает его универсальным элементом, подходящим для любого интерьера.Преимущества:• Современный дизайн• Надежная фурнитура• Пластиковые ножки для удобства перемещения по полу• Штанга• закрытая полка• 2 закрытых ящикаГабариты: (ВхШхГ) 200х50х55 см..</t>
  </si>
  <si>
    <t>https://topol-dt.ru/catalog/shkafy_i_stellazhi/shkaf_penal_polini_home_vector_sh_1_s_yashchikami_yasen_shimo_svetlyy/</t>
  </si>
  <si>
    <t>https://topol-dt.ru/upload/iblock/62a/55a70522_f9ab_11ef_ba9b_5254001dfc81_eacebde7_7121_11f0_baa0_5254001dfc81.jpeg</t>
  </si>
  <si>
    <t>https://topol-dt.ru/upload/iblock/525/55a70522_f9ab_11ef_ba9b_5254001dfc81_0dc08595_20f6_11f0_ba9d_5254001dfc81.jpeg</t>
  </si>
  <si>
    <t>https://topol-dt.ru/upload/iblock/9bf/55a70522_f9ab_11ef_ba9b_5254001dfc81_0dc08596_20f6_11f0_ba9d_5254001dfc81.jpeg</t>
  </si>
  <si>
    <t>https://topol-dt.ru/upload/iblock/2ff/55a70522_f9ab_11ef_ba9b_5254001dfc81_13bb35d3_20f6_11f0_ba9d_5254001dfc81.jpeg</t>
  </si>
  <si>
    <t>https://topol-dt.ru/upload/iblock/019/55a70522_f9ab_11ef_ba9b_5254001dfc81_13bb35d4_20f6_11f0_ba9d_5254001dfc81.jpeg</t>
  </si>
  <si>
    <t>https://topol-dt.ru/upload/iblock/877/55a70522_f9ab_11ef_ba9b_5254001dfc81_13bb35d5_20f6_11f0_ba9d_5254001dfc81.jpeg</t>
  </si>
  <si>
    <t>https://topol-dt.ru/upload/iblock/a18/55a70522_f9ab_11ef_ba9b_5254001dfc81_1b657499_20f6_11f0_ba9d_5254001dfc81.jpeg</t>
  </si>
  <si>
    <t>https://topol-dt.ru/upload/iblock/750/55a70522_f9ab_11ef_ba9b_5254001dfc81_1b65749a_20f6_11f0_ba9d_5254001dfc81.jpeg</t>
  </si>
  <si>
    <t>https://topol-dt.ru/upload/iblock/24c/55a70522_f9ab_11ef_ba9b_5254001dfc81_1b65749b_20f6_11f0_ba9d_5254001dfc81.jpeg</t>
  </si>
  <si>
    <t>https://topol-dt.ru/upload/iblock/610/55a70522_f9ab_11ef_ba9b_5254001dfc81_248f8a1d_20f6_11f0_ba9d_5254001dfc81.jpeg</t>
  </si>
  <si>
    <t>https://topol-dt.ru/upload/iblock/d04/55a70522_f9ab_11ef_ba9b_5254001dfc81_f4ff0fb7_7121_11f0_baa0_5254001dfc81.jpeg</t>
  </si>
  <si>
    <t>https://topol-dt.ru/upload/iblock/0cf/55a70522_f9ab_11ef_ba9b_5254001dfc81_b3f8c971_4b60_11f0_ba9f_5254001dfc81.pdf</t>
  </si>
  <si>
    <t>Шкаф двухстворчатый Polini Home Vector Ш-2, с ящиками, ясень шимо светлый</t>
  </si>
  <si>
    <t>Коллекция офисной мебели Polini Home Vector – идеальный выбор для тех, кто ценит современный стиль, функциональность и высокое качество. Эта мебель поможет создать продуктивное и комфортное пространство, будь то динамичный офис или уютный домашний кабинет.Шкаф двухстворчатый Polini Home Vector Ш-2, с ящиками выполнен в классическом стиле, что делает его универсальным элементом, подходящим для любого интерьера.Преимущества:• Современный дизайн• Надежная фурнитура• Пластиковые ножки для удобства перемещения по полу• Штанга• 1 закрытая полка• 2 закрытых ящикаГабариты: (ВхШхГ) 200х50х55 см..</t>
  </si>
  <si>
    <t>https://topol-dt.ru/catalog/shkafy_i_stellazhi/shkaf_dvukhstvorchatyy_polini_home_vector_sh_2_s_yashchikami_yasen_shimo_svetlyy/</t>
  </si>
  <si>
    <t>https://topol-dt.ru/upload/iblock/714/d1c0fe51_f9ab_11ef_ba9b_5254001dfc81_97582031_62f1_11f0_ba9f_5254001dfc81.jpeg</t>
  </si>
  <si>
    <t>https://topol-dt.ru/upload/iblock/1a5/d1c0fe51_f9ab_11ef_ba9b_5254001dfc81_91148951_20f6_11f0_ba9d_5254001dfc81.jpeg</t>
  </si>
  <si>
    <t>https://topol-dt.ru/upload/iblock/96f/d1c0fe51_f9ab_11ef_ba9b_5254001dfc81_91148964_20f6_11f0_ba9d_5254001dfc81.jpeg</t>
  </si>
  <si>
    <t>https://topol-dt.ru/upload/iblock/a54/d1c0fe51_f9ab_11ef_ba9b_5254001dfc81_99634348_20f6_11f0_ba9d_5254001dfc81.jpeg</t>
  </si>
  <si>
    <t>https://topol-dt.ru/upload/iblock/5c6/d1c0fe51_f9ab_11ef_ba9b_5254001dfc81_99634349_20f6_11f0_ba9d_5254001dfc81.jpeg</t>
  </si>
  <si>
    <t>https://topol-dt.ru/upload/iblock/f91/d1c0fe51_f9ab_11ef_ba9b_5254001dfc81_9963434a_20f6_11f0_ba9d_5254001dfc81.jpeg</t>
  </si>
  <si>
    <t>https://topol-dt.ru/upload/iblock/e93/d1c0fe51_f9ab_11ef_ba9b_5254001dfc81_a1576293_20f6_11f0_ba9d_5254001dfc81.jpeg</t>
  </si>
  <si>
    <t>https://topol-dt.ru/upload/iblock/399/d1c0fe51_f9ab_11ef_ba9b_5254001dfc81_a1576294_20f6_11f0_ba9d_5254001dfc81.jpeg</t>
  </si>
  <si>
    <t>https://topol-dt.ru/upload/iblock/c50/d1c0fe51_f9ab_11ef_ba9b_5254001dfc81_a1576295_20f6_11f0_ba9d_5254001dfc81.jpeg</t>
  </si>
  <si>
    <t>https://topol-dt.ru/upload/iblock/c3c/d1c0fe51_f9ab_11ef_ba9b_5254001dfc81_a933a9b5_20f6_11f0_ba9d_5254001dfc81.jpeg</t>
  </si>
  <si>
    <t>https://topol-dt.ru/upload/iblock/6ab/d1c0fe51_f9ab_11ef_ba9b_5254001dfc81_93284541_5274_11f0_ba9f_5254001dfc81.pdf</t>
  </si>
  <si>
    <t>Стол письменный Polini Home Vector 100, ясень шимо светлый</t>
  </si>
  <si>
    <t>https://topol-dt.ru/catalog/stoly/stol_pismennyy_polini_home_vector_100_yasen_shimo_svetlyy/</t>
  </si>
  <si>
    <t>https://topol-dt.ru/upload/iblock/43d/bf69bfef_f9a4_11ef_ba9b_5254001dfc81_efbd9a39_72af_11f0_baa0_5254001dfc81.png</t>
  </si>
  <si>
    <t>https://topol-dt.ru/upload/iblock/c3f/bf69bfef_f9a4_11ef_ba9b_5254001dfc81_f9ab404a_72af_11f0_baa0_5254001dfc81.png</t>
  </si>
  <si>
    <t>https://topol-dt.ru/upload/iblock/661/bf69bfef_f9a4_11ef_ba9b_5254001dfc81_f9ab404b_72af_11f0_baa0_5254001dfc81.png</t>
  </si>
  <si>
    <t>https://topol-dt.ru/upload/iblock/9d1/bf69bfef_f9a4_11ef_ba9b_5254001dfc81_00376718_72b0_11f0_baa0_5254001dfc81.png</t>
  </si>
  <si>
    <t>https://topol-dt.ru/upload/iblock/c52/bf69bfef_f9a4_11ef_ba9b_5254001dfc81_00376719_72b0_11f0_baa0_5254001dfc81.jpeg</t>
  </si>
  <si>
    <t>https://topol-dt.ru/upload/iblock/e34/bf69bfef_f9a4_11ef_ba9b_5254001dfc81_07196293_72b0_11f0_baa0_5254001dfc81.jpeg</t>
  </si>
  <si>
    <t>https://topol-dt.ru/upload/iblock/b7b/bf69bfef_f9a4_11ef_ba9b_5254001dfc81_07196294_72b0_11f0_baa0_5254001dfc81.jpeg</t>
  </si>
  <si>
    <t>https://topol-dt.ru/upload/iblock/0dc/bf69bfef_f9a4_11ef_ba9b_5254001dfc81_0d3c9db2_72b0_11f0_baa0_5254001dfc81.jpeg</t>
  </si>
  <si>
    <t>https://topol-dt.ru/upload/iblock/051/bf69bfef_f9a4_11ef_ba9b_5254001dfc81_0d3c9db3_72b0_11f0_baa0_5254001dfc81.jpeg</t>
  </si>
  <si>
    <t>https://topol-dt.ru/upload/iblock/201/bf69bfef_f9a4_11ef_ba9b_5254001dfc81_0aa97ab2_5277_11f0_ba9f_5254001dfc81.pdf</t>
  </si>
  <si>
    <t>Стол письменный Polini Home Vector 101, белый</t>
  </si>
  <si>
    <t>https://topol-dt.ru/catalog/stoly/stol_pismennyy_polini_home_vector_101_belyy/</t>
  </si>
  <si>
    <t>https://topol-dt.ru/upload/iblock/ea8/57fb0016_f9a5_11ef_ba9b_5254001dfc81_18fcf7fc_72c9_11f0_baa0_5254001dfc81.jpeg</t>
  </si>
  <si>
    <t>https://topol-dt.ru/upload/iblock/a7d/57fb0016_f9a5_11ef_ba9b_5254001dfc81_18fcf7fd_72c9_11f0_baa0_5254001dfc81.jpeg</t>
  </si>
  <si>
    <t>https://topol-dt.ru/upload/iblock/03a/57fb0016_f9a5_11ef_ba9b_5254001dfc81_1fc7069e_72c9_11f0_baa0_5254001dfc81.jpeg</t>
  </si>
  <si>
    <t>https://topol-dt.ru/upload/iblock/248/57fb0016_f9a5_11ef_ba9b_5254001dfc81_1fc7069f_72c9_11f0_baa0_5254001dfc81.jpeg</t>
  </si>
  <si>
    <t>https://topol-dt.ru/upload/iblock/dfd/57fb0016_f9a5_11ef_ba9b_5254001dfc81_4d1116c7_5277_11f0_ba9f_5254001dfc81.pdf</t>
  </si>
  <si>
    <t>Стол письменный Polini Home Vector 101, дуб сонома</t>
  </si>
  <si>
    <t>https://topol-dt.ru/catalog/stoly/stol_pismennyy_polini_home_vector_101_dub_sonoma/</t>
  </si>
  <si>
    <t>https://topol-dt.ru/upload/iblock/805/625d57ed_f9a5_11ef_ba9b_5254001dfc81_32036c40_72ca_11f0_baa0_5254001dfc81.jpeg</t>
  </si>
  <si>
    <t>https://topol-dt.ru/upload/iblock/71e/625d57ed_f9a5_11ef_ba9b_5254001dfc81_4d117227_72ca_11f0_baa0_5254001dfc81.jpeg</t>
  </si>
  <si>
    <t>https://topol-dt.ru/upload/iblock/e98/625d57ed_f9a5_11ef_ba9b_5254001dfc81_533961e9_72ca_11f0_baa0_5254001dfc81.jpeg</t>
  </si>
  <si>
    <t>https://topol-dt.ru/upload/iblock/300/625d57ed_f9a5_11ef_ba9b_5254001dfc81_59792acc_72ca_11f0_baa0_5254001dfc81.jpeg</t>
  </si>
  <si>
    <t>https://topol-dt.ru/upload/iblock/a26/625d57ed_f9a5_11ef_ba9b_5254001dfc81_614978e2_72ca_11f0_baa0_5254001dfc81.jpeg</t>
  </si>
  <si>
    <t>https://topol-dt.ru/upload/iblock/383/625d57ed_f9a5_11ef_ba9b_5254001dfc81_41bdf01e_5277_11f0_ba9f_5254001dfc81.pdf</t>
  </si>
  <si>
    <t>Стол письменный Polini Home Vector 103, белый</t>
  </si>
  <si>
    <t>https://topol-dt.ru/catalog/stoly/stol_pismennyy_polini_home_vector_103_belyy/</t>
  </si>
  <si>
    <t>https://topol-dt.ru/upload/iblock/c52/0d8e7986_f9a7_11ef_ba9b_5254001dfc81_526a51d9_72cb_11f0_baa0_5254001dfc81.jpeg</t>
  </si>
  <si>
    <t>https://topol-dt.ru/upload/iblock/db8/0d8e7986_f9a7_11ef_ba9b_5254001dfc81_5bc40b8f_72cb_11f0_baa0_5254001dfc81.jpeg</t>
  </si>
  <si>
    <t>https://topol-dt.ru/upload/iblock/3b9/0d8e7986_f9a7_11ef_ba9b_5254001dfc81_5bc40b90_72cb_11f0_baa0_5254001dfc81.jpeg</t>
  </si>
  <si>
    <t>https://topol-dt.ru/upload/iblock/591/0d8e7986_f9a7_11ef_ba9b_5254001dfc81_62f96624_72cb_11f0_baa0_5254001dfc81.jpeg</t>
  </si>
  <si>
    <t>https://topol-dt.ru/upload/iblock/aa6/0d8e7986_f9a7_11ef_ba9b_5254001dfc81_ba3666a6_5276_11f0_ba9f_5254001dfc81.pdf</t>
  </si>
  <si>
    <t>Стол письменный Polini Home Vector 103, дуб сонома</t>
  </si>
  <si>
    <t>https://topol-dt.ru/catalog/stoly/stol_pismennyy_polini_home_vector_103_dub_sonoma/</t>
  </si>
  <si>
    <t>https://topol-dt.ru/upload/iblock/d8b/13f47180_f9a7_11ef_ba9b_5254001dfc81_a425eb62_72cb_11f0_baa0_5254001dfc81.jpeg</t>
  </si>
  <si>
    <t>https://topol-dt.ru/upload/iblock/217/13f47180_f9a7_11ef_ba9b_5254001dfc81_a425eb63_72cb_11f0_baa0_5254001dfc81.jpeg</t>
  </si>
  <si>
    <t>https://topol-dt.ru/upload/iblock/6fb/13f47180_f9a7_11ef_ba9b_5254001dfc81_acebd0d3_72cb_11f0_baa0_5254001dfc81.jpeg</t>
  </si>
  <si>
    <t>https://topol-dt.ru/upload/iblock/b55/13f47180_f9a7_11ef_ba9b_5254001dfc81_acebd0d4_72cb_11f0_baa0_5254001dfc81.jpeg</t>
  </si>
  <si>
    <t>https://topol-dt.ru/upload/iblock/921/13f47180_f9a7_11ef_ba9b_5254001dfc81_b48087be_72cb_11f0_baa0_5254001dfc81.jpeg</t>
  </si>
  <si>
    <t>https://topol-dt.ru/upload/iblock/aac/13f47180_f9a7_11ef_ba9b_5254001dfc81_b19a8a7c_5276_11f0_ba9f_5254001dfc81.pdf</t>
  </si>
  <si>
    <t>Стол письменный Polini Home Vector 107, с 2 ящиками и нишей, дуб сонома</t>
  </si>
  <si>
    <t>дуб сонома</t>
  </si>
  <si>
    <t>Коллекция офисной мебели Polini Home Vector – идеальный выбор для тех, кто ценит современный стиль, функциональность и высокое качество. Эта мебель поможет создать продуктивное и комфортное пространство, будь то динамичный офис или уютный домашний кабинет.Стол письменный Polini Home Vector 107 выполнен в классическом стиле, что делает его универсальным элементом, подходящим для любого интерьера.Преимущества:• Широкая, функциональная рабочая поверхность• Современный дизайн• Надежная фурнитура• Идеальная кромка• Пластиковые ножки для удобства перемещения• 2 закрытых ящикаГабариты: (ВхШхГ) 75х120х60 см.</t>
  </si>
  <si>
    <t>https://topol-dt.ru/catalog/stoly/stol_pismennyy_polini_home_vector_107_s_2_yashchikami_i_nishey_dub_sonoma/</t>
  </si>
  <si>
    <t>https://topol-dt.ru/upload/iblock/372/d71d54f8_f9a5_11ef_ba9b_5254001dfc81_f3a31dcc_7da9_11f0_baa0_5254001dfc81.jpeg</t>
  </si>
  <si>
    <t>https://topol-dt.ru/upload/iblock/2d1/d71d54f8_f9a5_11ef_ba9b_5254001dfc81_5ee194fa_7377_11f0_baa0_5254001dfc81.jpeg</t>
  </si>
  <si>
    <t>https://topol-dt.ru/upload/iblock/d8a/d71d54f8_f9a5_11ef_ba9b_5254001dfc81_6ae53427_7377_11f0_baa0_5254001dfc81.jpeg</t>
  </si>
  <si>
    <t>https://topol-dt.ru/upload/iblock/26a/d71d54f8_f9a5_11ef_ba9b_5254001dfc81_6ae53428_7377_11f0_baa0_5254001dfc81.jpeg</t>
  </si>
  <si>
    <t>https://topol-dt.ru/upload/iblock/9bf/d71d54f8_f9a5_11ef_ba9b_5254001dfc81_712c2629_7377_11f0_baa0_5254001dfc81.jpeg</t>
  </si>
  <si>
    <t>https://topol-dt.ru/upload/iblock/41a/d71d54f8_f9a5_11ef_ba9b_5254001dfc81_712c262a_7377_11f0_baa0_5254001dfc81.jpeg</t>
  </si>
  <si>
    <t>https://topol-dt.ru/upload/iblock/294/d71d54f8_f9a5_11ef_ba9b_5254001dfc81_77757bbc_7377_11f0_baa0_5254001dfc81.jpeg</t>
  </si>
  <si>
    <t>https://topol-dt.ru/upload/iblock/dd5/d71d54f8_f9a5_11ef_ba9b_5254001dfc81_2f5c86f2_5276_11f0_ba9f_5254001dfc81.pdf</t>
  </si>
  <si>
    <t>Стол письменный Polini Home Vector 109, с 2 ящиками и полкой, дуб сонома</t>
  </si>
  <si>
    <t>https://topol-dt.ru/catalog/stoly/stol_pismennyy_polini_home_vector_109_s_2_yashchikami_i_polkoy_dub_sonoma/</t>
  </si>
  <si>
    <t>https://topol-dt.ru/upload/iblock/523/78fc902f_f9a7_11ef_ba9b_5254001dfc81_0653cd5f_737a_11f0_baa0_5254001dfc81.jpeg</t>
  </si>
  <si>
    <t>https://topol-dt.ru/upload/iblock/c02/78fc902f_f9a7_11ef_ba9b_5254001dfc81_0653cd60_737a_11f0_baa0_5254001dfc81.jpeg</t>
  </si>
  <si>
    <t>https://topol-dt.ru/upload/iblock/5e1/78fc902f_f9a7_11ef_ba9b_5254001dfc81_0d4d929c_737a_11f0_baa0_5254001dfc81.jpeg</t>
  </si>
  <si>
    <t>https://topol-dt.ru/upload/iblock/092/78fc902f_f9a7_11ef_ba9b_5254001dfc81_0d4d929d_737a_11f0_baa0_5254001dfc81.jpeg</t>
  </si>
  <si>
    <t>https://topol-dt.ru/upload/iblock/90a/78fc902f_f9a7_11ef_ba9b_5254001dfc81_14bc24cc_737a_11f0_baa0_5254001dfc81.jpeg</t>
  </si>
  <si>
    <t>https://topol-dt.ru/upload/iblock/870/78fc902f_f9a7_11ef_ba9b_5254001dfc81_14bc24cd_737a_11f0_baa0_5254001dfc81.jpeg</t>
  </si>
  <si>
    <t>https://topol-dt.ru/upload/iblock/489/78fc902f_f9a7_11ef_ba9b_5254001dfc81_54b25f2f_37a5_11f0_ba9f_5254001dfc81.pdf</t>
  </si>
  <si>
    <t>Комод Polini kids French 1270, Teddy, белый</t>
  </si>
  <si>
    <t>https://topol-dt.ru/catalog/komody_i_stoliki/komod_polini_kids_french_1270_teddy_belyy/</t>
  </si>
  <si>
    <t>Стол письменный Polini Home Vector 109, с 2 ящиками и полкой, белый</t>
  </si>
  <si>
    <t>https://topol-dt.ru/catalog/stoly/stol_pismennyy_polini_home_vector_109_s_2_yashchikami_i_polkoy_belyy/</t>
  </si>
  <si>
    <t>https://topol-dt.ru/upload/iblock/1da/72bcbea7_f9a7_11ef_ba9b_5254001dfc81_6ca3eec4_7379_11f0_baa0_5254001dfc81.jpeg</t>
  </si>
  <si>
    <t>https://topol-dt.ru/upload/iblock/269/72bcbea7_f9a7_11ef_ba9b_5254001dfc81_6ca3eee9_7379_11f0_baa0_5254001dfc81.jpeg</t>
  </si>
  <si>
    <t>https://topol-dt.ru/upload/iblock/a1a/72bcbea7_f9a7_11ef_ba9b_5254001dfc81_75604f18_7379_11f0_baa0_5254001dfc81.jpeg</t>
  </si>
  <si>
    <t>https://topol-dt.ru/upload/iblock/762/72bcbea7_f9a7_11ef_ba9b_5254001dfc81_75604f19_7379_11f0_baa0_5254001dfc81.jpeg</t>
  </si>
  <si>
    <t>https://topol-dt.ru/upload/iblock/7ac/72bcbea7_f9a7_11ef_ba9b_5254001dfc81_7c12877e_7379_11f0_baa0_5254001dfc81.jpeg</t>
  </si>
  <si>
    <t>https://topol-dt.ru/upload/iblock/ecb/72bcbea7_f9a7_11ef_ba9b_5254001dfc81_7c12877f_7379_11f0_baa0_5254001dfc81.jpeg</t>
  </si>
  <si>
    <t>https://topol-dt.ru/upload/iblock/cb3/72bcbea7_f9a7_11ef_ba9b_5254001dfc81_83c17b4e_7379_11f0_baa0_5254001dfc81.jpeg</t>
  </si>
  <si>
    <t>https://topol-dt.ru/upload/iblock/589/72bcbea7_f9a7_11ef_ba9b_5254001dfc81_5ed44ca9_37a5_11f0_ba9f_5254001dfc81.pdf</t>
  </si>
  <si>
    <t>Стол компьютерный Polini Home Vector 004, с 3 ящиками и нишей, белый</t>
  </si>
  <si>
    <t>https://topol-dt.ru/catalog/stoly/stol_kompyuternyy_polini_home_vector_004_s_3_yashchikami_i_nishey_belyy/</t>
  </si>
  <si>
    <t>https://topol-dt.ru/upload/iblock/e66/5b72db0d_f9a8_11ef_ba9b_5254001dfc81_4d6884fc_72c6_11f0_baa0_5254001dfc81.jpeg</t>
  </si>
  <si>
    <t>https://topol-dt.ru/upload/iblock/739/5b72db0d_f9a8_11ef_ba9b_5254001dfc81_4d6884fb_72c6_11f0_baa0_5254001dfc81.jpeg</t>
  </si>
  <si>
    <t>https://topol-dt.ru/upload/iblock/9f7/5b72db0d_f9a8_11ef_ba9b_5254001dfc81_557e02e4_72c6_11f0_baa0_5254001dfc81.jpeg</t>
  </si>
  <si>
    <t>https://topol-dt.ru/upload/iblock/564/5b72db0d_f9a8_11ef_ba9b_5254001dfc81_557e02e5_72c6_11f0_baa0_5254001dfc81.jpeg</t>
  </si>
  <si>
    <t>https://topol-dt.ru/upload/iblock/459/5b72db0d_f9a8_11ef_ba9b_5254001dfc81_5c730200_72c6_11f0_baa0_5254001dfc81.jpeg</t>
  </si>
  <si>
    <t>https://topol-dt.ru/upload/iblock/8a5/5b72db0d_f9a8_11ef_ba9b_5254001dfc81_5c730201_72c6_11f0_baa0_5254001dfc81.jpeg</t>
  </si>
  <si>
    <t>https://topol-dt.ru/upload/iblock/f8d/5b72db0d_f9a8_11ef_ba9b_5254001dfc81_666094ea_72c6_11f0_baa0_5254001dfc81.jpeg</t>
  </si>
  <si>
    <t>https://topol-dt.ru/upload/iblock/d3c/5b72db0d_f9a8_11ef_ba9b_5254001dfc81_e2cd486f_5275_11f0_ba9f_5254001dfc81.pdf</t>
  </si>
  <si>
    <t>Стиральная машина полуавтоматическая &amp;quot;Фея&amp;quot; СМП 60 Н серый - светло серый</t>
  </si>
  <si>
    <t>Бытовая, полуавтоматическая стиральная машина активаторного типа с функцией отжима белья. Не требует обязательного подключения к водопроводу. Управление механическое. Режимы стирки: 1. нормальный; 2. для деликатных тканей. Таймер стирки до 15 мин, таймер отжима до 5 мин.Максимальное количество оборотов при отжиме 1300 об./мин. Для слива отработанной воды установлен сливной насос, который позволяет без лишних хлопот сливать воду. Допускается использование любого средства для стирки. Рекомендуемая температура воды не выше +50 С °, наливной шланг в комплекте.Габариты (ШxВxГ) 69х75,5х41,5 см.Вес: 14,5 кг.</t>
  </si>
  <si>
    <t>https://topol-dt.ru/catalog/stiralnye_mashiny/stiralnaya_mashina_poluavtomaticheskaya_feya_smp_60_n_seryy_svetlo_seryy/</t>
  </si>
  <si>
    <t>https://topol-dt.ru/upload/iblock/465/8c96ebf1_f18a_11ee_ba8e_5254001dfc81_1f40e948_92e9_11f0_baa2_5254001dfc81.jpeg</t>
  </si>
  <si>
    <t>13661.66</t>
  </si>
  <si>
    <t>https://topol-dt.ru/upload/iblock/292/8c96ebf1_f18a_11ee_ba8e_5254001dfc81_1f40e949_92e9_11f0_baa2_5254001dfc81.jpeg</t>
  </si>
  <si>
    <t>https://topol-dt.ru/upload/iblock/c2e/8c96ebf1_f18a_11ee_ba8e_5254001dfc81_260fd393_92e9_11f0_baa2_5254001dfc81.jpeg</t>
  </si>
  <si>
    <t>https://topol-dt.ru/upload/iblock/695/8c96ebf1_f18a_11ee_ba8e_5254001dfc81_2c18d5f9_92e9_11f0_baa2_5254001dfc81.jpeg</t>
  </si>
  <si>
    <t>https://topol-dt.ru/upload/iblock/6b0/8c96ebf1_f18a_11ee_ba8e_5254001dfc81_2c18d5fa_92e9_11f0_baa2_5254001dfc81.jpeg</t>
  </si>
  <si>
    <t>https://topol-dt.ru/upload/iblock/71e/8c96ebf1_f18a_11ee_ba8e_5254001dfc81_345bae69_92e9_11f0_baa2_5254001dfc81.jpeg</t>
  </si>
  <si>
    <t>https://topol-dt.ru/upload/iblock/3e7/8c96ebf1_f18a_11ee_ba8e_5254001dfc81_345bae6a_92e9_11f0_baa2_5254001dfc81.jpeg</t>
  </si>
  <si>
    <t>https://topol-dt.ru/upload/iblock/dc7/8c96ebf1_f18a_11ee_ba8e_5254001dfc81_3db57b62_92e9_11f0_baa2_5254001dfc81.jpeg</t>
  </si>
  <si>
    <t>https://topol-dt.ru/upload/iblock/802/8c96ebf1_f18a_11ee_ba8e_5254001dfc81_3db57b63_92e9_11f0_baa2_5254001dfc81.jpeg</t>
  </si>
  <si>
    <t>https://topol-dt.ru/upload/iblock/e0f/8c96ebf1_f18a_11ee_ba8e_5254001dfc81_4769e19f_92e9_11f0_baa2_5254001dfc81.jpeg</t>
  </si>
  <si>
    <t>https://topol-dt.ru/upload/iblock/87f/8c96ebf1_f18a_11ee_ba8e_5254001dfc81_4769e1a0_92e9_11f0_baa2_5254001dfc81.jpeg</t>
  </si>
  <si>
    <t>https://topol-dt.ru/upload/iblock/5f0/8c96ebf1_f18a_11ee_ba8e_5254001dfc81_4dfac79e_92e9_11f0_baa2_5254001dfc81.jpeg</t>
  </si>
  <si>
    <t>Стол письменный Polini Home Vector 101, ясень шимо тёмный</t>
  </si>
  <si>
    <t>ясень шимо темный</t>
  </si>
  <si>
    <t>https://topol-dt.ru/catalog/stoly/stol_pismennyy_polini_home_vector_101_yasen_shimo_tyemnyy/</t>
  </si>
  <si>
    <t>https://topol-dt.ru/upload/iblock/570/4783c7fd_f9a5_11ef_ba9b_5254001dfc81_a6fca015_72ca_11f0_baa0_5254001dfc81.jpeg</t>
  </si>
  <si>
    <t>https://topol-dt.ru/upload/iblock/1d3/4783c7fd_f9a5_11ef_ba9b_5254001dfc81_a23495db_72b0_11f0_baa0_5254001dfc81.jpeg</t>
  </si>
  <si>
    <t>https://topol-dt.ru/upload/iblock/a6d/4783c7fd_f9a5_11ef_ba9b_5254001dfc81_a23495dc_72b0_11f0_baa0_5254001dfc81.jpeg</t>
  </si>
  <si>
    <t>https://topol-dt.ru/upload/iblock/4a5/4783c7fd_f9a5_11ef_ba9b_5254001dfc81_a9901e4f_72b0_11f0_baa0_5254001dfc81.jpeg</t>
  </si>
  <si>
    <t>https://topol-dt.ru/upload/iblock/de2/4783c7fd_f9a5_11ef_ba9b_5254001dfc81_a9901e50_72b0_11f0_baa0_5254001dfc81.jpeg</t>
  </si>
  <si>
    <t>https://topol-dt.ru/upload/iblock/c4e/4783c7fd_f9a5_11ef_ba9b_5254001dfc81_b02828d3_72b0_11f0_baa0_5254001dfc81.jpeg</t>
  </si>
  <si>
    <t>https://topol-dt.ru/upload/iblock/c63/4783c7fd_f9a5_11ef_ba9b_5254001dfc81_b02828d4_72b0_11f0_baa0_5254001dfc81.jpeg</t>
  </si>
  <si>
    <t>https://topol-dt.ru/upload/iblock/f15/4783c7fd_f9a5_11ef_ba9b_5254001dfc81_b6bb672e_72b0_11f0_baa0_5254001dfc81.jpeg</t>
  </si>
  <si>
    <t>https://topol-dt.ru/upload/iblock/c80/4783c7fd_f9a5_11ef_ba9b_5254001dfc81_b6bb672f_72b0_11f0_baa0_5254001dfc81.jpeg</t>
  </si>
  <si>
    <t>https://topol-dt.ru/upload/iblock/f2a/4783c7fd_f9a5_11ef_ba9b_5254001dfc81_bde4dd14_72b0_11f0_baa0_5254001dfc81.jpeg</t>
  </si>
  <si>
    <t>https://topol-dt.ru/upload/iblock/67d/4783c7fd_f9a5_11ef_ba9b_5254001dfc81_ad949ea4_72ca_11f0_baa0_5254001dfc81.jpeg</t>
  </si>
  <si>
    <t>https://topol-dt.ru/upload/iblock/6ff/4783c7fd_f9a5_11ef_ba9b_5254001dfc81_2f1bcd69_5277_11f0_ba9f_5254001dfc81.pdf</t>
  </si>
  <si>
    <t>Стол письменный Polini Home Vector 106, с полкой и нишей, дуб сонома</t>
  </si>
  <si>
    <t>https://topol-dt.ru/catalog/stoly/stol_pismennyy_polini_home_vector_106_s_polkoy_i_nishey_dub_sonoma/</t>
  </si>
  <si>
    <t>https://topol-dt.ru/upload/iblock/ea0/9ceaa22e_f9a5_11ef_ba9b_5254001dfc81_3eba7cdc_72cc_11f0_baa0_5254001dfc81.jpeg</t>
  </si>
  <si>
    <t>https://topol-dt.ru/upload/iblock/757/9ceaa22e_f9a5_11ef_ba9b_5254001dfc81_3eba7cdd_72cc_11f0_baa0_5254001dfc81.jpeg</t>
  </si>
  <si>
    <t>https://topol-dt.ru/upload/iblock/45f/9ceaa22e_f9a5_11ef_ba9b_5254001dfc81_473fffe2_72cc_11f0_baa0_5254001dfc81.jpeg</t>
  </si>
  <si>
    <t>https://topol-dt.ru/upload/iblock/d21/9ceaa22e_f9a5_11ef_ba9b_5254001dfc81_473fffe3_72cc_11f0_baa0_5254001dfc81.jpeg</t>
  </si>
  <si>
    <t>https://topol-dt.ru/upload/iblock/f8d/9ceaa22e_f9a5_11ef_ba9b_5254001dfc81_4e1abd4e_72cc_11f0_baa0_5254001dfc81.jpeg</t>
  </si>
  <si>
    <t>https://topol-dt.ru/upload/iblock/8c5/9ceaa22e_f9a5_11ef_ba9b_5254001dfc81_4e1abd4f_72cc_11f0_baa0_5254001dfc81.jpeg</t>
  </si>
  <si>
    <t>https://topol-dt.ru/upload/iblock/bf8/9ceaa22e_f9a5_11ef_ba9b_5254001dfc81_5725c6b7_72cc_11f0_baa0_5254001dfc81.jpeg</t>
  </si>
  <si>
    <t>https://topol-dt.ru/upload/iblock/b78/9ceaa22e_f9a5_11ef_ba9b_5254001dfc81_0af194ae_5276_11f0_ba9f_5254001dfc81.pdf</t>
  </si>
  <si>
    <t>Стол письменный Polini Home Vector 102, ясень шимо тёмный</t>
  </si>
  <si>
    <t>https://topol-dt.ru/catalog/stoly/stol_pismennyy_polini_home_vector_102_yasen_shimo_tyemnyy/</t>
  </si>
  <si>
    <t>https://topol-dt.ru/upload/iblock/874/c3518a39_f9a6_11ef_ba9b_5254001dfc81_00c1c693_72cb_11f0_baa0_5254001dfc81.jpeg</t>
  </si>
  <si>
    <t>https://topol-dt.ru/upload/iblock/913/c3518a39_f9a6_11ef_ba9b_5254001dfc81_169813ac_72b1_11f0_baa0_5254001dfc81.jpeg</t>
  </si>
  <si>
    <t>https://topol-dt.ru/upload/iblock/5bc/c3518a39_f9a6_11ef_ba9b_5254001dfc81_169813c0_72b1_11f0_baa0_5254001dfc81.jpeg</t>
  </si>
  <si>
    <t>https://topol-dt.ru/upload/iblock/088/c3518a39_f9a6_11ef_ba9b_5254001dfc81_1eeb8c46_72b1_11f0_baa0_5254001dfc81.jpeg</t>
  </si>
  <si>
    <t>https://topol-dt.ru/upload/iblock/ea1/c3518a39_f9a6_11ef_ba9b_5254001dfc81_1eeb8c47_72b1_11f0_baa0_5254001dfc81.jpeg</t>
  </si>
  <si>
    <t>https://topol-dt.ru/upload/iblock/759/c3518a39_f9a6_11ef_ba9b_5254001dfc81_1eeb8c48_72b1_11f0_baa0_5254001dfc81.jpeg</t>
  </si>
  <si>
    <t>https://topol-dt.ru/upload/iblock/5ea/c3518a39_f9a6_11ef_ba9b_5254001dfc81_2809af37_72b1_11f0_baa0_5254001dfc81.jpeg</t>
  </si>
  <si>
    <t>https://topol-dt.ru/upload/iblock/e9a/c3518a39_f9a6_11ef_ba9b_5254001dfc81_2809af38_72b1_11f0_baa0_5254001dfc81.jpeg</t>
  </si>
  <si>
    <t>https://topol-dt.ru/upload/iblock/915/c3518a39_f9a6_11ef_ba9b_5254001dfc81_2e4bdbdf_72b1_11f0_baa0_5254001dfc81.jpeg</t>
  </si>
  <si>
    <t>https://topol-dt.ru/upload/iblock/39d/c3518a39_f9a6_11ef_ba9b_5254001dfc81_2e4bdbe0_72b1_11f0_baa0_5254001dfc81.jpeg</t>
  </si>
  <si>
    <t>https://topol-dt.ru/upload/iblock/bf7/c3518a39_f9a6_11ef_ba9b_5254001dfc81_072ede0e_72cb_11f0_baa0_5254001dfc81.jpeg</t>
  </si>
  <si>
    <t>https://topol-dt.ru/upload/iblock/524/c3518a39_f9a6_11ef_ba9b_5254001dfc81_072ede0f_72cb_11f0_baa0_5254001dfc81.jpeg</t>
  </si>
  <si>
    <t>https://topol-dt.ru/upload/iblock/ab0/c3518a39_f9a6_11ef_ba9b_5254001dfc81_829af60b_5276_11f0_ba9f_5254001dfc81.pdf</t>
  </si>
  <si>
    <t>Стол письменный Polini Home Vector 104, ясень шимо тёмный</t>
  </si>
  <si>
    <t>https://topol-dt.ru/catalog/stoly/stol_pismennyy_polini_home_vector_104_yasen_shimo_tyemnyy/</t>
  </si>
  <si>
    <t>https://topol-dt.ru/upload/iblock/fa9/28231826_f9a7_11ef_ba9b_5254001dfc81_8d6bfeda_72b3_11f0_baa0_5254001dfc81.jpeg</t>
  </si>
  <si>
    <t>https://topol-dt.ru/upload/iblock/5f5/28231826_f9a7_11ef_ba9b_5254001dfc81_8d6bfedb_72b3_11f0_baa0_5254001dfc81.jpeg</t>
  </si>
  <si>
    <t>https://topol-dt.ru/upload/iblock/482/28231826_f9a7_11ef_ba9b_5254001dfc81_94504690_72b3_11f0_baa0_5254001dfc81.jpeg</t>
  </si>
  <si>
    <t>https://topol-dt.ru/upload/iblock/0bc/28231826_f9a7_11ef_ba9b_5254001dfc81_94504691_72b3_11f0_baa0_5254001dfc81.jpeg</t>
  </si>
  <si>
    <t>https://topol-dt.ru/upload/iblock/f4d/28231826_f9a7_11ef_ba9b_5254001dfc81_9ab63360_72b3_11f0_baa0_5254001dfc81.jpeg</t>
  </si>
  <si>
    <t>https://topol-dt.ru/upload/iblock/e32/28231826_f9a7_11ef_ba9b_5254001dfc81_9ab63361_72b3_11f0_baa0_5254001dfc81.jpeg</t>
  </si>
  <si>
    <t>https://topol-dt.ru/upload/iblock/c51/28231826_f9a7_11ef_ba9b_5254001dfc81_9ab63362_72b3_11f0_baa0_5254001dfc81.jpeg</t>
  </si>
  <si>
    <t>https://topol-dt.ru/upload/iblock/e58/28231826_f9a7_11ef_ba9b_5254001dfc81_a35ab865_72b3_11f0_baa0_5254001dfc81.jpeg</t>
  </si>
  <si>
    <t>https://topol-dt.ru/upload/iblock/70b/28231826_f9a7_11ef_ba9b_5254001dfc81_a35ab866_72b3_11f0_baa0_5254001dfc81.jpeg</t>
  </si>
  <si>
    <t>https://topol-dt.ru/upload/iblock/be1/28231826_f9a7_11ef_ba9b_5254001dfc81_c7146f22_5276_11f0_ba9f_5254001dfc81.pdf</t>
  </si>
  <si>
    <t>Доска пеленальная Polini kids Коала с бортиками, для детских кроватей</t>
  </si>
  <si>
    <t>https://topol-dt.ru/catalog/pelenalnye_doski_1/doska_pelenalnaya_polini_kids_koala_s_bortikami_dlya_detskikh_krovatey/</t>
  </si>
  <si>
    <t>Машина стиральная &amp;quot;Ока - 50М&amp;quot;, белый-голубой</t>
  </si>
  <si>
    <t>https://topol-dt.ru/catalog/stiralnye_mashiny/mashina_stiralnaya_oka_50m_belyy_goluboy/</t>
  </si>
  <si>
    <t>https://topol-dt.ru/upload/iblock/263/5b00494c_9805_11ee_abbd_549f35008dee_cc2f8ed2_d46c_11ee_ba8a_5254001dfc81.jpeg</t>
  </si>
  <si>
    <t>6906.73</t>
  </si>
  <si>
    <t>https://topol-dt.ru/upload/iblock/2e8/5b00494c_9805_11ee_abbd_549f35008dee_cc2f8ed3_d46c_11ee_ba8a_5254001dfc81.jpeg</t>
  </si>
  <si>
    <t>https://topol-dt.ru/upload/iblock/d01/5b00494c_9805_11ee_abbd_549f35008dee_d42d3eee_d46c_11ee_ba8a_5254001dfc81.jpeg</t>
  </si>
  <si>
    <t>https://topol-dt.ru/upload/iblock/a51/5b00494c_9805_11ee_abbd_549f35008dee_d42d3eef_d46c_11ee_ba8a_5254001dfc81.jpeg</t>
  </si>
  <si>
    <t>https://topol-dt.ru/upload/iblock/4dd/5b00494c_9805_11ee_abbd_549f35008dee_dbd9df5d_d46c_11ee_ba8a_5254001dfc81.jpeg</t>
  </si>
  <si>
    <t>https://topol-dt.ru/upload/iblock/b77/5b00494c_9805_11ee_abbd_549f35008dee_dbd9df5e_d46c_11ee_ba8a_5254001dfc81.jpeg</t>
  </si>
  <si>
    <t>https://topol-dt.ru/upload/iblock/1df/5b00494c_9805_11ee_abbd_549f35008dee_e24e2858_d46c_11ee_ba8a_5254001dfc81.jpeg</t>
  </si>
  <si>
    <t>https://topol-dt.ru/upload/iblock/147/5b00494c_9805_11ee_abbd_549f35008dee_e24e2859_d46c_11ee_ba8a_5254001dfc81.jpeg</t>
  </si>
  <si>
    <t>https://topol-dt.ru/upload/iblock/b6f/5b00494c_9805_11ee_abbd_549f35008dee_eb3ca578_d46c_11ee_ba8a_5254001dfc81.jpeg</t>
  </si>
  <si>
    <t>https://topol-dt.ru/upload/iblock/31d/5b00494c_9805_11ee_abbd_549f35008dee_eb3ca579_d46c_11ee_ba8a_5254001dfc81.jpeg</t>
  </si>
  <si>
    <t>https://topol-dt.ru/upload/iblock/e6b/5b00494c_9805_11ee_abbd_549f35008dee_f4777064_d46c_11ee_ba8a_5254001dfc81.jpeg</t>
  </si>
  <si>
    <t>https://topol-dt.ru/upload/iblock/09c/5b00494c_9805_11ee_abbd_549f35008dee_f4777065_d46c_11ee_ba8a_5254001dfc81.jpeg</t>
  </si>
  <si>
    <t>https://topol-dt.ru/upload/iblock/967/5b00494c_9805_11ee_abbd_549f35008dee_fcb57f0a_d46c_11ee_ba8a_5254001dfc81.jpeg</t>
  </si>
  <si>
    <t>https://topol-dt.ru/upload/iblock/51b/5b00494c_9805_11ee_abbd_549f35008dee_4825c944_4e62_11ef_ba90_5254001dfc81.jpeg</t>
  </si>
  <si>
    <t>https://topol-dt.ru/upload/iblock/79b/5b00494c_9805_11ee_abbd_549f35008dee_4825c945_4e62_11ef_ba90_5254001dfc81.jpeg</t>
  </si>
  <si>
    <t>Стиральная машина полуавтоматическая &amp;quot;Фея&amp;quot; СМП 60 Н светло серый-серый</t>
  </si>
  <si>
    <t>https://topol-dt.ru/catalog/stiralnye_mashiny/stiralnaya_mashina_poluavtomaticheskaya_feya_smp_60_n_svetlo_seryy_seryy/</t>
  </si>
  <si>
    <t>Машина стиральная бытовая СМ-2 &amp;quot;Фея-2&amp;quot;, белый-зеленый</t>
  </si>
  <si>
    <t>https://topol-dt.ru/catalog/stiralnye_mashiny/mashina_stiralnaya_bytovaya_sm_2_feya_2_belyy_zelenyy/</t>
  </si>
  <si>
    <t>https://topol-dt.ru/upload/iblock/8a4/4a0b7c6d_23f4_11ef_ba90_5254001dfc81_80b01eea_4e62_11ef_ba90_5254001dfc81.jpeg</t>
  </si>
  <si>
    <t>https://topol-dt.ru/upload/iblock/e19/4a0b7c6d_23f4_11ef_ba90_5254001dfc81_80b01eeb_4e62_11ef_ba90_5254001dfc81.jpeg</t>
  </si>
  <si>
    <t>https://topol-dt.ru/upload/iblock/cc9/4a0b7c6d_23f4_11ef_ba90_5254001dfc81_89acd926_4e62_11ef_ba90_5254001dfc81.jpeg</t>
  </si>
  <si>
    <t>https://topol-dt.ru/upload/iblock/294/4a0b7c6d_23f4_11ef_ba90_5254001dfc81_89acd927_4e62_11ef_ba90_5254001dfc81.jpeg</t>
  </si>
  <si>
    <t>https://topol-dt.ru/upload/iblock/ce7/4a0b7c6d_23f4_11ef_ba90_5254001dfc81_8faea38a_4e62_11ef_ba90_5254001dfc81.jpeg</t>
  </si>
  <si>
    <t>https://topol-dt.ru/upload/iblock/fca/4a0b7c6d_23f4_11ef_ba90_5254001dfc81_8faea38b_4e62_11ef_ba90_5254001dfc81.jpeg</t>
  </si>
  <si>
    <t>https://topol-dt.ru/upload/iblock/910/4a0b7c6d_23f4_11ef_ba90_5254001dfc81_95c11f3a_4e62_11ef_ba90_5254001dfc81.jpeg</t>
  </si>
  <si>
    <t>https://topol-dt.ru/upload/iblock/e4d/4a0b7c6d_23f4_11ef_ba90_5254001dfc81_95c11f3b_4e62_11ef_ba90_5254001dfc81.jpeg</t>
  </si>
  <si>
    <t>https://topol-dt.ru/upload/iblock/02a/4a0b7c6d_23f4_11ef_ba90_5254001dfc81_95c11f3c_4e62_11ef_ba90_5254001dfc81.jpeg</t>
  </si>
  <si>
    <t>https://topol-dt.ru/upload/iblock/900/4a0b7c6d_23f4_11ef_ba90_5254001dfc81_9c43aa69_4e62_11ef_ba90_5254001dfc81.jpeg</t>
  </si>
  <si>
    <t>https://topol-dt.ru/upload/iblock/d5d/4a0b7c6d_23f4_11ef_ba90_5254001dfc81_9c43aa6a_4e62_11ef_ba90_5254001dfc81.jpeg</t>
  </si>
  <si>
    <t>https://topol-dt.ru/upload/iblock/590/4a0b7c6d_23f4_11ef_ba90_5254001dfc81_a4ef5712_4e62_11ef_ba90_5254001dfc81.jpeg</t>
  </si>
  <si>
    <t>https://topol-dt.ru/upload/iblock/813/4a0b7c6d_23f4_11ef_ba90_5254001dfc81_a4ef5713_4e62_11ef_ba90_5254001dfc81.jpeg</t>
  </si>
  <si>
    <t>https://topol-dt.ru/upload/iblock/65e/4a0b7c6d_23f4_11ef_ba90_5254001dfc81_a4ef5714_4e62_11ef_ba90_5254001dfc81.jpeg</t>
  </si>
  <si>
    <t>Тумба выкатная Polini Home Vector 105, с 3 ящиками и замком, дуб сонома</t>
  </si>
  <si>
    <t>17.15</t>
  </si>
  <si>
    <t>Тумба выкатная Polini Home Vector 105 – это компактное, но при этом функциональное изделие, которое будет сочетаться как уже с имеющейся мебелью, так и отлично впишется в интерьер отдельно. Модель можно разместить в спальне (как прикроватную тумбочку), в гостиной, холле, кабинете, а также расположить ее под письменным столом или рядом с ним, способствуя тем самым рациональному использованию пространства в комнате.Изделие имеет надежную фурнитуру и 3 выдвижных ящика на роликовых направляющих, в которых будет удобно хранить канцелярские принадлежности, тетради, документы, игрушки, аксессуары и т.д. Необходимые предметы будут всегда под рукой и при этом скрыты от посторонних глаз.Преимущества:3 выдвижных ящика;колеса для передвижения;быстрая сборка;легко моется;надежная фурнитура.Тумба оснащена колесами, благодаря чему ее легко и быстро можно переместить в любое удобное место без особых усилий.Изделие выполнено из высококачественного ЛДСП, края обработаны противоударной кромкой 2 мм.Габариты изделия (ШхГхВ) – 40х49х58 см.</t>
  </si>
  <si>
    <t>https://topol-dt.ru/catalog/komody_i_stoliki/tumba_vykatnaya_polini_home_vector_105_s_3_yashchikami_i_zamkom_dub_sonoma/</t>
  </si>
  <si>
    <t>https://topol-dt.ru/upload/iblock/24c/29e063d9_f9aa_11ef_ba9b_5254001dfc81_21c11267_737b_11f0_baa0_5254001dfc81.jpeg</t>
  </si>
  <si>
    <t>https://topol-dt.ru/upload/iblock/c80/29e063d9_f9aa_11ef_ba9b_5254001dfc81_21c1128c_737b_11f0_baa0_5254001dfc81.jpeg</t>
  </si>
  <si>
    <t>https://topol-dt.ru/upload/iblock/7da/29e063d9_f9aa_11ef_ba9b_5254001dfc81_2813f1d7_737b_11f0_baa0_5254001dfc81.jpeg</t>
  </si>
  <si>
    <t>https://topol-dt.ru/upload/iblock/bc6/29e063d9_f9aa_11ef_ba9b_5254001dfc81_2813f1d8_737b_11f0_baa0_5254001dfc81.jpeg</t>
  </si>
  <si>
    <t>https://topol-dt.ru/upload/iblock/99d/29e063d9_f9aa_11ef_ba9b_5254001dfc81_2813f1d9_737b_11f0_baa0_5254001dfc81.jpeg</t>
  </si>
  <si>
    <t>https://topol-dt.ru/upload/iblock/ea1/29e063d9_f9aa_11ef_ba9b_5254001dfc81_3100080d_737b_11f0_baa0_5254001dfc81.jpeg</t>
  </si>
  <si>
    <t>Шкаф-пенал Polini Home Vector 126, белый</t>
  </si>
  <si>
    <t>39.5</t>
  </si>
  <si>
    <t>Коллекция офисной мебели Polini Home Vector – идеальный выбор для тех, кто ценит современный стиль, функциональность и высокое качество. Эта мебель поможет создать продуктивное и комфортное пространство, будь то динамичный офис или уютный домашний кабинет.Шкаф-пенал Polini Home Vector 126 выполнен в классическом стиле, что делает его универсальным элементом, подходящим для любого интерьера.Преимущества:• Современный дизайн• Надежная фурнитура• Пластиковые ножки для удобства перемещения по полу• Штанга• закрытая полкаГабариты: (ВхШхГ) 200х40х50 см.</t>
  </si>
  <si>
    <t>https://topol-dt.ru/catalog/shkafy_i_stellazhi/shkaf_penal_polini_home_vector_126_belyy/</t>
  </si>
  <si>
    <t>https://topol-dt.ru/upload/iblock/147/1a158684_f9ab_11ef_ba9b_5254001dfc81_7509743d_9dd7_11f0_baa2_5254001dfc81.jpeg</t>
  </si>
  <si>
    <t>https://topol-dt.ru/upload/iblock/883/1a158684_f9ab_11ef_ba9b_5254001dfc81_7509743e_9dd7_11f0_baa2_5254001dfc81.jpeg</t>
  </si>
  <si>
    <t>https://topol-dt.ru/upload/iblock/dd9/1a158684_f9ab_11ef_ba9b_5254001dfc81_7b172e3f_9dd7_11f0_baa2_5254001dfc81.jpeg</t>
  </si>
  <si>
    <t>https://topol-dt.ru/upload/iblock/24c/1a158684_f9ab_11ef_ba9b_5254001dfc81_7b172e40_9dd7_11f0_baa2_5254001dfc81.jpeg</t>
  </si>
  <si>
    <t>https://topol-dt.ru/upload/iblock/3fd/1a158684_f9ab_11ef_ba9b_5254001dfc81_8141821d_9dd7_11f0_baa2_5254001dfc81.jpeg</t>
  </si>
  <si>
    <t>https://topol-dt.ru/upload/iblock/538/1a158684_f9ab_11ef_ba9b_5254001dfc81_8141821e_9dd7_11f0_baa2_5254001dfc81.jpeg</t>
  </si>
  <si>
    <t>https://topol-dt.ru/upload/iblock/e47/1a158684_f9ab_11ef_ba9b_5254001dfc81_8141821f_9dd7_11f0_baa2_5254001dfc81.jpeg</t>
  </si>
  <si>
    <t>https://topol-dt.ru/upload/iblock/cd0/1a158684_f9ab_11ef_ba9b_5254001dfc81_8a10f3de_9dd7_11f0_baa2_5254001dfc81.jpeg</t>
  </si>
  <si>
    <t>https://topol-dt.ru/upload/iblock/cfd/1a158684_f9ab_11ef_ba9b_5254001dfc81_8a10f3df_9dd7_11f0_baa2_5254001dfc81.jpeg</t>
  </si>
  <si>
    <t>https://topol-dt.ru/upload/iblock/331/1a158684_f9ab_11ef_ba9b_5254001dfc81_917d2312_9dd7_11f0_baa2_5254001dfc81.jpeg</t>
  </si>
  <si>
    <t>https://topol-dt.ru/upload/iblock/256/1a158684_f9ab_11ef_ba9b_5254001dfc81_10f20460_71f3_11f0_baa0_5254001dfc81.jpg</t>
  </si>
  <si>
    <t>https://topol-dt.ru/upload/iblock/705/1a158684_f9ab_11ef_ba9b_5254001dfc81_10f20461_71f3_11f0_baa0_5254001dfc81.jpg</t>
  </si>
  <si>
    <t>Стол приставной Polini Home Vector 005, ясень шимо тёмный</t>
  </si>
  <si>
    <t>https://topol-dt.ru/catalog/stoly/stol_pristavnoy_polini_home_vector_005_yasen_shimo_tyemnyy/</t>
  </si>
  <si>
    <t>https://topol-dt.ru/upload/iblock/3bc/13857fd2_f9a3_11ef_ba9b_5254001dfc81_d12c9ed3_737a_11f0_baa0_5254001dfc81.jpeg</t>
  </si>
  <si>
    <t>https://topol-dt.ru/upload/iblock/92e/13857fd2_f9a3_11ef_ba9b_5254001dfc81_3f105799_72b5_11f0_baa0_5254001dfc81.jpeg</t>
  </si>
  <si>
    <t>https://topol-dt.ru/upload/iblock/41d/13857fd2_f9a3_11ef_ba9b_5254001dfc81_3f10579a_72b5_11f0_baa0_5254001dfc81.jpeg</t>
  </si>
  <si>
    <t>https://topol-dt.ru/upload/iblock/105/13857fd2_f9a3_11ef_ba9b_5254001dfc81_47093ba1_72b5_11f0_baa0_5254001dfc81.jpeg</t>
  </si>
  <si>
    <t>https://topol-dt.ru/upload/iblock/d11/13857fd2_f9a3_11ef_ba9b_5254001dfc81_47093ba2_72b5_11f0_baa0_5254001dfc81.jpeg</t>
  </si>
  <si>
    <t>https://topol-dt.ru/upload/iblock/283/13857fd2_f9a3_11ef_ba9b_5254001dfc81_47093ba3_72b5_11f0_baa0_5254001dfc81.jpeg</t>
  </si>
  <si>
    <t>https://topol-dt.ru/upload/iblock/a64/13857fd2_f9a3_11ef_ba9b_5254001dfc81_4f72251c_72b5_11f0_baa0_5254001dfc81.jpeg</t>
  </si>
  <si>
    <t>https://topol-dt.ru/upload/iblock/fe3/13857fd2_f9a3_11ef_ba9b_5254001dfc81_4f72251d_72b5_11f0_baa0_5254001dfc81.jpeg</t>
  </si>
  <si>
    <t>https://topol-dt.ru/upload/iblock/72a/13857fd2_f9a3_11ef_ba9b_5254001dfc81_4f72251e_72b5_11f0_baa0_5254001dfc81.jpeg</t>
  </si>
  <si>
    <t>https://topol-dt.ru/upload/iblock/981/13857fd2_f9a3_11ef_ba9b_5254001dfc81_5c0bf7f8_72b5_11f0_baa0_5254001dfc81.jpeg</t>
  </si>
  <si>
    <t>https://topol-dt.ru/upload/iblock/f98/13857fd2_f9a3_11ef_ba9b_5254001dfc81_da2e2f68_737a_11f0_baa0_5254001dfc81.jpeg</t>
  </si>
  <si>
    <t>https://topol-dt.ru/upload/iblock/065/13857fd2_f9a3_11ef_ba9b_5254001dfc81_da2e2f69_737a_11f0_baa0_5254001dfc81.jpeg</t>
  </si>
  <si>
    <t>https://topol-dt.ru/upload/iblock/a24/13857fd2_f9a3_11ef_ba9b_5254001dfc81_56cb137c_5276_11f0_ba9f_5254001dfc81.pdf</t>
  </si>
  <si>
    <t>Кресло реклайнер-трансформер Polini Home механическое, бежевый</t>
  </si>
  <si>
    <t>Polini Home</t>
  </si>
  <si>
    <t>ЕАЭС RU Д-RU.РА03.В.29632/25</t>
  </si>
  <si>
    <t>https://topol-dt.ru/catalog/kresla_dlya_malomobilnykh_lyudey/kreslo_reklayner_transformer_polini_home_mekhanicheskoe_bezhevyy/</t>
  </si>
  <si>
    <t>https://topol-dt.ru/upload/iblock/f53/c294add1_87ba_11f0_baa0_5254001dfc81_b3fb4efb_a034_11f0_baa2_5254001dfc81.png</t>
  </si>
  <si>
    <t>https://topol-dt.ru/upload/iblock/88b/c294add1_87ba_11f0_baa0_5254001dfc81_b3fb4efc_a034_11f0_baa2_5254001dfc81.png</t>
  </si>
  <si>
    <t>https://topol-dt.ru/upload/iblock/764/c294add1_87ba_11f0_baa0_5254001dfc81_bb605908_a034_11f0_baa2_5254001dfc81.png</t>
  </si>
  <si>
    <t>https://topol-dt.ru/upload/iblock/5ad/c294add1_87ba_11f0_baa0_5254001dfc81_bb605909_a034_11f0_baa2_5254001dfc81.png</t>
  </si>
  <si>
    <t>https://topol-dt.ru/upload/iblock/f2c/c294add1_87ba_11f0_baa0_5254001dfc81_c29ce00f_a034_11f0_baa2_5254001dfc81.png</t>
  </si>
  <si>
    <t>https://topol-dt.ru/upload/iblock/467/c294add1_87ba_11f0_baa0_5254001dfc81_c29ce010_a034_11f0_baa2_5254001dfc81.png</t>
  </si>
  <si>
    <t>https://topol-dt.ru/upload/iblock/d71/c294add1_87ba_11f0_baa0_5254001dfc81_c975413d_a034_11f0_baa2_5254001dfc81.png</t>
  </si>
  <si>
    <t>https://topol-dt.ru/upload/iblock/2cc/c294add1_87ba_11f0_baa0_5254001dfc81_c975413e_a034_11f0_baa2_5254001dfc81.png</t>
  </si>
  <si>
    <t>https://topol-dt.ru/upload/iblock/9c9/c294add1_87ba_11f0_baa0_5254001dfc81_d1623151_a034_11f0_baa2_5254001dfc81.png</t>
  </si>
  <si>
    <t>Кресло реклайнер-трансформер Polini Home механическое, оливковый</t>
  </si>
  <si>
    <t>оливковый</t>
  </si>
  <si>
    <t>https://topol-dt.ru/catalog/kresla_dlya_malomobilnykh_lyudey/kreslo_reklayner_transformer_polini_home_mekhanicheskoe_olivkovyy/</t>
  </si>
  <si>
    <t>https://topol-dt.ru/upload/iblock/478/d5410116_87ba_11f0_baa0_5254001dfc81_eb37f33b_a034_11f0_baa2_5254001dfc81.png</t>
  </si>
  <si>
    <t>https://topol-dt.ru/upload/iblock/eee/d5410116_87ba_11f0_baa0_5254001dfc81_eb37f33c_a034_11f0_baa2_5254001dfc81.png</t>
  </si>
  <si>
    <t>https://topol-dt.ru/upload/iblock/ac1/d5410116_87ba_11f0_baa0_5254001dfc81_f1eef0f1_a034_11f0_baa2_5254001dfc81.png</t>
  </si>
  <si>
    <t>https://topol-dt.ru/upload/iblock/1dc/d5410116_87ba_11f0_baa0_5254001dfc81_f1eef0f2_a034_11f0_baa2_5254001dfc81.png</t>
  </si>
  <si>
    <t>https://topol-dt.ru/upload/iblock/b7e/d5410116_87ba_11f0_baa0_5254001dfc81_f1eef0f3_a034_11f0_baa2_5254001dfc81.png</t>
  </si>
  <si>
    <t>https://topol-dt.ru/upload/iblock/d8b/d5410116_87ba_11f0_baa0_5254001dfc81_fa28311d_a034_11f0_baa2_5254001dfc81.png</t>
  </si>
  <si>
    <t>https://topol-dt.ru/upload/iblock/f03/d5410116_87ba_11f0_baa0_5254001dfc81_fa28311e_a034_11f0_baa2_5254001dfc81.png</t>
  </si>
  <si>
    <t>https://topol-dt.ru/upload/iblock/b1f/d5410116_87ba_11f0_baa0_5254001dfc81_fa28311f_a034_11f0_baa2_5254001dfc81.png</t>
  </si>
  <si>
    <t>https://topol-dt.ru/upload/iblock/806/d5410116_87ba_11f0_baa0_5254001dfc81_0362ebfc_a035_11f0_baa2_5254001dfc81.png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</si>
</sst>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204"/>
      <scheme val="minor"/>
    </font>
    <font>
      <sz val="11"/>
      <color theme="1"/>
      <name val="Aptos Narrow"/>
      <family val="2"/>
      <charset val="204"/>
      <scheme val="minor"/>
    </font>
    <font>
      <sz val="18"/>
      <color theme="3"/>
      <name val="Aptos Display"/>
      <family val="2"/>
      <charset val="204"/>
      <scheme val="major"/>
    </font>
    <font>
      <b/>
      <sz val="15"/>
      <color theme="3"/>
      <name val="Aptos Narrow"/>
      <family val="2"/>
      <charset val="204"/>
      <scheme val="minor"/>
    </font>
    <font>
      <b/>
      <sz val="13"/>
      <color theme="3"/>
      <name val="Aptos Narrow"/>
      <family val="2"/>
      <charset val="204"/>
      <scheme val="minor"/>
    </font>
    <font>
      <b/>
      <sz val="11"/>
      <color theme="3"/>
      <name val="Aptos Narrow"/>
      <family val="2"/>
      <charset val="204"/>
      <scheme val="minor"/>
    </font>
    <font>
      <sz val="11"/>
      <color rgb="FF006100"/>
      <name val="Aptos Narrow"/>
      <family val="2"/>
      <charset val="204"/>
      <scheme val="minor"/>
    </font>
    <font>
      <sz val="11"/>
      <color rgb="FF9C0006"/>
      <name val="Aptos Narrow"/>
      <family val="2"/>
      <charset val="204"/>
      <scheme val="minor"/>
    </font>
    <font>
      <sz val="11"/>
      <color rgb="FF9C5700"/>
      <name val="Aptos Narrow"/>
      <family val="2"/>
      <charset val="204"/>
      <scheme val="minor"/>
    </font>
    <font>
      <sz val="11"/>
      <color rgb="FF3F3F76"/>
      <name val="Aptos Narrow"/>
      <family val="2"/>
      <charset val="204"/>
      <scheme val="minor"/>
    </font>
    <font>
      <b/>
      <sz val="11"/>
      <color rgb="FF3F3F3F"/>
      <name val="Aptos Narrow"/>
      <family val="2"/>
      <charset val="204"/>
      <scheme val="minor"/>
    </font>
    <font>
      <b/>
      <sz val="11"/>
      <color rgb="FFFA7D00"/>
      <name val="Aptos Narrow"/>
      <family val="2"/>
      <charset val="204"/>
      <scheme val="minor"/>
    </font>
    <font>
      <sz val="11"/>
      <color rgb="FFFA7D00"/>
      <name val="Aptos Narrow"/>
      <family val="2"/>
      <charset val="204"/>
      <scheme val="minor"/>
    </font>
    <font>
      <b/>
      <sz val="11"/>
      <color theme="0"/>
      <name val="Aptos Narrow"/>
      <family val="2"/>
      <charset val="204"/>
      <scheme val="minor"/>
    </font>
    <font>
      <sz val="11"/>
      <color rgb="FFFF0000"/>
      <name val="Aptos Narrow"/>
      <family val="2"/>
      <charset val="204"/>
      <scheme val="minor"/>
    </font>
    <font>
      <i/>
      <sz val="11"/>
      <color rgb="FF7F7F7F"/>
      <name val="Aptos Narrow"/>
      <family val="2"/>
      <charset val="204"/>
      <scheme val="minor"/>
    </font>
    <font>
      <b/>
      <sz val="11"/>
      <color theme="1"/>
      <name val="Aptos Narrow"/>
      <family val="2"/>
      <charset val="204"/>
      <scheme val="minor"/>
    </font>
    <font>
      <sz val="11"/>
      <color theme="0"/>
      <name val="Aptos Narrow"/>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6" fontId="0" fillId="0" borderId="0" xfId="0" applyNumberFormat="1"/>
    <xf numFmtId="17" fontId="0" fillId="0" borderId="0" xfId="0" applyNumberFormat="1"/>
    <xf numFmtId="0" fontId="0" fillId="0" borderId="0" xfId="0" quotePrefix="1"/>
    <xf numFmtId="0" fontId="0" fillId="0" borderId="0" xfId="0" applyAlignment="1">
      <alignment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B14BF-6E09-470F-AFAE-673A034B8E6C}">
  <dimension ref="A1:CF1839"/>
  <sheetViews>
    <sheetView tabSelected="1" topLeftCell="D1" workbookViewId="0"/>
  </sheetViews>
  <sheetFormatPr defaultRowHeight="14.4" x14ac:dyDescent="0.3"/>
  <cols>
    <col min="1" max="1" width="102.44140625" bestFit="1" customWidth="1"/>
    <col min="2" max="2" width="13.33203125" bestFit="1" customWidth="1"/>
    <col min="3" max="3" width="28.88671875" bestFit="1" customWidth="1"/>
    <col min="4" max="4" width="23.109375" bestFit="1" customWidth="1"/>
    <col min="5" max="5" width="6.6640625" customWidth="1"/>
    <col min="6" max="6" width="7.5546875" customWidth="1"/>
    <col min="7" max="7" width="4.6640625" customWidth="1"/>
    <col min="8" max="8" width="32.77734375" bestFit="1" customWidth="1"/>
    <col min="9" max="9" width="34.5546875" bestFit="1" customWidth="1"/>
    <col min="10" max="10" width="33.6640625" bestFit="1" customWidth="1"/>
    <col min="15" max="15" width="17.6640625" customWidth="1"/>
    <col min="26" max="26" width="28.88671875" customWidth="1"/>
    <col min="27" max="27" width="27" customWidth="1"/>
    <col min="28" max="28" width="14.5546875" bestFit="1" customWidth="1"/>
    <col min="29" max="29" width="18.77734375" customWidth="1"/>
    <col min="30" max="30" width="21" customWidth="1"/>
    <col min="31" max="31" width="11.88671875" customWidth="1"/>
    <col min="32" max="32" width="21.6640625" customWidth="1"/>
    <col min="33" max="33" width="21" customWidth="1"/>
  </cols>
  <sheetData>
    <row r="1" spans="1:8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row>
    <row r="2" spans="1:84" x14ac:dyDescent="0.3">
      <c r="A2" t="s">
        <v>84</v>
      </c>
      <c r="B2" t="str">
        <f>"0005533"</f>
        <v>0005533</v>
      </c>
      <c r="C2" t="s">
        <v>85</v>
      </c>
      <c r="D2" t="s">
        <v>86</v>
      </c>
      <c r="E2">
        <v>90</v>
      </c>
      <c r="F2">
        <v>35</v>
      </c>
      <c r="G2">
        <v>160</v>
      </c>
      <c r="K2">
        <v>0</v>
      </c>
      <c r="L2" t="s">
        <v>87</v>
      </c>
      <c r="M2">
        <v>0.05</v>
      </c>
      <c r="O2">
        <v>4607139775562</v>
      </c>
      <c r="Q2" t="s">
        <v>88</v>
      </c>
      <c r="S2">
        <v>20</v>
      </c>
      <c r="U2" t="s">
        <v>89</v>
      </c>
      <c r="V2" t="s">
        <v>90</v>
      </c>
      <c r="Y2">
        <v>6307909800</v>
      </c>
      <c r="Z2" t="s">
        <v>91</v>
      </c>
      <c r="AA2" t="s">
        <v>92</v>
      </c>
      <c r="AB2">
        <v>250</v>
      </c>
      <c r="AC2">
        <v>208</v>
      </c>
      <c r="AD2" t="s">
        <v>93</v>
      </c>
      <c r="AE2">
        <v>0</v>
      </c>
      <c r="AF2">
        <v>0</v>
      </c>
      <c r="AG2" t="s">
        <v>94</v>
      </c>
      <c r="AH2" t="s">
        <v>95</v>
      </c>
    </row>
    <row r="3" spans="1:84" x14ac:dyDescent="0.3">
      <c r="A3" t="s">
        <v>96</v>
      </c>
      <c r="B3" t="str">
        <f>"0005424"</f>
        <v>0005424</v>
      </c>
      <c r="D3" t="s">
        <v>97</v>
      </c>
      <c r="E3">
        <v>355</v>
      </c>
      <c r="F3">
        <v>270</v>
      </c>
      <c r="G3">
        <v>75</v>
      </c>
      <c r="K3">
        <v>0</v>
      </c>
      <c r="L3" s="1">
        <v>45839</v>
      </c>
      <c r="M3">
        <v>1.55</v>
      </c>
      <c r="O3">
        <v>4630074142571</v>
      </c>
      <c r="Q3" t="s">
        <v>88</v>
      </c>
      <c r="S3">
        <v>10</v>
      </c>
      <c r="V3" t="s">
        <v>98</v>
      </c>
      <c r="Y3">
        <v>9503009909</v>
      </c>
      <c r="Z3" t="s">
        <v>99</v>
      </c>
      <c r="AA3" t="s">
        <v>100</v>
      </c>
      <c r="AB3">
        <v>750</v>
      </c>
      <c r="AC3">
        <v>625</v>
      </c>
      <c r="AD3" t="s">
        <v>101</v>
      </c>
      <c r="AE3">
        <v>0</v>
      </c>
      <c r="AF3">
        <v>0</v>
      </c>
      <c r="AG3" t="s">
        <v>102</v>
      </c>
      <c r="AH3" t="s">
        <v>103</v>
      </c>
      <c r="AI3" t="s">
        <v>104</v>
      </c>
      <c r="AJ3" t="s">
        <v>105</v>
      </c>
      <c r="AK3" t="s">
        <v>106</v>
      </c>
      <c r="AL3" t="s">
        <v>107</v>
      </c>
    </row>
    <row r="4" spans="1:84" x14ac:dyDescent="0.3">
      <c r="A4" t="s">
        <v>108</v>
      </c>
      <c r="B4" t="str">
        <f>"0005578"</f>
        <v>0005578</v>
      </c>
      <c r="C4" t="s">
        <v>109</v>
      </c>
      <c r="D4" t="s">
        <v>110</v>
      </c>
      <c r="E4">
        <v>0</v>
      </c>
      <c r="F4">
        <v>0</v>
      </c>
      <c r="G4">
        <v>0</v>
      </c>
      <c r="K4">
        <v>0</v>
      </c>
      <c r="L4" t="s">
        <v>111</v>
      </c>
      <c r="O4">
        <v>4607139777405</v>
      </c>
      <c r="Q4" t="s">
        <v>88</v>
      </c>
      <c r="S4">
        <v>20</v>
      </c>
      <c r="Z4" t="s">
        <v>112</v>
      </c>
      <c r="AA4" t="s">
        <v>113</v>
      </c>
      <c r="AC4">
        <v>0</v>
      </c>
      <c r="AD4" t="s">
        <v>114</v>
      </c>
      <c r="AE4">
        <v>0</v>
      </c>
      <c r="AF4">
        <v>0</v>
      </c>
    </row>
    <row r="5" spans="1:84" x14ac:dyDescent="0.3">
      <c r="A5" t="s">
        <v>115</v>
      </c>
      <c r="B5" t="str">
        <f>"0005558-2"</f>
        <v>0005558-2</v>
      </c>
      <c r="C5" t="s">
        <v>116</v>
      </c>
      <c r="D5" t="s">
        <v>117</v>
      </c>
      <c r="E5">
        <v>620</v>
      </c>
      <c r="F5">
        <v>220</v>
      </c>
      <c r="G5">
        <v>370</v>
      </c>
      <c r="K5">
        <v>0</v>
      </c>
      <c r="L5" s="1">
        <v>45718</v>
      </c>
      <c r="M5">
        <v>2.1</v>
      </c>
      <c r="O5">
        <v>4607139776279</v>
      </c>
      <c r="Q5" t="s">
        <v>88</v>
      </c>
      <c r="S5">
        <v>20</v>
      </c>
      <c r="V5" t="s">
        <v>118</v>
      </c>
      <c r="W5" t="s">
        <v>119</v>
      </c>
      <c r="Y5">
        <v>6302210000</v>
      </c>
      <c r="Z5" t="s">
        <v>120</v>
      </c>
      <c r="AA5" t="s">
        <v>121</v>
      </c>
      <c r="AB5">
        <v>2150</v>
      </c>
      <c r="AC5">
        <v>1792</v>
      </c>
      <c r="AD5" t="s">
        <v>122</v>
      </c>
      <c r="AE5">
        <v>0</v>
      </c>
      <c r="AF5">
        <v>0</v>
      </c>
      <c r="AG5" t="s">
        <v>123</v>
      </c>
      <c r="AH5" t="s">
        <v>124</v>
      </c>
      <c r="AI5" t="s">
        <v>125</v>
      </c>
    </row>
    <row r="6" spans="1:84" x14ac:dyDescent="0.3">
      <c r="A6" t="s">
        <v>126</v>
      </c>
      <c r="B6" t="str">
        <f>"0005558-3"</f>
        <v>0005558-3</v>
      </c>
      <c r="C6" t="s">
        <v>85</v>
      </c>
      <c r="D6" t="s">
        <v>117</v>
      </c>
      <c r="E6">
        <v>620</v>
      </c>
      <c r="F6">
        <v>220</v>
      </c>
      <c r="G6">
        <v>370</v>
      </c>
      <c r="K6">
        <v>0</v>
      </c>
      <c r="L6" s="1">
        <v>45718</v>
      </c>
      <c r="M6">
        <v>2.1</v>
      </c>
      <c r="O6">
        <v>4607139776293</v>
      </c>
      <c r="Q6" t="s">
        <v>88</v>
      </c>
      <c r="S6">
        <v>20</v>
      </c>
      <c r="U6" t="s">
        <v>127</v>
      </c>
      <c r="V6" t="s">
        <v>128</v>
      </c>
      <c r="W6" t="s">
        <v>119</v>
      </c>
      <c r="Y6">
        <v>9404909000</v>
      </c>
      <c r="Z6" t="s">
        <v>129</v>
      </c>
      <c r="AA6" t="s">
        <v>130</v>
      </c>
      <c r="AB6">
        <v>2250</v>
      </c>
      <c r="AC6">
        <v>1875</v>
      </c>
      <c r="AD6" t="s">
        <v>122</v>
      </c>
      <c r="AE6">
        <v>0</v>
      </c>
      <c r="AF6">
        <v>0</v>
      </c>
      <c r="AG6" t="s">
        <v>131</v>
      </c>
      <c r="AH6" t="s">
        <v>132</v>
      </c>
      <c r="AI6" t="s">
        <v>133</v>
      </c>
    </row>
    <row r="7" spans="1:84" x14ac:dyDescent="0.3">
      <c r="A7" t="s">
        <v>134</v>
      </c>
      <c r="B7" t="str">
        <f>"0005558-4"</f>
        <v>0005558-4</v>
      </c>
      <c r="C7" t="s">
        <v>135</v>
      </c>
      <c r="D7" t="s">
        <v>117</v>
      </c>
      <c r="E7">
        <v>620</v>
      </c>
      <c r="F7">
        <v>220</v>
      </c>
      <c r="G7">
        <v>370</v>
      </c>
      <c r="K7">
        <v>0</v>
      </c>
      <c r="L7" s="1">
        <v>45718</v>
      </c>
      <c r="M7">
        <v>2.1</v>
      </c>
      <c r="O7">
        <v>4607139776316</v>
      </c>
      <c r="Q7" t="s">
        <v>88</v>
      </c>
      <c r="S7">
        <v>20</v>
      </c>
      <c r="V7" t="s">
        <v>128</v>
      </c>
      <c r="W7" t="s">
        <v>118</v>
      </c>
      <c r="Y7">
        <v>6302210000</v>
      </c>
      <c r="Z7" t="s">
        <v>136</v>
      </c>
      <c r="AA7" t="s">
        <v>137</v>
      </c>
      <c r="AB7">
        <v>2150</v>
      </c>
      <c r="AC7">
        <v>1792</v>
      </c>
      <c r="AD7" t="s">
        <v>122</v>
      </c>
      <c r="AE7">
        <v>0</v>
      </c>
      <c r="AF7">
        <v>0</v>
      </c>
      <c r="AG7" t="s">
        <v>138</v>
      </c>
      <c r="AH7" t="s">
        <v>139</v>
      </c>
      <c r="AI7" t="s">
        <v>140</v>
      </c>
      <c r="AJ7" t="s">
        <v>141</v>
      </c>
      <c r="AK7" t="s">
        <v>142</v>
      </c>
    </row>
    <row r="8" spans="1:84" x14ac:dyDescent="0.3">
      <c r="A8" t="s">
        <v>143</v>
      </c>
      <c r="B8" t="str">
        <f>"0005564-1"</f>
        <v>0005564-1</v>
      </c>
      <c r="C8" t="s">
        <v>144</v>
      </c>
      <c r="D8" t="s">
        <v>110</v>
      </c>
      <c r="E8">
        <v>310</v>
      </c>
      <c r="F8">
        <v>250</v>
      </c>
      <c r="G8">
        <v>30</v>
      </c>
      <c r="K8">
        <v>0</v>
      </c>
      <c r="L8" t="s">
        <v>145</v>
      </c>
      <c r="M8">
        <v>0.5</v>
      </c>
      <c r="O8">
        <v>4607139776736</v>
      </c>
      <c r="Q8" t="s">
        <v>88</v>
      </c>
      <c r="S8">
        <v>20</v>
      </c>
      <c r="U8" t="s">
        <v>146</v>
      </c>
      <c r="V8" t="s">
        <v>118</v>
      </c>
      <c r="Y8">
        <v>6302210000</v>
      </c>
      <c r="Z8" t="s">
        <v>147</v>
      </c>
      <c r="AA8" t="s">
        <v>148</v>
      </c>
      <c r="AB8">
        <v>850</v>
      </c>
      <c r="AC8">
        <v>708</v>
      </c>
      <c r="AD8" t="s">
        <v>149</v>
      </c>
      <c r="AE8">
        <v>0</v>
      </c>
      <c r="AF8">
        <v>0</v>
      </c>
      <c r="AG8" t="s">
        <v>150</v>
      </c>
      <c r="AH8" t="s">
        <v>151</v>
      </c>
      <c r="AI8" t="s">
        <v>152</v>
      </c>
      <c r="AJ8" t="s">
        <v>153</v>
      </c>
      <c r="AK8" t="s">
        <v>154</v>
      </c>
    </row>
    <row r="9" spans="1:84" x14ac:dyDescent="0.3">
      <c r="A9" t="s">
        <v>155</v>
      </c>
      <c r="B9" t="str">
        <f>"0005564-2"</f>
        <v>0005564-2</v>
      </c>
      <c r="C9" t="s">
        <v>116</v>
      </c>
      <c r="D9" t="s">
        <v>110</v>
      </c>
      <c r="E9">
        <v>310</v>
      </c>
      <c r="F9">
        <v>250</v>
      </c>
      <c r="G9">
        <v>30</v>
      </c>
      <c r="K9">
        <v>0</v>
      </c>
      <c r="L9" t="s">
        <v>145</v>
      </c>
      <c r="M9">
        <v>0.5</v>
      </c>
      <c r="O9">
        <v>4607139776750</v>
      </c>
      <c r="Q9" t="s">
        <v>88</v>
      </c>
      <c r="S9">
        <v>20</v>
      </c>
      <c r="U9" t="s">
        <v>146</v>
      </c>
      <c r="V9" t="s">
        <v>118</v>
      </c>
      <c r="Y9">
        <v>6302210000</v>
      </c>
      <c r="Z9" t="s">
        <v>156</v>
      </c>
      <c r="AA9" t="s">
        <v>157</v>
      </c>
      <c r="AB9">
        <v>850</v>
      </c>
      <c r="AC9">
        <v>708</v>
      </c>
      <c r="AD9" t="s">
        <v>149</v>
      </c>
      <c r="AE9">
        <v>0</v>
      </c>
      <c r="AF9">
        <v>0</v>
      </c>
      <c r="AG9" t="s">
        <v>158</v>
      </c>
      <c r="AH9" t="s">
        <v>159</v>
      </c>
      <c r="AI9" t="s">
        <v>160</v>
      </c>
      <c r="AJ9" t="s">
        <v>161</v>
      </c>
    </row>
    <row r="10" spans="1:84" x14ac:dyDescent="0.3">
      <c r="A10" t="s">
        <v>162</v>
      </c>
      <c r="B10" t="str">
        <f>"0005564-4"</f>
        <v>0005564-4</v>
      </c>
      <c r="C10" t="s">
        <v>135</v>
      </c>
      <c r="D10" t="s">
        <v>110</v>
      </c>
      <c r="E10">
        <v>310</v>
      </c>
      <c r="F10">
        <v>250</v>
      </c>
      <c r="G10">
        <v>30</v>
      </c>
      <c r="K10">
        <v>0</v>
      </c>
      <c r="L10" t="s">
        <v>145</v>
      </c>
      <c r="M10">
        <v>0.5</v>
      </c>
      <c r="O10">
        <v>4607139776798</v>
      </c>
      <c r="Q10" t="s">
        <v>88</v>
      </c>
      <c r="S10">
        <v>20</v>
      </c>
      <c r="U10" t="s">
        <v>146</v>
      </c>
      <c r="V10" t="s">
        <v>118</v>
      </c>
      <c r="Y10">
        <v>6302210000</v>
      </c>
      <c r="Z10" t="s">
        <v>163</v>
      </c>
      <c r="AA10" t="s">
        <v>164</v>
      </c>
      <c r="AB10">
        <v>850</v>
      </c>
      <c r="AC10">
        <v>708</v>
      </c>
      <c r="AD10" t="s">
        <v>149</v>
      </c>
      <c r="AE10">
        <v>0</v>
      </c>
      <c r="AF10">
        <v>0</v>
      </c>
      <c r="AG10" t="s">
        <v>165</v>
      </c>
      <c r="AH10" t="s">
        <v>166</v>
      </c>
      <c r="AI10" t="s">
        <v>167</v>
      </c>
      <c r="AJ10" t="s">
        <v>168</v>
      </c>
      <c r="AK10" t="s">
        <v>169</v>
      </c>
      <c r="AL10" t="s">
        <v>170</v>
      </c>
      <c r="AM10" t="s">
        <v>171</v>
      </c>
    </row>
    <row r="11" spans="1:84" x14ac:dyDescent="0.3">
      <c r="A11" t="s">
        <v>172</v>
      </c>
      <c r="B11" t="str">
        <f>"0005566"</f>
        <v>0005566</v>
      </c>
      <c r="C11" t="s">
        <v>109</v>
      </c>
      <c r="D11" t="s">
        <v>110</v>
      </c>
      <c r="E11">
        <v>0</v>
      </c>
      <c r="F11">
        <v>0</v>
      </c>
      <c r="G11">
        <v>0</v>
      </c>
      <c r="K11">
        <v>0</v>
      </c>
      <c r="L11" t="s">
        <v>173</v>
      </c>
      <c r="O11">
        <v>4607139778525</v>
      </c>
      <c r="Q11" t="s">
        <v>88</v>
      </c>
      <c r="S11">
        <v>20</v>
      </c>
      <c r="Z11" t="s">
        <v>174</v>
      </c>
      <c r="AA11" t="s">
        <v>175</v>
      </c>
      <c r="AC11">
        <v>0</v>
      </c>
      <c r="AD11" t="s">
        <v>114</v>
      </c>
      <c r="AE11">
        <v>0</v>
      </c>
      <c r="AF11">
        <v>0</v>
      </c>
    </row>
    <row r="12" spans="1:84" x14ac:dyDescent="0.3">
      <c r="A12" t="s">
        <v>176</v>
      </c>
      <c r="B12" t="str">
        <f>"0005691-1"</f>
        <v>0005691-1</v>
      </c>
      <c r="C12" t="s">
        <v>177</v>
      </c>
      <c r="D12" t="s">
        <v>178</v>
      </c>
      <c r="E12">
        <v>660</v>
      </c>
      <c r="F12">
        <v>610</v>
      </c>
      <c r="G12">
        <v>140</v>
      </c>
      <c r="K12">
        <v>0</v>
      </c>
      <c r="L12" s="1">
        <v>45783</v>
      </c>
      <c r="M12">
        <v>6</v>
      </c>
      <c r="O12">
        <v>4610012350640</v>
      </c>
      <c r="Q12" t="s">
        <v>88</v>
      </c>
      <c r="R12" t="s">
        <v>179</v>
      </c>
      <c r="S12">
        <v>20</v>
      </c>
      <c r="U12" t="s">
        <v>180</v>
      </c>
      <c r="V12" t="s">
        <v>181</v>
      </c>
      <c r="Y12">
        <v>9403208009</v>
      </c>
      <c r="Z12" t="s">
        <v>182</v>
      </c>
      <c r="AA12" t="s">
        <v>183</v>
      </c>
      <c r="AB12">
        <v>1550</v>
      </c>
      <c r="AC12">
        <v>1292</v>
      </c>
      <c r="AD12" t="s">
        <v>184</v>
      </c>
      <c r="AE12">
        <v>0</v>
      </c>
      <c r="AF12">
        <v>0</v>
      </c>
      <c r="AG12" t="s">
        <v>185</v>
      </c>
      <c r="AH12" t="s">
        <v>186</v>
      </c>
      <c r="AI12" t="s">
        <v>187</v>
      </c>
      <c r="AJ12" t="s">
        <v>188</v>
      </c>
      <c r="AK12" t="s">
        <v>189</v>
      </c>
      <c r="AL12" t="s">
        <v>190</v>
      </c>
      <c r="AM12" t="s">
        <v>191</v>
      </c>
      <c r="AN12" t="s">
        <v>192</v>
      </c>
      <c r="AO12" t="s">
        <v>193</v>
      </c>
      <c r="AP12" t="s">
        <v>194</v>
      </c>
    </row>
    <row r="13" spans="1:84" x14ac:dyDescent="0.3">
      <c r="A13" t="s">
        <v>195</v>
      </c>
      <c r="B13" t="str">
        <f>"0005537-1"</f>
        <v>0005537-1</v>
      </c>
      <c r="C13" t="s">
        <v>196</v>
      </c>
      <c r="E13">
        <v>640</v>
      </c>
      <c r="F13">
        <v>570</v>
      </c>
      <c r="G13">
        <v>120</v>
      </c>
      <c r="K13">
        <v>0</v>
      </c>
      <c r="L13" s="2">
        <v>26512</v>
      </c>
      <c r="M13">
        <v>7.26</v>
      </c>
      <c r="O13">
        <v>4610012350688</v>
      </c>
      <c r="Q13" t="s">
        <v>88</v>
      </c>
      <c r="S13">
        <v>20</v>
      </c>
      <c r="U13" t="s">
        <v>197</v>
      </c>
      <c r="V13" t="s">
        <v>90</v>
      </c>
      <c r="Y13">
        <v>9610000000</v>
      </c>
      <c r="Z13" t="s">
        <v>198</v>
      </c>
      <c r="AA13" t="s">
        <v>199</v>
      </c>
      <c r="AB13">
        <v>2500</v>
      </c>
      <c r="AC13">
        <v>2083</v>
      </c>
      <c r="AD13" t="s">
        <v>200</v>
      </c>
      <c r="AE13">
        <v>0</v>
      </c>
      <c r="AF13">
        <v>0</v>
      </c>
      <c r="AG13" t="s">
        <v>201</v>
      </c>
      <c r="AH13" t="s">
        <v>202</v>
      </c>
      <c r="AI13" t="s">
        <v>203</v>
      </c>
      <c r="AJ13" t="s">
        <v>204</v>
      </c>
      <c r="AK13" t="s">
        <v>205</v>
      </c>
      <c r="AL13" t="s">
        <v>206</v>
      </c>
    </row>
    <row r="14" spans="1:84" x14ac:dyDescent="0.3">
      <c r="A14" t="s">
        <v>207</v>
      </c>
      <c r="B14" t="str">
        <f>"0001015-1"</f>
        <v>0001015-1</v>
      </c>
      <c r="C14" t="s">
        <v>144</v>
      </c>
      <c r="D14" t="s">
        <v>117</v>
      </c>
      <c r="E14">
        <v>700</v>
      </c>
      <c r="F14">
        <v>250</v>
      </c>
      <c r="G14">
        <v>420</v>
      </c>
      <c r="K14">
        <v>0</v>
      </c>
      <c r="L14" s="2">
        <v>45717</v>
      </c>
      <c r="M14">
        <v>3.05</v>
      </c>
      <c r="O14">
        <v>4610012351586</v>
      </c>
      <c r="Q14" t="s">
        <v>88</v>
      </c>
      <c r="S14">
        <v>20</v>
      </c>
      <c r="U14" t="s">
        <v>208</v>
      </c>
      <c r="V14" t="s">
        <v>128</v>
      </c>
      <c r="W14" t="s">
        <v>118</v>
      </c>
      <c r="Y14">
        <v>6302210000</v>
      </c>
      <c r="Z14" t="s">
        <v>209</v>
      </c>
      <c r="AA14" t="s">
        <v>210</v>
      </c>
      <c r="AB14">
        <v>2350</v>
      </c>
      <c r="AC14">
        <v>1958</v>
      </c>
      <c r="AD14" t="s">
        <v>122</v>
      </c>
      <c r="AE14">
        <v>0</v>
      </c>
      <c r="AF14">
        <v>0</v>
      </c>
      <c r="AG14" t="s">
        <v>211</v>
      </c>
      <c r="AH14" t="s">
        <v>212</v>
      </c>
      <c r="AI14" t="s">
        <v>213</v>
      </c>
    </row>
    <row r="15" spans="1:84" x14ac:dyDescent="0.3">
      <c r="A15" t="s">
        <v>214</v>
      </c>
      <c r="B15" t="str">
        <f>"0001015-4"</f>
        <v>0001015-4</v>
      </c>
      <c r="C15" t="s">
        <v>135</v>
      </c>
      <c r="D15" t="s">
        <v>117</v>
      </c>
      <c r="E15">
        <v>700</v>
      </c>
      <c r="F15">
        <v>250</v>
      </c>
      <c r="G15">
        <v>420</v>
      </c>
      <c r="K15">
        <v>0</v>
      </c>
      <c r="L15" s="2">
        <v>45717</v>
      </c>
      <c r="M15">
        <v>3.05</v>
      </c>
      <c r="O15">
        <v>4610012351647</v>
      </c>
      <c r="Q15" t="s">
        <v>88</v>
      </c>
      <c r="S15">
        <v>20</v>
      </c>
      <c r="U15" t="s">
        <v>208</v>
      </c>
      <c r="V15" t="s">
        <v>128</v>
      </c>
      <c r="W15" t="s">
        <v>118</v>
      </c>
      <c r="Y15">
        <v>6302210000</v>
      </c>
      <c r="Z15" t="s">
        <v>215</v>
      </c>
      <c r="AA15" t="s">
        <v>216</v>
      </c>
      <c r="AB15">
        <v>2350</v>
      </c>
      <c r="AC15">
        <v>1958</v>
      </c>
      <c r="AD15" t="s">
        <v>122</v>
      </c>
      <c r="AE15">
        <v>0</v>
      </c>
      <c r="AF15">
        <v>0</v>
      </c>
      <c r="AG15" t="s">
        <v>217</v>
      </c>
      <c r="AH15" t="s">
        <v>218</v>
      </c>
      <c r="AI15" t="s">
        <v>219</v>
      </c>
    </row>
    <row r="16" spans="1:84" x14ac:dyDescent="0.3">
      <c r="A16" t="s">
        <v>220</v>
      </c>
      <c r="B16" t="str">
        <f>"0005605-3"</f>
        <v>0005605-3</v>
      </c>
      <c r="D16" t="s">
        <v>86</v>
      </c>
      <c r="E16">
        <v>670</v>
      </c>
      <c r="F16">
        <v>290</v>
      </c>
      <c r="G16">
        <v>150</v>
      </c>
      <c r="K16">
        <v>0</v>
      </c>
      <c r="L16">
        <v>1</v>
      </c>
      <c r="M16">
        <v>0.95</v>
      </c>
      <c r="O16">
        <v>4610012351661</v>
      </c>
      <c r="Q16" t="s">
        <v>88</v>
      </c>
      <c r="S16">
        <v>20</v>
      </c>
      <c r="U16" t="s">
        <v>221</v>
      </c>
      <c r="V16" t="s">
        <v>222</v>
      </c>
      <c r="Y16">
        <v>4202929800</v>
      </c>
      <c r="Z16" t="s">
        <v>223</v>
      </c>
      <c r="AA16" t="s">
        <v>224</v>
      </c>
      <c r="AB16">
        <v>1650</v>
      </c>
      <c r="AC16">
        <v>1375</v>
      </c>
      <c r="AD16" t="s">
        <v>225</v>
      </c>
      <c r="AE16">
        <v>0</v>
      </c>
      <c r="AF16">
        <v>0</v>
      </c>
      <c r="AG16" t="s">
        <v>226</v>
      </c>
      <c r="AH16" t="s">
        <v>227</v>
      </c>
      <c r="AI16" t="s">
        <v>228</v>
      </c>
    </row>
    <row r="17" spans="1:40" x14ac:dyDescent="0.3">
      <c r="A17" t="s">
        <v>229</v>
      </c>
      <c r="B17" t="str">
        <f>"0005605-5"</f>
        <v>0005605-5</v>
      </c>
      <c r="D17" t="s">
        <v>86</v>
      </c>
      <c r="E17">
        <v>670</v>
      </c>
      <c r="F17">
        <v>290</v>
      </c>
      <c r="G17">
        <v>150</v>
      </c>
      <c r="K17">
        <v>0</v>
      </c>
      <c r="L17">
        <v>1</v>
      </c>
      <c r="M17">
        <v>0.95</v>
      </c>
      <c r="O17">
        <v>4610012351708</v>
      </c>
      <c r="Q17" t="s">
        <v>88</v>
      </c>
      <c r="S17">
        <v>20</v>
      </c>
      <c r="U17" t="s">
        <v>221</v>
      </c>
      <c r="V17" t="s">
        <v>230</v>
      </c>
      <c r="Y17">
        <v>4202929800</v>
      </c>
      <c r="Z17" t="s">
        <v>231</v>
      </c>
      <c r="AA17" t="s">
        <v>232</v>
      </c>
      <c r="AB17">
        <v>1750</v>
      </c>
      <c r="AC17">
        <v>1458</v>
      </c>
      <c r="AD17" t="s">
        <v>225</v>
      </c>
      <c r="AE17">
        <v>0</v>
      </c>
      <c r="AF17">
        <v>0</v>
      </c>
      <c r="AG17" t="s">
        <v>233</v>
      </c>
      <c r="AH17" t="s">
        <v>234</v>
      </c>
    </row>
    <row r="18" spans="1:40" x14ac:dyDescent="0.3">
      <c r="A18" t="s">
        <v>235</v>
      </c>
      <c r="B18" t="str">
        <f>"0003012"</f>
        <v>0003012</v>
      </c>
      <c r="C18" t="s">
        <v>236</v>
      </c>
      <c r="D18" t="s">
        <v>97</v>
      </c>
      <c r="E18">
        <v>800</v>
      </c>
      <c r="F18">
        <v>500</v>
      </c>
      <c r="G18">
        <v>250</v>
      </c>
      <c r="K18">
        <v>0</v>
      </c>
      <c r="L18" s="2">
        <v>45778</v>
      </c>
      <c r="M18">
        <v>5.2</v>
      </c>
      <c r="O18">
        <v>4640011881289</v>
      </c>
      <c r="Q18" t="s">
        <v>88</v>
      </c>
      <c r="S18">
        <v>20</v>
      </c>
      <c r="V18" t="s">
        <v>237</v>
      </c>
      <c r="Y18">
        <v>9403609009</v>
      </c>
      <c r="Z18" t="s">
        <v>238</v>
      </c>
      <c r="AA18" t="s">
        <v>239</v>
      </c>
      <c r="AB18">
        <v>2000</v>
      </c>
      <c r="AC18">
        <v>1667</v>
      </c>
      <c r="AD18" t="s">
        <v>240</v>
      </c>
      <c r="AE18">
        <v>0</v>
      </c>
      <c r="AF18">
        <v>0</v>
      </c>
      <c r="AG18" t="s">
        <v>241</v>
      </c>
      <c r="AH18" t="s">
        <v>242</v>
      </c>
    </row>
    <row r="19" spans="1:40" x14ac:dyDescent="0.3">
      <c r="A19" t="s">
        <v>243</v>
      </c>
      <c r="B19" t="str">
        <f>"0001020.16.4"</f>
        <v>0001020.16.4</v>
      </c>
      <c r="C19" t="s">
        <v>135</v>
      </c>
      <c r="D19" t="s">
        <v>110</v>
      </c>
      <c r="E19">
        <v>720</v>
      </c>
      <c r="F19">
        <v>430</v>
      </c>
      <c r="G19">
        <v>40</v>
      </c>
      <c r="K19">
        <v>0</v>
      </c>
      <c r="L19" t="s">
        <v>244</v>
      </c>
      <c r="M19">
        <v>0.3</v>
      </c>
      <c r="O19">
        <v>4610012353764</v>
      </c>
      <c r="Q19" t="s">
        <v>245</v>
      </c>
      <c r="S19">
        <v>10</v>
      </c>
      <c r="V19" t="s">
        <v>246</v>
      </c>
      <c r="W19" t="s">
        <v>247</v>
      </c>
      <c r="Y19">
        <v>6209200000</v>
      </c>
      <c r="Z19" t="s">
        <v>248</v>
      </c>
      <c r="AA19" t="s">
        <v>249</v>
      </c>
      <c r="AB19">
        <v>500</v>
      </c>
      <c r="AC19">
        <v>417</v>
      </c>
      <c r="AD19" t="s">
        <v>250</v>
      </c>
      <c r="AE19">
        <v>0</v>
      </c>
      <c r="AF19">
        <v>0</v>
      </c>
      <c r="AG19" t="s">
        <v>251</v>
      </c>
      <c r="AH19" t="s">
        <v>252</v>
      </c>
    </row>
    <row r="20" spans="1:40" x14ac:dyDescent="0.3">
      <c r="A20" t="s">
        <v>253</v>
      </c>
      <c r="B20" t="str">
        <f>"0001020.19.4"</f>
        <v>0001020.19.4</v>
      </c>
      <c r="C20" t="s">
        <v>135</v>
      </c>
      <c r="D20" t="s">
        <v>110</v>
      </c>
      <c r="E20">
        <v>500</v>
      </c>
      <c r="F20">
        <v>450</v>
      </c>
      <c r="G20">
        <v>40</v>
      </c>
      <c r="K20">
        <v>0</v>
      </c>
      <c r="L20" t="s">
        <v>254</v>
      </c>
      <c r="O20">
        <v>4610012353825</v>
      </c>
      <c r="Q20" t="s">
        <v>245</v>
      </c>
      <c r="S20">
        <v>20</v>
      </c>
      <c r="Z20" t="s">
        <v>255</v>
      </c>
      <c r="AA20" t="s">
        <v>256</v>
      </c>
      <c r="AB20">
        <v>499</v>
      </c>
      <c r="AC20">
        <v>416</v>
      </c>
      <c r="AD20" t="s">
        <v>257</v>
      </c>
      <c r="AE20">
        <v>0</v>
      </c>
      <c r="AF20">
        <v>0</v>
      </c>
      <c r="AG20" t="s">
        <v>258</v>
      </c>
      <c r="AH20" t="s">
        <v>259</v>
      </c>
      <c r="AI20" t="s">
        <v>260</v>
      </c>
      <c r="AJ20" t="s">
        <v>261</v>
      </c>
      <c r="AK20" t="s">
        <v>262</v>
      </c>
    </row>
    <row r="21" spans="1:40" x14ac:dyDescent="0.3">
      <c r="A21" t="s">
        <v>263</v>
      </c>
      <c r="B21" t="str">
        <f>"0001019.16.4"</f>
        <v>0001019.16.4</v>
      </c>
      <c r="C21" t="s">
        <v>135</v>
      </c>
      <c r="D21" t="s">
        <v>110</v>
      </c>
      <c r="E21">
        <v>720</v>
      </c>
      <c r="F21">
        <v>430</v>
      </c>
      <c r="G21">
        <v>40</v>
      </c>
      <c r="K21">
        <v>0</v>
      </c>
      <c r="L21" t="s">
        <v>244</v>
      </c>
      <c r="M21">
        <v>0.3</v>
      </c>
      <c r="O21">
        <v>4610012353467</v>
      </c>
      <c r="Q21" t="s">
        <v>245</v>
      </c>
      <c r="S21">
        <v>10</v>
      </c>
      <c r="U21" t="s">
        <v>264</v>
      </c>
      <c r="V21" t="s">
        <v>246</v>
      </c>
      <c r="W21" t="s">
        <v>247</v>
      </c>
      <c r="Y21">
        <v>6209200000</v>
      </c>
      <c r="Z21" t="s">
        <v>265</v>
      </c>
      <c r="AA21" t="s">
        <v>266</v>
      </c>
      <c r="AB21">
        <v>500</v>
      </c>
      <c r="AC21">
        <v>417</v>
      </c>
      <c r="AD21" t="s">
        <v>250</v>
      </c>
      <c r="AE21">
        <v>0</v>
      </c>
      <c r="AF21">
        <v>0</v>
      </c>
      <c r="AG21" t="s">
        <v>267</v>
      </c>
      <c r="AH21" t="s">
        <v>268</v>
      </c>
    </row>
    <row r="22" spans="1:40" x14ac:dyDescent="0.3">
      <c r="A22" t="s">
        <v>269</v>
      </c>
      <c r="B22" t="str">
        <f>"0001019.19.4"</f>
        <v>0001019.19.4</v>
      </c>
      <c r="C22" t="s">
        <v>135</v>
      </c>
      <c r="D22" t="s">
        <v>110</v>
      </c>
      <c r="E22">
        <v>500</v>
      </c>
      <c r="F22">
        <v>450</v>
      </c>
      <c r="G22">
        <v>400</v>
      </c>
      <c r="K22">
        <v>0</v>
      </c>
      <c r="L22" t="s">
        <v>254</v>
      </c>
      <c r="M22">
        <v>0.25</v>
      </c>
      <c r="O22">
        <v>4610012353528</v>
      </c>
      <c r="Q22" t="s">
        <v>245</v>
      </c>
      <c r="S22">
        <v>20</v>
      </c>
      <c r="U22" t="s">
        <v>270</v>
      </c>
      <c r="V22" t="s">
        <v>119</v>
      </c>
      <c r="Y22">
        <v>9404909000</v>
      </c>
      <c r="Z22" t="s">
        <v>271</v>
      </c>
      <c r="AA22" t="s">
        <v>272</v>
      </c>
      <c r="AB22">
        <v>650</v>
      </c>
      <c r="AC22">
        <v>542</v>
      </c>
      <c r="AD22" t="s">
        <v>257</v>
      </c>
      <c r="AE22">
        <v>0</v>
      </c>
      <c r="AF22">
        <v>0</v>
      </c>
      <c r="AG22" t="s">
        <v>273</v>
      </c>
      <c r="AH22" t="s">
        <v>274</v>
      </c>
    </row>
    <row r="23" spans="1:40" x14ac:dyDescent="0.3">
      <c r="A23" t="s">
        <v>275</v>
      </c>
      <c r="B23" t="str">
        <f>"0005521-02"</f>
        <v>0005521-02</v>
      </c>
      <c r="D23" t="s">
        <v>178</v>
      </c>
      <c r="E23">
        <v>0</v>
      </c>
      <c r="F23">
        <v>0</v>
      </c>
      <c r="G23">
        <v>0</v>
      </c>
      <c r="K23">
        <v>0</v>
      </c>
      <c r="L23" s="1">
        <v>45814</v>
      </c>
      <c r="O23">
        <v>4607139778211</v>
      </c>
      <c r="Q23" t="s">
        <v>88</v>
      </c>
      <c r="S23">
        <v>20</v>
      </c>
      <c r="Z23" t="s">
        <v>276</v>
      </c>
      <c r="AA23" t="s">
        <v>277</v>
      </c>
      <c r="AC23">
        <v>0</v>
      </c>
      <c r="AD23" t="s">
        <v>184</v>
      </c>
      <c r="AE23">
        <v>0</v>
      </c>
    </row>
    <row r="24" spans="1:40" x14ac:dyDescent="0.3">
      <c r="A24" t="s">
        <v>278</v>
      </c>
      <c r="B24" t="str">
        <f>"0005584"</f>
        <v>0005584</v>
      </c>
      <c r="C24" t="s">
        <v>279</v>
      </c>
      <c r="D24" t="s">
        <v>280</v>
      </c>
      <c r="E24">
        <v>1270</v>
      </c>
      <c r="F24">
        <v>770</v>
      </c>
      <c r="G24">
        <v>230</v>
      </c>
      <c r="H24">
        <v>128</v>
      </c>
      <c r="I24">
        <v>69</v>
      </c>
      <c r="J24">
        <v>107</v>
      </c>
      <c r="K24" t="s">
        <v>281</v>
      </c>
      <c r="L24" t="s">
        <v>282</v>
      </c>
      <c r="M24">
        <v>25.6</v>
      </c>
      <c r="O24">
        <v>4640011880749</v>
      </c>
      <c r="P24" t="s">
        <v>283</v>
      </c>
      <c r="Q24" t="s">
        <v>88</v>
      </c>
      <c r="S24">
        <v>10</v>
      </c>
      <c r="U24" t="s">
        <v>284</v>
      </c>
      <c r="V24" t="s">
        <v>285</v>
      </c>
      <c r="Y24">
        <v>9403500009</v>
      </c>
      <c r="Z24" t="s">
        <v>286</v>
      </c>
      <c r="AA24" t="s">
        <v>287</v>
      </c>
      <c r="AB24">
        <v>6490</v>
      </c>
      <c r="AC24">
        <v>5408</v>
      </c>
      <c r="AD24" t="s">
        <v>288</v>
      </c>
      <c r="AE24">
        <v>0</v>
      </c>
      <c r="AF24">
        <v>0</v>
      </c>
      <c r="AG24" t="s">
        <v>289</v>
      </c>
      <c r="AH24" t="s">
        <v>290</v>
      </c>
      <c r="AI24" t="s">
        <v>291</v>
      </c>
      <c r="AJ24" t="s">
        <v>292</v>
      </c>
    </row>
    <row r="25" spans="1:40" x14ac:dyDescent="0.3">
      <c r="A25" t="s">
        <v>293</v>
      </c>
      <c r="B25" t="str">
        <f>"0005535"</f>
        <v>0005535</v>
      </c>
      <c r="C25" t="s">
        <v>177</v>
      </c>
      <c r="D25" t="s">
        <v>86</v>
      </c>
      <c r="E25">
        <v>75</v>
      </c>
      <c r="F25">
        <v>355</v>
      </c>
      <c r="G25">
        <v>320</v>
      </c>
      <c r="K25">
        <v>0</v>
      </c>
      <c r="L25" t="s">
        <v>294</v>
      </c>
      <c r="M25">
        <v>0.72</v>
      </c>
      <c r="O25">
        <v>4607139775548</v>
      </c>
      <c r="Q25" t="s">
        <v>88</v>
      </c>
      <c r="S25">
        <v>20</v>
      </c>
      <c r="V25" t="s">
        <v>295</v>
      </c>
      <c r="Y25">
        <v>9506999000</v>
      </c>
      <c r="Z25" t="s">
        <v>296</v>
      </c>
      <c r="AA25" t="s">
        <v>297</v>
      </c>
      <c r="AB25">
        <v>1750</v>
      </c>
      <c r="AC25">
        <v>1458</v>
      </c>
      <c r="AD25" t="s">
        <v>93</v>
      </c>
      <c r="AE25">
        <v>0</v>
      </c>
      <c r="AF25">
        <v>0</v>
      </c>
      <c r="AG25" t="s">
        <v>298</v>
      </c>
      <c r="AH25" t="s">
        <v>299</v>
      </c>
      <c r="AI25" t="s">
        <v>300</v>
      </c>
      <c r="AJ25" t="s">
        <v>301</v>
      </c>
      <c r="AK25" t="s">
        <v>302</v>
      </c>
    </row>
    <row r="26" spans="1:40" x14ac:dyDescent="0.3">
      <c r="A26" t="s">
        <v>303</v>
      </c>
      <c r="B26" t="str">
        <f>"0005532"</f>
        <v>0005532</v>
      </c>
      <c r="C26" t="s">
        <v>304</v>
      </c>
      <c r="D26" t="s">
        <v>305</v>
      </c>
      <c r="E26">
        <v>760</v>
      </c>
      <c r="F26">
        <v>200</v>
      </c>
      <c r="G26">
        <v>60</v>
      </c>
      <c r="K26">
        <v>0</v>
      </c>
      <c r="L26" t="s">
        <v>306</v>
      </c>
      <c r="M26">
        <v>0.85</v>
      </c>
      <c r="O26">
        <v>4607139775470</v>
      </c>
      <c r="Q26" t="s">
        <v>88</v>
      </c>
      <c r="S26">
        <v>20</v>
      </c>
      <c r="U26" t="s">
        <v>307</v>
      </c>
      <c r="V26" t="s">
        <v>308</v>
      </c>
      <c r="Y26">
        <v>7326909807</v>
      </c>
      <c r="Z26" t="s">
        <v>309</v>
      </c>
      <c r="AA26" t="s">
        <v>310</v>
      </c>
      <c r="AB26">
        <v>621</v>
      </c>
      <c r="AC26">
        <v>518</v>
      </c>
      <c r="AD26" t="s">
        <v>311</v>
      </c>
      <c r="AE26">
        <v>0</v>
      </c>
      <c r="AF26">
        <v>0</v>
      </c>
      <c r="AG26" t="s">
        <v>312</v>
      </c>
      <c r="AH26" t="s">
        <v>313</v>
      </c>
      <c r="AI26" t="s">
        <v>314</v>
      </c>
      <c r="AJ26" t="s">
        <v>315</v>
      </c>
      <c r="AK26" t="s">
        <v>316</v>
      </c>
      <c r="AL26" t="s">
        <v>317</v>
      </c>
      <c r="AM26" t="s">
        <v>318</v>
      </c>
    </row>
    <row r="27" spans="1:40" x14ac:dyDescent="0.3">
      <c r="A27" t="s">
        <v>319</v>
      </c>
      <c r="B27" t="str">
        <f>"0005529"</f>
        <v>0005529</v>
      </c>
      <c r="C27" t="s">
        <v>177</v>
      </c>
      <c r="E27">
        <v>580</v>
      </c>
      <c r="F27">
        <v>90</v>
      </c>
      <c r="G27">
        <v>370</v>
      </c>
      <c r="K27">
        <v>0</v>
      </c>
      <c r="L27" t="s">
        <v>320</v>
      </c>
      <c r="M27">
        <v>0.35</v>
      </c>
      <c r="O27">
        <v>4607139775623</v>
      </c>
      <c r="Q27" t="s">
        <v>321</v>
      </c>
      <c r="S27">
        <v>20</v>
      </c>
      <c r="V27" t="s">
        <v>128</v>
      </c>
      <c r="Y27">
        <v>9404909000</v>
      </c>
      <c r="Z27" t="s">
        <v>322</v>
      </c>
      <c r="AA27" t="s">
        <v>323</v>
      </c>
      <c r="AB27">
        <v>1190</v>
      </c>
      <c r="AC27">
        <v>992</v>
      </c>
      <c r="AD27" t="s">
        <v>324</v>
      </c>
      <c r="AE27">
        <v>0</v>
      </c>
      <c r="AF27">
        <v>0</v>
      </c>
      <c r="AG27" t="s">
        <v>325</v>
      </c>
      <c r="AH27" t="s">
        <v>326</v>
      </c>
      <c r="AI27" t="s">
        <v>327</v>
      </c>
      <c r="AJ27" t="s">
        <v>328</v>
      </c>
      <c r="AK27" t="s">
        <v>329</v>
      </c>
      <c r="AL27" t="s">
        <v>330</v>
      </c>
      <c r="AM27" t="s">
        <v>331</v>
      </c>
    </row>
    <row r="28" spans="1:40" x14ac:dyDescent="0.3">
      <c r="A28" t="s">
        <v>332</v>
      </c>
      <c r="B28" t="str">
        <f>"0005531"</f>
        <v>0005531</v>
      </c>
      <c r="C28" t="s">
        <v>177</v>
      </c>
      <c r="D28" t="s">
        <v>110</v>
      </c>
      <c r="E28">
        <v>580</v>
      </c>
      <c r="F28">
        <v>90</v>
      </c>
      <c r="G28">
        <v>370</v>
      </c>
      <c r="K28">
        <v>0</v>
      </c>
      <c r="L28" t="s">
        <v>333</v>
      </c>
      <c r="M28">
        <v>0.3</v>
      </c>
      <c r="O28">
        <v>4607139775609</v>
      </c>
      <c r="Q28" t="s">
        <v>321</v>
      </c>
      <c r="S28">
        <v>20</v>
      </c>
      <c r="U28" t="s">
        <v>334</v>
      </c>
      <c r="V28" t="s">
        <v>335</v>
      </c>
      <c r="Y28">
        <v>9404909000</v>
      </c>
      <c r="Z28" t="s">
        <v>336</v>
      </c>
      <c r="AA28" t="s">
        <v>337</v>
      </c>
      <c r="AB28">
        <v>750</v>
      </c>
      <c r="AC28">
        <v>625</v>
      </c>
      <c r="AD28" t="s">
        <v>324</v>
      </c>
      <c r="AE28">
        <v>0</v>
      </c>
      <c r="AF28">
        <v>5</v>
      </c>
      <c r="AG28" t="s">
        <v>338</v>
      </c>
      <c r="AH28" t="s">
        <v>339</v>
      </c>
      <c r="AI28" t="s">
        <v>340</v>
      </c>
      <c r="AJ28" t="s">
        <v>341</v>
      </c>
      <c r="AK28" t="s">
        <v>342</v>
      </c>
      <c r="AL28" t="s">
        <v>343</v>
      </c>
    </row>
    <row r="29" spans="1:40" x14ac:dyDescent="0.3">
      <c r="A29" t="s">
        <v>344</v>
      </c>
      <c r="B29" t="str">
        <f>"0005534"</f>
        <v>0005534</v>
      </c>
      <c r="C29" t="s">
        <v>345</v>
      </c>
      <c r="D29" t="s">
        <v>97</v>
      </c>
      <c r="E29">
        <v>75</v>
      </c>
      <c r="F29">
        <v>355</v>
      </c>
      <c r="G29">
        <v>320</v>
      </c>
      <c r="K29">
        <v>0</v>
      </c>
      <c r="L29" s="1">
        <v>45839</v>
      </c>
      <c r="M29">
        <v>1.55</v>
      </c>
      <c r="O29">
        <v>4607139775524</v>
      </c>
      <c r="Q29" t="s">
        <v>88</v>
      </c>
      <c r="S29">
        <v>20</v>
      </c>
      <c r="V29" t="s">
        <v>346</v>
      </c>
      <c r="Y29">
        <v>9508900000</v>
      </c>
      <c r="Z29" t="s">
        <v>347</v>
      </c>
      <c r="AA29" t="s">
        <v>348</v>
      </c>
      <c r="AB29">
        <v>500</v>
      </c>
      <c r="AC29">
        <v>417</v>
      </c>
      <c r="AD29" t="s">
        <v>101</v>
      </c>
      <c r="AG29" t="s">
        <v>349</v>
      </c>
    </row>
    <row r="30" spans="1:40" x14ac:dyDescent="0.3">
      <c r="A30" t="s">
        <v>350</v>
      </c>
      <c r="B30" t="str">
        <f>"0005537"</f>
        <v>0005537</v>
      </c>
      <c r="C30" t="s">
        <v>351</v>
      </c>
      <c r="E30">
        <v>640</v>
      </c>
      <c r="F30">
        <v>570</v>
      </c>
      <c r="G30">
        <v>120</v>
      </c>
      <c r="K30">
        <v>0</v>
      </c>
      <c r="L30" s="2">
        <v>26512</v>
      </c>
      <c r="M30">
        <v>7.26</v>
      </c>
      <c r="O30">
        <v>4607139775678</v>
      </c>
      <c r="Q30" t="s">
        <v>88</v>
      </c>
      <c r="S30">
        <v>20</v>
      </c>
      <c r="U30" t="s">
        <v>197</v>
      </c>
      <c r="V30" t="s">
        <v>90</v>
      </c>
      <c r="Y30">
        <v>9610000000</v>
      </c>
      <c r="Z30" t="s">
        <v>352</v>
      </c>
      <c r="AA30" t="s">
        <v>353</v>
      </c>
      <c r="AB30">
        <v>2500</v>
      </c>
      <c r="AC30">
        <v>2083</v>
      </c>
      <c r="AD30" t="s">
        <v>200</v>
      </c>
      <c r="AE30">
        <v>0</v>
      </c>
      <c r="AF30">
        <v>0</v>
      </c>
      <c r="AG30" t="s">
        <v>354</v>
      </c>
      <c r="AH30" t="s">
        <v>355</v>
      </c>
      <c r="AI30" t="s">
        <v>356</v>
      </c>
      <c r="AJ30" t="s">
        <v>357</v>
      </c>
      <c r="AK30" t="s">
        <v>358</v>
      </c>
      <c r="AL30" t="s">
        <v>359</v>
      </c>
      <c r="AM30" t="s">
        <v>360</v>
      </c>
      <c r="AN30" t="s">
        <v>361</v>
      </c>
    </row>
    <row r="31" spans="1:40" x14ac:dyDescent="0.3">
      <c r="A31" t="s">
        <v>362</v>
      </c>
      <c r="B31" t="str">
        <f>"0005538"</f>
        <v>0005538</v>
      </c>
      <c r="D31" t="s">
        <v>363</v>
      </c>
      <c r="E31">
        <v>580</v>
      </c>
      <c r="F31">
        <v>90</v>
      </c>
      <c r="G31">
        <v>370</v>
      </c>
      <c r="K31">
        <v>0</v>
      </c>
      <c r="L31" t="s">
        <v>364</v>
      </c>
      <c r="M31">
        <v>0.28000000000000003</v>
      </c>
      <c r="O31">
        <v>4607139775654</v>
      </c>
      <c r="Q31" t="s">
        <v>321</v>
      </c>
      <c r="S31">
        <v>20</v>
      </c>
      <c r="V31" t="s">
        <v>365</v>
      </c>
      <c r="Y31">
        <v>9404900000</v>
      </c>
      <c r="Z31" t="s">
        <v>366</v>
      </c>
      <c r="AA31" t="s">
        <v>367</v>
      </c>
      <c r="AB31">
        <v>500</v>
      </c>
      <c r="AC31">
        <v>417</v>
      </c>
      <c r="AD31" t="s">
        <v>368</v>
      </c>
      <c r="AE31">
        <v>0</v>
      </c>
      <c r="AF31">
        <v>0</v>
      </c>
      <c r="AG31" t="s">
        <v>369</v>
      </c>
    </row>
    <row r="32" spans="1:40" x14ac:dyDescent="0.3">
      <c r="A32" t="s">
        <v>370</v>
      </c>
      <c r="B32" t="str">
        <f>"0005539"</f>
        <v>0005539</v>
      </c>
      <c r="C32" t="s">
        <v>304</v>
      </c>
      <c r="D32" t="s">
        <v>363</v>
      </c>
      <c r="E32">
        <v>300</v>
      </c>
      <c r="F32">
        <v>100</v>
      </c>
      <c r="G32">
        <v>260</v>
      </c>
      <c r="K32">
        <v>0</v>
      </c>
      <c r="L32" t="s">
        <v>371</v>
      </c>
      <c r="M32">
        <v>0.13</v>
      </c>
      <c r="O32">
        <v>4607139775661</v>
      </c>
      <c r="Q32" t="s">
        <v>321</v>
      </c>
      <c r="S32">
        <v>20</v>
      </c>
      <c r="U32" t="s">
        <v>372</v>
      </c>
      <c r="V32" t="s">
        <v>365</v>
      </c>
      <c r="Y32">
        <v>9404909000</v>
      </c>
      <c r="Z32" t="s">
        <v>373</v>
      </c>
      <c r="AA32" t="s">
        <v>374</v>
      </c>
      <c r="AB32">
        <v>990</v>
      </c>
      <c r="AC32">
        <v>825</v>
      </c>
      <c r="AD32" t="s">
        <v>368</v>
      </c>
      <c r="AE32">
        <v>0</v>
      </c>
      <c r="AF32">
        <v>0</v>
      </c>
      <c r="AG32" t="s">
        <v>375</v>
      </c>
      <c r="AH32" t="s">
        <v>376</v>
      </c>
      <c r="AI32" t="s">
        <v>377</v>
      </c>
      <c r="AJ32" t="s">
        <v>378</v>
      </c>
      <c r="AK32" t="s">
        <v>379</v>
      </c>
    </row>
    <row r="33" spans="1:39" x14ac:dyDescent="0.3">
      <c r="A33" t="s">
        <v>380</v>
      </c>
      <c r="B33" t="str">
        <f>"0005548"</f>
        <v>0005548</v>
      </c>
      <c r="C33" t="s">
        <v>279</v>
      </c>
      <c r="D33" t="s">
        <v>280</v>
      </c>
      <c r="E33">
        <v>1270</v>
      </c>
      <c r="F33">
        <v>720</v>
      </c>
      <c r="G33">
        <v>180</v>
      </c>
      <c r="H33">
        <v>128</v>
      </c>
      <c r="I33">
        <v>69</v>
      </c>
      <c r="J33">
        <v>103</v>
      </c>
      <c r="K33" t="s">
        <v>381</v>
      </c>
      <c r="L33" t="s">
        <v>382</v>
      </c>
      <c r="M33">
        <v>25.65</v>
      </c>
      <c r="O33">
        <v>4640011880442</v>
      </c>
      <c r="P33" t="s">
        <v>283</v>
      </c>
      <c r="Q33" t="s">
        <v>88</v>
      </c>
      <c r="S33">
        <v>10</v>
      </c>
      <c r="U33" t="s">
        <v>284</v>
      </c>
      <c r="V33" t="s">
        <v>285</v>
      </c>
      <c r="Y33">
        <v>9403500009</v>
      </c>
      <c r="Z33" t="s">
        <v>383</v>
      </c>
      <c r="AA33" t="s">
        <v>384</v>
      </c>
      <c r="AB33">
        <v>5000</v>
      </c>
      <c r="AC33">
        <v>4167</v>
      </c>
      <c r="AD33" t="s">
        <v>288</v>
      </c>
      <c r="AE33">
        <v>0</v>
      </c>
      <c r="AF33">
        <v>0</v>
      </c>
      <c r="AG33" t="s">
        <v>385</v>
      </c>
      <c r="AH33" t="s">
        <v>386</v>
      </c>
    </row>
    <row r="34" spans="1:39" x14ac:dyDescent="0.3">
      <c r="A34" t="s">
        <v>387</v>
      </c>
      <c r="B34" t="str">
        <f>"827409"</f>
        <v>827409</v>
      </c>
      <c r="C34" t="s">
        <v>388</v>
      </c>
      <c r="E34">
        <v>660</v>
      </c>
      <c r="F34">
        <v>190</v>
      </c>
      <c r="G34">
        <v>750</v>
      </c>
      <c r="K34">
        <v>0</v>
      </c>
      <c r="L34" s="1">
        <v>45873</v>
      </c>
      <c r="M34">
        <v>3.7</v>
      </c>
      <c r="O34">
        <v>4610018239055</v>
      </c>
      <c r="Q34" t="s">
        <v>321</v>
      </c>
      <c r="S34">
        <v>20</v>
      </c>
      <c r="V34" t="s">
        <v>389</v>
      </c>
      <c r="Y34">
        <v>9403700003</v>
      </c>
      <c r="Z34" t="s">
        <v>390</v>
      </c>
      <c r="AA34" t="s">
        <v>391</v>
      </c>
      <c r="AB34">
        <v>2990</v>
      </c>
      <c r="AC34">
        <v>2492</v>
      </c>
      <c r="AD34" t="s">
        <v>392</v>
      </c>
      <c r="AE34">
        <v>0</v>
      </c>
      <c r="AF34">
        <v>0</v>
      </c>
      <c r="AG34" t="s">
        <v>393</v>
      </c>
      <c r="AH34" t="s">
        <v>394</v>
      </c>
      <c r="AI34" t="s">
        <v>395</v>
      </c>
      <c r="AJ34" t="s">
        <v>396</v>
      </c>
    </row>
    <row r="35" spans="1:39" x14ac:dyDescent="0.3">
      <c r="A35" t="s">
        <v>397</v>
      </c>
      <c r="B35" t="str">
        <f>"827410"</f>
        <v>827410</v>
      </c>
      <c r="C35" t="s">
        <v>398</v>
      </c>
      <c r="E35">
        <v>660</v>
      </c>
      <c r="F35">
        <v>190</v>
      </c>
      <c r="G35">
        <v>750</v>
      </c>
      <c r="K35">
        <v>0</v>
      </c>
      <c r="L35" s="1">
        <v>45873</v>
      </c>
      <c r="M35">
        <v>3.7</v>
      </c>
      <c r="O35">
        <v>4610018239062</v>
      </c>
      <c r="Q35" t="s">
        <v>321</v>
      </c>
      <c r="S35">
        <v>20</v>
      </c>
      <c r="V35" t="s">
        <v>389</v>
      </c>
      <c r="Y35">
        <v>9403700003</v>
      </c>
      <c r="Z35" t="s">
        <v>399</v>
      </c>
      <c r="AA35" t="s">
        <v>400</v>
      </c>
      <c r="AB35">
        <v>2990</v>
      </c>
      <c r="AC35">
        <v>2492</v>
      </c>
      <c r="AD35" t="s">
        <v>392</v>
      </c>
      <c r="AE35">
        <v>0</v>
      </c>
      <c r="AF35">
        <v>0</v>
      </c>
      <c r="AG35" t="s">
        <v>401</v>
      </c>
      <c r="AH35" t="s">
        <v>402</v>
      </c>
      <c r="AI35" t="s">
        <v>403</v>
      </c>
      <c r="AJ35" t="s">
        <v>404</v>
      </c>
    </row>
    <row r="36" spans="1:39" x14ac:dyDescent="0.3">
      <c r="A36" t="s">
        <v>405</v>
      </c>
      <c r="B36" t="str">
        <f>"0005605-2"</f>
        <v>0005605-2</v>
      </c>
      <c r="D36" t="s">
        <v>86</v>
      </c>
      <c r="E36">
        <v>670</v>
      </c>
      <c r="F36">
        <v>290</v>
      </c>
      <c r="G36">
        <v>150</v>
      </c>
      <c r="K36">
        <v>0</v>
      </c>
      <c r="L36">
        <v>1</v>
      </c>
      <c r="M36">
        <v>0.95</v>
      </c>
      <c r="O36">
        <v>4607139778730</v>
      </c>
      <c r="Q36" t="s">
        <v>88</v>
      </c>
      <c r="S36">
        <v>20</v>
      </c>
      <c r="U36" t="s">
        <v>221</v>
      </c>
      <c r="V36" t="s">
        <v>222</v>
      </c>
      <c r="Y36">
        <v>4202929800</v>
      </c>
      <c r="Z36" t="s">
        <v>406</v>
      </c>
      <c r="AA36" t="s">
        <v>407</v>
      </c>
      <c r="AB36">
        <v>1650</v>
      </c>
      <c r="AC36">
        <v>1375</v>
      </c>
      <c r="AD36" t="s">
        <v>225</v>
      </c>
      <c r="AE36">
        <v>0</v>
      </c>
      <c r="AF36">
        <v>0</v>
      </c>
      <c r="AG36" t="s">
        <v>408</v>
      </c>
    </row>
    <row r="37" spans="1:39" x14ac:dyDescent="0.3">
      <c r="A37" t="s">
        <v>409</v>
      </c>
      <c r="B37" t="str">
        <f>"0005598"</f>
        <v>0005598</v>
      </c>
      <c r="C37" t="s">
        <v>177</v>
      </c>
      <c r="D37" t="s">
        <v>110</v>
      </c>
      <c r="E37">
        <v>330</v>
      </c>
      <c r="F37">
        <v>230</v>
      </c>
      <c r="G37">
        <v>5</v>
      </c>
      <c r="K37">
        <v>0</v>
      </c>
      <c r="L37" t="s">
        <v>87</v>
      </c>
      <c r="O37">
        <v>4607139778549</v>
      </c>
      <c r="Q37" t="s">
        <v>245</v>
      </c>
      <c r="S37">
        <v>10</v>
      </c>
      <c r="X37" t="s">
        <v>410</v>
      </c>
      <c r="Y37">
        <v>6209200000</v>
      </c>
      <c r="Z37" t="s">
        <v>411</v>
      </c>
      <c r="AA37" t="s">
        <v>412</v>
      </c>
      <c r="AB37">
        <v>210</v>
      </c>
      <c r="AC37">
        <v>175</v>
      </c>
      <c r="AD37" t="s">
        <v>413</v>
      </c>
      <c r="AE37">
        <v>0</v>
      </c>
      <c r="AF37">
        <v>0</v>
      </c>
      <c r="AG37" t="s">
        <v>414</v>
      </c>
      <c r="AH37" t="s">
        <v>415</v>
      </c>
      <c r="AI37" t="s">
        <v>416</v>
      </c>
      <c r="AJ37" t="s">
        <v>417</v>
      </c>
    </row>
    <row r="38" spans="1:39" x14ac:dyDescent="0.3">
      <c r="A38" t="s">
        <v>418</v>
      </c>
      <c r="B38" t="str">
        <f>"0001017.16"</f>
        <v>0001017.16</v>
      </c>
      <c r="C38" t="s">
        <v>419</v>
      </c>
      <c r="D38" t="s">
        <v>110</v>
      </c>
      <c r="E38">
        <v>720</v>
      </c>
      <c r="F38">
        <v>430</v>
      </c>
      <c r="G38">
        <v>40</v>
      </c>
      <c r="K38">
        <v>0</v>
      </c>
      <c r="L38" t="s">
        <v>244</v>
      </c>
      <c r="M38">
        <v>0.3</v>
      </c>
      <c r="O38">
        <v>4610012352019</v>
      </c>
      <c r="Q38" t="s">
        <v>245</v>
      </c>
      <c r="S38">
        <v>10</v>
      </c>
      <c r="U38" t="s">
        <v>420</v>
      </c>
      <c r="V38" t="s">
        <v>246</v>
      </c>
      <c r="W38" t="s">
        <v>247</v>
      </c>
      <c r="Y38">
        <v>6209200000</v>
      </c>
      <c r="Z38" t="s">
        <v>421</v>
      </c>
      <c r="AA38" t="s">
        <v>422</v>
      </c>
      <c r="AB38">
        <v>600</v>
      </c>
      <c r="AC38">
        <v>500</v>
      </c>
      <c r="AD38" t="s">
        <v>250</v>
      </c>
      <c r="AE38">
        <v>0</v>
      </c>
      <c r="AF38">
        <v>0</v>
      </c>
      <c r="AG38" t="s">
        <v>423</v>
      </c>
      <c r="AH38" t="s">
        <v>424</v>
      </c>
      <c r="AI38" t="s">
        <v>425</v>
      </c>
      <c r="AJ38" t="s">
        <v>426</v>
      </c>
    </row>
    <row r="39" spans="1:39" x14ac:dyDescent="0.3">
      <c r="A39" t="s">
        <v>427</v>
      </c>
      <c r="B39" t="str">
        <f>"0001017.19"</f>
        <v>0001017.19</v>
      </c>
      <c r="C39" t="s">
        <v>428</v>
      </c>
      <c r="D39" t="s">
        <v>110</v>
      </c>
      <c r="E39">
        <v>500</v>
      </c>
      <c r="F39">
        <v>450</v>
      </c>
      <c r="G39">
        <v>40</v>
      </c>
      <c r="K39">
        <v>0</v>
      </c>
      <c r="L39" t="s">
        <v>254</v>
      </c>
      <c r="O39">
        <v>4610012352071</v>
      </c>
      <c r="Q39" t="s">
        <v>245</v>
      </c>
      <c r="S39">
        <v>20</v>
      </c>
      <c r="Y39">
        <v>9404909000</v>
      </c>
      <c r="Z39" t="s">
        <v>429</v>
      </c>
      <c r="AA39" t="s">
        <v>430</v>
      </c>
      <c r="AB39">
        <v>650</v>
      </c>
      <c r="AC39">
        <v>542</v>
      </c>
      <c r="AD39" t="s">
        <v>257</v>
      </c>
      <c r="AE39">
        <v>0</v>
      </c>
      <c r="AF39">
        <v>0</v>
      </c>
    </row>
    <row r="40" spans="1:39" x14ac:dyDescent="0.3">
      <c r="A40" t="s">
        <v>431</v>
      </c>
      <c r="B40" t="str">
        <f>"0001018.100"</f>
        <v>0001018.100</v>
      </c>
      <c r="C40" t="s">
        <v>428</v>
      </c>
      <c r="D40" t="s">
        <v>117</v>
      </c>
      <c r="E40">
        <v>750</v>
      </c>
      <c r="F40">
        <v>490</v>
      </c>
      <c r="G40">
        <v>250</v>
      </c>
      <c r="K40">
        <v>0</v>
      </c>
      <c r="L40" s="1">
        <v>45750</v>
      </c>
      <c r="M40">
        <v>3.2</v>
      </c>
      <c r="O40">
        <v>4610012352200</v>
      </c>
      <c r="Q40" t="s">
        <v>245</v>
      </c>
      <c r="S40">
        <v>20</v>
      </c>
      <c r="U40" t="s">
        <v>432</v>
      </c>
      <c r="V40" t="s">
        <v>128</v>
      </c>
      <c r="W40" t="s">
        <v>118</v>
      </c>
      <c r="Y40">
        <v>6302210000</v>
      </c>
      <c r="Z40" t="s">
        <v>433</v>
      </c>
      <c r="AA40" t="s">
        <v>434</v>
      </c>
      <c r="AB40">
        <v>2350</v>
      </c>
      <c r="AC40">
        <v>1958</v>
      </c>
      <c r="AD40" t="s">
        <v>122</v>
      </c>
      <c r="AE40">
        <v>0</v>
      </c>
      <c r="AF40">
        <v>0</v>
      </c>
      <c r="AG40" t="s">
        <v>435</v>
      </c>
      <c r="AH40" t="s">
        <v>436</v>
      </c>
    </row>
    <row r="41" spans="1:39" x14ac:dyDescent="0.3">
      <c r="A41" t="s">
        <v>437</v>
      </c>
      <c r="B41" t="str">
        <f>"0001018.16"</f>
        <v>0001018.16</v>
      </c>
      <c r="C41" t="s">
        <v>419</v>
      </c>
      <c r="D41" t="s">
        <v>110</v>
      </c>
      <c r="E41">
        <v>720</v>
      </c>
      <c r="F41">
        <v>430</v>
      </c>
      <c r="G41">
        <v>40</v>
      </c>
      <c r="K41">
        <v>0</v>
      </c>
      <c r="L41" t="s">
        <v>244</v>
      </c>
      <c r="O41">
        <v>4610012352347</v>
      </c>
      <c r="Q41" t="s">
        <v>245</v>
      </c>
      <c r="S41">
        <v>10</v>
      </c>
      <c r="Y41">
        <v>9404909000</v>
      </c>
      <c r="Z41" t="s">
        <v>438</v>
      </c>
      <c r="AA41" t="s">
        <v>439</v>
      </c>
      <c r="AB41">
        <v>500</v>
      </c>
      <c r="AC41">
        <v>417</v>
      </c>
      <c r="AD41" t="s">
        <v>250</v>
      </c>
      <c r="AE41">
        <v>0</v>
      </c>
      <c r="AF41">
        <v>0</v>
      </c>
      <c r="AG41" t="s">
        <v>440</v>
      </c>
      <c r="AH41" t="s">
        <v>441</v>
      </c>
    </row>
    <row r="42" spans="1:39" x14ac:dyDescent="0.3">
      <c r="A42" t="s">
        <v>442</v>
      </c>
      <c r="B42" t="str">
        <f>"0001018.19"</f>
        <v>0001018.19</v>
      </c>
      <c r="C42" t="s">
        <v>419</v>
      </c>
      <c r="D42" t="s">
        <v>110</v>
      </c>
      <c r="E42">
        <v>500</v>
      </c>
      <c r="F42">
        <v>450</v>
      </c>
      <c r="G42">
        <v>40</v>
      </c>
      <c r="K42">
        <v>0</v>
      </c>
      <c r="L42" t="s">
        <v>254</v>
      </c>
      <c r="O42">
        <v>4610012352408</v>
      </c>
      <c r="Q42" t="s">
        <v>245</v>
      </c>
      <c r="S42">
        <v>20</v>
      </c>
      <c r="Y42">
        <v>9404909000</v>
      </c>
      <c r="Z42" t="s">
        <v>443</v>
      </c>
      <c r="AA42" t="s">
        <v>444</v>
      </c>
      <c r="AB42">
        <v>650</v>
      </c>
      <c r="AC42">
        <v>542</v>
      </c>
      <c r="AD42" t="s">
        <v>257</v>
      </c>
      <c r="AE42">
        <v>0</v>
      </c>
      <c r="AF42">
        <v>0</v>
      </c>
      <c r="AG42" t="s">
        <v>445</v>
      </c>
      <c r="AH42" t="s">
        <v>446</v>
      </c>
      <c r="AI42" t="s">
        <v>447</v>
      </c>
    </row>
    <row r="43" spans="1:39" x14ac:dyDescent="0.3">
      <c r="A43" t="s">
        <v>448</v>
      </c>
      <c r="B43" t="str">
        <f>"0001019.100"</f>
        <v>0001019.100</v>
      </c>
      <c r="C43" t="s">
        <v>449</v>
      </c>
      <c r="D43" t="s">
        <v>117</v>
      </c>
      <c r="E43">
        <v>750</v>
      </c>
      <c r="F43">
        <v>490</v>
      </c>
      <c r="G43">
        <v>250</v>
      </c>
      <c r="K43">
        <v>0</v>
      </c>
      <c r="L43" s="2">
        <v>12844</v>
      </c>
      <c r="M43">
        <v>3.15</v>
      </c>
      <c r="O43">
        <v>4610012352507</v>
      </c>
      <c r="Q43" t="s">
        <v>245</v>
      </c>
      <c r="S43">
        <v>20</v>
      </c>
      <c r="U43" t="s">
        <v>450</v>
      </c>
      <c r="V43" t="s">
        <v>128</v>
      </c>
      <c r="W43" t="s">
        <v>118</v>
      </c>
      <c r="Y43">
        <v>6302210000</v>
      </c>
      <c r="Z43" t="s">
        <v>451</v>
      </c>
      <c r="AA43" t="s">
        <v>452</v>
      </c>
      <c r="AB43">
        <v>2350</v>
      </c>
      <c r="AC43">
        <v>1958</v>
      </c>
      <c r="AD43" t="s">
        <v>122</v>
      </c>
      <c r="AE43">
        <v>0</v>
      </c>
      <c r="AF43">
        <v>0</v>
      </c>
      <c r="AG43" t="s">
        <v>453</v>
      </c>
      <c r="AH43" t="s">
        <v>454</v>
      </c>
      <c r="AI43" t="s">
        <v>455</v>
      </c>
      <c r="AJ43" t="s">
        <v>456</v>
      </c>
    </row>
    <row r="44" spans="1:39" x14ac:dyDescent="0.3">
      <c r="A44" t="s">
        <v>457</v>
      </c>
      <c r="B44" t="str">
        <f>"0001019.16"</f>
        <v>0001019.16</v>
      </c>
      <c r="C44" t="s">
        <v>144</v>
      </c>
      <c r="D44" t="s">
        <v>110</v>
      </c>
      <c r="E44">
        <v>720</v>
      </c>
      <c r="F44">
        <v>430</v>
      </c>
      <c r="G44">
        <v>40</v>
      </c>
      <c r="K44">
        <v>0</v>
      </c>
      <c r="L44" t="s">
        <v>244</v>
      </c>
      <c r="M44">
        <v>0.3</v>
      </c>
      <c r="O44">
        <v>4610012352644</v>
      </c>
      <c r="Q44" t="s">
        <v>245</v>
      </c>
      <c r="S44">
        <v>10</v>
      </c>
      <c r="U44" t="s">
        <v>458</v>
      </c>
      <c r="V44" t="s">
        <v>246</v>
      </c>
      <c r="W44" t="s">
        <v>247</v>
      </c>
      <c r="Y44">
        <v>6209200000</v>
      </c>
      <c r="Z44" t="s">
        <v>459</v>
      </c>
      <c r="AA44" t="s">
        <v>460</v>
      </c>
      <c r="AB44">
        <v>500</v>
      </c>
      <c r="AC44">
        <v>417</v>
      </c>
      <c r="AD44" t="s">
        <v>250</v>
      </c>
      <c r="AE44">
        <v>0</v>
      </c>
      <c r="AF44">
        <v>0</v>
      </c>
      <c r="AG44" t="s">
        <v>461</v>
      </c>
      <c r="AH44" t="s">
        <v>462</v>
      </c>
      <c r="AI44" t="s">
        <v>463</v>
      </c>
      <c r="AJ44" t="s">
        <v>464</v>
      </c>
      <c r="AK44" t="s">
        <v>465</v>
      </c>
      <c r="AL44" t="s">
        <v>466</v>
      </c>
      <c r="AM44" t="s">
        <v>467</v>
      </c>
    </row>
    <row r="45" spans="1:39" x14ac:dyDescent="0.3">
      <c r="A45" t="s">
        <v>468</v>
      </c>
      <c r="B45" t="str">
        <f>"0001019.19"</f>
        <v>0001019.19</v>
      </c>
      <c r="C45" t="s">
        <v>144</v>
      </c>
      <c r="D45" t="s">
        <v>110</v>
      </c>
      <c r="E45">
        <v>500</v>
      </c>
      <c r="F45">
        <v>450</v>
      </c>
      <c r="G45">
        <v>40</v>
      </c>
      <c r="K45">
        <v>0</v>
      </c>
      <c r="L45" t="s">
        <v>254</v>
      </c>
      <c r="M45">
        <v>0.25</v>
      </c>
      <c r="O45">
        <v>4610012352705</v>
      </c>
      <c r="Q45" t="s">
        <v>245</v>
      </c>
      <c r="S45">
        <v>20</v>
      </c>
      <c r="U45" t="s">
        <v>469</v>
      </c>
      <c r="V45" t="s">
        <v>128</v>
      </c>
      <c r="Y45">
        <v>9404909000</v>
      </c>
      <c r="Z45" t="s">
        <v>470</v>
      </c>
      <c r="AA45" t="s">
        <v>471</v>
      </c>
      <c r="AB45">
        <v>400</v>
      </c>
      <c r="AC45">
        <v>333</v>
      </c>
      <c r="AD45" t="s">
        <v>257</v>
      </c>
      <c r="AE45">
        <v>0</v>
      </c>
      <c r="AF45">
        <v>0</v>
      </c>
    </row>
    <row r="46" spans="1:39" x14ac:dyDescent="0.3">
      <c r="A46" t="s">
        <v>472</v>
      </c>
      <c r="B46" t="str">
        <f>"0001020.100"</f>
        <v>0001020.100</v>
      </c>
      <c r="C46" t="s">
        <v>449</v>
      </c>
      <c r="D46" t="s">
        <v>117</v>
      </c>
      <c r="E46">
        <v>750</v>
      </c>
      <c r="F46">
        <v>490</v>
      </c>
      <c r="G46">
        <v>250</v>
      </c>
      <c r="K46">
        <v>0</v>
      </c>
      <c r="L46" s="1">
        <v>45750</v>
      </c>
      <c r="M46">
        <v>3.2</v>
      </c>
      <c r="O46">
        <v>4610012352804</v>
      </c>
      <c r="Q46" t="s">
        <v>245</v>
      </c>
      <c r="S46">
        <v>20</v>
      </c>
      <c r="U46" t="s">
        <v>473</v>
      </c>
      <c r="V46" t="s">
        <v>128</v>
      </c>
      <c r="W46" t="s">
        <v>118</v>
      </c>
      <c r="Y46">
        <v>6302210000</v>
      </c>
      <c r="Z46" t="s">
        <v>474</v>
      </c>
      <c r="AA46" t="s">
        <v>475</v>
      </c>
      <c r="AB46">
        <v>2350</v>
      </c>
      <c r="AC46">
        <v>1958</v>
      </c>
      <c r="AD46" t="s">
        <v>122</v>
      </c>
      <c r="AE46">
        <v>0</v>
      </c>
      <c r="AF46">
        <v>0</v>
      </c>
      <c r="AG46" t="s">
        <v>476</v>
      </c>
      <c r="AH46" t="s">
        <v>477</v>
      </c>
      <c r="AI46" t="s">
        <v>478</v>
      </c>
    </row>
    <row r="47" spans="1:39" x14ac:dyDescent="0.3">
      <c r="A47" t="s">
        <v>479</v>
      </c>
      <c r="B47" t="str">
        <f>"0001020.112"</f>
        <v>0001020.112</v>
      </c>
      <c r="C47" t="s">
        <v>449</v>
      </c>
      <c r="D47" t="s">
        <v>110</v>
      </c>
      <c r="E47">
        <v>360</v>
      </c>
      <c r="F47">
        <v>260</v>
      </c>
      <c r="G47">
        <v>60</v>
      </c>
      <c r="K47">
        <v>0</v>
      </c>
      <c r="L47" t="s">
        <v>480</v>
      </c>
      <c r="M47">
        <v>0.7</v>
      </c>
      <c r="O47">
        <v>4610012352842</v>
      </c>
      <c r="Q47" t="s">
        <v>245</v>
      </c>
      <c r="S47">
        <v>20</v>
      </c>
      <c r="U47" t="s">
        <v>481</v>
      </c>
      <c r="V47" t="s">
        <v>118</v>
      </c>
      <c r="Y47">
        <v>6302210000</v>
      </c>
      <c r="Z47" t="s">
        <v>482</v>
      </c>
      <c r="AA47" t="s">
        <v>483</v>
      </c>
      <c r="AB47">
        <v>1000</v>
      </c>
      <c r="AC47">
        <v>833</v>
      </c>
      <c r="AD47" t="s">
        <v>149</v>
      </c>
      <c r="AE47">
        <v>0</v>
      </c>
      <c r="AF47">
        <v>0</v>
      </c>
      <c r="AG47" t="s">
        <v>484</v>
      </c>
      <c r="AH47" t="s">
        <v>485</v>
      </c>
      <c r="AI47" t="s">
        <v>486</v>
      </c>
      <c r="AJ47" t="s">
        <v>487</v>
      </c>
      <c r="AK47" t="s">
        <v>488</v>
      </c>
    </row>
    <row r="48" spans="1:39" x14ac:dyDescent="0.3">
      <c r="A48" t="s">
        <v>489</v>
      </c>
      <c r="B48" t="str">
        <f>"0001020.16"</f>
        <v>0001020.16</v>
      </c>
      <c r="C48" t="s">
        <v>144</v>
      </c>
      <c r="D48" t="s">
        <v>110</v>
      </c>
      <c r="E48">
        <v>720</v>
      </c>
      <c r="F48">
        <v>430</v>
      </c>
      <c r="G48">
        <v>40</v>
      </c>
      <c r="K48">
        <v>0</v>
      </c>
      <c r="L48" t="s">
        <v>244</v>
      </c>
      <c r="M48">
        <v>0.3</v>
      </c>
      <c r="O48">
        <v>4610012352941</v>
      </c>
      <c r="Q48" t="s">
        <v>245</v>
      </c>
      <c r="S48">
        <v>10</v>
      </c>
      <c r="U48" t="s">
        <v>490</v>
      </c>
      <c r="V48" t="s">
        <v>246</v>
      </c>
      <c r="W48" t="s">
        <v>247</v>
      </c>
      <c r="Y48">
        <v>6209200000</v>
      </c>
      <c r="Z48" t="s">
        <v>491</v>
      </c>
      <c r="AA48" t="s">
        <v>492</v>
      </c>
      <c r="AB48">
        <v>500</v>
      </c>
      <c r="AC48">
        <v>417</v>
      </c>
      <c r="AD48" t="s">
        <v>250</v>
      </c>
      <c r="AE48">
        <v>0</v>
      </c>
      <c r="AF48">
        <v>0</v>
      </c>
    </row>
    <row r="49" spans="1:41" x14ac:dyDescent="0.3">
      <c r="A49" t="s">
        <v>493</v>
      </c>
      <c r="B49" t="str">
        <f>"0001020.19"</f>
        <v>0001020.19</v>
      </c>
      <c r="C49" t="s">
        <v>144</v>
      </c>
      <c r="D49" t="s">
        <v>110</v>
      </c>
      <c r="E49">
        <v>500</v>
      </c>
      <c r="F49">
        <v>450</v>
      </c>
      <c r="G49">
        <v>40</v>
      </c>
      <c r="K49">
        <v>0</v>
      </c>
      <c r="L49" t="s">
        <v>254</v>
      </c>
      <c r="O49">
        <v>4610012353009</v>
      </c>
      <c r="Q49" t="s">
        <v>245</v>
      </c>
      <c r="S49">
        <v>20</v>
      </c>
      <c r="Y49">
        <v>9404909000</v>
      </c>
      <c r="Z49" t="s">
        <v>494</v>
      </c>
      <c r="AA49" t="s">
        <v>495</v>
      </c>
      <c r="AB49">
        <v>499</v>
      </c>
      <c r="AC49">
        <v>416</v>
      </c>
      <c r="AD49" t="s">
        <v>257</v>
      </c>
      <c r="AE49">
        <v>0</v>
      </c>
      <c r="AF49">
        <v>0</v>
      </c>
    </row>
    <row r="50" spans="1:41" x14ac:dyDescent="0.3">
      <c r="A50" t="s">
        <v>496</v>
      </c>
      <c r="B50" t="str">
        <f>"0005582"</f>
        <v>0005582</v>
      </c>
      <c r="D50" t="s">
        <v>110</v>
      </c>
      <c r="E50">
        <v>300</v>
      </c>
      <c r="F50">
        <v>280</v>
      </c>
      <c r="G50">
        <v>85</v>
      </c>
      <c r="K50">
        <v>0</v>
      </c>
      <c r="L50" t="s">
        <v>254</v>
      </c>
      <c r="M50">
        <v>0.15</v>
      </c>
      <c r="O50">
        <v>4607139777467</v>
      </c>
      <c r="Q50" t="s">
        <v>321</v>
      </c>
      <c r="S50">
        <v>20</v>
      </c>
      <c r="U50" t="s">
        <v>497</v>
      </c>
      <c r="V50" t="s">
        <v>335</v>
      </c>
      <c r="Y50">
        <v>9404909000</v>
      </c>
      <c r="Z50" t="s">
        <v>498</v>
      </c>
      <c r="AA50" t="s">
        <v>499</v>
      </c>
      <c r="AB50">
        <v>390</v>
      </c>
      <c r="AC50">
        <v>325</v>
      </c>
      <c r="AD50" t="s">
        <v>324</v>
      </c>
      <c r="AE50">
        <v>0</v>
      </c>
      <c r="AF50">
        <v>0</v>
      </c>
      <c r="AG50" t="s">
        <v>500</v>
      </c>
      <c r="AH50" t="s">
        <v>501</v>
      </c>
      <c r="AI50" t="s">
        <v>502</v>
      </c>
      <c r="AJ50" t="s">
        <v>503</v>
      </c>
      <c r="AK50" t="s">
        <v>504</v>
      </c>
      <c r="AL50" t="s">
        <v>505</v>
      </c>
      <c r="AM50" t="s">
        <v>506</v>
      </c>
      <c r="AN50" t="s">
        <v>507</v>
      </c>
      <c r="AO50" t="s">
        <v>508</v>
      </c>
    </row>
    <row r="51" spans="1:41" x14ac:dyDescent="0.3">
      <c r="A51" t="s">
        <v>509</v>
      </c>
      <c r="B51" t="str">
        <f>"0001011-1"</f>
        <v>0001011-1</v>
      </c>
      <c r="C51" t="s">
        <v>144</v>
      </c>
      <c r="D51" t="s">
        <v>117</v>
      </c>
      <c r="E51">
        <v>600</v>
      </c>
      <c r="F51">
        <v>160</v>
      </c>
      <c r="G51">
        <v>400</v>
      </c>
      <c r="K51">
        <v>0</v>
      </c>
      <c r="L51" s="1">
        <v>45718</v>
      </c>
      <c r="M51">
        <v>2.2000000000000002</v>
      </c>
      <c r="O51">
        <v>4610012350848</v>
      </c>
      <c r="Q51" t="s">
        <v>88</v>
      </c>
      <c r="S51">
        <v>20</v>
      </c>
      <c r="U51" t="s">
        <v>510</v>
      </c>
      <c r="V51" t="s">
        <v>128</v>
      </c>
      <c r="W51" t="s">
        <v>118</v>
      </c>
      <c r="Y51">
        <v>9404909000</v>
      </c>
      <c r="Z51" t="s">
        <v>511</v>
      </c>
      <c r="AA51" t="s">
        <v>512</v>
      </c>
      <c r="AB51">
        <v>2150</v>
      </c>
      <c r="AC51">
        <v>1792</v>
      </c>
      <c r="AD51" t="s">
        <v>122</v>
      </c>
      <c r="AE51">
        <v>0</v>
      </c>
      <c r="AF51">
        <v>0</v>
      </c>
      <c r="AG51" t="s">
        <v>513</v>
      </c>
      <c r="AH51" t="s">
        <v>514</v>
      </c>
    </row>
    <row r="52" spans="1:41" x14ac:dyDescent="0.3">
      <c r="A52" t="s">
        <v>515</v>
      </c>
      <c r="B52" t="str">
        <f>"0001011-2"</f>
        <v>0001011-2</v>
      </c>
      <c r="C52" t="s">
        <v>116</v>
      </c>
      <c r="D52" t="s">
        <v>117</v>
      </c>
      <c r="E52">
        <v>600</v>
      </c>
      <c r="F52">
        <v>160</v>
      </c>
      <c r="G52">
        <v>400</v>
      </c>
      <c r="K52">
        <v>0</v>
      </c>
      <c r="L52" s="1">
        <v>45718</v>
      </c>
      <c r="M52">
        <v>2.2000000000000002</v>
      </c>
      <c r="O52">
        <v>4610012350862</v>
      </c>
      <c r="Q52" t="s">
        <v>88</v>
      </c>
      <c r="S52">
        <v>20</v>
      </c>
      <c r="U52" t="s">
        <v>510</v>
      </c>
      <c r="V52" t="s">
        <v>128</v>
      </c>
      <c r="W52" t="s">
        <v>118</v>
      </c>
      <c r="Y52">
        <v>6302210000</v>
      </c>
      <c r="Z52" t="s">
        <v>516</v>
      </c>
      <c r="AA52" t="s">
        <v>517</v>
      </c>
      <c r="AB52">
        <v>2150</v>
      </c>
      <c r="AC52">
        <v>1792</v>
      </c>
      <c r="AD52" t="s">
        <v>122</v>
      </c>
      <c r="AE52">
        <v>0</v>
      </c>
      <c r="AF52">
        <v>0</v>
      </c>
      <c r="AG52" t="s">
        <v>518</v>
      </c>
      <c r="AH52" t="s">
        <v>519</v>
      </c>
    </row>
    <row r="53" spans="1:41" x14ac:dyDescent="0.3">
      <c r="A53" t="s">
        <v>520</v>
      </c>
      <c r="B53" t="str">
        <f>"0001011-3"</f>
        <v>0001011-3</v>
      </c>
      <c r="C53" t="s">
        <v>521</v>
      </c>
      <c r="D53" t="s">
        <v>117</v>
      </c>
      <c r="E53">
        <v>600</v>
      </c>
      <c r="F53">
        <v>160</v>
      </c>
      <c r="G53">
        <v>400</v>
      </c>
      <c r="K53">
        <v>0</v>
      </c>
      <c r="L53" s="1">
        <v>45718</v>
      </c>
      <c r="M53">
        <v>2.8</v>
      </c>
      <c r="O53">
        <v>4610012350886</v>
      </c>
      <c r="Q53" t="s">
        <v>88</v>
      </c>
      <c r="S53">
        <v>20</v>
      </c>
      <c r="U53" t="s">
        <v>510</v>
      </c>
      <c r="V53" t="s">
        <v>128</v>
      </c>
      <c r="W53" t="s">
        <v>118</v>
      </c>
      <c r="Y53">
        <v>6302210000</v>
      </c>
      <c r="Z53" t="s">
        <v>522</v>
      </c>
      <c r="AA53" t="s">
        <v>523</v>
      </c>
      <c r="AB53">
        <v>2150</v>
      </c>
      <c r="AC53">
        <v>1792</v>
      </c>
      <c r="AD53" t="s">
        <v>122</v>
      </c>
      <c r="AE53">
        <v>0</v>
      </c>
      <c r="AF53">
        <v>0</v>
      </c>
      <c r="AG53" t="s">
        <v>524</v>
      </c>
      <c r="AH53" t="s">
        <v>525</v>
      </c>
    </row>
    <row r="54" spans="1:41" x14ac:dyDescent="0.3">
      <c r="A54" t="s">
        <v>526</v>
      </c>
      <c r="B54" t="str">
        <f>"0005617"</f>
        <v>0005617</v>
      </c>
      <c r="C54" t="s">
        <v>527</v>
      </c>
      <c r="D54" t="s">
        <v>110</v>
      </c>
      <c r="E54">
        <v>360</v>
      </c>
      <c r="F54">
        <v>260</v>
      </c>
      <c r="G54">
        <v>60</v>
      </c>
      <c r="K54">
        <v>0</v>
      </c>
      <c r="L54" t="s">
        <v>480</v>
      </c>
      <c r="M54">
        <v>0.7</v>
      </c>
      <c r="O54">
        <v>4607139778822</v>
      </c>
      <c r="Q54" t="s">
        <v>245</v>
      </c>
      <c r="S54">
        <v>20</v>
      </c>
      <c r="U54" t="s">
        <v>528</v>
      </c>
      <c r="V54" t="s">
        <v>118</v>
      </c>
      <c r="Y54">
        <v>6302210000</v>
      </c>
      <c r="Z54" t="s">
        <v>529</v>
      </c>
      <c r="AA54" t="s">
        <v>530</v>
      </c>
      <c r="AB54">
        <v>850</v>
      </c>
      <c r="AC54">
        <v>708</v>
      </c>
      <c r="AD54" t="s">
        <v>149</v>
      </c>
      <c r="AE54">
        <v>0</v>
      </c>
      <c r="AF54">
        <v>0</v>
      </c>
      <c r="AG54" t="s">
        <v>531</v>
      </c>
      <c r="AH54" t="s">
        <v>532</v>
      </c>
      <c r="AI54" t="s">
        <v>533</v>
      </c>
      <c r="AJ54" t="s">
        <v>534</v>
      </c>
      <c r="AK54" t="s">
        <v>535</v>
      </c>
    </row>
    <row r="55" spans="1:41" x14ac:dyDescent="0.3">
      <c r="A55" t="s">
        <v>536</v>
      </c>
      <c r="B55" t="str">
        <f>"0005618"</f>
        <v>0005618</v>
      </c>
      <c r="C55" t="s">
        <v>449</v>
      </c>
      <c r="D55" t="s">
        <v>117</v>
      </c>
      <c r="E55">
        <v>600</v>
      </c>
      <c r="F55">
        <v>160</v>
      </c>
      <c r="G55">
        <v>400</v>
      </c>
      <c r="K55">
        <v>0</v>
      </c>
      <c r="L55" s="1">
        <v>45840</v>
      </c>
      <c r="M55">
        <v>2.5</v>
      </c>
      <c r="O55">
        <v>4607139778846</v>
      </c>
      <c r="Q55" t="s">
        <v>245</v>
      </c>
      <c r="S55">
        <v>20</v>
      </c>
      <c r="U55" t="s">
        <v>537</v>
      </c>
      <c r="V55" t="s">
        <v>128</v>
      </c>
      <c r="W55" t="s">
        <v>118</v>
      </c>
      <c r="Y55">
        <v>6302210000</v>
      </c>
      <c r="Z55" t="s">
        <v>538</v>
      </c>
      <c r="AA55" t="s">
        <v>539</v>
      </c>
      <c r="AB55">
        <v>2250</v>
      </c>
      <c r="AC55">
        <v>1875</v>
      </c>
      <c r="AD55" t="s">
        <v>122</v>
      </c>
      <c r="AE55">
        <v>0</v>
      </c>
      <c r="AF55">
        <v>0</v>
      </c>
      <c r="AG55" t="s">
        <v>540</v>
      </c>
      <c r="AH55" t="s">
        <v>541</v>
      </c>
    </row>
    <row r="56" spans="1:41" x14ac:dyDescent="0.3">
      <c r="A56" t="s">
        <v>542</v>
      </c>
      <c r="B56" t="str">
        <f>"0005621"</f>
        <v>0005621</v>
      </c>
      <c r="C56" t="s">
        <v>449</v>
      </c>
      <c r="D56" t="s">
        <v>110</v>
      </c>
      <c r="E56">
        <v>360</v>
      </c>
      <c r="F56">
        <v>260</v>
      </c>
      <c r="G56">
        <v>60</v>
      </c>
      <c r="K56">
        <v>0</v>
      </c>
      <c r="L56" t="s">
        <v>480</v>
      </c>
      <c r="M56">
        <v>0.7</v>
      </c>
      <c r="O56">
        <v>4607139778907</v>
      </c>
      <c r="Q56" t="s">
        <v>245</v>
      </c>
      <c r="S56">
        <v>20</v>
      </c>
      <c r="U56" t="s">
        <v>543</v>
      </c>
      <c r="V56" t="s">
        <v>118</v>
      </c>
      <c r="Y56">
        <v>6302210000</v>
      </c>
      <c r="Z56" t="s">
        <v>544</v>
      </c>
      <c r="AA56" t="s">
        <v>545</v>
      </c>
      <c r="AB56">
        <v>850</v>
      </c>
      <c r="AC56">
        <v>708</v>
      </c>
      <c r="AD56" t="s">
        <v>149</v>
      </c>
      <c r="AE56">
        <v>0</v>
      </c>
      <c r="AF56">
        <v>0</v>
      </c>
      <c r="AG56" t="s">
        <v>546</v>
      </c>
      <c r="AH56" t="s">
        <v>547</v>
      </c>
      <c r="AI56" t="s">
        <v>548</v>
      </c>
      <c r="AJ56" t="s">
        <v>549</v>
      </c>
      <c r="AK56" t="s">
        <v>550</v>
      </c>
    </row>
    <row r="57" spans="1:41" x14ac:dyDescent="0.3">
      <c r="A57" t="s">
        <v>551</v>
      </c>
      <c r="B57" t="str">
        <f>"0005614"</f>
        <v>0005614</v>
      </c>
      <c r="C57" t="s">
        <v>527</v>
      </c>
      <c r="D57" t="s">
        <v>117</v>
      </c>
      <c r="E57">
        <v>650</v>
      </c>
      <c r="F57">
        <v>200</v>
      </c>
      <c r="G57">
        <v>500</v>
      </c>
      <c r="K57">
        <v>0</v>
      </c>
      <c r="L57" s="1">
        <v>45779</v>
      </c>
      <c r="M57">
        <v>2.2999999999999998</v>
      </c>
      <c r="O57">
        <v>4607139778761</v>
      </c>
      <c r="Q57" t="s">
        <v>245</v>
      </c>
      <c r="S57">
        <v>20</v>
      </c>
      <c r="U57" t="s">
        <v>552</v>
      </c>
      <c r="V57" t="s">
        <v>128</v>
      </c>
      <c r="W57" t="s">
        <v>118</v>
      </c>
      <c r="Y57">
        <v>6302210000</v>
      </c>
      <c r="Z57" t="s">
        <v>553</v>
      </c>
      <c r="AA57" t="s">
        <v>554</v>
      </c>
      <c r="AB57">
        <v>2250</v>
      </c>
      <c r="AC57">
        <v>1875</v>
      </c>
      <c r="AD57" t="s">
        <v>122</v>
      </c>
      <c r="AE57">
        <v>0</v>
      </c>
      <c r="AF57">
        <v>0</v>
      </c>
      <c r="AG57" t="s">
        <v>555</v>
      </c>
      <c r="AH57" t="s">
        <v>556</v>
      </c>
    </row>
    <row r="58" spans="1:41" x14ac:dyDescent="0.3">
      <c r="A58" t="s">
        <v>557</v>
      </c>
      <c r="B58" t="str">
        <f>"0001332-02"</f>
        <v>0001332-02</v>
      </c>
      <c r="C58" t="s">
        <v>304</v>
      </c>
      <c r="D58" t="s">
        <v>558</v>
      </c>
      <c r="E58">
        <v>440</v>
      </c>
      <c r="F58">
        <v>260</v>
      </c>
      <c r="G58">
        <v>150</v>
      </c>
      <c r="K58">
        <v>0</v>
      </c>
      <c r="L58" t="s">
        <v>111</v>
      </c>
      <c r="M58">
        <v>0.24</v>
      </c>
      <c r="O58">
        <v>4607139771809</v>
      </c>
      <c r="Q58" t="s">
        <v>88</v>
      </c>
      <c r="S58">
        <v>20</v>
      </c>
      <c r="U58" t="s">
        <v>559</v>
      </c>
      <c r="V58" t="s">
        <v>560</v>
      </c>
      <c r="Y58">
        <v>7326909807</v>
      </c>
      <c r="Z58" t="s">
        <v>561</v>
      </c>
      <c r="AA58" t="s">
        <v>562</v>
      </c>
      <c r="AB58">
        <v>300</v>
      </c>
      <c r="AC58">
        <v>250</v>
      </c>
      <c r="AD58" t="s">
        <v>563</v>
      </c>
      <c r="AE58">
        <v>0</v>
      </c>
      <c r="AF58">
        <v>0</v>
      </c>
      <c r="AG58" t="s">
        <v>564</v>
      </c>
    </row>
    <row r="59" spans="1:41" x14ac:dyDescent="0.3">
      <c r="A59" t="s">
        <v>565</v>
      </c>
      <c r="B59" t="str">
        <f>"0001332-01"</f>
        <v>0001332-01</v>
      </c>
      <c r="C59" t="s">
        <v>177</v>
      </c>
      <c r="D59" t="s">
        <v>110</v>
      </c>
      <c r="E59">
        <v>440</v>
      </c>
      <c r="F59">
        <v>260</v>
      </c>
      <c r="G59">
        <v>150</v>
      </c>
      <c r="K59">
        <v>0</v>
      </c>
      <c r="L59" t="s">
        <v>111</v>
      </c>
      <c r="M59">
        <v>0.24</v>
      </c>
      <c r="O59">
        <v>4607139771458</v>
      </c>
      <c r="Q59" t="s">
        <v>88</v>
      </c>
      <c r="S59">
        <v>20</v>
      </c>
      <c r="U59" t="s">
        <v>559</v>
      </c>
      <c r="V59" t="s">
        <v>560</v>
      </c>
      <c r="Y59">
        <v>7326909807</v>
      </c>
      <c r="Z59" t="s">
        <v>566</v>
      </c>
      <c r="AA59" t="s">
        <v>567</v>
      </c>
      <c r="AB59">
        <v>315</v>
      </c>
      <c r="AC59">
        <v>263</v>
      </c>
      <c r="AD59" t="s">
        <v>563</v>
      </c>
      <c r="AE59">
        <v>0</v>
      </c>
      <c r="AF59">
        <v>0</v>
      </c>
      <c r="AG59" t="s">
        <v>568</v>
      </c>
    </row>
    <row r="60" spans="1:41" x14ac:dyDescent="0.3">
      <c r="A60" t="s">
        <v>569</v>
      </c>
      <c r="B60" t="str">
        <f>"0004236"</f>
        <v>0004236</v>
      </c>
      <c r="C60" t="s">
        <v>177</v>
      </c>
      <c r="D60" t="s">
        <v>558</v>
      </c>
      <c r="E60">
        <v>110</v>
      </c>
      <c r="F60">
        <v>90</v>
      </c>
      <c r="G60">
        <v>40</v>
      </c>
      <c r="K60">
        <v>0</v>
      </c>
      <c r="L60" t="s">
        <v>87</v>
      </c>
      <c r="M60">
        <v>0.09</v>
      </c>
      <c r="O60">
        <v>4607139773131</v>
      </c>
      <c r="Q60" t="s">
        <v>88</v>
      </c>
      <c r="S60">
        <v>20</v>
      </c>
      <c r="U60" t="s">
        <v>570</v>
      </c>
      <c r="V60" t="s">
        <v>560</v>
      </c>
      <c r="Y60">
        <v>7326909807</v>
      </c>
      <c r="Z60" t="s">
        <v>571</v>
      </c>
      <c r="AA60" t="s">
        <v>572</v>
      </c>
      <c r="AB60">
        <v>350</v>
      </c>
      <c r="AC60">
        <v>292</v>
      </c>
      <c r="AD60" t="s">
        <v>563</v>
      </c>
      <c r="AE60">
        <v>0</v>
      </c>
      <c r="AF60">
        <v>0</v>
      </c>
      <c r="AG60" t="s">
        <v>573</v>
      </c>
      <c r="AH60" t="s">
        <v>574</v>
      </c>
      <c r="AI60" t="s">
        <v>575</v>
      </c>
      <c r="AJ60" t="s">
        <v>576</v>
      </c>
    </row>
    <row r="61" spans="1:41" x14ac:dyDescent="0.3">
      <c r="A61" t="s">
        <v>577</v>
      </c>
      <c r="B61" t="str">
        <f>"0004284"</f>
        <v>0004284</v>
      </c>
      <c r="C61" t="s">
        <v>305</v>
      </c>
      <c r="D61" t="s">
        <v>178</v>
      </c>
      <c r="E61">
        <v>980</v>
      </c>
      <c r="F61">
        <v>650</v>
      </c>
      <c r="G61">
        <v>2</v>
      </c>
      <c r="K61">
        <v>0</v>
      </c>
      <c r="L61" s="1">
        <v>45659</v>
      </c>
      <c r="M61">
        <v>1.95</v>
      </c>
      <c r="O61">
        <v>4607139771908</v>
      </c>
      <c r="Q61" t="s">
        <v>88</v>
      </c>
      <c r="S61">
        <v>20</v>
      </c>
      <c r="U61" t="s">
        <v>578</v>
      </c>
      <c r="V61" t="s">
        <v>90</v>
      </c>
      <c r="Y61">
        <v>7326909807</v>
      </c>
      <c r="Z61" t="s">
        <v>579</v>
      </c>
      <c r="AA61" t="s">
        <v>580</v>
      </c>
      <c r="AB61">
        <v>1190</v>
      </c>
      <c r="AC61">
        <v>992</v>
      </c>
      <c r="AD61" t="s">
        <v>563</v>
      </c>
      <c r="AE61">
        <v>0</v>
      </c>
      <c r="AF61">
        <v>0</v>
      </c>
      <c r="AG61" t="s">
        <v>581</v>
      </c>
      <c r="AH61" t="s">
        <v>582</v>
      </c>
    </row>
    <row r="62" spans="1:41" x14ac:dyDescent="0.3">
      <c r="A62" t="s">
        <v>583</v>
      </c>
      <c r="B62" t="str">
        <f>"0005440"</f>
        <v>0005440</v>
      </c>
      <c r="C62" t="s">
        <v>177</v>
      </c>
      <c r="D62" t="s">
        <v>584</v>
      </c>
      <c r="E62">
        <v>790</v>
      </c>
      <c r="F62">
        <v>490</v>
      </c>
      <c r="G62">
        <v>86</v>
      </c>
      <c r="H62">
        <v>78</v>
      </c>
      <c r="I62">
        <v>48</v>
      </c>
      <c r="K62">
        <v>0</v>
      </c>
      <c r="L62" s="2">
        <v>12816</v>
      </c>
      <c r="M62">
        <v>2.2999999999999998</v>
      </c>
      <c r="O62">
        <v>4607139773926</v>
      </c>
      <c r="Q62" t="s">
        <v>88</v>
      </c>
      <c r="S62">
        <v>20</v>
      </c>
      <c r="U62" t="s">
        <v>585</v>
      </c>
      <c r="V62" t="s">
        <v>90</v>
      </c>
      <c r="X62" t="s">
        <v>586</v>
      </c>
      <c r="Y62">
        <v>4421991000</v>
      </c>
      <c r="Z62" t="s">
        <v>587</v>
      </c>
      <c r="AA62" t="s">
        <v>588</v>
      </c>
      <c r="AB62">
        <v>900</v>
      </c>
      <c r="AC62">
        <v>750</v>
      </c>
      <c r="AD62" t="s">
        <v>240</v>
      </c>
      <c r="AE62">
        <v>0</v>
      </c>
      <c r="AF62">
        <v>0</v>
      </c>
    </row>
    <row r="63" spans="1:41" x14ac:dyDescent="0.3">
      <c r="A63" t="s">
        <v>589</v>
      </c>
      <c r="B63" t="str">
        <f>"0004336-01"</f>
        <v>0004336-01</v>
      </c>
      <c r="C63" t="s">
        <v>177</v>
      </c>
      <c r="D63" t="s">
        <v>584</v>
      </c>
      <c r="E63">
        <v>790</v>
      </c>
      <c r="F63">
        <v>490</v>
      </c>
      <c r="G63">
        <v>86</v>
      </c>
      <c r="H63">
        <v>78</v>
      </c>
      <c r="I63">
        <v>48</v>
      </c>
      <c r="K63">
        <v>0</v>
      </c>
      <c r="L63" s="2">
        <v>12816</v>
      </c>
      <c r="M63">
        <v>2.2999999999999998</v>
      </c>
      <c r="O63">
        <v>4607139772851</v>
      </c>
      <c r="Q63" t="s">
        <v>88</v>
      </c>
      <c r="S63">
        <v>20</v>
      </c>
      <c r="U63" t="s">
        <v>590</v>
      </c>
      <c r="V63" t="s">
        <v>90</v>
      </c>
      <c r="Y63">
        <v>4421991000</v>
      </c>
      <c r="Z63" t="s">
        <v>591</v>
      </c>
      <c r="AA63" t="s">
        <v>592</v>
      </c>
      <c r="AB63">
        <v>1190</v>
      </c>
      <c r="AC63">
        <v>992</v>
      </c>
      <c r="AD63" t="s">
        <v>240</v>
      </c>
      <c r="AE63">
        <v>0</v>
      </c>
      <c r="AF63">
        <v>0</v>
      </c>
      <c r="AG63" t="s">
        <v>593</v>
      </c>
      <c r="AH63" t="s">
        <v>594</v>
      </c>
      <c r="AI63" t="s">
        <v>595</v>
      </c>
      <c r="AJ63" t="s">
        <v>596</v>
      </c>
    </row>
    <row r="64" spans="1:41" x14ac:dyDescent="0.3">
      <c r="A64" t="s">
        <v>597</v>
      </c>
      <c r="B64" t="str">
        <f>"0004292"</f>
        <v>0004292</v>
      </c>
      <c r="C64" t="s">
        <v>177</v>
      </c>
      <c r="E64">
        <v>780</v>
      </c>
      <c r="F64">
        <v>570</v>
      </c>
      <c r="G64">
        <v>80</v>
      </c>
      <c r="K64">
        <v>0</v>
      </c>
      <c r="L64" s="1">
        <v>45750</v>
      </c>
      <c r="M64">
        <v>3.3</v>
      </c>
      <c r="O64">
        <v>4607139772332</v>
      </c>
      <c r="Q64" t="s">
        <v>88</v>
      </c>
      <c r="S64">
        <v>20</v>
      </c>
      <c r="U64" t="s">
        <v>598</v>
      </c>
      <c r="V64" t="s">
        <v>90</v>
      </c>
      <c r="Y64">
        <v>4421991000</v>
      </c>
      <c r="Z64" t="s">
        <v>599</v>
      </c>
      <c r="AA64" t="s">
        <v>600</v>
      </c>
      <c r="AB64">
        <v>945</v>
      </c>
      <c r="AC64">
        <v>788</v>
      </c>
      <c r="AD64" t="s">
        <v>240</v>
      </c>
      <c r="AE64">
        <v>0</v>
      </c>
      <c r="AF64">
        <v>0</v>
      </c>
    </row>
    <row r="65" spans="1:43" x14ac:dyDescent="0.3">
      <c r="A65" t="s">
        <v>601</v>
      </c>
      <c r="B65" t="str">
        <f>"0001013"</f>
        <v>0001013</v>
      </c>
      <c r="C65" t="s">
        <v>177</v>
      </c>
      <c r="D65" t="s">
        <v>110</v>
      </c>
      <c r="E65">
        <v>370</v>
      </c>
      <c r="F65">
        <v>280</v>
      </c>
      <c r="G65">
        <v>20</v>
      </c>
      <c r="K65">
        <v>0</v>
      </c>
      <c r="L65" t="s">
        <v>111</v>
      </c>
      <c r="M65">
        <v>0.2</v>
      </c>
      <c r="O65">
        <v>4610012351012</v>
      </c>
      <c r="Q65" t="s">
        <v>88</v>
      </c>
      <c r="S65">
        <v>20</v>
      </c>
      <c r="U65" t="s">
        <v>602</v>
      </c>
      <c r="V65" t="s">
        <v>603</v>
      </c>
      <c r="Y65">
        <v>6302600000</v>
      </c>
      <c r="Z65" t="s">
        <v>604</v>
      </c>
      <c r="AA65" t="s">
        <v>605</v>
      </c>
      <c r="AB65">
        <v>650</v>
      </c>
      <c r="AC65">
        <v>542</v>
      </c>
      <c r="AD65" t="s">
        <v>114</v>
      </c>
      <c r="AE65">
        <v>0</v>
      </c>
      <c r="AF65">
        <v>0</v>
      </c>
      <c r="AG65" t="s">
        <v>606</v>
      </c>
      <c r="AH65" t="s">
        <v>607</v>
      </c>
      <c r="AI65" t="s">
        <v>608</v>
      </c>
      <c r="AJ65" t="s">
        <v>609</v>
      </c>
    </row>
    <row r="66" spans="1:43" x14ac:dyDescent="0.3">
      <c r="A66" t="s">
        <v>610</v>
      </c>
      <c r="B66" t="str">
        <f>"0001012-2"</f>
        <v>0001012-2</v>
      </c>
      <c r="C66" t="s">
        <v>116</v>
      </c>
      <c r="D66" t="s">
        <v>117</v>
      </c>
      <c r="E66">
        <v>610</v>
      </c>
      <c r="F66">
        <v>240</v>
      </c>
      <c r="G66">
        <v>360</v>
      </c>
      <c r="K66">
        <v>0</v>
      </c>
      <c r="L66">
        <v>3</v>
      </c>
      <c r="M66">
        <v>2.8</v>
      </c>
      <c r="O66">
        <v>4610012350947</v>
      </c>
      <c r="Q66" t="s">
        <v>88</v>
      </c>
      <c r="S66">
        <v>20</v>
      </c>
      <c r="U66" t="s">
        <v>611</v>
      </c>
      <c r="V66" t="s">
        <v>118</v>
      </c>
      <c r="W66" t="s">
        <v>119</v>
      </c>
      <c r="Y66">
        <v>6302210000</v>
      </c>
      <c r="Z66" t="s">
        <v>612</v>
      </c>
      <c r="AA66" t="s">
        <v>613</v>
      </c>
      <c r="AB66">
        <v>2150</v>
      </c>
      <c r="AC66">
        <v>1792</v>
      </c>
      <c r="AD66" t="s">
        <v>122</v>
      </c>
      <c r="AE66">
        <v>0</v>
      </c>
      <c r="AF66">
        <v>0</v>
      </c>
      <c r="AG66" t="s">
        <v>614</v>
      </c>
      <c r="AH66" t="s">
        <v>615</v>
      </c>
      <c r="AI66" t="s">
        <v>616</v>
      </c>
      <c r="AJ66" t="s">
        <v>617</v>
      </c>
      <c r="AK66" t="s">
        <v>618</v>
      </c>
    </row>
    <row r="67" spans="1:43" x14ac:dyDescent="0.3">
      <c r="A67" t="s">
        <v>619</v>
      </c>
      <c r="B67" t="str">
        <f>"0005598-01"</f>
        <v>0005598-01</v>
      </c>
      <c r="C67" t="s">
        <v>177</v>
      </c>
      <c r="D67" t="s">
        <v>110</v>
      </c>
      <c r="E67">
        <v>330</v>
      </c>
      <c r="F67">
        <v>230</v>
      </c>
      <c r="G67">
        <v>10</v>
      </c>
      <c r="K67">
        <v>0</v>
      </c>
      <c r="L67" t="s">
        <v>620</v>
      </c>
      <c r="O67">
        <v>4607139778563</v>
      </c>
      <c r="Q67" t="s">
        <v>245</v>
      </c>
      <c r="S67">
        <v>10</v>
      </c>
      <c r="X67" t="s">
        <v>410</v>
      </c>
      <c r="Y67">
        <v>6209200000</v>
      </c>
      <c r="Z67" t="s">
        <v>621</v>
      </c>
      <c r="AA67" t="s">
        <v>622</v>
      </c>
      <c r="AB67">
        <v>332</v>
      </c>
      <c r="AC67">
        <v>277</v>
      </c>
      <c r="AD67" t="s">
        <v>413</v>
      </c>
      <c r="AE67">
        <v>0</v>
      </c>
      <c r="AF67">
        <v>0</v>
      </c>
      <c r="AG67" t="s">
        <v>623</v>
      </c>
      <c r="AH67" t="s">
        <v>624</v>
      </c>
      <c r="AI67" t="s">
        <v>625</v>
      </c>
      <c r="AJ67" t="s">
        <v>626</v>
      </c>
      <c r="AK67" t="s">
        <v>627</v>
      </c>
    </row>
    <row r="68" spans="1:43" x14ac:dyDescent="0.3">
      <c r="A68" t="s">
        <v>628</v>
      </c>
      <c r="B68" t="str">
        <f>"0005691"</f>
        <v>0005691</v>
      </c>
      <c r="C68" t="s">
        <v>177</v>
      </c>
      <c r="D68" t="s">
        <v>178</v>
      </c>
      <c r="E68">
        <v>660</v>
      </c>
      <c r="F68">
        <v>610</v>
      </c>
      <c r="G68">
        <v>140</v>
      </c>
      <c r="K68">
        <v>0</v>
      </c>
      <c r="L68" s="1">
        <v>45783</v>
      </c>
      <c r="M68">
        <v>6</v>
      </c>
      <c r="O68">
        <v>4607139779249</v>
      </c>
      <c r="Q68" t="s">
        <v>88</v>
      </c>
      <c r="R68" t="s">
        <v>179</v>
      </c>
      <c r="S68">
        <v>20</v>
      </c>
      <c r="U68" t="s">
        <v>629</v>
      </c>
      <c r="V68" t="s">
        <v>181</v>
      </c>
      <c r="Y68">
        <v>9401790009</v>
      </c>
      <c r="Z68" t="s">
        <v>630</v>
      </c>
      <c r="AA68" t="s">
        <v>631</v>
      </c>
      <c r="AB68">
        <v>1600</v>
      </c>
      <c r="AC68">
        <v>1333</v>
      </c>
      <c r="AD68" t="s">
        <v>184</v>
      </c>
      <c r="AE68">
        <v>0</v>
      </c>
      <c r="AF68">
        <v>0</v>
      </c>
      <c r="AG68" t="s">
        <v>632</v>
      </c>
      <c r="AH68" t="s">
        <v>633</v>
      </c>
      <c r="AI68" t="s">
        <v>634</v>
      </c>
      <c r="AJ68" t="s">
        <v>635</v>
      </c>
      <c r="AK68" t="s">
        <v>636</v>
      </c>
      <c r="AL68" t="s">
        <v>637</v>
      </c>
      <c r="AM68" t="s">
        <v>638</v>
      </c>
      <c r="AN68" t="s">
        <v>639</v>
      </c>
      <c r="AO68" t="s">
        <v>640</v>
      </c>
      <c r="AP68" t="s">
        <v>641</v>
      </c>
    </row>
    <row r="69" spans="1:43" x14ac:dyDescent="0.3">
      <c r="A69" t="s">
        <v>642</v>
      </c>
      <c r="B69" t="str">
        <f>"0005693-1"</f>
        <v>0005693-1</v>
      </c>
      <c r="C69" t="s">
        <v>116</v>
      </c>
      <c r="D69" t="s">
        <v>178</v>
      </c>
      <c r="E69">
        <v>700</v>
      </c>
      <c r="F69">
        <v>660</v>
      </c>
      <c r="G69">
        <v>130</v>
      </c>
      <c r="K69">
        <v>0</v>
      </c>
      <c r="L69" s="1">
        <v>45753</v>
      </c>
      <c r="M69">
        <v>6.35</v>
      </c>
      <c r="O69">
        <v>4607139779287</v>
      </c>
      <c r="Q69" t="s">
        <v>88</v>
      </c>
      <c r="R69" t="s">
        <v>179</v>
      </c>
      <c r="S69">
        <v>20</v>
      </c>
      <c r="U69" t="s">
        <v>643</v>
      </c>
      <c r="V69" t="s">
        <v>181</v>
      </c>
      <c r="Y69">
        <v>9403208009</v>
      </c>
      <c r="Z69" t="s">
        <v>644</v>
      </c>
      <c r="AA69" t="s">
        <v>645</v>
      </c>
      <c r="AB69">
        <v>1600</v>
      </c>
      <c r="AC69">
        <v>1333</v>
      </c>
      <c r="AD69" t="s">
        <v>184</v>
      </c>
      <c r="AE69">
        <v>0</v>
      </c>
      <c r="AF69">
        <v>0</v>
      </c>
      <c r="AG69" t="s">
        <v>646</v>
      </c>
      <c r="AH69" t="s">
        <v>647</v>
      </c>
      <c r="AI69" t="s">
        <v>648</v>
      </c>
      <c r="AJ69" t="s">
        <v>649</v>
      </c>
      <c r="AK69" t="s">
        <v>650</v>
      </c>
      <c r="AL69" t="s">
        <v>651</v>
      </c>
      <c r="AM69" t="s">
        <v>652</v>
      </c>
      <c r="AN69" t="s">
        <v>653</v>
      </c>
      <c r="AO69" t="s">
        <v>654</v>
      </c>
      <c r="AP69" t="s">
        <v>655</v>
      </c>
      <c r="AQ69" t="s">
        <v>656</v>
      </c>
    </row>
    <row r="70" spans="1:43" x14ac:dyDescent="0.3">
      <c r="A70" t="s">
        <v>657</v>
      </c>
      <c r="B70" t="str">
        <f>"0005693-2"</f>
        <v>0005693-2</v>
      </c>
      <c r="C70" t="s">
        <v>658</v>
      </c>
      <c r="D70" t="s">
        <v>178</v>
      </c>
      <c r="E70">
        <v>700</v>
      </c>
      <c r="F70">
        <v>660</v>
      </c>
      <c r="G70">
        <v>130</v>
      </c>
      <c r="K70">
        <v>0</v>
      </c>
      <c r="L70" s="1">
        <v>45753</v>
      </c>
      <c r="M70">
        <v>6.35</v>
      </c>
      <c r="O70">
        <v>4607139779300</v>
      </c>
      <c r="Q70" t="s">
        <v>88</v>
      </c>
      <c r="R70" t="s">
        <v>179</v>
      </c>
      <c r="S70">
        <v>20</v>
      </c>
      <c r="U70" t="s">
        <v>659</v>
      </c>
      <c r="V70" t="s">
        <v>181</v>
      </c>
      <c r="Y70">
        <v>9403208009</v>
      </c>
      <c r="Z70" t="s">
        <v>660</v>
      </c>
      <c r="AA70" t="s">
        <v>661</v>
      </c>
      <c r="AB70">
        <v>1500</v>
      </c>
      <c r="AC70">
        <v>1250</v>
      </c>
      <c r="AD70" t="s">
        <v>184</v>
      </c>
      <c r="AE70">
        <v>0</v>
      </c>
      <c r="AF70">
        <v>0</v>
      </c>
      <c r="AG70" t="s">
        <v>662</v>
      </c>
      <c r="AH70" t="s">
        <v>663</v>
      </c>
    </row>
    <row r="71" spans="1:43" x14ac:dyDescent="0.3">
      <c r="A71" t="s">
        <v>664</v>
      </c>
      <c r="B71" t="str">
        <f>"0005693-3"</f>
        <v>0005693-3</v>
      </c>
      <c r="C71" t="s">
        <v>135</v>
      </c>
      <c r="D71" t="s">
        <v>178</v>
      </c>
      <c r="E71">
        <v>720</v>
      </c>
      <c r="F71">
        <v>630</v>
      </c>
      <c r="G71">
        <v>145</v>
      </c>
      <c r="K71">
        <v>0</v>
      </c>
      <c r="L71" s="1">
        <v>45784</v>
      </c>
      <c r="M71">
        <v>5.5</v>
      </c>
      <c r="O71">
        <v>4607139779324</v>
      </c>
      <c r="Q71" t="s">
        <v>88</v>
      </c>
      <c r="R71" t="s">
        <v>179</v>
      </c>
      <c r="S71">
        <v>20</v>
      </c>
      <c r="U71" t="s">
        <v>665</v>
      </c>
      <c r="V71" t="s">
        <v>181</v>
      </c>
      <c r="Y71">
        <v>9403208009</v>
      </c>
      <c r="Z71" t="s">
        <v>666</v>
      </c>
      <c r="AA71" t="s">
        <v>667</v>
      </c>
      <c r="AB71">
        <v>1700</v>
      </c>
      <c r="AC71">
        <v>1417</v>
      </c>
      <c r="AD71" t="s">
        <v>184</v>
      </c>
      <c r="AE71">
        <v>0</v>
      </c>
      <c r="AF71">
        <v>0</v>
      </c>
      <c r="AG71" t="s">
        <v>668</v>
      </c>
      <c r="AH71" t="s">
        <v>669</v>
      </c>
    </row>
    <row r="72" spans="1:43" x14ac:dyDescent="0.3">
      <c r="A72" t="s">
        <v>670</v>
      </c>
      <c r="B72" t="str">
        <f>"0005693-4"</f>
        <v>0005693-4</v>
      </c>
      <c r="C72" t="s">
        <v>671</v>
      </c>
      <c r="D72" t="s">
        <v>178</v>
      </c>
      <c r="E72">
        <v>700</v>
      </c>
      <c r="F72">
        <v>660</v>
      </c>
      <c r="G72">
        <v>130</v>
      </c>
      <c r="K72">
        <v>0</v>
      </c>
      <c r="L72" s="1">
        <v>45753</v>
      </c>
      <c r="M72">
        <v>6.35</v>
      </c>
      <c r="O72">
        <v>4607139779348</v>
      </c>
      <c r="Q72" t="s">
        <v>88</v>
      </c>
      <c r="R72" t="s">
        <v>179</v>
      </c>
      <c r="S72">
        <v>20</v>
      </c>
      <c r="U72" t="s">
        <v>672</v>
      </c>
      <c r="V72" t="s">
        <v>181</v>
      </c>
      <c r="W72" t="s">
        <v>673</v>
      </c>
      <c r="Y72">
        <v>9403208009</v>
      </c>
      <c r="Z72" t="s">
        <v>674</v>
      </c>
      <c r="AA72" t="s">
        <v>675</v>
      </c>
      <c r="AB72">
        <v>1700</v>
      </c>
      <c r="AC72">
        <v>1417</v>
      </c>
      <c r="AD72" t="s">
        <v>184</v>
      </c>
      <c r="AE72">
        <v>0</v>
      </c>
      <c r="AF72">
        <v>0</v>
      </c>
      <c r="AG72" t="s">
        <v>676</v>
      </c>
      <c r="AH72" t="s">
        <v>677</v>
      </c>
      <c r="AI72" t="s">
        <v>678</v>
      </c>
      <c r="AJ72" t="s">
        <v>679</v>
      </c>
      <c r="AK72" t="s">
        <v>680</v>
      </c>
      <c r="AL72" t="s">
        <v>681</v>
      </c>
      <c r="AM72" t="s">
        <v>682</v>
      </c>
      <c r="AN72" t="s">
        <v>683</v>
      </c>
      <c r="AO72" t="s">
        <v>684</v>
      </c>
    </row>
    <row r="73" spans="1:43" x14ac:dyDescent="0.3">
      <c r="A73" t="s">
        <v>685</v>
      </c>
      <c r="B73" t="str">
        <f>"0005694"</f>
        <v>0005694</v>
      </c>
      <c r="C73" t="s">
        <v>177</v>
      </c>
      <c r="D73" t="s">
        <v>178</v>
      </c>
      <c r="E73">
        <v>720</v>
      </c>
      <c r="F73">
        <v>620</v>
      </c>
      <c r="G73">
        <v>145</v>
      </c>
      <c r="K73">
        <v>0</v>
      </c>
      <c r="L73">
        <v>6</v>
      </c>
      <c r="M73">
        <v>5.85</v>
      </c>
      <c r="O73">
        <v>4607139779362</v>
      </c>
      <c r="Q73" t="s">
        <v>88</v>
      </c>
      <c r="R73" t="s">
        <v>179</v>
      </c>
      <c r="S73">
        <v>20</v>
      </c>
      <c r="U73" t="s">
        <v>686</v>
      </c>
      <c r="V73" t="s">
        <v>181</v>
      </c>
      <c r="Y73">
        <v>9403208009</v>
      </c>
      <c r="Z73" t="s">
        <v>687</v>
      </c>
      <c r="AA73" t="s">
        <v>688</v>
      </c>
      <c r="AB73">
        <v>1500</v>
      </c>
      <c r="AC73">
        <v>1250</v>
      </c>
      <c r="AD73" t="s">
        <v>184</v>
      </c>
      <c r="AE73">
        <v>0</v>
      </c>
      <c r="AF73">
        <v>0</v>
      </c>
      <c r="AG73" t="s">
        <v>689</v>
      </c>
      <c r="AH73" t="s">
        <v>690</v>
      </c>
      <c r="AI73" t="s">
        <v>691</v>
      </c>
      <c r="AJ73" t="s">
        <v>692</v>
      </c>
      <c r="AK73" t="s">
        <v>693</v>
      </c>
      <c r="AL73" t="s">
        <v>694</v>
      </c>
      <c r="AM73" t="s">
        <v>695</v>
      </c>
      <c r="AN73" t="s">
        <v>696</v>
      </c>
    </row>
    <row r="74" spans="1:43" x14ac:dyDescent="0.3">
      <c r="A74" t="s">
        <v>697</v>
      </c>
      <c r="B74" t="str">
        <f>"0005695-1"</f>
        <v>0005695-1</v>
      </c>
      <c r="C74" t="s">
        <v>85</v>
      </c>
      <c r="D74" t="s">
        <v>178</v>
      </c>
      <c r="E74">
        <v>770</v>
      </c>
      <c r="F74">
        <v>680</v>
      </c>
      <c r="G74">
        <v>140</v>
      </c>
      <c r="K74">
        <v>0</v>
      </c>
      <c r="L74" s="1">
        <v>45665</v>
      </c>
      <c r="M74">
        <v>8.0500000000000007</v>
      </c>
      <c r="O74">
        <v>4607139779386</v>
      </c>
      <c r="Q74" t="s">
        <v>88</v>
      </c>
      <c r="R74" t="s">
        <v>179</v>
      </c>
      <c r="S74">
        <v>20</v>
      </c>
      <c r="U74" t="s">
        <v>698</v>
      </c>
      <c r="V74" t="s">
        <v>181</v>
      </c>
      <c r="Y74">
        <v>9403208009</v>
      </c>
      <c r="Z74" t="s">
        <v>699</v>
      </c>
      <c r="AA74" t="s">
        <v>700</v>
      </c>
      <c r="AB74">
        <v>1800</v>
      </c>
      <c r="AC74">
        <v>1500</v>
      </c>
      <c r="AD74" t="s">
        <v>184</v>
      </c>
      <c r="AE74">
        <v>0</v>
      </c>
      <c r="AF74">
        <v>0</v>
      </c>
      <c r="AG74" t="s">
        <v>701</v>
      </c>
      <c r="AH74" t="s">
        <v>702</v>
      </c>
      <c r="AI74" t="s">
        <v>703</v>
      </c>
      <c r="AJ74" t="s">
        <v>704</v>
      </c>
      <c r="AK74" t="s">
        <v>705</v>
      </c>
      <c r="AL74" t="s">
        <v>706</v>
      </c>
      <c r="AM74" t="s">
        <v>707</v>
      </c>
      <c r="AN74" t="s">
        <v>708</v>
      </c>
      <c r="AO74" t="s">
        <v>709</v>
      </c>
    </row>
    <row r="75" spans="1:43" x14ac:dyDescent="0.3">
      <c r="A75" t="s">
        <v>710</v>
      </c>
      <c r="B75" t="str">
        <f>"0005695-2"</f>
        <v>0005695-2</v>
      </c>
      <c r="C75" t="s">
        <v>85</v>
      </c>
      <c r="D75" t="s">
        <v>178</v>
      </c>
      <c r="E75">
        <v>770</v>
      </c>
      <c r="F75">
        <v>680</v>
      </c>
      <c r="G75">
        <v>140</v>
      </c>
      <c r="K75">
        <v>0</v>
      </c>
      <c r="L75" s="1">
        <v>45665</v>
      </c>
      <c r="M75">
        <v>8.0500000000000007</v>
      </c>
      <c r="O75">
        <v>4607139779409</v>
      </c>
      <c r="Q75" t="s">
        <v>88</v>
      </c>
      <c r="R75" t="s">
        <v>179</v>
      </c>
      <c r="S75">
        <v>20</v>
      </c>
      <c r="U75" t="s">
        <v>711</v>
      </c>
      <c r="V75" t="s">
        <v>181</v>
      </c>
      <c r="Y75">
        <v>9403208009</v>
      </c>
      <c r="Z75" t="s">
        <v>712</v>
      </c>
      <c r="AA75" t="s">
        <v>713</v>
      </c>
      <c r="AB75">
        <v>2000</v>
      </c>
      <c r="AC75">
        <v>1667</v>
      </c>
      <c r="AD75" t="s">
        <v>184</v>
      </c>
      <c r="AE75">
        <v>0</v>
      </c>
      <c r="AF75">
        <v>0</v>
      </c>
      <c r="AG75" t="s">
        <v>714</v>
      </c>
      <c r="AH75" t="s">
        <v>715</v>
      </c>
      <c r="AI75" t="s">
        <v>716</v>
      </c>
      <c r="AJ75" t="s">
        <v>717</v>
      </c>
      <c r="AK75" t="s">
        <v>718</v>
      </c>
      <c r="AL75" t="s">
        <v>719</v>
      </c>
      <c r="AM75" t="s">
        <v>720</v>
      </c>
      <c r="AN75" t="s">
        <v>721</v>
      </c>
      <c r="AO75" t="s">
        <v>722</v>
      </c>
      <c r="AP75" t="s">
        <v>723</v>
      </c>
    </row>
    <row r="76" spans="1:43" x14ac:dyDescent="0.3">
      <c r="A76" t="s">
        <v>724</v>
      </c>
      <c r="B76" t="str">
        <f>"0005696"</f>
        <v>0005696</v>
      </c>
      <c r="C76" t="s">
        <v>177</v>
      </c>
      <c r="D76" t="s">
        <v>178</v>
      </c>
      <c r="E76">
        <v>770</v>
      </c>
      <c r="F76">
        <v>625</v>
      </c>
      <c r="G76">
        <v>140</v>
      </c>
      <c r="K76">
        <v>0</v>
      </c>
      <c r="L76" s="1">
        <v>45814</v>
      </c>
      <c r="M76">
        <v>6.45</v>
      </c>
      <c r="O76">
        <v>4607139779423</v>
      </c>
      <c r="Q76" t="s">
        <v>88</v>
      </c>
      <c r="R76" t="s">
        <v>179</v>
      </c>
      <c r="S76">
        <v>20</v>
      </c>
      <c r="U76" t="s">
        <v>725</v>
      </c>
      <c r="V76" t="s">
        <v>181</v>
      </c>
      <c r="Y76">
        <v>9403208009</v>
      </c>
      <c r="Z76" t="s">
        <v>726</v>
      </c>
      <c r="AA76" t="s">
        <v>727</v>
      </c>
      <c r="AB76">
        <v>1800</v>
      </c>
      <c r="AC76">
        <v>1500</v>
      </c>
      <c r="AD76" t="s">
        <v>184</v>
      </c>
      <c r="AG76" t="s">
        <v>728</v>
      </c>
      <c r="AH76" t="s">
        <v>729</v>
      </c>
    </row>
    <row r="77" spans="1:43" x14ac:dyDescent="0.3">
      <c r="A77" t="s">
        <v>730</v>
      </c>
      <c r="B77" t="str">
        <f>"0005463"</f>
        <v>0005463</v>
      </c>
      <c r="C77" t="s">
        <v>177</v>
      </c>
      <c r="D77" t="s">
        <v>86</v>
      </c>
      <c r="E77">
        <v>75</v>
      </c>
      <c r="F77">
        <v>355</v>
      </c>
      <c r="G77">
        <v>320</v>
      </c>
      <c r="K77">
        <v>0</v>
      </c>
      <c r="L77" t="s">
        <v>731</v>
      </c>
      <c r="M77">
        <v>0.64</v>
      </c>
      <c r="O77">
        <v>4607139774152</v>
      </c>
      <c r="Q77" t="s">
        <v>88</v>
      </c>
      <c r="S77">
        <v>20</v>
      </c>
      <c r="V77" t="s">
        <v>295</v>
      </c>
      <c r="Y77">
        <v>9506999000</v>
      </c>
      <c r="Z77" t="s">
        <v>732</v>
      </c>
      <c r="AA77" t="s">
        <v>733</v>
      </c>
      <c r="AB77">
        <v>1190</v>
      </c>
      <c r="AC77">
        <v>992</v>
      </c>
      <c r="AD77" t="s">
        <v>93</v>
      </c>
      <c r="AE77">
        <v>0</v>
      </c>
      <c r="AF77">
        <v>0</v>
      </c>
      <c r="AG77" t="s">
        <v>734</v>
      </c>
      <c r="AH77" t="s">
        <v>735</v>
      </c>
      <c r="AI77" t="s">
        <v>736</v>
      </c>
      <c r="AJ77" t="s">
        <v>737</v>
      </c>
      <c r="AK77" t="s">
        <v>738</v>
      </c>
      <c r="AL77" t="s">
        <v>739</v>
      </c>
      <c r="AM77" t="s">
        <v>740</v>
      </c>
      <c r="AN77" t="s">
        <v>741</v>
      </c>
    </row>
    <row r="78" spans="1:43" x14ac:dyDescent="0.3">
      <c r="A78" t="s">
        <v>742</v>
      </c>
      <c r="B78" t="str">
        <f>"0005541-1"</f>
        <v>0005541-1</v>
      </c>
      <c r="C78" t="s">
        <v>743</v>
      </c>
      <c r="E78">
        <v>250</v>
      </c>
      <c r="F78">
        <v>90</v>
      </c>
      <c r="G78">
        <v>300</v>
      </c>
      <c r="K78">
        <v>0</v>
      </c>
      <c r="L78" t="s">
        <v>333</v>
      </c>
      <c r="M78">
        <v>0.4</v>
      </c>
      <c r="O78">
        <v>4607139779508</v>
      </c>
      <c r="Q78" t="s">
        <v>321</v>
      </c>
      <c r="S78">
        <v>20</v>
      </c>
      <c r="U78" t="s">
        <v>744</v>
      </c>
      <c r="V78" t="s">
        <v>222</v>
      </c>
      <c r="Y78">
        <v>4202929800</v>
      </c>
      <c r="Z78" t="s">
        <v>745</v>
      </c>
      <c r="AA78" t="s">
        <v>746</v>
      </c>
      <c r="AB78">
        <v>1000</v>
      </c>
      <c r="AC78">
        <v>833</v>
      </c>
      <c r="AD78" t="s">
        <v>747</v>
      </c>
      <c r="AE78">
        <v>0</v>
      </c>
      <c r="AF78">
        <v>0</v>
      </c>
    </row>
    <row r="79" spans="1:43" x14ac:dyDescent="0.3">
      <c r="A79" t="s">
        <v>748</v>
      </c>
      <c r="B79" t="str">
        <f>"0005552-1"</f>
        <v>0005552-1</v>
      </c>
      <c r="C79" t="s">
        <v>743</v>
      </c>
      <c r="E79">
        <v>250</v>
      </c>
      <c r="F79">
        <v>90</v>
      </c>
      <c r="G79">
        <v>300</v>
      </c>
      <c r="K79">
        <v>0</v>
      </c>
      <c r="L79" t="s">
        <v>244</v>
      </c>
      <c r="M79">
        <v>0.2</v>
      </c>
      <c r="O79">
        <v>4607139779560</v>
      </c>
      <c r="Q79" t="s">
        <v>321</v>
      </c>
      <c r="S79">
        <v>20</v>
      </c>
      <c r="V79" t="s">
        <v>230</v>
      </c>
      <c r="Y79">
        <v>4202929800</v>
      </c>
      <c r="Z79" t="s">
        <v>749</v>
      </c>
      <c r="AA79" t="s">
        <v>750</v>
      </c>
      <c r="AB79">
        <v>800</v>
      </c>
      <c r="AC79">
        <v>667</v>
      </c>
      <c r="AD79" t="s">
        <v>747</v>
      </c>
      <c r="AE79">
        <v>0</v>
      </c>
      <c r="AF79">
        <v>0</v>
      </c>
    </row>
    <row r="80" spans="1:43" x14ac:dyDescent="0.3">
      <c r="A80" t="s">
        <v>751</v>
      </c>
      <c r="B80" t="str">
        <f>"0005552-2"</f>
        <v>0005552-2</v>
      </c>
      <c r="C80" t="s">
        <v>351</v>
      </c>
      <c r="E80">
        <v>250</v>
      </c>
      <c r="F80">
        <v>90</v>
      </c>
      <c r="G80">
        <v>300</v>
      </c>
      <c r="K80">
        <v>0</v>
      </c>
      <c r="L80" t="s">
        <v>244</v>
      </c>
      <c r="M80">
        <v>0.2</v>
      </c>
      <c r="O80">
        <v>4607139779584</v>
      </c>
      <c r="Q80" t="s">
        <v>321</v>
      </c>
      <c r="S80">
        <v>20</v>
      </c>
      <c r="U80" t="s">
        <v>752</v>
      </c>
      <c r="V80" t="s">
        <v>230</v>
      </c>
      <c r="Y80">
        <v>4202929800</v>
      </c>
      <c r="Z80" t="s">
        <v>753</v>
      </c>
      <c r="AA80" t="s">
        <v>754</v>
      </c>
      <c r="AB80">
        <v>800</v>
      </c>
      <c r="AC80">
        <v>667</v>
      </c>
      <c r="AD80" t="s">
        <v>747</v>
      </c>
      <c r="AE80">
        <v>0</v>
      </c>
      <c r="AF80">
        <v>0</v>
      </c>
    </row>
    <row r="81" spans="1:49" x14ac:dyDescent="0.3">
      <c r="A81" t="s">
        <v>755</v>
      </c>
      <c r="B81" t="str">
        <f>"0004283-1"</f>
        <v>0004283-1</v>
      </c>
      <c r="C81" t="s">
        <v>196</v>
      </c>
      <c r="D81" t="s">
        <v>86</v>
      </c>
      <c r="E81">
        <v>250</v>
      </c>
      <c r="F81">
        <v>90</v>
      </c>
      <c r="G81">
        <v>300</v>
      </c>
      <c r="K81">
        <v>0</v>
      </c>
      <c r="L81" t="s">
        <v>756</v>
      </c>
      <c r="M81">
        <v>0.15</v>
      </c>
      <c r="O81">
        <v>4607139779706</v>
      </c>
      <c r="Q81" t="s">
        <v>321</v>
      </c>
      <c r="S81">
        <v>20</v>
      </c>
      <c r="U81" t="s">
        <v>757</v>
      </c>
      <c r="V81" t="s">
        <v>230</v>
      </c>
      <c r="Y81">
        <v>4202929800</v>
      </c>
      <c r="Z81" t="s">
        <v>758</v>
      </c>
      <c r="AA81" t="s">
        <v>759</v>
      </c>
      <c r="AB81">
        <v>900</v>
      </c>
      <c r="AC81">
        <v>750</v>
      </c>
      <c r="AD81" t="s">
        <v>760</v>
      </c>
      <c r="AE81">
        <v>0</v>
      </c>
      <c r="AF81">
        <v>0</v>
      </c>
      <c r="AG81" t="s">
        <v>761</v>
      </c>
      <c r="AH81" t="s">
        <v>762</v>
      </c>
      <c r="AI81" t="s">
        <v>763</v>
      </c>
      <c r="AJ81" t="s">
        <v>764</v>
      </c>
      <c r="AK81" t="s">
        <v>765</v>
      </c>
      <c r="AL81" t="s">
        <v>766</v>
      </c>
      <c r="AM81" t="s">
        <v>767</v>
      </c>
      <c r="AN81" t="s">
        <v>768</v>
      </c>
      <c r="AO81" t="s">
        <v>769</v>
      </c>
      <c r="AP81" t="s">
        <v>770</v>
      </c>
      <c r="AQ81" t="s">
        <v>771</v>
      </c>
    </row>
    <row r="82" spans="1:49" x14ac:dyDescent="0.3">
      <c r="A82" t="s">
        <v>772</v>
      </c>
      <c r="B82" t="str">
        <f>"0004283-2"</f>
        <v>0004283-2</v>
      </c>
      <c r="C82" t="s">
        <v>773</v>
      </c>
      <c r="D82" t="s">
        <v>86</v>
      </c>
      <c r="E82">
        <v>250</v>
      </c>
      <c r="F82">
        <v>90</v>
      </c>
      <c r="G82">
        <v>300</v>
      </c>
      <c r="K82">
        <v>0</v>
      </c>
      <c r="L82" t="s">
        <v>756</v>
      </c>
      <c r="M82">
        <v>0.15</v>
      </c>
      <c r="O82">
        <v>4607139779720</v>
      </c>
      <c r="Q82" t="s">
        <v>321</v>
      </c>
      <c r="S82">
        <v>20</v>
      </c>
      <c r="U82" t="s">
        <v>774</v>
      </c>
      <c r="V82" t="s">
        <v>222</v>
      </c>
      <c r="Y82">
        <v>4202929800</v>
      </c>
      <c r="Z82" t="s">
        <v>775</v>
      </c>
      <c r="AA82" t="s">
        <v>776</v>
      </c>
      <c r="AB82">
        <v>900</v>
      </c>
      <c r="AC82">
        <v>750</v>
      </c>
      <c r="AD82" t="s">
        <v>760</v>
      </c>
      <c r="AE82">
        <v>0</v>
      </c>
      <c r="AF82">
        <v>0</v>
      </c>
      <c r="AG82" t="s">
        <v>777</v>
      </c>
      <c r="AH82" t="s">
        <v>778</v>
      </c>
      <c r="AI82" t="s">
        <v>779</v>
      </c>
      <c r="AJ82" t="s">
        <v>780</v>
      </c>
      <c r="AK82" t="s">
        <v>781</v>
      </c>
      <c r="AL82" t="s">
        <v>782</v>
      </c>
      <c r="AM82" t="s">
        <v>783</v>
      </c>
      <c r="AN82" t="s">
        <v>784</v>
      </c>
      <c r="AO82" t="s">
        <v>785</v>
      </c>
      <c r="AP82" t="s">
        <v>786</v>
      </c>
      <c r="AQ82" t="s">
        <v>787</v>
      </c>
    </row>
    <row r="83" spans="1:49" x14ac:dyDescent="0.3">
      <c r="A83" t="s">
        <v>788</v>
      </c>
      <c r="B83" t="str">
        <f>"0092280-1"</f>
        <v>0092280-1</v>
      </c>
      <c r="C83" t="s">
        <v>743</v>
      </c>
      <c r="D83" t="s">
        <v>110</v>
      </c>
      <c r="E83">
        <v>250</v>
      </c>
      <c r="F83">
        <v>90</v>
      </c>
      <c r="G83">
        <v>300</v>
      </c>
      <c r="K83">
        <v>0</v>
      </c>
      <c r="L83" t="s">
        <v>145</v>
      </c>
      <c r="M83">
        <v>0.35</v>
      </c>
      <c r="O83">
        <v>4607139779867</v>
      </c>
      <c r="Q83" t="s">
        <v>88</v>
      </c>
      <c r="S83">
        <v>20</v>
      </c>
      <c r="U83" t="s">
        <v>789</v>
      </c>
      <c r="V83" t="s">
        <v>230</v>
      </c>
      <c r="Y83">
        <v>4202929800</v>
      </c>
      <c r="Z83" t="s">
        <v>790</v>
      </c>
      <c r="AA83" t="s">
        <v>791</v>
      </c>
      <c r="AB83">
        <v>1000</v>
      </c>
      <c r="AC83">
        <v>833</v>
      </c>
      <c r="AD83" t="s">
        <v>760</v>
      </c>
      <c r="AE83">
        <v>0</v>
      </c>
      <c r="AF83">
        <v>0</v>
      </c>
      <c r="AG83" t="s">
        <v>792</v>
      </c>
      <c r="AH83" t="s">
        <v>793</v>
      </c>
      <c r="AI83" t="s">
        <v>794</v>
      </c>
      <c r="AJ83" t="s">
        <v>795</v>
      </c>
      <c r="AK83" t="s">
        <v>796</v>
      </c>
      <c r="AL83" t="s">
        <v>797</v>
      </c>
      <c r="AM83" t="s">
        <v>798</v>
      </c>
      <c r="AN83" t="s">
        <v>799</v>
      </c>
      <c r="AO83" t="s">
        <v>800</v>
      </c>
      <c r="AP83" t="s">
        <v>801</v>
      </c>
    </row>
    <row r="84" spans="1:49" x14ac:dyDescent="0.3">
      <c r="A84" t="s">
        <v>802</v>
      </c>
      <c r="B84" t="str">
        <f>"0092280-2"</f>
        <v>0092280-2</v>
      </c>
      <c r="C84" t="s">
        <v>351</v>
      </c>
      <c r="D84" t="s">
        <v>110</v>
      </c>
      <c r="E84">
        <v>25</v>
      </c>
      <c r="F84">
        <v>90</v>
      </c>
      <c r="G84">
        <v>300</v>
      </c>
      <c r="K84">
        <v>0</v>
      </c>
      <c r="L84" t="s">
        <v>145</v>
      </c>
      <c r="M84">
        <v>0.35</v>
      </c>
      <c r="O84">
        <v>4607139779881</v>
      </c>
      <c r="Q84" t="s">
        <v>88</v>
      </c>
      <c r="S84">
        <v>20</v>
      </c>
      <c r="V84" t="s">
        <v>222</v>
      </c>
      <c r="Y84">
        <v>4202929800</v>
      </c>
      <c r="Z84" t="s">
        <v>803</v>
      </c>
      <c r="AA84" t="s">
        <v>804</v>
      </c>
      <c r="AB84">
        <v>1000</v>
      </c>
      <c r="AC84">
        <v>833</v>
      </c>
      <c r="AD84" t="s">
        <v>760</v>
      </c>
      <c r="AE84">
        <v>0</v>
      </c>
      <c r="AF84">
        <v>0</v>
      </c>
      <c r="AG84" t="s">
        <v>805</v>
      </c>
      <c r="AH84" t="s">
        <v>806</v>
      </c>
      <c r="AI84" t="s">
        <v>807</v>
      </c>
      <c r="AJ84" t="s">
        <v>808</v>
      </c>
      <c r="AK84" t="s">
        <v>809</v>
      </c>
      <c r="AL84" t="s">
        <v>810</v>
      </c>
      <c r="AM84" t="s">
        <v>811</v>
      </c>
      <c r="AN84" t="s">
        <v>812</v>
      </c>
      <c r="AO84" t="s">
        <v>813</v>
      </c>
      <c r="AP84" t="s">
        <v>814</v>
      </c>
    </row>
    <row r="85" spans="1:49" x14ac:dyDescent="0.3">
      <c r="A85" t="s">
        <v>815</v>
      </c>
      <c r="B85" t="str">
        <f>"0005598-02"</f>
        <v>0005598-02</v>
      </c>
      <c r="C85" t="s">
        <v>177</v>
      </c>
      <c r="D85" t="s">
        <v>110</v>
      </c>
      <c r="E85">
        <v>330</v>
      </c>
      <c r="F85">
        <v>230</v>
      </c>
      <c r="G85">
        <v>15</v>
      </c>
      <c r="K85">
        <v>0</v>
      </c>
      <c r="L85" t="s">
        <v>816</v>
      </c>
      <c r="M85">
        <v>0.21</v>
      </c>
      <c r="O85">
        <v>4607139778587</v>
      </c>
      <c r="Q85" t="s">
        <v>245</v>
      </c>
      <c r="S85">
        <v>10</v>
      </c>
      <c r="V85" t="s">
        <v>246</v>
      </c>
      <c r="X85" t="s">
        <v>410</v>
      </c>
      <c r="Y85">
        <v>6209200000</v>
      </c>
      <c r="Z85" t="s">
        <v>817</v>
      </c>
      <c r="AA85" t="s">
        <v>818</v>
      </c>
      <c r="AB85">
        <v>500</v>
      </c>
      <c r="AC85">
        <v>417</v>
      </c>
      <c r="AD85" t="s">
        <v>413</v>
      </c>
      <c r="AE85">
        <v>0</v>
      </c>
      <c r="AF85">
        <v>0</v>
      </c>
      <c r="AG85" t="s">
        <v>819</v>
      </c>
      <c r="AH85" t="s">
        <v>820</v>
      </c>
      <c r="AI85" t="s">
        <v>821</v>
      </c>
      <c r="AJ85" t="s">
        <v>822</v>
      </c>
      <c r="AK85" t="s">
        <v>823</v>
      </c>
      <c r="AL85" t="s">
        <v>824</v>
      </c>
      <c r="AM85" t="s">
        <v>825</v>
      </c>
      <c r="AN85" t="s">
        <v>826</v>
      </c>
    </row>
    <row r="86" spans="1:49" x14ac:dyDescent="0.3">
      <c r="A86" t="s">
        <v>827</v>
      </c>
      <c r="B86" t="str">
        <f>"0005588-02"</f>
        <v>0005588-02</v>
      </c>
      <c r="C86" t="s">
        <v>428</v>
      </c>
      <c r="D86" t="s">
        <v>828</v>
      </c>
      <c r="E86">
        <v>650</v>
      </c>
      <c r="F86">
        <v>150</v>
      </c>
      <c r="G86">
        <v>500</v>
      </c>
      <c r="K86">
        <v>0</v>
      </c>
      <c r="L86">
        <v>2</v>
      </c>
      <c r="M86">
        <v>1.8</v>
      </c>
      <c r="O86">
        <v>4607139777948</v>
      </c>
      <c r="Q86" t="s">
        <v>245</v>
      </c>
      <c r="S86">
        <v>20</v>
      </c>
      <c r="U86" t="s">
        <v>829</v>
      </c>
      <c r="V86" t="s">
        <v>119</v>
      </c>
      <c r="W86" t="s">
        <v>830</v>
      </c>
      <c r="Y86">
        <v>6302210000</v>
      </c>
      <c r="Z86" t="s">
        <v>831</v>
      </c>
      <c r="AA86" t="s">
        <v>832</v>
      </c>
      <c r="AB86">
        <v>1750</v>
      </c>
      <c r="AC86">
        <v>1458</v>
      </c>
      <c r="AD86" t="s">
        <v>122</v>
      </c>
      <c r="AE86">
        <v>0</v>
      </c>
      <c r="AF86">
        <v>0</v>
      </c>
      <c r="AG86" t="s">
        <v>833</v>
      </c>
    </row>
    <row r="87" spans="1:49" x14ac:dyDescent="0.3">
      <c r="A87" t="s">
        <v>834</v>
      </c>
      <c r="B87" t="str">
        <f>"0005590-02"</f>
        <v>0005590-02</v>
      </c>
      <c r="C87" t="s">
        <v>428</v>
      </c>
      <c r="D87" t="s">
        <v>828</v>
      </c>
      <c r="E87">
        <v>650</v>
      </c>
      <c r="F87">
        <v>100</v>
      </c>
      <c r="G87">
        <v>500</v>
      </c>
      <c r="K87">
        <v>0</v>
      </c>
      <c r="L87" s="1">
        <v>45839</v>
      </c>
      <c r="M87">
        <v>1.5</v>
      </c>
      <c r="O87">
        <v>4607139778020</v>
      </c>
      <c r="Q87" t="s">
        <v>245</v>
      </c>
      <c r="S87">
        <v>20</v>
      </c>
      <c r="U87" t="s">
        <v>835</v>
      </c>
      <c r="V87" t="s">
        <v>836</v>
      </c>
      <c r="Y87">
        <v>6302210000</v>
      </c>
      <c r="Z87" t="s">
        <v>837</v>
      </c>
      <c r="AA87" t="s">
        <v>838</v>
      </c>
      <c r="AB87">
        <v>1500</v>
      </c>
      <c r="AC87">
        <v>1250</v>
      </c>
      <c r="AD87" t="s">
        <v>122</v>
      </c>
      <c r="AE87">
        <v>0</v>
      </c>
      <c r="AF87">
        <v>0</v>
      </c>
      <c r="AG87" t="s">
        <v>839</v>
      </c>
      <c r="AH87" t="s">
        <v>840</v>
      </c>
    </row>
    <row r="88" spans="1:49" x14ac:dyDescent="0.3">
      <c r="A88" t="s">
        <v>841</v>
      </c>
      <c r="B88" t="str">
        <f>"0005514-05"</f>
        <v>0005514-05</v>
      </c>
      <c r="C88" t="s">
        <v>842</v>
      </c>
      <c r="D88" t="s">
        <v>280</v>
      </c>
      <c r="E88">
        <v>1270</v>
      </c>
      <c r="F88">
        <v>770</v>
      </c>
      <c r="G88">
        <v>130</v>
      </c>
      <c r="H88">
        <v>124</v>
      </c>
      <c r="I88">
        <v>68</v>
      </c>
      <c r="J88">
        <v>105</v>
      </c>
      <c r="K88" t="s">
        <v>843</v>
      </c>
      <c r="L88" s="1">
        <v>45855</v>
      </c>
      <c r="M88">
        <v>15.2</v>
      </c>
      <c r="O88">
        <v>4640011880213</v>
      </c>
      <c r="P88" t="s">
        <v>283</v>
      </c>
      <c r="Q88" t="s">
        <v>88</v>
      </c>
      <c r="S88">
        <v>10</v>
      </c>
      <c r="U88" t="s">
        <v>844</v>
      </c>
      <c r="V88" t="s">
        <v>845</v>
      </c>
      <c r="Y88">
        <v>9403500009</v>
      </c>
      <c r="Z88" t="s">
        <v>846</v>
      </c>
      <c r="AA88" t="s">
        <v>847</v>
      </c>
      <c r="AB88">
        <v>5990</v>
      </c>
      <c r="AC88">
        <v>4992</v>
      </c>
      <c r="AD88" t="s">
        <v>288</v>
      </c>
      <c r="AE88">
        <v>0</v>
      </c>
      <c r="AF88">
        <v>0</v>
      </c>
      <c r="AG88" t="s">
        <v>848</v>
      </c>
      <c r="AH88" t="s">
        <v>849</v>
      </c>
      <c r="AI88" t="s">
        <v>850</v>
      </c>
      <c r="AJ88" t="s">
        <v>851</v>
      </c>
    </row>
    <row r="89" spans="1:49" x14ac:dyDescent="0.3">
      <c r="A89" t="s">
        <v>852</v>
      </c>
      <c r="B89" t="str">
        <f>"0005514-02"</f>
        <v>0005514-02</v>
      </c>
      <c r="C89" t="s">
        <v>853</v>
      </c>
      <c r="D89" t="s">
        <v>280</v>
      </c>
      <c r="E89">
        <v>1290</v>
      </c>
      <c r="F89">
        <v>800</v>
      </c>
      <c r="G89">
        <v>150</v>
      </c>
      <c r="H89">
        <v>124</v>
      </c>
      <c r="I89">
        <v>68</v>
      </c>
      <c r="J89">
        <v>105</v>
      </c>
      <c r="K89" t="s">
        <v>843</v>
      </c>
      <c r="L89" s="1">
        <v>45795</v>
      </c>
      <c r="M89">
        <v>16.3</v>
      </c>
      <c r="O89">
        <v>4630074141581</v>
      </c>
      <c r="P89" t="s">
        <v>283</v>
      </c>
      <c r="Q89" t="s">
        <v>88</v>
      </c>
      <c r="S89">
        <v>10</v>
      </c>
      <c r="U89" t="s">
        <v>844</v>
      </c>
      <c r="V89" t="s">
        <v>854</v>
      </c>
      <c r="Y89">
        <v>9403500009</v>
      </c>
      <c r="Z89" t="s">
        <v>855</v>
      </c>
      <c r="AA89" t="s">
        <v>856</v>
      </c>
      <c r="AB89">
        <v>8990</v>
      </c>
      <c r="AC89">
        <v>7492</v>
      </c>
      <c r="AD89" t="s">
        <v>288</v>
      </c>
      <c r="AE89">
        <v>0</v>
      </c>
      <c r="AF89">
        <v>0</v>
      </c>
      <c r="AG89" t="s">
        <v>857</v>
      </c>
      <c r="AH89" t="s">
        <v>858</v>
      </c>
      <c r="AI89" t="s">
        <v>859</v>
      </c>
      <c r="AJ89" t="s">
        <v>860</v>
      </c>
      <c r="AK89" t="s">
        <v>861</v>
      </c>
      <c r="AL89" t="s">
        <v>862</v>
      </c>
      <c r="AM89" t="s">
        <v>863</v>
      </c>
      <c r="AN89" t="s">
        <v>864</v>
      </c>
      <c r="AO89" t="s">
        <v>865</v>
      </c>
    </row>
    <row r="90" spans="1:49" x14ac:dyDescent="0.3">
      <c r="A90" t="s">
        <v>866</v>
      </c>
      <c r="B90" t="str">
        <f>"0005514"</f>
        <v>0005514</v>
      </c>
      <c r="C90" t="s">
        <v>345</v>
      </c>
      <c r="D90" t="s">
        <v>280</v>
      </c>
      <c r="E90">
        <v>1270</v>
      </c>
      <c r="F90">
        <v>770</v>
      </c>
      <c r="G90">
        <v>130</v>
      </c>
      <c r="H90">
        <v>124</v>
      </c>
      <c r="I90">
        <v>68</v>
      </c>
      <c r="J90">
        <v>105</v>
      </c>
      <c r="K90" t="s">
        <v>843</v>
      </c>
      <c r="L90" s="1">
        <v>45855</v>
      </c>
      <c r="M90">
        <v>15.2</v>
      </c>
      <c r="O90">
        <v>4630074141567</v>
      </c>
      <c r="P90" t="s">
        <v>283</v>
      </c>
      <c r="Q90" t="s">
        <v>88</v>
      </c>
      <c r="S90">
        <v>10</v>
      </c>
      <c r="U90" t="s">
        <v>844</v>
      </c>
      <c r="V90" t="s">
        <v>285</v>
      </c>
      <c r="Y90">
        <v>9403500009</v>
      </c>
      <c r="Z90" t="s">
        <v>867</v>
      </c>
      <c r="AA90" t="s">
        <v>868</v>
      </c>
      <c r="AB90">
        <v>6490</v>
      </c>
      <c r="AC90">
        <v>5408</v>
      </c>
      <c r="AD90" t="s">
        <v>288</v>
      </c>
      <c r="AE90">
        <v>0</v>
      </c>
      <c r="AF90">
        <v>0</v>
      </c>
      <c r="AG90" t="s">
        <v>869</v>
      </c>
    </row>
    <row r="91" spans="1:49" x14ac:dyDescent="0.3">
      <c r="A91" t="s">
        <v>870</v>
      </c>
      <c r="B91" t="str">
        <f>"0005512"</f>
        <v>0005512</v>
      </c>
      <c r="C91" t="s">
        <v>345</v>
      </c>
      <c r="D91" t="s">
        <v>280</v>
      </c>
      <c r="E91">
        <v>1270</v>
      </c>
      <c r="F91">
        <v>770</v>
      </c>
      <c r="G91">
        <v>130</v>
      </c>
      <c r="H91">
        <v>126</v>
      </c>
      <c r="I91">
        <v>73</v>
      </c>
      <c r="J91">
        <v>102</v>
      </c>
      <c r="K91" t="s">
        <v>871</v>
      </c>
      <c r="L91" t="s">
        <v>872</v>
      </c>
      <c r="M91">
        <v>14.8</v>
      </c>
      <c r="O91">
        <v>4630074141529</v>
      </c>
      <c r="P91" t="s">
        <v>283</v>
      </c>
      <c r="Q91" t="s">
        <v>88</v>
      </c>
      <c r="S91">
        <v>10</v>
      </c>
      <c r="U91" t="s">
        <v>873</v>
      </c>
      <c r="V91" t="s">
        <v>285</v>
      </c>
      <c r="Y91">
        <v>9403500009</v>
      </c>
      <c r="Z91" t="s">
        <v>874</v>
      </c>
      <c r="AA91" t="s">
        <v>875</v>
      </c>
      <c r="AB91">
        <v>4740</v>
      </c>
      <c r="AC91">
        <v>3950</v>
      </c>
      <c r="AD91" t="s">
        <v>288</v>
      </c>
      <c r="AE91">
        <v>0</v>
      </c>
      <c r="AF91">
        <v>0</v>
      </c>
      <c r="AG91" t="s">
        <v>876</v>
      </c>
      <c r="AH91" t="s">
        <v>877</v>
      </c>
      <c r="AI91" t="s">
        <v>878</v>
      </c>
    </row>
    <row r="92" spans="1:49" x14ac:dyDescent="0.3">
      <c r="A92" t="s">
        <v>879</v>
      </c>
      <c r="B92" t="str">
        <f>"0005540-3"</f>
        <v>0005540-3</v>
      </c>
      <c r="C92" t="s">
        <v>880</v>
      </c>
      <c r="D92" t="s">
        <v>110</v>
      </c>
      <c r="E92">
        <v>250</v>
      </c>
      <c r="F92">
        <v>90</v>
      </c>
      <c r="G92">
        <v>300</v>
      </c>
      <c r="K92">
        <v>0</v>
      </c>
      <c r="L92" t="s">
        <v>333</v>
      </c>
      <c r="M92">
        <v>0.35</v>
      </c>
      <c r="O92">
        <v>4607139779669</v>
      </c>
      <c r="Q92" t="s">
        <v>321</v>
      </c>
      <c r="S92">
        <v>20</v>
      </c>
      <c r="U92" t="s">
        <v>881</v>
      </c>
      <c r="V92" t="s">
        <v>230</v>
      </c>
      <c r="Y92">
        <v>4202929800</v>
      </c>
      <c r="Z92" t="s">
        <v>882</v>
      </c>
      <c r="AA92" t="s">
        <v>883</v>
      </c>
      <c r="AB92">
        <v>1550</v>
      </c>
      <c r="AC92">
        <v>1292</v>
      </c>
      <c r="AD92" t="s">
        <v>760</v>
      </c>
      <c r="AE92">
        <v>0</v>
      </c>
      <c r="AF92">
        <v>0</v>
      </c>
      <c r="AG92" t="s">
        <v>884</v>
      </c>
      <c r="AH92" t="s">
        <v>885</v>
      </c>
      <c r="AI92" t="s">
        <v>886</v>
      </c>
      <c r="AJ92" t="s">
        <v>887</v>
      </c>
      <c r="AK92" t="s">
        <v>888</v>
      </c>
      <c r="AL92" t="s">
        <v>889</v>
      </c>
      <c r="AM92" t="s">
        <v>890</v>
      </c>
      <c r="AN92" t="s">
        <v>891</v>
      </c>
      <c r="AO92" t="s">
        <v>892</v>
      </c>
      <c r="AP92" t="s">
        <v>893</v>
      </c>
      <c r="AQ92" t="s">
        <v>894</v>
      </c>
      <c r="AR92" t="s">
        <v>895</v>
      </c>
      <c r="AS92" t="s">
        <v>896</v>
      </c>
      <c r="AT92" t="s">
        <v>897</v>
      </c>
    </row>
    <row r="93" spans="1:49" x14ac:dyDescent="0.3">
      <c r="A93" t="s">
        <v>898</v>
      </c>
      <c r="B93" t="str">
        <f>"0005540-4"</f>
        <v>0005540-4</v>
      </c>
      <c r="C93" t="s">
        <v>899</v>
      </c>
      <c r="D93" t="s">
        <v>110</v>
      </c>
      <c r="E93">
        <v>250</v>
      </c>
      <c r="F93">
        <v>90</v>
      </c>
      <c r="G93">
        <v>300</v>
      </c>
      <c r="K93">
        <v>0</v>
      </c>
      <c r="L93" t="s">
        <v>333</v>
      </c>
      <c r="M93">
        <v>0.35</v>
      </c>
      <c r="O93">
        <v>4607139779683</v>
      </c>
      <c r="Q93" t="s">
        <v>321</v>
      </c>
      <c r="S93">
        <v>20</v>
      </c>
      <c r="U93" t="s">
        <v>881</v>
      </c>
      <c r="V93" t="s">
        <v>230</v>
      </c>
      <c r="Y93">
        <v>4202929800</v>
      </c>
      <c r="Z93" t="s">
        <v>900</v>
      </c>
      <c r="AA93" t="s">
        <v>901</v>
      </c>
      <c r="AB93">
        <v>1550</v>
      </c>
      <c r="AC93">
        <v>1292</v>
      </c>
      <c r="AD93" t="s">
        <v>760</v>
      </c>
      <c r="AE93">
        <v>0</v>
      </c>
      <c r="AF93">
        <v>0</v>
      </c>
      <c r="AG93" t="s">
        <v>902</v>
      </c>
      <c r="AH93" t="s">
        <v>903</v>
      </c>
      <c r="AI93" t="s">
        <v>904</v>
      </c>
      <c r="AJ93" t="s">
        <v>905</v>
      </c>
      <c r="AK93" t="s">
        <v>906</v>
      </c>
      <c r="AL93" t="s">
        <v>907</v>
      </c>
      <c r="AM93" t="s">
        <v>908</v>
      </c>
      <c r="AN93" t="s">
        <v>909</v>
      </c>
      <c r="AO93" t="s">
        <v>910</v>
      </c>
      <c r="AP93" t="s">
        <v>911</v>
      </c>
      <c r="AQ93" t="s">
        <v>912</v>
      </c>
      <c r="AR93" t="s">
        <v>913</v>
      </c>
      <c r="AS93" t="s">
        <v>914</v>
      </c>
      <c r="AT93" t="s">
        <v>915</v>
      </c>
      <c r="AU93" t="s">
        <v>916</v>
      </c>
      <c r="AV93" t="s">
        <v>917</v>
      </c>
      <c r="AW93" t="s">
        <v>918</v>
      </c>
    </row>
    <row r="94" spans="1:49" x14ac:dyDescent="0.3">
      <c r="A94" t="s">
        <v>919</v>
      </c>
      <c r="B94" t="str">
        <f>"0005540-1"</f>
        <v>0005540-1</v>
      </c>
      <c r="C94" t="s">
        <v>920</v>
      </c>
      <c r="D94" t="s">
        <v>110</v>
      </c>
      <c r="E94">
        <v>300</v>
      </c>
      <c r="F94">
        <v>250</v>
      </c>
      <c r="G94">
        <v>90</v>
      </c>
      <c r="K94">
        <v>0</v>
      </c>
      <c r="L94" t="s">
        <v>921</v>
      </c>
      <c r="M94">
        <v>0.35</v>
      </c>
      <c r="O94">
        <v>4607139779621</v>
      </c>
      <c r="Q94" t="s">
        <v>321</v>
      </c>
      <c r="S94">
        <v>20</v>
      </c>
      <c r="U94" t="s">
        <v>881</v>
      </c>
      <c r="V94" t="s">
        <v>222</v>
      </c>
      <c r="Y94">
        <v>4202929800</v>
      </c>
      <c r="Z94" t="s">
        <v>922</v>
      </c>
      <c r="AA94" t="s">
        <v>923</v>
      </c>
      <c r="AB94">
        <v>1550</v>
      </c>
      <c r="AC94">
        <v>1292</v>
      </c>
      <c r="AD94" t="s">
        <v>760</v>
      </c>
      <c r="AE94">
        <v>0</v>
      </c>
      <c r="AF94">
        <v>0</v>
      </c>
      <c r="AG94" t="s">
        <v>924</v>
      </c>
      <c r="AH94" t="s">
        <v>925</v>
      </c>
      <c r="AI94" t="s">
        <v>926</v>
      </c>
      <c r="AJ94" t="s">
        <v>927</v>
      </c>
      <c r="AK94" t="s">
        <v>928</v>
      </c>
      <c r="AL94" t="s">
        <v>929</v>
      </c>
      <c r="AM94" t="s">
        <v>930</v>
      </c>
      <c r="AN94" t="s">
        <v>931</v>
      </c>
      <c r="AO94" t="s">
        <v>932</v>
      </c>
      <c r="AP94" t="s">
        <v>933</v>
      </c>
      <c r="AQ94" t="s">
        <v>934</v>
      </c>
      <c r="AR94" t="s">
        <v>935</v>
      </c>
      <c r="AS94" t="s">
        <v>936</v>
      </c>
      <c r="AT94" t="s">
        <v>937</v>
      </c>
    </row>
    <row r="95" spans="1:49" x14ac:dyDescent="0.3">
      <c r="A95" t="s">
        <v>938</v>
      </c>
      <c r="B95" t="str">
        <f>"0005540-2"</f>
        <v>0005540-2</v>
      </c>
      <c r="C95" t="s">
        <v>351</v>
      </c>
      <c r="D95" t="s">
        <v>110</v>
      </c>
      <c r="E95">
        <v>250</v>
      </c>
      <c r="F95">
        <v>90</v>
      </c>
      <c r="G95">
        <v>300</v>
      </c>
      <c r="K95">
        <v>0</v>
      </c>
      <c r="L95" t="s">
        <v>333</v>
      </c>
      <c r="M95">
        <v>0.35</v>
      </c>
      <c r="O95">
        <v>4607139779645</v>
      </c>
      <c r="Q95" t="s">
        <v>321</v>
      </c>
      <c r="S95">
        <v>20</v>
      </c>
      <c r="U95" t="s">
        <v>881</v>
      </c>
      <c r="V95" t="s">
        <v>230</v>
      </c>
      <c r="Y95">
        <v>4202929800</v>
      </c>
      <c r="Z95" t="s">
        <v>939</v>
      </c>
      <c r="AA95" t="s">
        <v>940</v>
      </c>
      <c r="AB95">
        <v>1550</v>
      </c>
      <c r="AC95">
        <v>1292</v>
      </c>
      <c r="AD95" t="s">
        <v>760</v>
      </c>
      <c r="AE95">
        <v>0</v>
      </c>
      <c r="AF95">
        <v>0</v>
      </c>
      <c r="AG95" t="s">
        <v>941</v>
      </c>
      <c r="AH95" t="s">
        <v>942</v>
      </c>
      <c r="AI95" t="s">
        <v>943</v>
      </c>
      <c r="AJ95" t="s">
        <v>944</v>
      </c>
      <c r="AK95" t="s">
        <v>945</v>
      </c>
      <c r="AL95" t="s">
        <v>946</v>
      </c>
      <c r="AM95" t="s">
        <v>947</v>
      </c>
      <c r="AN95" t="s">
        <v>948</v>
      </c>
      <c r="AO95" t="s">
        <v>949</v>
      </c>
      <c r="AP95" t="s">
        <v>950</v>
      </c>
      <c r="AQ95" t="s">
        <v>951</v>
      </c>
      <c r="AR95" t="s">
        <v>952</v>
      </c>
      <c r="AS95" t="s">
        <v>953</v>
      </c>
      <c r="AT95" t="s">
        <v>954</v>
      </c>
      <c r="AU95" t="s">
        <v>955</v>
      </c>
      <c r="AV95" t="s">
        <v>956</v>
      </c>
      <c r="AW95" t="s">
        <v>957</v>
      </c>
    </row>
    <row r="96" spans="1:49" x14ac:dyDescent="0.3">
      <c r="A96" t="s">
        <v>958</v>
      </c>
      <c r="B96" t="str">
        <f>"0005491-4"</f>
        <v>0005491-4</v>
      </c>
      <c r="C96" t="s">
        <v>521</v>
      </c>
      <c r="D96" t="s">
        <v>86</v>
      </c>
      <c r="E96">
        <v>250</v>
      </c>
      <c r="F96">
        <v>90</v>
      </c>
      <c r="G96">
        <v>300</v>
      </c>
      <c r="K96">
        <v>0</v>
      </c>
      <c r="L96" t="s">
        <v>921</v>
      </c>
      <c r="M96">
        <v>0.3</v>
      </c>
      <c r="O96">
        <v>4607139779843</v>
      </c>
      <c r="Q96" t="s">
        <v>321</v>
      </c>
      <c r="S96">
        <v>20</v>
      </c>
      <c r="U96" t="s">
        <v>959</v>
      </c>
      <c r="V96" t="s">
        <v>230</v>
      </c>
      <c r="Y96">
        <v>4202929800</v>
      </c>
      <c r="Z96" t="s">
        <v>960</v>
      </c>
      <c r="AA96" t="s">
        <v>961</v>
      </c>
      <c r="AB96">
        <v>1990</v>
      </c>
      <c r="AC96">
        <v>1658</v>
      </c>
      <c r="AD96" t="s">
        <v>760</v>
      </c>
      <c r="AE96">
        <v>0</v>
      </c>
      <c r="AF96">
        <v>0</v>
      </c>
      <c r="AG96" t="s">
        <v>962</v>
      </c>
      <c r="AH96" t="s">
        <v>963</v>
      </c>
      <c r="AI96" t="s">
        <v>964</v>
      </c>
      <c r="AJ96" t="s">
        <v>965</v>
      </c>
      <c r="AK96" t="s">
        <v>966</v>
      </c>
      <c r="AL96" t="s">
        <v>967</v>
      </c>
      <c r="AM96" t="s">
        <v>968</v>
      </c>
      <c r="AN96" t="s">
        <v>969</v>
      </c>
      <c r="AO96" t="s">
        <v>970</v>
      </c>
      <c r="AP96" t="s">
        <v>971</v>
      </c>
      <c r="AQ96" t="s">
        <v>972</v>
      </c>
      <c r="AR96" t="s">
        <v>973</v>
      </c>
      <c r="AS96" t="s">
        <v>974</v>
      </c>
      <c r="AT96" t="s">
        <v>975</v>
      </c>
      <c r="AU96" t="s">
        <v>976</v>
      </c>
    </row>
    <row r="97" spans="1:66" x14ac:dyDescent="0.3">
      <c r="A97" t="s">
        <v>977</v>
      </c>
      <c r="B97" t="str">
        <f>"0005491-3"</f>
        <v>0005491-3</v>
      </c>
      <c r="C97" t="s">
        <v>85</v>
      </c>
      <c r="D97" t="s">
        <v>86</v>
      </c>
      <c r="E97">
        <v>250</v>
      </c>
      <c r="F97">
        <v>90</v>
      </c>
      <c r="G97">
        <v>300</v>
      </c>
      <c r="K97">
        <v>0</v>
      </c>
      <c r="L97" t="s">
        <v>921</v>
      </c>
      <c r="M97">
        <v>0.3</v>
      </c>
      <c r="O97">
        <v>4607139779829</v>
      </c>
      <c r="Q97" t="s">
        <v>321</v>
      </c>
      <c r="S97">
        <v>20</v>
      </c>
      <c r="U97" t="s">
        <v>978</v>
      </c>
      <c r="V97" t="s">
        <v>230</v>
      </c>
      <c r="Y97">
        <v>4202929800</v>
      </c>
      <c r="Z97" t="s">
        <v>979</v>
      </c>
      <c r="AA97" t="s">
        <v>980</v>
      </c>
      <c r="AB97">
        <v>1250</v>
      </c>
      <c r="AC97">
        <v>1042</v>
      </c>
      <c r="AD97" t="s">
        <v>760</v>
      </c>
      <c r="AE97">
        <v>0</v>
      </c>
      <c r="AF97">
        <v>0</v>
      </c>
      <c r="AG97" t="s">
        <v>981</v>
      </c>
      <c r="AH97" t="s">
        <v>982</v>
      </c>
      <c r="AI97" t="s">
        <v>983</v>
      </c>
      <c r="AJ97" t="s">
        <v>984</v>
      </c>
      <c r="AK97" t="s">
        <v>985</v>
      </c>
      <c r="AL97" t="s">
        <v>986</v>
      </c>
      <c r="AM97" t="s">
        <v>987</v>
      </c>
      <c r="AN97" t="s">
        <v>988</v>
      </c>
      <c r="AO97" t="s">
        <v>989</v>
      </c>
      <c r="AP97" t="s">
        <v>990</v>
      </c>
      <c r="AQ97" t="s">
        <v>991</v>
      </c>
      <c r="AR97" t="s">
        <v>992</v>
      </c>
      <c r="AS97" t="s">
        <v>993</v>
      </c>
      <c r="AT97" t="s">
        <v>994</v>
      </c>
    </row>
    <row r="98" spans="1:66" x14ac:dyDescent="0.3">
      <c r="A98" t="s">
        <v>995</v>
      </c>
      <c r="B98" t="str">
        <f>"0005542-1"</f>
        <v>0005542-1</v>
      </c>
      <c r="C98" t="s">
        <v>743</v>
      </c>
      <c r="D98" t="s">
        <v>110</v>
      </c>
      <c r="E98">
        <v>250</v>
      </c>
      <c r="F98">
        <v>90</v>
      </c>
      <c r="G98">
        <v>300</v>
      </c>
      <c r="K98">
        <v>0</v>
      </c>
      <c r="L98" t="s">
        <v>333</v>
      </c>
      <c r="M98">
        <v>0.4</v>
      </c>
      <c r="O98">
        <v>4607139779447</v>
      </c>
      <c r="Q98" t="s">
        <v>321</v>
      </c>
      <c r="S98">
        <v>20</v>
      </c>
      <c r="U98" t="s">
        <v>996</v>
      </c>
      <c r="V98" t="s">
        <v>222</v>
      </c>
      <c r="Y98">
        <v>4202929800</v>
      </c>
      <c r="Z98" t="s">
        <v>997</v>
      </c>
      <c r="AA98" t="s">
        <v>998</v>
      </c>
      <c r="AB98">
        <v>1000</v>
      </c>
      <c r="AC98">
        <v>833</v>
      </c>
      <c r="AD98" t="s">
        <v>747</v>
      </c>
      <c r="AE98">
        <v>0</v>
      </c>
      <c r="AF98">
        <v>0</v>
      </c>
    </row>
    <row r="99" spans="1:66" x14ac:dyDescent="0.3">
      <c r="A99" t="s">
        <v>999</v>
      </c>
      <c r="B99" t="str">
        <f>"0005542-3"</f>
        <v>0005542-3</v>
      </c>
      <c r="C99" t="s">
        <v>880</v>
      </c>
      <c r="D99" t="s">
        <v>110</v>
      </c>
      <c r="E99">
        <v>250</v>
      </c>
      <c r="F99">
        <v>90</v>
      </c>
      <c r="G99">
        <v>300</v>
      </c>
      <c r="K99">
        <v>0</v>
      </c>
      <c r="L99" t="s">
        <v>333</v>
      </c>
      <c r="M99">
        <v>0.4</v>
      </c>
      <c r="O99">
        <v>4607139779485</v>
      </c>
      <c r="Q99" t="s">
        <v>321</v>
      </c>
      <c r="S99">
        <v>20</v>
      </c>
      <c r="U99" t="s">
        <v>1000</v>
      </c>
      <c r="V99" t="s">
        <v>230</v>
      </c>
      <c r="Y99">
        <v>4202929800</v>
      </c>
      <c r="Z99" t="s">
        <v>1001</v>
      </c>
      <c r="AA99" t="s">
        <v>1002</v>
      </c>
      <c r="AB99">
        <v>1300</v>
      </c>
      <c r="AC99">
        <v>1083</v>
      </c>
      <c r="AD99" t="s">
        <v>747</v>
      </c>
      <c r="AE99">
        <v>0</v>
      </c>
      <c r="AF99">
        <v>0</v>
      </c>
    </row>
    <row r="100" spans="1:66" x14ac:dyDescent="0.3">
      <c r="A100" t="s">
        <v>1003</v>
      </c>
      <c r="B100" t="str">
        <f>"0005491-2"</f>
        <v>0005491-2</v>
      </c>
      <c r="C100" t="s">
        <v>351</v>
      </c>
      <c r="D100" t="s">
        <v>86</v>
      </c>
      <c r="E100">
        <v>250</v>
      </c>
      <c r="F100">
        <v>90</v>
      </c>
      <c r="G100">
        <v>300</v>
      </c>
      <c r="K100">
        <v>0</v>
      </c>
      <c r="L100" t="s">
        <v>921</v>
      </c>
      <c r="M100">
        <v>0.3</v>
      </c>
      <c r="O100">
        <v>4607139779805</v>
      </c>
      <c r="Q100" t="s">
        <v>321</v>
      </c>
      <c r="S100">
        <v>20</v>
      </c>
      <c r="U100" t="s">
        <v>978</v>
      </c>
      <c r="V100" t="s">
        <v>230</v>
      </c>
      <c r="Y100">
        <v>4202929800</v>
      </c>
      <c r="Z100" t="s">
        <v>1004</v>
      </c>
      <c r="AA100" t="s">
        <v>1005</v>
      </c>
      <c r="AB100">
        <v>1250</v>
      </c>
      <c r="AC100">
        <v>1042</v>
      </c>
      <c r="AD100" t="s">
        <v>760</v>
      </c>
      <c r="AE100">
        <v>0</v>
      </c>
      <c r="AF100">
        <v>0</v>
      </c>
      <c r="AG100" t="s">
        <v>1006</v>
      </c>
      <c r="AH100" t="s">
        <v>1007</v>
      </c>
      <c r="AI100" t="s">
        <v>1008</v>
      </c>
      <c r="AJ100" t="s">
        <v>1009</v>
      </c>
      <c r="AK100" t="s">
        <v>1010</v>
      </c>
      <c r="AL100" t="s">
        <v>1011</v>
      </c>
      <c r="AM100" t="s">
        <v>1012</v>
      </c>
      <c r="AN100" t="s">
        <v>1013</v>
      </c>
      <c r="AO100" t="s">
        <v>1014</v>
      </c>
      <c r="AP100" t="s">
        <v>1015</v>
      </c>
      <c r="AQ100" t="s">
        <v>1016</v>
      </c>
      <c r="AR100" t="s">
        <v>1017</v>
      </c>
      <c r="AS100" t="s">
        <v>1018</v>
      </c>
      <c r="AT100" t="s">
        <v>1019</v>
      </c>
      <c r="AU100" t="s">
        <v>1020</v>
      </c>
      <c r="AV100" t="s">
        <v>1021</v>
      </c>
      <c r="AW100" t="s">
        <v>1022</v>
      </c>
      <c r="AX100" t="s">
        <v>1023</v>
      </c>
      <c r="AY100" t="s">
        <v>1024</v>
      </c>
    </row>
    <row r="101" spans="1:66" x14ac:dyDescent="0.3">
      <c r="A101" t="s">
        <v>1025</v>
      </c>
      <c r="B101" t="str">
        <f>"0005491-1"</f>
        <v>0005491-1</v>
      </c>
      <c r="C101" t="s">
        <v>196</v>
      </c>
      <c r="D101" t="s">
        <v>86</v>
      </c>
      <c r="E101">
        <v>250</v>
      </c>
      <c r="F101">
        <v>90</v>
      </c>
      <c r="G101">
        <v>300</v>
      </c>
      <c r="K101">
        <v>0</v>
      </c>
      <c r="L101" t="s">
        <v>921</v>
      </c>
      <c r="M101">
        <v>0.3</v>
      </c>
      <c r="O101">
        <v>4607139779782</v>
      </c>
      <c r="Q101" t="s">
        <v>321</v>
      </c>
      <c r="S101">
        <v>20</v>
      </c>
      <c r="U101" t="s">
        <v>978</v>
      </c>
      <c r="V101" t="s">
        <v>230</v>
      </c>
      <c r="Y101">
        <v>4202929800</v>
      </c>
      <c r="Z101" t="s">
        <v>1026</v>
      </c>
      <c r="AA101" t="s">
        <v>1027</v>
      </c>
      <c r="AB101">
        <v>1250</v>
      </c>
      <c r="AC101">
        <v>1042</v>
      </c>
      <c r="AD101" t="s">
        <v>760</v>
      </c>
      <c r="AE101">
        <v>0</v>
      </c>
      <c r="AF101">
        <v>0</v>
      </c>
      <c r="AG101" t="s">
        <v>1028</v>
      </c>
      <c r="AH101" t="s">
        <v>1029</v>
      </c>
      <c r="AI101" t="s">
        <v>1030</v>
      </c>
      <c r="AJ101" t="s">
        <v>1031</v>
      </c>
      <c r="AK101" t="s">
        <v>1032</v>
      </c>
      <c r="AL101" t="s">
        <v>1033</v>
      </c>
      <c r="AM101" t="s">
        <v>1034</v>
      </c>
      <c r="AN101" t="s">
        <v>1035</v>
      </c>
      <c r="AO101" t="s">
        <v>1036</v>
      </c>
      <c r="AP101" t="s">
        <v>1037</v>
      </c>
      <c r="AQ101" t="s">
        <v>1038</v>
      </c>
      <c r="AR101" t="s">
        <v>1039</v>
      </c>
      <c r="AS101" t="s">
        <v>1040</v>
      </c>
      <c r="AT101" t="s">
        <v>1041</v>
      </c>
      <c r="AU101" t="s">
        <v>1042</v>
      </c>
      <c r="AV101" t="s">
        <v>1043</v>
      </c>
      <c r="AW101" t="s">
        <v>1044</v>
      </c>
      <c r="AX101" t="s">
        <v>1045</v>
      </c>
      <c r="AY101" t="s">
        <v>1046</v>
      </c>
      <c r="AZ101" t="s">
        <v>1047</v>
      </c>
      <c r="BA101" t="s">
        <v>1048</v>
      </c>
    </row>
    <row r="102" spans="1:66" x14ac:dyDescent="0.3">
      <c r="A102" t="s">
        <v>1049</v>
      </c>
      <c r="B102" t="str">
        <f>"0001033.9"</f>
        <v>0001033.9</v>
      </c>
      <c r="C102" t="s">
        <v>304</v>
      </c>
      <c r="D102" t="s">
        <v>1050</v>
      </c>
      <c r="E102">
        <v>1760</v>
      </c>
      <c r="F102">
        <v>700</v>
      </c>
      <c r="G102">
        <v>210</v>
      </c>
      <c r="H102">
        <v>170</v>
      </c>
      <c r="I102">
        <v>60</v>
      </c>
      <c r="J102">
        <v>110</v>
      </c>
      <c r="K102" t="s">
        <v>1051</v>
      </c>
      <c r="L102" t="s">
        <v>1052</v>
      </c>
      <c r="M102">
        <v>74.099999999999994</v>
      </c>
      <c r="N102">
        <v>0.5</v>
      </c>
      <c r="O102">
        <v>4610012355348</v>
      </c>
      <c r="P102" t="s">
        <v>283</v>
      </c>
      <c r="Q102" t="s">
        <v>88</v>
      </c>
      <c r="S102">
        <v>10</v>
      </c>
      <c r="U102" t="s">
        <v>1053</v>
      </c>
      <c r="V102" t="s">
        <v>1054</v>
      </c>
      <c r="Y102">
        <v>9403500001</v>
      </c>
      <c r="Z102" t="s">
        <v>1055</v>
      </c>
      <c r="AA102" t="s">
        <v>1056</v>
      </c>
      <c r="AB102">
        <v>17900</v>
      </c>
      <c r="AC102">
        <v>14917</v>
      </c>
      <c r="AD102" t="s">
        <v>1057</v>
      </c>
      <c r="AE102">
        <v>0</v>
      </c>
      <c r="AF102">
        <v>0</v>
      </c>
      <c r="AG102" t="s">
        <v>1058</v>
      </c>
      <c r="AH102" t="s">
        <v>1059</v>
      </c>
      <c r="AI102" t="s">
        <v>1060</v>
      </c>
      <c r="AJ102" t="s">
        <v>1061</v>
      </c>
      <c r="AK102" t="s">
        <v>1062</v>
      </c>
      <c r="AL102" t="s">
        <v>1063</v>
      </c>
      <c r="AM102" t="s">
        <v>1064</v>
      </c>
      <c r="AN102" t="s">
        <v>1065</v>
      </c>
      <c r="AO102" t="s">
        <v>1066</v>
      </c>
      <c r="AP102" t="s">
        <v>1067</v>
      </c>
      <c r="AQ102" t="s">
        <v>1068</v>
      </c>
      <c r="AR102" t="s">
        <v>1069</v>
      </c>
      <c r="AS102" t="s">
        <v>1070</v>
      </c>
      <c r="AT102" t="s">
        <v>1071</v>
      </c>
      <c r="AU102" t="s">
        <v>1072</v>
      </c>
      <c r="AV102" t="s">
        <v>1073</v>
      </c>
      <c r="AW102" t="s">
        <v>1074</v>
      </c>
      <c r="AX102" t="s">
        <v>1075</v>
      </c>
      <c r="AY102" t="s">
        <v>1076</v>
      </c>
      <c r="AZ102" t="s">
        <v>1077</v>
      </c>
      <c r="BA102" t="s">
        <v>1078</v>
      </c>
      <c r="BB102" t="s">
        <v>1079</v>
      </c>
      <c r="BC102" t="s">
        <v>1080</v>
      </c>
      <c r="BD102" t="s">
        <v>1081</v>
      </c>
      <c r="BE102" t="s">
        <v>1082</v>
      </c>
      <c r="BF102" t="s">
        <v>1083</v>
      </c>
      <c r="BG102" t="s">
        <v>1084</v>
      </c>
      <c r="BH102" t="s">
        <v>1085</v>
      </c>
      <c r="BI102" t="s">
        <v>1086</v>
      </c>
      <c r="BJ102" t="s">
        <v>1087</v>
      </c>
      <c r="BK102" t="s">
        <v>1088</v>
      </c>
      <c r="BL102" t="s">
        <v>1089</v>
      </c>
      <c r="BM102" t="s">
        <v>1090</v>
      </c>
      <c r="BN102" t="s">
        <v>1091</v>
      </c>
    </row>
    <row r="103" spans="1:66" x14ac:dyDescent="0.3">
      <c r="A103" t="s">
        <v>1092</v>
      </c>
      <c r="B103" t="str">
        <f>"0001033.11"</f>
        <v>0001033.11</v>
      </c>
      <c r="C103" t="s">
        <v>1093</v>
      </c>
      <c r="D103" t="s">
        <v>1050</v>
      </c>
      <c r="E103">
        <v>1760</v>
      </c>
      <c r="F103">
        <v>720</v>
      </c>
      <c r="G103">
        <v>210</v>
      </c>
      <c r="H103">
        <v>170</v>
      </c>
      <c r="I103">
        <v>60</v>
      </c>
      <c r="J103">
        <v>110</v>
      </c>
      <c r="K103" t="s">
        <v>1051</v>
      </c>
      <c r="L103" t="s">
        <v>1094</v>
      </c>
      <c r="M103">
        <v>74.099999999999994</v>
      </c>
      <c r="N103">
        <v>0.5</v>
      </c>
      <c r="O103">
        <v>4610012355355</v>
      </c>
      <c r="P103" t="s">
        <v>283</v>
      </c>
      <c r="Q103" t="s">
        <v>88</v>
      </c>
      <c r="S103">
        <v>10</v>
      </c>
      <c r="U103" t="s">
        <v>1053</v>
      </c>
      <c r="V103" t="s">
        <v>1054</v>
      </c>
      <c r="Y103">
        <v>9403500009</v>
      </c>
      <c r="Z103" t="s">
        <v>1095</v>
      </c>
      <c r="AA103" t="s">
        <v>1096</v>
      </c>
      <c r="AB103">
        <v>17900</v>
      </c>
      <c r="AC103">
        <v>14917</v>
      </c>
      <c r="AD103" t="s">
        <v>1057</v>
      </c>
      <c r="AE103">
        <v>0</v>
      </c>
      <c r="AF103">
        <v>0</v>
      </c>
      <c r="AG103" t="s">
        <v>1097</v>
      </c>
      <c r="AH103" t="s">
        <v>1098</v>
      </c>
      <c r="AI103" t="s">
        <v>1099</v>
      </c>
      <c r="AJ103" t="s">
        <v>1100</v>
      </c>
      <c r="AK103" t="s">
        <v>1101</v>
      </c>
      <c r="AL103" t="s">
        <v>1102</v>
      </c>
      <c r="AM103" t="s">
        <v>1103</v>
      </c>
      <c r="AN103" t="s">
        <v>1104</v>
      </c>
      <c r="AO103" t="s">
        <v>1105</v>
      </c>
      <c r="AP103" t="s">
        <v>1106</v>
      </c>
      <c r="AQ103" t="s">
        <v>1107</v>
      </c>
      <c r="AR103" t="s">
        <v>1108</v>
      </c>
      <c r="AS103" t="s">
        <v>1109</v>
      </c>
      <c r="AT103" t="s">
        <v>1110</v>
      </c>
      <c r="AU103" t="s">
        <v>1111</v>
      </c>
      <c r="AV103" t="s">
        <v>1112</v>
      </c>
      <c r="AW103" t="s">
        <v>1113</v>
      </c>
      <c r="AX103" t="s">
        <v>1114</v>
      </c>
      <c r="AY103" t="s">
        <v>1115</v>
      </c>
      <c r="AZ103" t="s">
        <v>1116</v>
      </c>
      <c r="BA103" t="s">
        <v>1117</v>
      </c>
      <c r="BB103" t="s">
        <v>1118</v>
      </c>
    </row>
    <row r="104" spans="1:66" x14ac:dyDescent="0.3">
      <c r="A104" t="s">
        <v>1119</v>
      </c>
      <c r="B104" t="str">
        <f>"0001041.11"</f>
        <v>0001041.11</v>
      </c>
      <c r="C104" t="s">
        <v>1093</v>
      </c>
      <c r="D104" t="s">
        <v>1050</v>
      </c>
      <c r="E104">
        <v>838</v>
      </c>
      <c r="F104">
        <v>505</v>
      </c>
      <c r="G104">
        <v>155</v>
      </c>
      <c r="I104">
        <v>80</v>
      </c>
      <c r="J104">
        <v>92</v>
      </c>
      <c r="K104">
        <v>0</v>
      </c>
      <c r="L104" t="s">
        <v>1120</v>
      </c>
      <c r="M104">
        <v>39.299999999999997</v>
      </c>
      <c r="O104">
        <v>4610012355539</v>
      </c>
      <c r="P104" t="s">
        <v>283</v>
      </c>
      <c r="Q104" t="s">
        <v>88</v>
      </c>
      <c r="S104">
        <v>20</v>
      </c>
      <c r="U104" t="s">
        <v>1121</v>
      </c>
      <c r="V104" t="s">
        <v>1122</v>
      </c>
      <c r="Y104">
        <v>9403601001</v>
      </c>
      <c r="Z104" t="s">
        <v>1123</v>
      </c>
      <c r="AA104" t="s">
        <v>1124</v>
      </c>
      <c r="AB104">
        <v>9900</v>
      </c>
      <c r="AC104">
        <v>8250</v>
      </c>
      <c r="AD104" t="s">
        <v>1125</v>
      </c>
      <c r="AE104">
        <v>0</v>
      </c>
      <c r="AF104">
        <v>14</v>
      </c>
      <c r="AG104" t="s">
        <v>1126</v>
      </c>
      <c r="AH104" t="s">
        <v>1127</v>
      </c>
      <c r="AI104" t="s">
        <v>1128</v>
      </c>
      <c r="AJ104" t="s">
        <v>1129</v>
      </c>
    </row>
    <row r="105" spans="1:66" x14ac:dyDescent="0.3">
      <c r="A105" t="s">
        <v>1130</v>
      </c>
      <c r="B105" t="str">
        <f>"0001033.5"</f>
        <v>0001033.5</v>
      </c>
      <c r="C105" t="s">
        <v>1131</v>
      </c>
      <c r="D105" t="s">
        <v>1050</v>
      </c>
      <c r="E105">
        <v>1760</v>
      </c>
      <c r="F105">
        <v>720</v>
      </c>
      <c r="G105">
        <v>210</v>
      </c>
      <c r="H105">
        <v>170</v>
      </c>
      <c r="I105">
        <v>60</v>
      </c>
      <c r="J105">
        <v>110</v>
      </c>
      <c r="K105" t="s">
        <v>1051</v>
      </c>
      <c r="L105" t="s">
        <v>1094</v>
      </c>
      <c r="M105">
        <v>74.099999999999994</v>
      </c>
      <c r="N105">
        <v>0.5</v>
      </c>
      <c r="O105">
        <v>4610012355515</v>
      </c>
      <c r="P105" t="s">
        <v>283</v>
      </c>
      <c r="Q105" t="s">
        <v>88</v>
      </c>
      <c r="S105">
        <v>10</v>
      </c>
      <c r="U105" t="s">
        <v>1053</v>
      </c>
      <c r="V105" t="s">
        <v>1132</v>
      </c>
      <c r="X105" t="s">
        <v>586</v>
      </c>
      <c r="Y105">
        <v>9403500001</v>
      </c>
      <c r="Z105" t="s">
        <v>1133</v>
      </c>
      <c r="AA105" t="s">
        <v>1134</v>
      </c>
      <c r="AB105">
        <v>17900</v>
      </c>
      <c r="AC105">
        <v>14917</v>
      </c>
      <c r="AD105" t="s">
        <v>1057</v>
      </c>
      <c r="AE105">
        <v>0</v>
      </c>
      <c r="AF105">
        <v>0</v>
      </c>
      <c r="AG105" t="s">
        <v>1135</v>
      </c>
      <c r="AH105" t="s">
        <v>1136</v>
      </c>
      <c r="AI105" t="s">
        <v>1137</v>
      </c>
      <c r="AJ105" t="s">
        <v>1138</v>
      </c>
      <c r="AK105" t="s">
        <v>1139</v>
      </c>
      <c r="AL105" t="s">
        <v>1140</v>
      </c>
      <c r="AM105" t="s">
        <v>1141</v>
      </c>
      <c r="AN105" t="s">
        <v>1142</v>
      </c>
      <c r="AO105" t="s">
        <v>1143</v>
      </c>
      <c r="AP105" t="s">
        <v>1144</v>
      </c>
      <c r="AQ105" t="s">
        <v>1145</v>
      </c>
      <c r="AR105" t="s">
        <v>1146</v>
      </c>
      <c r="AS105" t="s">
        <v>1147</v>
      </c>
      <c r="AT105" t="s">
        <v>1148</v>
      </c>
      <c r="AU105" t="s">
        <v>1149</v>
      </c>
      <c r="AV105" t="s">
        <v>1150</v>
      </c>
      <c r="AW105" t="s">
        <v>1151</v>
      </c>
      <c r="AX105" t="s">
        <v>1152</v>
      </c>
      <c r="AY105" t="s">
        <v>1153</v>
      </c>
    </row>
    <row r="106" spans="1:66" x14ac:dyDescent="0.3">
      <c r="A106" t="s">
        <v>1154</v>
      </c>
      <c r="B106" t="str">
        <f>"0001041.9"</f>
        <v>0001041.9</v>
      </c>
      <c r="C106" t="s">
        <v>304</v>
      </c>
      <c r="D106" t="s">
        <v>1050</v>
      </c>
      <c r="E106">
        <v>875</v>
      </c>
      <c r="F106">
        <v>500</v>
      </c>
      <c r="G106">
        <v>185</v>
      </c>
      <c r="I106">
        <v>80</v>
      </c>
      <c r="J106">
        <v>92</v>
      </c>
      <c r="K106">
        <v>0</v>
      </c>
      <c r="L106" t="s">
        <v>1155</v>
      </c>
      <c r="M106">
        <v>40</v>
      </c>
      <c r="O106">
        <v>4610012354938</v>
      </c>
      <c r="P106" t="s">
        <v>283</v>
      </c>
      <c r="Q106" t="s">
        <v>88</v>
      </c>
      <c r="S106">
        <v>20</v>
      </c>
      <c r="U106" t="s">
        <v>1121</v>
      </c>
      <c r="V106" t="s">
        <v>1054</v>
      </c>
      <c r="Y106">
        <v>9403601001</v>
      </c>
      <c r="Z106" t="s">
        <v>1156</v>
      </c>
      <c r="AA106" t="s">
        <v>1157</v>
      </c>
      <c r="AB106">
        <v>9900</v>
      </c>
      <c r="AC106">
        <v>8250</v>
      </c>
      <c r="AD106" t="s">
        <v>1125</v>
      </c>
      <c r="AE106">
        <v>0</v>
      </c>
      <c r="AF106">
        <v>0</v>
      </c>
      <c r="AG106" t="s">
        <v>1158</v>
      </c>
      <c r="AH106" t="s">
        <v>1159</v>
      </c>
      <c r="AI106" t="s">
        <v>1160</v>
      </c>
      <c r="AJ106" t="s">
        <v>1161</v>
      </c>
      <c r="AK106" t="s">
        <v>1162</v>
      </c>
      <c r="AL106" t="s">
        <v>1163</v>
      </c>
      <c r="AM106" t="s">
        <v>1164</v>
      </c>
      <c r="AN106" t="s">
        <v>1165</v>
      </c>
      <c r="AO106" t="s">
        <v>1166</v>
      </c>
      <c r="AP106" t="s">
        <v>1167</v>
      </c>
      <c r="AQ106" t="s">
        <v>1168</v>
      </c>
      <c r="AR106" t="s">
        <v>1169</v>
      </c>
      <c r="AS106" t="s">
        <v>1170</v>
      </c>
      <c r="AT106" t="s">
        <v>1171</v>
      </c>
      <c r="AU106" t="s">
        <v>1172</v>
      </c>
      <c r="AV106" t="s">
        <v>1173</v>
      </c>
      <c r="AW106" t="s">
        <v>1174</v>
      </c>
      <c r="AX106" t="s">
        <v>1175</v>
      </c>
      <c r="AY106" t="s">
        <v>1176</v>
      </c>
    </row>
    <row r="107" spans="1:66" x14ac:dyDescent="0.3">
      <c r="A107" t="s">
        <v>1177</v>
      </c>
      <c r="B107" t="str">
        <f>"0001041.1"</f>
        <v>0001041.1</v>
      </c>
      <c r="C107" t="s">
        <v>1178</v>
      </c>
      <c r="D107" t="s">
        <v>280</v>
      </c>
      <c r="E107">
        <v>838</v>
      </c>
      <c r="F107">
        <v>505</v>
      </c>
      <c r="G107">
        <v>155</v>
      </c>
      <c r="I107">
        <v>80</v>
      </c>
      <c r="J107">
        <v>92</v>
      </c>
      <c r="K107">
        <v>0</v>
      </c>
      <c r="L107" t="s">
        <v>1120</v>
      </c>
      <c r="M107">
        <v>39.299999999999997</v>
      </c>
      <c r="O107">
        <v>4610012354945</v>
      </c>
      <c r="P107" t="s">
        <v>283</v>
      </c>
      <c r="Q107" t="s">
        <v>88</v>
      </c>
      <c r="S107">
        <v>20</v>
      </c>
      <c r="U107" t="s">
        <v>1121</v>
      </c>
      <c r="V107" t="s">
        <v>1179</v>
      </c>
      <c r="Y107">
        <v>9403601009</v>
      </c>
      <c r="Z107" t="s">
        <v>1180</v>
      </c>
      <c r="AA107" t="s">
        <v>1181</v>
      </c>
      <c r="AB107">
        <v>8490</v>
      </c>
      <c r="AC107">
        <v>7075</v>
      </c>
      <c r="AD107" t="s">
        <v>1125</v>
      </c>
      <c r="AE107">
        <v>0</v>
      </c>
      <c r="AF107">
        <v>0</v>
      </c>
      <c r="AG107" t="s">
        <v>1182</v>
      </c>
      <c r="AH107" t="s">
        <v>1183</v>
      </c>
      <c r="AI107" t="s">
        <v>1184</v>
      </c>
      <c r="AJ107" t="s">
        <v>1185</v>
      </c>
      <c r="AK107" t="s">
        <v>1186</v>
      </c>
      <c r="AL107" t="s">
        <v>1187</v>
      </c>
    </row>
    <row r="108" spans="1:66" x14ac:dyDescent="0.3">
      <c r="A108" t="s">
        <v>1188</v>
      </c>
      <c r="B108" t="str">
        <f>"0001041.4"</f>
        <v>0001041.4</v>
      </c>
      <c r="C108" t="s">
        <v>1189</v>
      </c>
      <c r="D108" t="s">
        <v>1050</v>
      </c>
      <c r="E108">
        <v>838</v>
      </c>
      <c r="F108">
        <v>505</v>
      </c>
      <c r="G108">
        <v>155</v>
      </c>
      <c r="I108">
        <v>80</v>
      </c>
      <c r="J108">
        <v>92</v>
      </c>
      <c r="K108">
        <v>0</v>
      </c>
      <c r="L108" t="s">
        <v>1120</v>
      </c>
      <c r="M108">
        <v>39.299999999999997</v>
      </c>
      <c r="O108">
        <v>4610012354976</v>
      </c>
      <c r="P108" t="s">
        <v>283</v>
      </c>
      <c r="Q108" t="s">
        <v>88</v>
      </c>
      <c r="S108">
        <v>20</v>
      </c>
      <c r="U108" t="s">
        <v>1121</v>
      </c>
      <c r="V108" t="s">
        <v>181</v>
      </c>
      <c r="Y108">
        <v>9403601009</v>
      </c>
      <c r="Z108" t="s">
        <v>1190</v>
      </c>
      <c r="AA108" t="s">
        <v>1191</v>
      </c>
      <c r="AB108">
        <v>6490</v>
      </c>
      <c r="AC108">
        <v>5408</v>
      </c>
      <c r="AD108" t="s">
        <v>1125</v>
      </c>
      <c r="AE108">
        <v>0</v>
      </c>
      <c r="AF108">
        <v>0</v>
      </c>
      <c r="AG108" t="s">
        <v>1192</v>
      </c>
      <c r="AH108" t="s">
        <v>1193</v>
      </c>
      <c r="AI108" t="s">
        <v>1194</v>
      </c>
      <c r="AJ108" t="s">
        <v>1195</v>
      </c>
    </row>
    <row r="109" spans="1:66" x14ac:dyDescent="0.3">
      <c r="A109" t="s">
        <v>1196</v>
      </c>
      <c r="B109" t="str">
        <f>"0005509-03"</f>
        <v>0005509-03</v>
      </c>
      <c r="C109" t="s">
        <v>304</v>
      </c>
      <c r="D109" t="s">
        <v>280</v>
      </c>
      <c r="E109">
        <v>1300</v>
      </c>
      <c r="F109">
        <v>800</v>
      </c>
      <c r="G109">
        <v>160</v>
      </c>
      <c r="H109">
        <v>125</v>
      </c>
      <c r="I109">
        <v>65</v>
      </c>
      <c r="J109">
        <v>98</v>
      </c>
      <c r="K109" t="s">
        <v>1197</v>
      </c>
      <c r="L109" s="1">
        <v>45670</v>
      </c>
      <c r="M109">
        <v>11.2</v>
      </c>
      <c r="O109">
        <v>4630074141475</v>
      </c>
      <c r="P109" t="s">
        <v>283</v>
      </c>
      <c r="Q109" t="s">
        <v>88</v>
      </c>
      <c r="S109">
        <v>10</v>
      </c>
      <c r="U109" t="s">
        <v>1198</v>
      </c>
      <c r="V109" t="s">
        <v>1199</v>
      </c>
      <c r="Y109">
        <v>9403500009</v>
      </c>
      <c r="Z109" t="s">
        <v>1200</v>
      </c>
      <c r="AA109" t="s">
        <v>1201</v>
      </c>
      <c r="AB109">
        <v>8704</v>
      </c>
      <c r="AC109">
        <v>7253</v>
      </c>
      <c r="AD109" t="s">
        <v>288</v>
      </c>
      <c r="AE109">
        <v>0</v>
      </c>
      <c r="AF109">
        <v>5</v>
      </c>
      <c r="AG109" t="s">
        <v>1202</v>
      </c>
      <c r="AH109" t="s">
        <v>1203</v>
      </c>
      <c r="AI109" t="s">
        <v>1204</v>
      </c>
      <c r="AJ109" t="s">
        <v>1205</v>
      </c>
      <c r="AK109" t="s">
        <v>1206</v>
      </c>
      <c r="AL109" t="s">
        <v>1207</v>
      </c>
      <c r="AM109" t="s">
        <v>1208</v>
      </c>
      <c r="AN109" t="s">
        <v>1209</v>
      </c>
      <c r="AO109" t="s">
        <v>1210</v>
      </c>
      <c r="AP109" t="s">
        <v>1211</v>
      </c>
    </row>
    <row r="110" spans="1:66" x14ac:dyDescent="0.3">
      <c r="A110" t="s">
        <v>1212</v>
      </c>
      <c r="B110" t="str">
        <f>"0001041.5"</f>
        <v>0001041.5</v>
      </c>
      <c r="C110" t="s">
        <v>1131</v>
      </c>
      <c r="D110" t="s">
        <v>1050</v>
      </c>
      <c r="E110">
        <v>875</v>
      </c>
      <c r="F110">
        <v>500</v>
      </c>
      <c r="G110">
        <v>185</v>
      </c>
      <c r="I110">
        <v>80</v>
      </c>
      <c r="J110">
        <v>92</v>
      </c>
      <c r="K110">
        <v>0</v>
      </c>
      <c r="L110" t="s">
        <v>1155</v>
      </c>
      <c r="M110">
        <v>40</v>
      </c>
      <c r="O110">
        <v>4610012356574</v>
      </c>
      <c r="P110" t="s">
        <v>283</v>
      </c>
      <c r="Q110" t="s">
        <v>88</v>
      </c>
      <c r="S110">
        <v>20</v>
      </c>
      <c r="U110" t="s">
        <v>1121</v>
      </c>
      <c r="V110" t="s">
        <v>1122</v>
      </c>
      <c r="Y110">
        <v>9403601001</v>
      </c>
      <c r="Z110" t="s">
        <v>1213</v>
      </c>
      <c r="AA110" t="s">
        <v>1214</v>
      </c>
      <c r="AB110">
        <v>9900</v>
      </c>
      <c r="AC110">
        <v>8250</v>
      </c>
      <c r="AD110" t="s">
        <v>1125</v>
      </c>
      <c r="AE110">
        <v>0</v>
      </c>
      <c r="AF110">
        <v>0</v>
      </c>
      <c r="AG110" t="s">
        <v>1215</v>
      </c>
      <c r="AH110" t="s">
        <v>1216</v>
      </c>
      <c r="AI110" t="s">
        <v>1217</v>
      </c>
      <c r="AJ110" t="s">
        <v>1218</v>
      </c>
      <c r="AK110" t="s">
        <v>1219</v>
      </c>
    </row>
    <row r="111" spans="1:66" x14ac:dyDescent="0.3">
      <c r="A111" t="s">
        <v>1220</v>
      </c>
      <c r="B111" t="str">
        <f>"0001039.9"</f>
        <v>0001039.9</v>
      </c>
      <c r="C111" t="s">
        <v>304</v>
      </c>
      <c r="D111" t="s">
        <v>1050</v>
      </c>
      <c r="E111">
        <v>838</v>
      </c>
      <c r="F111">
        <v>505</v>
      </c>
      <c r="G111">
        <v>155</v>
      </c>
      <c r="I111">
        <v>60</v>
      </c>
      <c r="J111">
        <v>92</v>
      </c>
      <c r="K111">
        <v>0</v>
      </c>
      <c r="L111" t="s">
        <v>1221</v>
      </c>
      <c r="M111">
        <v>32.200000000000003</v>
      </c>
      <c r="O111">
        <v>4610012354839</v>
      </c>
      <c r="P111" t="s">
        <v>283</v>
      </c>
      <c r="Q111" t="s">
        <v>88</v>
      </c>
      <c r="S111">
        <v>20</v>
      </c>
      <c r="U111" t="s">
        <v>1222</v>
      </c>
      <c r="V111" t="s">
        <v>1054</v>
      </c>
      <c r="Y111">
        <v>9403601001</v>
      </c>
      <c r="Z111" t="s">
        <v>1223</v>
      </c>
      <c r="AA111" t="s">
        <v>1224</v>
      </c>
      <c r="AB111">
        <v>8900</v>
      </c>
      <c r="AC111">
        <v>7417</v>
      </c>
      <c r="AD111" t="s">
        <v>1125</v>
      </c>
      <c r="AE111">
        <v>0</v>
      </c>
      <c r="AF111">
        <v>0</v>
      </c>
      <c r="AG111" t="s">
        <v>1225</v>
      </c>
      <c r="AH111" t="s">
        <v>1226</v>
      </c>
      <c r="AI111" t="s">
        <v>1227</v>
      </c>
      <c r="AJ111" t="s">
        <v>1228</v>
      </c>
      <c r="AK111" t="s">
        <v>1229</v>
      </c>
      <c r="AL111" t="s">
        <v>1230</v>
      </c>
      <c r="AM111" t="s">
        <v>1231</v>
      </c>
      <c r="AN111" t="s">
        <v>1232</v>
      </c>
      <c r="AO111" t="s">
        <v>1233</v>
      </c>
      <c r="AP111" t="s">
        <v>1234</v>
      </c>
      <c r="AQ111" t="s">
        <v>1235</v>
      </c>
      <c r="AR111" t="s">
        <v>1236</v>
      </c>
      <c r="AS111" t="s">
        <v>1237</v>
      </c>
      <c r="AT111" t="s">
        <v>1238</v>
      </c>
      <c r="AU111" t="s">
        <v>1239</v>
      </c>
      <c r="AV111" t="s">
        <v>1240</v>
      </c>
      <c r="AW111" t="s">
        <v>1241</v>
      </c>
      <c r="AX111" t="s">
        <v>1242</v>
      </c>
      <c r="AY111" t="s">
        <v>1243</v>
      </c>
      <c r="AZ111" t="s">
        <v>1244</v>
      </c>
      <c r="BA111" t="s">
        <v>1245</v>
      </c>
      <c r="BB111" t="s">
        <v>1246</v>
      </c>
      <c r="BC111" t="s">
        <v>1247</v>
      </c>
    </row>
    <row r="112" spans="1:66" x14ac:dyDescent="0.3">
      <c r="A112" t="s">
        <v>1248</v>
      </c>
      <c r="B112" t="str">
        <f>"0001048"</f>
        <v>0001048</v>
      </c>
      <c r="C112" t="s">
        <v>177</v>
      </c>
      <c r="D112" t="s">
        <v>1249</v>
      </c>
      <c r="E112">
        <v>300</v>
      </c>
      <c r="F112">
        <v>240</v>
      </c>
      <c r="G112">
        <v>60</v>
      </c>
      <c r="K112">
        <v>0</v>
      </c>
      <c r="L112" t="s">
        <v>87</v>
      </c>
      <c r="M112">
        <v>9.5000000000000001E-2</v>
      </c>
      <c r="O112">
        <v>4610012356321</v>
      </c>
      <c r="Q112" t="s">
        <v>88</v>
      </c>
      <c r="S112">
        <v>20</v>
      </c>
      <c r="U112" t="s">
        <v>1250</v>
      </c>
      <c r="V112" t="s">
        <v>335</v>
      </c>
      <c r="Y112">
        <v>9404909000</v>
      </c>
      <c r="Z112" t="s">
        <v>1251</v>
      </c>
      <c r="AA112" t="s">
        <v>1252</v>
      </c>
      <c r="AB112">
        <v>225</v>
      </c>
      <c r="AC112">
        <v>188</v>
      </c>
      <c r="AD112" t="s">
        <v>324</v>
      </c>
      <c r="AE112">
        <v>0</v>
      </c>
      <c r="AF112">
        <v>0</v>
      </c>
      <c r="AG112" t="s">
        <v>1253</v>
      </c>
      <c r="AH112" t="s">
        <v>1254</v>
      </c>
      <c r="AI112" t="s">
        <v>1255</v>
      </c>
      <c r="AJ112" t="s">
        <v>1256</v>
      </c>
    </row>
    <row r="113" spans="1:56" x14ac:dyDescent="0.3">
      <c r="A113" t="s">
        <v>1257</v>
      </c>
      <c r="B113" t="str">
        <f>"0001039.5"</f>
        <v>0001039.5</v>
      </c>
      <c r="C113" t="s">
        <v>1131</v>
      </c>
      <c r="D113" t="s">
        <v>1050</v>
      </c>
      <c r="E113">
        <v>838</v>
      </c>
      <c r="F113">
        <v>505</v>
      </c>
      <c r="G113">
        <v>155</v>
      </c>
      <c r="I113">
        <v>60</v>
      </c>
      <c r="J113">
        <v>92</v>
      </c>
      <c r="K113">
        <v>0</v>
      </c>
      <c r="L113" t="s">
        <v>1221</v>
      </c>
      <c r="M113">
        <v>32.200000000000003</v>
      </c>
      <c r="O113">
        <v>4610012357663</v>
      </c>
      <c r="P113" t="s">
        <v>283</v>
      </c>
      <c r="Q113" t="s">
        <v>88</v>
      </c>
      <c r="S113">
        <v>20</v>
      </c>
      <c r="U113" t="s">
        <v>1258</v>
      </c>
      <c r="V113" t="s">
        <v>1122</v>
      </c>
      <c r="Y113">
        <v>9403601001</v>
      </c>
      <c r="Z113" t="s">
        <v>1259</v>
      </c>
      <c r="AA113" t="s">
        <v>1260</v>
      </c>
      <c r="AB113">
        <v>8900</v>
      </c>
      <c r="AC113">
        <v>7417</v>
      </c>
      <c r="AD113" t="s">
        <v>1125</v>
      </c>
      <c r="AE113">
        <v>0</v>
      </c>
      <c r="AF113">
        <v>0</v>
      </c>
      <c r="AG113" t="s">
        <v>1261</v>
      </c>
      <c r="AH113" t="s">
        <v>1262</v>
      </c>
      <c r="AI113" t="s">
        <v>1263</v>
      </c>
      <c r="AJ113" t="s">
        <v>1264</v>
      </c>
      <c r="AK113" t="s">
        <v>1265</v>
      </c>
      <c r="AL113" t="s">
        <v>1266</v>
      </c>
      <c r="AM113" t="s">
        <v>1267</v>
      </c>
      <c r="AN113" t="s">
        <v>1268</v>
      </c>
      <c r="AO113" t="s">
        <v>1269</v>
      </c>
      <c r="AP113" t="s">
        <v>1270</v>
      </c>
      <c r="AQ113" t="s">
        <v>1271</v>
      </c>
      <c r="AR113" t="s">
        <v>1272</v>
      </c>
      <c r="AS113" t="s">
        <v>1273</v>
      </c>
      <c r="AT113" t="s">
        <v>1274</v>
      </c>
      <c r="AU113" t="s">
        <v>1275</v>
      </c>
    </row>
    <row r="114" spans="1:56" x14ac:dyDescent="0.3">
      <c r="A114" t="s">
        <v>1276</v>
      </c>
      <c r="B114" t="str">
        <f>"0001041.12"</f>
        <v>0001041.12</v>
      </c>
      <c r="C114" t="s">
        <v>1277</v>
      </c>
      <c r="D114" t="s">
        <v>1050</v>
      </c>
      <c r="E114">
        <v>838</v>
      </c>
      <c r="F114">
        <v>505</v>
      </c>
      <c r="G114">
        <v>155</v>
      </c>
      <c r="I114">
        <v>80</v>
      </c>
      <c r="J114">
        <v>92</v>
      </c>
      <c r="K114">
        <v>0</v>
      </c>
      <c r="L114" t="s">
        <v>1120</v>
      </c>
      <c r="M114">
        <v>39.299999999999997</v>
      </c>
      <c r="O114">
        <v>4610012356499</v>
      </c>
      <c r="P114" t="s">
        <v>283</v>
      </c>
      <c r="Q114" t="s">
        <v>88</v>
      </c>
      <c r="S114">
        <v>20</v>
      </c>
      <c r="U114" t="s">
        <v>1121</v>
      </c>
      <c r="V114" t="s">
        <v>1179</v>
      </c>
      <c r="Y114">
        <v>9403609009</v>
      </c>
      <c r="Z114" t="s">
        <v>1278</v>
      </c>
      <c r="AA114" t="s">
        <v>1279</v>
      </c>
      <c r="AB114">
        <v>6190</v>
      </c>
      <c r="AC114">
        <v>5158</v>
      </c>
      <c r="AD114" t="s">
        <v>1125</v>
      </c>
      <c r="AE114">
        <v>0</v>
      </c>
      <c r="AF114">
        <v>0</v>
      </c>
      <c r="AG114" t="s">
        <v>1280</v>
      </c>
      <c r="AH114" t="s">
        <v>1281</v>
      </c>
      <c r="AI114" t="s">
        <v>1282</v>
      </c>
      <c r="AJ114" t="s">
        <v>1283</v>
      </c>
      <c r="AK114" t="s">
        <v>1284</v>
      </c>
      <c r="AL114" t="s">
        <v>1285</v>
      </c>
    </row>
    <row r="115" spans="1:56" x14ac:dyDescent="0.3">
      <c r="A115" t="s">
        <v>1286</v>
      </c>
      <c r="B115" t="str">
        <f>"0001093"</f>
        <v>0001093</v>
      </c>
      <c r="D115" t="s">
        <v>117</v>
      </c>
      <c r="E115">
        <v>600</v>
      </c>
      <c r="F115">
        <v>290</v>
      </c>
      <c r="G115">
        <v>350</v>
      </c>
      <c r="K115">
        <v>0</v>
      </c>
      <c r="L115" s="1">
        <v>45691</v>
      </c>
      <c r="M115">
        <v>3</v>
      </c>
      <c r="O115">
        <v>4610012358134</v>
      </c>
      <c r="Q115" t="s">
        <v>88</v>
      </c>
      <c r="S115">
        <v>20</v>
      </c>
      <c r="U115" t="s">
        <v>1287</v>
      </c>
      <c r="V115" t="s">
        <v>128</v>
      </c>
      <c r="W115" t="s">
        <v>118</v>
      </c>
      <c r="Y115">
        <v>6302210000</v>
      </c>
      <c r="Z115" t="s">
        <v>1288</v>
      </c>
      <c r="AA115" t="s">
        <v>1289</v>
      </c>
      <c r="AB115">
        <v>2250</v>
      </c>
      <c r="AC115">
        <v>1875</v>
      </c>
      <c r="AD115" t="s">
        <v>122</v>
      </c>
      <c r="AE115">
        <v>0</v>
      </c>
      <c r="AF115">
        <v>0</v>
      </c>
      <c r="AG115" t="s">
        <v>1290</v>
      </c>
      <c r="AH115" t="s">
        <v>1291</v>
      </c>
    </row>
    <row r="116" spans="1:56" x14ac:dyDescent="0.3">
      <c r="A116" t="s">
        <v>1292</v>
      </c>
      <c r="B116" t="str">
        <f>"0001094"</f>
        <v>0001094</v>
      </c>
      <c r="D116" t="s">
        <v>117</v>
      </c>
      <c r="E116">
        <v>600</v>
      </c>
      <c r="F116">
        <v>290</v>
      </c>
      <c r="G116">
        <v>350</v>
      </c>
      <c r="K116">
        <v>0</v>
      </c>
      <c r="L116" s="1">
        <v>45691</v>
      </c>
      <c r="M116">
        <v>3</v>
      </c>
      <c r="O116">
        <v>4610012358158</v>
      </c>
      <c r="Q116" t="s">
        <v>88</v>
      </c>
      <c r="S116">
        <v>20</v>
      </c>
      <c r="U116" t="s">
        <v>1293</v>
      </c>
      <c r="V116" t="s">
        <v>128</v>
      </c>
      <c r="W116" t="s">
        <v>118</v>
      </c>
      <c r="Y116">
        <v>6302210000</v>
      </c>
      <c r="Z116" t="s">
        <v>1294</v>
      </c>
      <c r="AA116" t="s">
        <v>1295</v>
      </c>
      <c r="AB116">
        <v>2250</v>
      </c>
      <c r="AC116">
        <v>1875</v>
      </c>
      <c r="AD116" t="s">
        <v>122</v>
      </c>
      <c r="AE116">
        <v>0</v>
      </c>
      <c r="AF116">
        <v>0</v>
      </c>
      <c r="AG116" t="s">
        <v>1296</v>
      </c>
      <c r="AH116" t="s">
        <v>1297</v>
      </c>
    </row>
    <row r="117" spans="1:56" x14ac:dyDescent="0.3">
      <c r="A117" t="s">
        <v>1298</v>
      </c>
      <c r="B117" t="str">
        <f>"0001039.11"</f>
        <v>0001039.11</v>
      </c>
      <c r="C117" t="s">
        <v>1093</v>
      </c>
      <c r="D117" t="s">
        <v>1050</v>
      </c>
      <c r="E117">
        <v>838</v>
      </c>
      <c r="F117">
        <v>505</v>
      </c>
      <c r="G117">
        <v>155</v>
      </c>
      <c r="I117">
        <v>60</v>
      </c>
      <c r="J117">
        <v>92</v>
      </c>
      <c r="K117">
        <v>0</v>
      </c>
      <c r="L117" t="s">
        <v>1221</v>
      </c>
      <c r="M117">
        <v>32.200000000000003</v>
      </c>
      <c r="O117">
        <v>4610012358127</v>
      </c>
      <c r="P117" t="s">
        <v>283</v>
      </c>
      <c r="Q117" t="s">
        <v>88</v>
      </c>
      <c r="S117">
        <v>20</v>
      </c>
      <c r="U117" t="s">
        <v>1258</v>
      </c>
      <c r="V117" t="s">
        <v>1179</v>
      </c>
      <c r="Y117">
        <v>9403601001</v>
      </c>
      <c r="Z117" t="s">
        <v>1299</v>
      </c>
      <c r="AA117" t="s">
        <v>1300</v>
      </c>
      <c r="AB117">
        <v>5990</v>
      </c>
      <c r="AC117">
        <v>4992</v>
      </c>
      <c r="AD117" t="s">
        <v>1125</v>
      </c>
      <c r="AE117">
        <v>0</v>
      </c>
      <c r="AF117">
        <v>0</v>
      </c>
      <c r="AG117" t="s">
        <v>1301</v>
      </c>
      <c r="AH117" t="s">
        <v>1302</v>
      </c>
      <c r="AI117" t="s">
        <v>1303</v>
      </c>
      <c r="AJ117" t="s">
        <v>1304</v>
      </c>
    </row>
    <row r="118" spans="1:56" x14ac:dyDescent="0.3">
      <c r="A118" t="s">
        <v>1305</v>
      </c>
      <c r="B118" t="str">
        <f>"0003020-04"</f>
        <v>0003020-04</v>
      </c>
      <c r="C118" t="s">
        <v>304</v>
      </c>
      <c r="D118" t="s">
        <v>280</v>
      </c>
      <c r="E118">
        <v>1270</v>
      </c>
      <c r="F118">
        <v>770</v>
      </c>
      <c r="G118">
        <v>160</v>
      </c>
      <c r="H118">
        <v>124</v>
      </c>
      <c r="I118">
        <v>65</v>
      </c>
      <c r="J118">
        <v>109</v>
      </c>
      <c r="K118" t="s">
        <v>1306</v>
      </c>
      <c r="L118">
        <v>36</v>
      </c>
      <c r="M118">
        <v>33.5</v>
      </c>
      <c r="O118">
        <v>4630074141604</v>
      </c>
      <c r="P118" t="s">
        <v>283</v>
      </c>
      <c r="Q118" t="s">
        <v>88</v>
      </c>
      <c r="S118">
        <v>10</v>
      </c>
      <c r="U118" t="s">
        <v>1307</v>
      </c>
      <c r="V118" t="s">
        <v>1199</v>
      </c>
      <c r="Y118">
        <v>9403500009</v>
      </c>
      <c r="Z118" t="s">
        <v>1308</v>
      </c>
      <c r="AA118" t="s">
        <v>1309</v>
      </c>
      <c r="AB118">
        <v>17090</v>
      </c>
      <c r="AC118">
        <v>14242</v>
      </c>
      <c r="AD118" t="s">
        <v>288</v>
      </c>
      <c r="AE118">
        <v>0</v>
      </c>
      <c r="AF118">
        <v>0</v>
      </c>
      <c r="AG118" t="s">
        <v>1310</v>
      </c>
      <c r="AH118" t="s">
        <v>1311</v>
      </c>
      <c r="AI118" t="s">
        <v>1312</v>
      </c>
      <c r="AJ118" t="s">
        <v>1313</v>
      </c>
      <c r="AK118" t="s">
        <v>1314</v>
      </c>
      <c r="AL118" t="s">
        <v>1315</v>
      </c>
      <c r="AM118" t="s">
        <v>1316</v>
      </c>
      <c r="AN118" t="s">
        <v>1317</v>
      </c>
      <c r="AO118" t="s">
        <v>1318</v>
      </c>
      <c r="AP118" t="s">
        <v>1319</v>
      </c>
      <c r="AQ118" t="s">
        <v>1320</v>
      </c>
      <c r="AR118" t="s">
        <v>1321</v>
      </c>
      <c r="AS118" t="s">
        <v>1322</v>
      </c>
      <c r="AT118" t="s">
        <v>1323</v>
      </c>
      <c r="AU118" t="s">
        <v>1324</v>
      </c>
      <c r="AV118" t="s">
        <v>1325</v>
      </c>
      <c r="AW118" t="s">
        <v>1326</v>
      </c>
      <c r="AX118" t="s">
        <v>1327</v>
      </c>
      <c r="AY118" t="s">
        <v>1328</v>
      </c>
      <c r="AZ118" t="s">
        <v>1329</v>
      </c>
      <c r="BA118" t="s">
        <v>1330</v>
      </c>
      <c r="BB118" t="s">
        <v>1331</v>
      </c>
      <c r="BC118" t="s">
        <v>1332</v>
      </c>
      <c r="BD118" t="s">
        <v>1333</v>
      </c>
    </row>
    <row r="119" spans="1:56" x14ac:dyDescent="0.3">
      <c r="A119" t="s">
        <v>1334</v>
      </c>
      <c r="B119" t="str">
        <f>"0003018-04"</f>
        <v>0003018-04</v>
      </c>
      <c r="C119" t="s">
        <v>304</v>
      </c>
      <c r="D119" t="s">
        <v>280</v>
      </c>
      <c r="E119">
        <v>1300</v>
      </c>
      <c r="F119">
        <v>800</v>
      </c>
      <c r="G119">
        <v>150</v>
      </c>
      <c r="H119">
        <v>124</v>
      </c>
      <c r="I119">
        <v>74</v>
      </c>
      <c r="J119">
        <v>112</v>
      </c>
      <c r="K119" t="s">
        <v>1335</v>
      </c>
      <c r="L119">
        <v>18</v>
      </c>
      <c r="M119">
        <v>16</v>
      </c>
      <c r="O119">
        <v>4630074143011</v>
      </c>
      <c r="P119" t="s">
        <v>283</v>
      </c>
      <c r="Q119" t="s">
        <v>88</v>
      </c>
      <c r="S119">
        <v>10</v>
      </c>
      <c r="U119" t="s">
        <v>1336</v>
      </c>
      <c r="V119" t="s">
        <v>854</v>
      </c>
      <c r="Y119">
        <v>9403500009</v>
      </c>
      <c r="Z119" t="s">
        <v>1337</v>
      </c>
      <c r="AA119" t="s">
        <v>1338</v>
      </c>
      <c r="AB119">
        <v>8990</v>
      </c>
      <c r="AC119">
        <v>7492</v>
      </c>
      <c r="AD119" t="s">
        <v>288</v>
      </c>
      <c r="AE119">
        <v>0</v>
      </c>
      <c r="AF119">
        <v>0</v>
      </c>
      <c r="AG119" t="s">
        <v>1339</v>
      </c>
      <c r="AH119" t="s">
        <v>1340</v>
      </c>
      <c r="AI119" t="s">
        <v>1341</v>
      </c>
      <c r="AJ119" t="s">
        <v>1342</v>
      </c>
      <c r="AK119" t="s">
        <v>1343</v>
      </c>
      <c r="AL119" t="s">
        <v>1344</v>
      </c>
      <c r="AM119" t="s">
        <v>1345</v>
      </c>
      <c r="AN119" t="s">
        <v>1346</v>
      </c>
      <c r="AO119" t="s">
        <v>1347</v>
      </c>
      <c r="AP119" t="s">
        <v>1348</v>
      </c>
    </row>
    <row r="120" spans="1:56" x14ac:dyDescent="0.3">
      <c r="A120" t="s">
        <v>1349</v>
      </c>
      <c r="B120" t="str">
        <f>"0001039.12"</f>
        <v>0001039.12</v>
      </c>
      <c r="C120" t="s">
        <v>1277</v>
      </c>
      <c r="D120" t="s">
        <v>1050</v>
      </c>
      <c r="E120">
        <v>838</v>
      </c>
      <c r="F120">
        <v>505</v>
      </c>
      <c r="G120">
        <v>155</v>
      </c>
      <c r="I120">
        <v>60</v>
      </c>
      <c r="J120">
        <v>92</v>
      </c>
      <c r="K120">
        <v>0</v>
      </c>
      <c r="L120" t="s">
        <v>1221</v>
      </c>
      <c r="M120">
        <v>32.200000000000003</v>
      </c>
      <c r="O120">
        <v>4610012356482</v>
      </c>
      <c r="P120" t="s">
        <v>283</v>
      </c>
      <c r="Q120" t="s">
        <v>88</v>
      </c>
      <c r="S120">
        <v>20</v>
      </c>
      <c r="U120" t="s">
        <v>1258</v>
      </c>
      <c r="V120" t="s">
        <v>1179</v>
      </c>
      <c r="Y120">
        <v>9403601009</v>
      </c>
      <c r="Z120" t="s">
        <v>1350</v>
      </c>
      <c r="AA120" t="s">
        <v>1351</v>
      </c>
      <c r="AB120">
        <v>5990</v>
      </c>
      <c r="AC120">
        <v>4992</v>
      </c>
      <c r="AD120" t="s">
        <v>1125</v>
      </c>
      <c r="AE120">
        <v>0</v>
      </c>
      <c r="AF120">
        <v>0</v>
      </c>
      <c r="AG120" t="s">
        <v>1352</v>
      </c>
      <c r="AH120" t="s">
        <v>1353</v>
      </c>
      <c r="AI120" t="s">
        <v>1354</v>
      </c>
      <c r="AJ120" t="s">
        <v>1355</v>
      </c>
      <c r="AK120" t="s">
        <v>1356</v>
      </c>
      <c r="AL120" t="s">
        <v>1357</v>
      </c>
    </row>
    <row r="121" spans="1:56" x14ac:dyDescent="0.3">
      <c r="A121" t="s">
        <v>1358</v>
      </c>
      <c r="B121" t="str">
        <f>"0001054-4"</f>
        <v>0001054-4</v>
      </c>
      <c r="C121" t="s">
        <v>135</v>
      </c>
      <c r="D121" t="s">
        <v>110</v>
      </c>
      <c r="E121">
        <v>350</v>
      </c>
      <c r="F121">
        <v>250</v>
      </c>
      <c r="G121">
        <v>20</v>
      </c>
      <c r="K121">
        <v>0</v>
      </c>
      <c r="L121" t="s">
        <v>244</v>
      </c>
      <c r="M121">
        <v>0.35</v>
      </c>
      <c r="O121">
        <v>4610012356000</v>
      </c>
      <c r="Q121" t="s">
        <v>88</v>
      </c>
      <c r="S121">
        <v>20</v>
      </c>
      <c r="U121" t="s">
        <v>1359</v>
      </c>
      <c r="V121" t="s">
        <v>118</v>
      </c>
      <c r="Y121">
        <v>6302210000</v>
      </c>
      <c r="Z121" t="s">
        <v>1360</v>
      </c>
      <c r="AA121" t="s">
        <v>1361</v>
      </c>
      <c r="AB121">
        <v>550</v>
      </c>
      <c r="AC121">
        <v>458</v>
      </c>
      <c r="AD121" t="s">
        <v>149</v>
      </c>
      <c r="AE121">
        <v>0</v>
      </c>
      <c r="AF121">
        <v>0</v>
      </c>
      <c r="AG121" t="s">
        <v>1362</v>
      </c>
    </row>
    <row r="122" spans="1:56" x14ac:dyDescent="0.3">
      <c r="A122" t="s">
        <v>1363</v>
      </c>
      <c r="B122" t="str">
        <f>"0003020-01"</f>
        <v>0003020-01</v>
      </c>
      <c r="C122" t="s">
        <v>236</v>
      </c>
      <c r="D122" t="s">
        <v>280</v>
      </c>
      <c r="E122">
        <v>1270</v>
      </c>
      <c r="F122">
        <v>770</v>
      </c>
      <c r="G122">
        <v>160</v>
      </c>
      <c r="H122">
        <v>124</v>
      </c>
      <c r="I122">
        <v>65</v>
      </c>
      <c r="J122">
        <v>109</v>
      </c>
      <c r="K122" t="s">
        <v>1306</v>
      </c>
      <c r="L122">
        <v>36</v>
      </c>
      <c r="M122">
        <v>33.5</v>
      </c>
      <c r="O122">
        <v>4630074142885</v>
      </c>
      <c r="P122" t="s">
        <v>283</v>
      </c>
      <c r="Q122" t="s">
        <v>88</v>
      </c>
      <c r="S122">
        <v>10</v>
      </c>
      <c r="U122" t="s">
        <v>1364</v>
      </c>
      <c r="V122" t="s">
        <v>285</v>
      </c>
      <c r="Y122">
        <v>9403500009</v>
      </c>
      <c r="Z122" t="s">
        <v>1365</v>
      </c>
      <c r="AA122" t="s">
        <v>1366</v>
      </c>
      <c r="AB122">
        <v>9490</v>
      </c>
      <c r="AC122">
        <v>7908</v>
      </c>
      <c r="AD122" t="s">
        <v>288</v>
      </c>
      <c r="AE122">
        <v>0</v>
      </c>
      <c r="AF122">
        <v>0</v>
      </c>
      <c r="AG122" t="s">
        <v>1367</v>
      </c>
      <c r="AH122" t="s">
        <v>1368</v>
      </c>
    </row>
    <row r="123" spans="1:56" x14ac:dyDescent="0.3">
      <c r="A123" t="s">
        <v>1369</v>
      </c>
      <c r="B123" t="str">
        <f>"0003018-10"</f>
        <v>0003018-10</v>
      </c>
      <c r="C123" t="s">
        <v>527</v>
      </c>
      <c r="D123" t="s">
        <v>280</v>
      </c>
      <c r="E123">
        <v>1270</v>
      </c>
      <c r="F123">
        <v>770</v>
      </c>
      <c r="G123">
        <v>130</v>
      </c>
      <c r="H123">
        <v>124</v>
      </c>
      <c r="I123">
        <v>74</v>
      </c>
      <c r="J123">
        <v>112</v>
      </c>
      <c r="K123" t="s">
        <v>1335</v>
      </c>
      <c r="L123">
        <v>20</v>
      </c>
      <c r="M123">
        <v>17.5</v>
      </c>
      <c r="O123">
        <v>4630074143028</v>
      </c>
      <c r="P123" t="s">
        <v>283</v>
      </c>
      <c r="Q123" t="s">
        <v>88</v>
      </c>
      <c r="S123">
        <v>10</v>
      </c>
      <c r="U123" t="s">
        <v>1336</v>
      </c>
      <c r="V123" t="s">
        <v>285</v>
      </c>
      <c r="Y123">
        <v>9403500009</v>
      </c>
      <c r="Z123" t="s">
        <v>1370</v>
      </c>
      <c r="AA123" t="s">
        <v>1371</v>
      </c>
      <c r="AB123">
        <v>5750</v>
      </c>
      <c r="AC123">
        <v>4792</v>
      </c>
      <c r="AD123" t="s">
        <v>288</v>
      </c>
      <c r="AE123">
        <v>0</v>
      </c>
      <c r="AF123">
        <v>0</v>
      </c>
      <c r="AG123" t="s">
        <v>1372</v>
      </c>
    </row>
    <row r="124" spans="1:56" x14ac:dyDescent="0.3">
      <c r="A124" t="s">
        <v>1373</v>
      </c>
      <c r="B124" t="str">
        <f>"0005514-01"</f>
        <v>0005514-01</v>
      </c>
      <c r="C124" t="s">
        <v>236</v>
      </c>
      <c r="D124" t="s">
        <v>280</v>
      </c>
      <c r="E124">
        <v>1290</v>
      </c>
      <c r="F124">
        <v>800</v>
      </c>
      <c r="G124">
        <v>150</v>
      </c>
      <c r="H124">
        <v>124</v>
      </c>
      <c r="I124">
        <v>68</v>
      </c>
      <c r="J124">
        <v>105</v>
      </c>
      <c r="K124" t="s">
        <v>843</v>
      </c>
      <c r="L124" s="1">
        <v>45795</v>
      </c>
      <c r="M124">
        <v>16.3</v>
      </c>
      <c r="O124">
        <v>4630074141574</v>
      </c>
      <c r="P124" t="s">
        <v>283</v>
      </c>
      <c r="Q124" t="s">
        <v>88</v>
      </c>
      <c r="S124">
        <v>10</v>
      </c>
      <c r="U124" t="s">
        <v>844</v>
      </c>
      <c r="V124" t="s">
        <v>854</v>
      </c>
      <c r="Y124">
        <v>9403500009</v>
      </c>
      <c r="Z124" t="s">
        <v>1374</v>
      </c>
      <c r="AA124" t="s">
        <v>1375</v>
      </c>
      <c r="AB124">
        <v>8990</v>
      </c>
      <c r="AC124">
        <v>7492</v>
      </c>
      <c r="AD124" t="s">
        <v>288</v>
      </c>
      <c r="AE124">
        <v>0</v>
      </c>
      <c r="AF124">
        <v>0</v>
      </c>
      <c r="AG124" t="s">
        <v>1376</v>
      </c>
      <c r="AH124" t="s">
        <v>1377</v>
      </c>
      <c r="AI124" t="s">
        <v>1378</v>
      </c>
      <c r="AJ124" t="s">
        <v>1379</v>
      </c>
      <c r="AK124" t="s">
        <v>1380</v>
      </c>
      <c r="AL124" t="s">
        <v>1381</v>
      </c>
      <c r="AM124" t="s">
        <v>1382</v>
      </c>
      <c r="AN124" t="s">
        <v>1383</v>
      </c>
    </row>
    <row r="125" spans="1:56" x14ac:dyDescent="0.3">
      <c r="A125" t="s">
        <v>1384</v>
      </c>
      <c r="B125" t="str">
        <f>"0001103"</f>
        <v>0001103</v>
      </c>
      <c r="D125" t="s">
        <v>117</v>
      </c>
      <c r="E125">
        <v>600</v>
      </c>
      <c r="F125">
        <v>340</v>
      </c>
      <c r="G125">
        <v>210</v>
      </c>
      <c r="K125">
        <v>0</v>
      </c>
      <c r="L125">
        <v>3</v>
      </c>
      <c r="M125">
        <v>2.8</v>
      </c>
      <c r="O125">
        <v>4610012358479</v>
      </c>
      <c r="Q125" t="s">
        <v>88</v>
      </c>
      <c r="S125">
        <v>20</v>
      </c>
      <c r="U125" t="s">
        <v>450</v>
      </c>
      <c r="V125" t="s">
        <v>128</v>
      </c>
      <c r="W125" t="s">
        <v>118</v>
      </c>
      <c r="Y125">
        <v>6302210000</v>
      </c>
      <c r="Z125" t="s">
        <v>1385</v>
      </c>
      <c r="AA125" t="s">
        <v>1386</v>
      </c>
      <c r="AB125">
        <v>3000</v>
      </c>
      <c r="AC125">
        <v>2500</v>
      </c>
      <c r="AD125" t="s">
        <v>122</v>
      </c>
      <c r="AE125">
        <v>0</v>
      </c>
      <c r="AF125">
        <v>0</v>
      </c>
      <c r="AG125" t="s">
        <v>1387</v>
      </c>
      <c r="AH125" t="s">
        <v>1388</v>
      </c>
      <c r="AI125" t="s">
        <v>1389</v>
      </c>
    </row>
    <row r="126" spans="1:56" x14ac:dyDescent="0.3">
      <c r="A126" t="s">
        <v>1390</v>
      </c>
      <c r="B126" t="str">
        <f>"0003020-13"</f>
        <v>0003020-13</v>
      </c>
      <c r="C126" t="s">
        <v>1391</v>
      </c>
      <c r="D126" t="s">
        <v>280</v>
      </c>
      <c r="E126">
        <v>1270</v>
      </c>
      <c r="F126">
        <v>770</v>
      </c>
      <c r="G126">
        <v>160</v>
      </c>
      <c r="H126">
        <v>124</v>
      </c>
      <c r="I126">
        <v>65</v>
      </c>
      <c r="J126">
        <v>109</v>
      </c>
      <c r="K126" t="s">
        <v>1306</v>
      </c>
      <c r="L126">
        <v>36</v>
      </c>
      <c r="M126">
        <v>33.5</v>
      </c>
      <c r="O126">
        <v>4630074142953</v>
      </c>
      <c r="P126" t="s">
        <v>283</v>
      </c>
      <c r="Q126" t="s">
        <v>88</v>
      </c>
      <c r="S126">
        <v>10</v>
      </c>
      <c r="U126" t="s">
        <v>1364</v>
      </c>
      <c r="V126" t="s">
        <v>285</v>
      </c>
      <c r="Y126">
        <v>9403500009</v>
      </c>
      <c r="Z126" t="s">
        <v>1392</v>
      </c>
      <c r="AA126" t="s">
        <v>1393</v>
      </c>
      <c r="AB126">
        <v>9990</v>
      </c>
      <c r="AC126">
        <v>8325</v>
      </c>
      <c r="AD126" t="s">
        <v>288</v>
      </c>
      <c r="AE126">
        <v>0</v>
      </c>
      <c r="AF126">
        <v>0</v>
      </c>
      <c r="AG126" t="s">
        <v>1394</v>
      </c>
      <c r="AH126" t="s">
        <v>1395</v>
      </c>
    </row>
    <row r="127" spans="1:56" x14ac:dyDescent="0.3">
      <c r="A127" t="s">
        <v>1396</v>
      </c>
      <c r="B127" t="str">
        <f>"0003020-07"</f>
        <v>0003020-07</v>
      </c>
      <c r="C127" t="s">
        <v>1397</v>
      </c>
      <c r="D127" t="s">
        <v>280</v>
      </c>
      <c r="E127">
        <v>1270</v>
      </c>
      <c r="F127">
        <v>770</v>
      </c>
      <c r="G127">
        <v>160</v>
      </c>
      <c r="H127">
        <v>124</v>
      </c>
      <c r="I127">
        <v>65</v>
      </c>
      <c r="J127">
        <v>109</v>
      </c>
      <c r="K127" t="s">
        <v>1306</v>
      </c>
      <c r="L127">
        <v>36</v>
      </c>
      <c r="M127">
        <v>33.5</v>
      </c>
      <c r="O127">
        <v>4640011881821</v>
      </c>
      <c r="P127" t="s">
        <v>283</v>
      </c>
      <c r="Q127" t="s">
        <v>88</v>
      </c>
      <c r="S127">
        <v>10</v>
      </c>
      <c r="U127" t="s">
        <v>1364</v>
      </c>
      <c r="V127" t="s">
        <v>845</v>
      </c>
      <c r="Y127">
        <v>9403500009</v>
      </c>
      <c r="Z127" t="s">
        <v>1398</v>
      </c>
      <c r="AA127" t="s">
        <v>1399</v>
      </c>
      <c r="AC127">
        <v>0</v>
      </c>
      <c r="AD127" t="s">
        <v>288</v>
      </c>
      <c r="AE127">
        <v>0</v>
      </c>
      <c r="AG127" t="s">
        <v>1400</v>
      </c>
      <c r="AH127" t="s">
        <v>1401</v>
      </c>
      <c r="AI127" t="s">
        <v>1402</v>
      </c>
    </row>
    <row r="128" spans="1:56" x14ac:dyDescent="0.3">
      <c r="A128" t="s">
        <v>1403</v>
      </c>
      <c r="B128" t="str">
        <f>"0003018-03"</f>
        <v>0003018-03</v>
      </c>
      <c r="C128" t="s">
        <v>419</v>
      </c>
      <c r="D128" t="s">
        <v>280</v>
      </c>
      <c r="E128">
        <v>1300</v>
      </c>
      <c r="F128">
        <v>800</v>
      </c>
      <c r="G128">
        <v>150</v>
      </c>
      <c r="H128">
        <v>124</v>
      </c>
      <c r="I128">
        <v>74</v>
      </c>
      <c r="J128">
        <v>112</v>
      </c>
      <c r="K128" t="s">
        <v>1335</v>
      </c>
      <c r="L128">
        <v>18</v>
      </c>
      <c r="M128">
        <v>16</v>
      </c>
      <c r="O128">
        <v>4630074143004</v>
      </c>
      <c r="P128" t="s">
        <v>283</v>
      </c>
      <c r="Q128" t="s">
        <v>88</v>
      </c>
      <c r="S128">
        <v>10</v>
      </c>
      <c r="U128" t="s">
        <v>1336</v>
      </c>
      <c r="V128" t="s">
        <v>854</v>
      </c>
      <c r="Y128">
        <v>9403500009</v>
      </c>
      <c r="Z128" t="s">
        <v>1404</v>
      </c>
      <c r="AA128" t="s">
        <v>1405</v>
      </c>
      <c r="AB128">
        <v>8990</v>
      </c>
      <c r="AC128">
        <v>7492</v>
      </c>
      <c r="AD128" t="s">
        <v>288</v>
      </c>
      <c r="AE128">
        <v>0</v>
      </c>
      <c r="AF128">
        <v>0</v>
      </c>
      <c r="AG128" t="s">
        <v>1406</v>
      </c>
      <c r="AH128" t="s">
        <v>1407</v>
      </c>
      <c r="AI128" t="s">
        <v>1408</v>
      </c>
      <c r="AJ128" t="s">
        <v>1409</v>
      </c>
      <c r="AK128" t="s">
        <v>1410</v>
      </c>
      <c r="AL128" t="s">
        <v>1411</v>
      </c>
      <c r="AM128" t="s">
        <v>1412</v>
      </c>
      <c r="AN128" t="s">
        <v>1413</v>
      </c>
      <c r="AO128" t="s">
        <v>1414</v>
      </c>
    </row>
    <row r="129" spans="1:58" x14ac:dyDescent="0.3">
      <c r="A129" t="s">
        <v>1415</v>
      </c>
      <c r="B129" t="str">
        <f>"0001045"</f>
        <v>0001045</v>
      </c>
      <c r="C129" t="s">
        <v>177</v>
      </c>
      <c r="D129" t="s">
        <v>1249</v>
      </c>
      <c r="E129">
        <v>600</v>
      </c>
      <c r="F129">
        <v>420</v>
      </c>
      <c r="G129">
        <v>120</v>
      </c>
      <c r="K129">
        <v>0</v>
      </c>
      <c r="L129" t="s">
        <v>1416</v>
      </c>
      <c r="O129">
        <v>4610012356260</v>
      </c>
      <c r="Q129" t="s">
        <v>88</v>
      </c>
      <c r="S129">
        <v>20</v>
      </c>
      <c r="Y129">
        <v>9404909000</v>
      </c>
      <c r="Z129" t="s">
        <v>1417</v>
      </c>
      <c r="AA129" t="s">
        <v>1418</v>
      </c>
      <c r="AB129">
        <v>990</v>
      </c>
      <c r="AC129">
        <v>825</v>
      </c>
      <c r="AD129" t="s">
        <v>1419</v>
      </c>
      <c r="AG129" t="s">
        <v>1420</v>
      </c>
      <c r="AH129" t="s">
        <v>1421</v>
      </c>
    </row>
    <row r="130" spans="1:58" x14ac:dyDescent="0.3">
      <c r="A130" t="s">
        <v>1422</v>
      </c>
      <c r="B130" t="str">
        <f>"0001044.9"</f>
        <v>0001044.9</v>
      </c>
      <c r="C130" t="s">
        <v>304</v>
      </c>
      <c r="D130" t="s">
        <v>1050</v>
      </c>
      <c r="E130">
        <v>838</v>
      </c>
      <c r="F130">
        <v>505</v>
      </c>
      <c r="G130">
        <v>200</v>
      </c>
      <c r="I130">
        <v>80</v>
      </c>
      <c r="J130">
        <v>92</v>
      </c>
      <c r="K130">
        <v>0</v>
      </c>
      <c r="L130" t="s">
        <v>1423</v>
      </c>
      <c r="M130">
        <v>44.4</v>
      </c>
      <c r="O130">
        <v>4610012355447</v>
      </c>
      <c r="P130" t="s">
        <v>283</v>
      </c>
      <c r="Q130" t="s">
        <v>88</v>
      </c>
      <c r="S130">
        <v>20</v>
      </c>
      <c r="U130" t="s">
        <v>1424</v>
      </c>
      <c r="V130" t="s">
        <v>1054</v>
      </c>
      <c r="Y130">
        <v>9403601001</v>
      </c>
      <c r="Z130" t="s">
        <v>1425</v>
      </c>
      <c r="AA130" t="s">
        <v>1426</v>
      </c>
      <c r="AB130">
        <v>11500</v>
      </c>
      <c r="AC130">
        <v>9583</v>
      </c>
      <c r="AD130" t="s">
        <v>1125</v>
      </c>
      <c r="AE130">
        <v>0</v>
      </c>
      <c r="AF130">
        <v>0</v>
      </c>
      <c r="AG130" t="s">
        <v>1427</v>
      </c>
      <c r="AH130" t="s">
        <v>1428</v>
      </c>
      <c r="AI130" t="s">
        <v>1429</v>
      </c>
      <c r="AJ130" t="s">
        <v>1430</v>
      </c>
      <c r="AK130" t="s">
        <v>1431</v>
      </c>
      <c r="AL130" t="s">
        <v>1432</v>
      </c>
      <c r="AM130" t="s">
        <v>1433</v>
      </c>
      <c r="AN130" t="s">
        <v>1434</v>
      </c>
      <c r="AO130" t="s">
        <v>1435</v>
      </c>
      <c r="AP130" t="s">
        <v>1436</v>
      </c>
      <c r="AQ130" t="s">
        <v>1437</v>
      </c>
      <c r="AR130" t="s">
        <v>1438</v>
      </c>
      <c r="AS130" t="s">
        <v>1439</v>
      </c>
      <c r="AT130" t="s">
        <v>1440</v>
      </c>
      <c r="AU130" t="s">
        <v>1441</v>
      </c>
      <c r="AV130" t="s">
        <v>1442</v>
      </c>
      <c r="AW130" t="s">
        <v>1443</v>
      </c>
      <c r="AX130" t="s">
        <v>1444</v>
      </c>
      <c r="AY130" t="s">
        <v>1445</v>
      </c>
      <c r="AZ130" t="s">
        <v>1446</v>
      </c>
      <c r="BA130" t="s">
        <v>1447</v>
      </c>
      <c r="BB130" t="s">
        <v>1448</v>
      </c>
      <c r="BC130" t="s">
        <v>1449</v>
      </c>
      <c r="BD130" t="s">
        <v>1450</v>
      </c>
      <c r="BE130" t="s">
        <v>1451</v>
      </c>
      <c r="BF130" t="s">
        <v>1452</v>
      </c>
    </row>
    <row r="131" spans="1:58" x14ac:dyDescent="0.3">
      <c r="A131" t="s">
        <v>1453</v>
      </c>
      <c r="B131" t="str">
        <f>"0001044.5"</f>
        <v>0001044.5</v>
      </c>
      <c r="C131" t="s">
        <v>1131</v>
      </c>
      <c r="D131" t="s">
        <v>1050</v>
      </c>
      <c r="E131">
        <v>838</v>
      </c>
      <c r="F131">
        <v>505</v>
      </c>
      <c r="G131">
        <v>200</v>
      </c>
      <c r="I131">
        <v>80</v>
      </c>
      <c r="J131">
        <v>92</v>
      </c>
      <c r="K131">
        <v>0</v>
      </c>
      <c r="L131" t="s">
        <v>1423</v>
      </c>
      <c r="M131">
        <v>44.4</v>
      </c>
      <c r="O131">
        <v>4610012355485</v>
      </c>
      <c r="P131" t="s">
        <v>283</v>
      </c>
      <c r="Q131" t="s">
        <v>88</v>
      </c>
      <c r="S131">
        <v>20</v>
      </c>
      <c r="U131" t="s">
        <v>1424</v>
      </c>
      <c r="V131" t="s">
        <v>1122</v>
      </c>
      <c r="Y131">
        <v>9403601009</v>
      </c>
      <c r="Z131" t="s">
        <v>1454</v>
      </c>
      <c r="AA131" t="s">
        <v>1455</v>
      </c>
      <c r="AB131">
        <v>11500</v>
      </c>
      <c r="AC131">
        <v>9583</v>
      </c>
      <c r="AD131" t="s">
        <v>1125</v>
      </c>
      <c r="AE131">
        <v>0</v>
      </c>
      <c r="AF131">
        <v>13</v>
      </c>
      <c r="AG131" t="s">
        <v>1456</v>
      </c>
    </row>
    <row r="132" spans="1:58" x14ac:dyDescent="0.3">
      <c r="A132" t="s">
        <v>1457</v>
      </c>
      <c r="B132" t="str">
        <f>"0001044.11"</f>
        <v>0001044.11</v>
      </c>
      <c r="C132" t="s">
        <v>1093</v>
      </c>
      <c r="D132" t="s">
        <v>1050</v>
      </c>
      <c r="E132">
        <v>838</v>
      </c>
      <c r="F132">
        <v>505</v>
      </c>
      <c r="G132">
        <v>200</v>
      </c>
      <c r="I132">
        <v>80</v>
      </c>
      <c r="J132">
        <v>92</v>
      </c>
      <c r="K132">
        <v>0</v>
      </c>
      <c r="L132" t="s">
        <v>1423</v>
      </c>
      <c r="M132">
        <v>44.4</v>
      </c>
      <c r="O132">
        <v>4610018230090</v>
      </c>
      <c r="P132" t="s">
        <v>283</v>
      </c>
      <c r="Q132" t="s">
        <v>88</v>
      </c>
      <c r="S132">
        <v>20</v>
      </c>
      <c r="U132" t="s">
        <v>1424</v>
      </c>
      <c r="V132" t="s">
        <v>1122</v>
      </c>
      <c r="Y132">
        <v>9403601001</v>
      </c>
      <c r="Z132" t="s">
        <v>1458</v>
      </c>
      <c r="AA132" t="s">
        <v>1459</v>
      </c>
      <c r="AB132">
        <v>9250</v>
      </c>
      <c r="AC132">
        <v>7708</v>
      </c>
      <c r="AD132" t="s">
        <v>1125</v>
      </c>
      <c r="AE132">
        <v>0</v>
      </c>
      <c r="AF132">
        <v>0</v>
      </c>
      <c r="AG132" t="s">
        <v>1460</v>
      </c>
    </row>
    <row r="133" spans="1:58" x14ac:dyDescent="0.3">
      <c r="A133" t="s">
        <v>1461</v>
      </c>
      <c r="B133" t="str">
        <f>"0003020"</f>
        <v>0003020</v>
      </c>
      <c r="C133" t="s">
        <v>345</v>
      </c>
      <c r="D133" t="s">
        <v>280</v>
      </c>
      <c r="E133">
        <v>1270</v>
      </c>
      <c r="F133">
        <v>770</v>
      </c>
      <c r="G133">
        <v>160</v>
      </c>
      <c r="H133">
        <v>124</v>
      </c>
      <c r="I133">
        <v>65</v>
      </c>
      <c r="J133">
        <v>109</v>
      </c>
      <c r="K133" t="s">
        <v>1306</v>
      </c>
      <c r="L133">
        <v>36</v>
      </c>
      <c r="M133">
        <v>33.5</v>
      </c>
      <c r="O133">
        <v>4630074141598</v>
      </c>
      <c r="P133" t="s">
        <v>283</v>
      </c>
      <c r="Q133" t="s">
        <v>88</v>
      </c>
      <c r="S133">
        <v>10</v>
      </c>
      <c r="U133" t="s">
        <v>1364</v>
      </c>
      <c r="V133" t="s">
        <v>845</v>
      </c>
      <c r="Y133">
        <v>9403500009</v>
      </c>
      <c r="Z133" t="s">
        <v>1462</v>
      </c>
      <c r="AA133" t="s">
        <v>1463</v>
      </c>
      <c r="AB133">
        <v>10490</v>
      </c>
      <c r="AC133">
        <v>8742</v>
      </c>
      <c r="AD133" t="s">
        <v>288</v>
      </c>
      <c r="AE133">
        <v>0</v>
      </c>
      <c r="AF133">
        <v>0</v>
      </c>
      <c r="AG133" t="s">
        <v>1464</v>
      </c>
    </row>
    <row r="134" spans="1:58" x14ac:dyDescent="0.3">
      <c r="A134" t="s">
        <v>1465</v>
      </c>
      <c r="B134" t="str">
        <f>"0001060-1"</f>
        <v>0001060-1</v>
      </c>
      <c r="C134" t="s">
        <v>144</v>
      </c>
      <c r="D134" t="s">
        <v>110</v>
      </c>
      <c r="E134">
        <v>310</v>
      </c>
      <c r="F134">
        <v>250</v>
      </c>
      <c r="G134">
        <v>40</v>
      </c>
      <c r="K134">
        <v>0</v>
      </c>
      <c r="L134" t="s">
        <v>1466</v>
      </c>
      <c r="M134">
        <v>0.65</v>
      </c>
      <c r="O134">
        <v>4610012356611</v>
      </c>
      <c r="Q134" t="s">
        <v>88</v>
      </c>
      <c r="S134">
        <v>20</v>
      </c>
      <c r="U134" t="s">
        <v>1467</v>
      </c>
      <c r="V134" t="s">
        <v>118</v>
      </c>
      <c r="Y134">
        <v>6302210000</v>
      </c>
      <c r="Z134" t="s">
        <v>1468</v>
      </c>
      <c r="AA134" t="s">
        <v>1469</v>
      </c>
      <c r="AB134">
        <v>850</v>
      </c>
      <c r="AC134">
        <v>708</v>
      </c>
      <c r="AD134" t="s">
        <v>149</v>
      </c>
      <c r="AE134">
        <v>0</v>
      </c>
      <c r="AF134">
        <v>0</v>
      </c>
      <c r="AG134" t="s">
        <v>1470</v>
      </c>
    </row>
    <row r="135" spans="1:58" x14ac:dyDescent="0.3">
      <c r="A135" t="s">
        <v>1471</v>
      </c>
      <c r="B135" t="str">
        <f>"0001060-2"</f>
        <v>0001060-2</v>
      </c>
      <c r="C135" t="s">
        <v>116</v>
      </c>
      <c r="D135" t="s">
        <v>110</v>
      </c>
      <c r="E135">
        <v>310</v>
      </c>
      <c r="F135">
        <v>250</v>
      </c>
      <c r="G135">
        <v>40</v>
      </c>
      <c r="K135">
        <v>0</v>
      </c>
      <c r="L135" t="s">
        <v>1466</v>
      </c>
      <c r="M135">
        <v>0.65</v>
      </c>
      <c r="O135">
        <v>4610012356635</v>
      </c>
      <c r="Q135" t="s">
        <v>88</v>
      </c>
      <c r="S135">
        <v>20</v>
      </c>
      <c r="U135" t="s">
        <v>1467</v>
      </c>
      <c r="V135" t="s">
        <v>118</v>
      </c>
      <c r="Y135">
        <v>6302210000</v>
      </c>
      <c r="Z135" t="s">
        <v>1472</v>
      </c>
      <c r="AA135" t="s">
        <v>1473</v>
      </c>
      <c r="AB135">
        <v>850</v>
      </c>
      <c r="AC135">
        <v>708</v>
      </c>
      <c r="AD135" t="s">
        <v>149</v>
      </c>
      <c r="AE135">
        <v>0</v>
      </c>
      <c r="AF135">
        <v>0</v>
      </c>
      <c r="AG135" t="s">
        <v>1474</v>
      </c>
    </row>
    <row r="136" spans="1:58" x14ac:dyDescent="0.3">
      <c r="A136" t="s">
        <v>1475</v>
      </c>
      <c r="B136" t="str">
        <f>"0001060-4"</f>
        <v>0001060-4</v>
      </c>
      <c r="C136" t="s">
        <v>135</v>
      </c>
      <c r="D136" t="s">
        <v>110</v>
      </c>
      <c r="E136">
        <v>310</v>
      </c>
      <c r="F136">
        <v>250</v>
      </c>
      <c r="G136">
        <v>40</v>
      </c>
      <c r="K136">
        <v>0</v>
      </c>
      <c r="L136" t="s">
        <v>1466</v>
      </c>
      <c r="M136">
        <v>0.65</v>
      </c>
      <c r="O136">
        <v>4610012356673</v>
      </c>
      <c r="Q136" t="s">
        <v>88</v>
      </c>
      <c r="S136">
        <v>20</v>
      </c>
      <c r="U136" t="s">
        <v>1467</v>
      </c>
      <c r="V136" t="s">
        <v>118</v>
      </c>
      <c r="Y136">
        <v>6302210000</v>
      </c>
      <c r="Z136" t="s">
        <v>1476</v>
      </c>
      <c r="AA136" t="s">
        <v>1477</v>
      </c>
      <c r="AB136">
        <v>850</v>
      </c>
      <c r="AC136">
        <v>708</v>
      </c>
      <c r="AD136" t="s">
        <v>149</v>
      </c>
      <c r="AE136">
        <v>0</v>
      </c>
      <c r="AF136">
        <v>0</v>
      </c>
      <c r="AG136" t="s">
        <v>1478</v>
      </c>
    </row>
    <row r="137" spans="1:58" x14ac:dyDescent="0.3">
      <c r="A137" t="s">
        <v>1479</v>
      </c>
      <c r="B137" t="str">
        <f>"0001068-4"</f>
        <v>0001068-4</v>
      </c>
      <c r="C137" t="s">
        <v>135</v>
      </c>
      <c r="D137" t="s">
        <v>117</v>
      </c>
      <c r="E137">
        <v>620</v>
      </c>
      <c r="F137">
        <v>240</v>
      </c>
      <c r="G137">
        <v>370</v>
      </c>
      <c r="K137">
        <v>0</v>
      </c>
      <c r="L137" s="1">
        <v>45902</v>
      </c>
      <c r="M137">
        <v>2.7</v>
      </c>
      <c r="O137">
        <v>4610012358028</v>
      </c>
      <c r="Q137" t="s">
        <v>88</v>
      </c>
      <c r="S137">
        <v>20</v>
      </c>
      <c r="U137" t="s">
        <v>1480</v>
      </c>
      <c r="V137" t="s">
        <v>119</v>
      </c>
      <c r="W137" t="s">
        <v>830</v>
      </c>
      <c r="Y137">
        <v>6302210000</v>
      </c>
      <c r="Z137" t="s">
        <v>1481</v>
      </c>
      <c r="AA137" t="s">
        <v>1482</v>
      </c>
      <c r="AB137">
        <v>2750</v>
      </c>
      <c r="AC137">
        <v>2292</v>
      </c>
      <c r="AD137" t="s">
        <v>122</v>
      </c>
      <c r="AE137">
        <v>0</v>
      </c>
      <c r="AF137">
        <v>0</v>
      </c>
      <c r="AG137" t="s">
        <v>1483</v>
      </c>
      <c r="AH137" t="s">
        <v>1484</v>
      </c>
      <c r="AI137" t="s">
        <v>1485</v>
      </c>
    </row>
    <row r="138" spans="1:58" x14ac:dyDescent="0.3">
      <c r="A138" t="s">
        <v>1486</v>
      </c>
      <c r="B138" t="str">
        <f>"0001065-2"</f>
        <v>0001065-2</v>
      </c>
      <c r="C138" t="s">
        <v>116</v>
      </c>
      <c r="D138" t="s">
        <v>110</v>
      </c>
      <c r="E138">
        <v>610</v>
      </c>
      <c r="F138">
        <v>240</v>
      </c>
      <c r="G138">
        <v>360</v>
      </c>
      <c r="K138">
        <v>0</v>
      </c>
      <c r="L138" s="1">
        <v>45840</v>
      </c>
      <c r="M138">
        <v>2.5</v>
      </c>
      <c r="O138">
        <v>4610012356956</v>
      </c>
      <c r="Q138" t="s">
        <v>88</v>
      </c>
      <c r="S138">
        <v>20</v>
      </c>
      <c r="U138" t="s">
        <v>1487</v>
      </c>
      <c r="V138" t="s">
        <v>128</v>
      </c>
      <c r="W138" t="s">
        <v>118</v>
      </c>
      <c r="Y138">
        <v>6302210000</v>
      </c>
      <c r="Z138" t="s">
        <v>1488</v>
      </c>
      <c r="AA138" t="s">
        <v>1489</v>
      </c>
      <c r="AB138">
        <v>2750</v>
      </c>
      <c r="AC138">
        <v>2292</v>
      </c>
      <c r="AD138" t="s">
        <v>122</v>
      </c>
      <c r="AE138">
        <v>0</v>
      </c>
      <c r="AF138">
        <v>0</v>
      </c>
      <c r="AG138" t="s">
        <v>1490</v>
      </c>
    </row>
    <row r="139" spans="1:58" x14ac:dyDescent="0.3">
      <c r="A139" t="s">
        <v>1491</v>
      </c>
      <c r="B139" t="str">
        <f>"0001065-4"</f>
        <v>0001065-4</v>
      </c>
      <c r="C139" t="s">
        <v>135</v>
      </c>
      <c r="D139" t="s">
        <v>110</v>
      </c>
      <c r="E139">
        <v>610</v>
      </c>
      <c r="F139">
        <v>240</v>
      </c>
      <c r="G139">
        <v>360</v>
      </c>
      <c r="K139">
        <v>0</v>
      </c>
      <c r="L139" s="1">
        <v>45840</v>
      </c>
      <c r="M139">
        <v>2.5</v>
      </c>
      <c r="O139">
        <v>4610012356994</v>
      </c>
      <c r="Q139" t="s">
        <v>88</v>
      </c>
      <c r="S139">
        <v>20</v>
      </c>
      <c r="U139" t="s">
        <v>1487</v>
      </c>
      <c r="V139" t="s">
        <v>128</v>
      </c>
      <c r="W139" t="s">
        <v>118</v>
      </c>
      <c r="Y139">
        <v>6302210000</v>
      </c>
      <c r="Z139" t="s">
        <v>1492</v>
      </c>
      <c r="AA139" t="s">
        <v>1493</v>
      </c>
      <c r="AB139">
        <v>2750</v>
      </c>
      <c r="AC139">
        <v>2292</v>
      </c>
      <c r="AD139" t="s">
        <v>122</v>
      </c>
      <c r="AE139">
        <v>0</v>
      </c>
      <c r="AF139">
        <v>0</v>
      </c>
      <c r="AG139" t="s">
        <v>1494</v>
      </c>
    </row>
    <row r="140" spans="1:58" x14ac:dyDescent="0.3">
      <c r="A140" t="s">
        <v>1495</v>
      </c>
      <c r="B140" t="str">
        <f>"0005512-03"</f>
        <v>0005512-03</v>
      </c>
      <c r="C140" t="s">
        <v>304</v>
      </c>
      <c r="D140" t="s">
        <v>280</v>
      </c>
      <c r="E140">
        <v>1300</v>
      </c>
      <c r="F140">
        <v>800</v>
      </c>
      <c r="G140">
        <v>150</v>
      </c>
      <c r="H140">
        <v>126</v>
      </c>
      <c r="I140">
        <v>73</v>
      </c>
      <c r="J140">
        <v>100</v>
      </c>
      <c r="K140" t="s">
        <v>1496</v>
      </c>
      <c r="L140" s="1">
        <v>45884</v>
      </c>
      <c r="M140">
        <v>13.6</v>
      </c>
      <c r="O140">
        <v>4630074141673</v>
      </c>
      <c r="P140" t="s">
        <v>283</v>
      </c>
      <c r="Q140" t="s">
        <v>88</v>
      </c>
      <c r="S140">
        <v>10</v>
      </c>
      <c r="U140" t="s">
        <v>1497</v>
      </c>
      <c r="V140" t="s">
        <v>1199</v>
      </c>
      <c r="Y140">
        <v>9403500009</v>
      </c>
      <c r="Z140" t="s">
        <v>1498</v>
      </c>
      <c r="AA140" t="s">
        <v>1499</v>
      </c>
      <c r="AB140">
        <v>10066</v>
      </c>
      <c r="AC140">
        <v>8388</v>
      </c>
      <c r="AD140" t="s">
        <v>288</v>
      </c>
      <c r="AE140">
        <v>0</v>
      </c>
      <c r="AF140">
        <v>0</v>
      </c>
      <c r="AG140" t="s">
        <v>1500</v>
      </c>
      <c r="AH140" t="s">
        <v>1501</v>
      </c>
      <c r="AI140" t="s">
        <v>1502</v>
      </c>
      <c r="AJ140" t="s">
        <v>1503</v>
      </c>
      <c r="AK140" t="s">
        <v>1504</v>
      </c>
      <c r="AL140" t="s">
        <v>1505</v>
      </c>
      <c r="AM140" t="s">
        <v>1506</v>
      </c>
      <c r="AN140" t="s">
        <v>1507</v>
      </c>
      <c r="AO140" t="s">
        <v>1508</v>
      </c>
      <c r="AP140" t="s">
        <v>1509</v>
      </c>
      <c r="AQ140" t="s">
        <v>1510</v>
      </c>
      <c r="AR140" t="s">
        <v>1511</v>
      </c>
      <c r="AS140" t="s">
        <v>1512</v>
      </c>
      <c r="AT140" t="s">
        <v>1513</v>
      </c>
      <c r="AU140" t="s">
        <v>1514</v>
      </c>
      <c r="AV140" t="s">
        <v>1515</v>
      </c>
      <c r="AW140" t="s">
        <v>1516</v>
      </c>
      <c r="AX140" t="s">
        <v>1517</v>
      </c>
      <c r="AY140" t="s">
        <v>1518</v>
      </c>
      <c r="AZ140" t="s">
        <v>1519</v>
      </c>
      <c r="BA140" t="s">
        <v>1520</v>
      </c>
      <c r="BB140" t="s">
        <v>1521</v>
      </c>
    </row>
    <row r="141" spans="1:58" x14ac:dyDescent="0.3">
      <c r="A141" t="s">
        <v>1522</v>
      </c>
      <c r="B141" t="str">
        <f>"0001058"</f>
        <v>0001058</v>
      </c>
      <c r="C141" t="s">
        <v>177</v>
      </c>
      <c r="D141" t="s">
        <v>110</v>
      </c>
      <c r="E141">
        <v>500</v>
      </c>
      <c r="F141">
        <v>450</v>
      </c>
      <c r="G141">
        <v>40</v>
      </c>
      <c r="K141">
        <v>0</v>
      </c>
      <c r="L141" t="s">
        <v>254</v>
      </c>
      <c r="M141">
        <v>0.3</v>
      </c>
      <c r="O141">
        <v>4610012356437</v>
      </c>
      <c r="Q141" t="s">
        <v>88</v>
      </c>
      <c r="S141">
        <v>20</v>
      </c>
      <c r="U141" t="s">
        <v>1523</v>
      </c>
      <c r="V141" t="s">
        <v>335</v>
      </c>
      <c r="Y141">
        <v>9404909000</v>
      </c>
      <c r="Z141" t="s">
        <v>1524</v>
      </c>
      <c r="AA141" t="s">
        <v>1525</v>
      </c>
      <c r="AB141">
        <v>350</v>
      </c>
      <c r="AC141">
        <v>292</v>
      </c>
      <c r="AD141" t="s">
        <v>257</v>
      </c>
      <c r="AE141">
        <v>0</v>
      </c>
      <c r="AF141">
        <v>0</v>
      </c>
      <c r="AG141" t="s">
        <v>1526</v>
      </c>
      <c r="AH141" t="s">
        <v>1527</v>
      </c>
      <c r="AI141" t="s">
        <v>1528</v>
      </c>
    </row>
    <row r="142" spans="1:58" x14ac:dyDescent="0.3">
      <c r="A142" t="s">
        <v>1529</v>
      </c>
      <c r="B142" t="str">
        <f>"0001020.2"</f>
        <v>0001020.2</v>
      </c>
      <c r="C142" t="s">
        <v>1397</v>
      </c>
      <c r="D142" t="s">
        <v>117</v>
      </c>
      <c r="E142">
        <v>580</v>
      </c>
      <c r="F142">
        <v>430</v>
      </c>
      <c r="G142">
        <v>180</v>
      </c>
      <c r="K142">
        <v>0</v>
      </c>
      <c r="L142">
        <v>3</v>
      </c>
      <c r="M142">
        <v>2.8</v>
      </c>
      <c r="O142">
        <v>4610012358103</v>
      </c>
      <c r="Q142" t="s">
        <v>245</v>
      </c>
      <c r="S142">
        <v>20</v>
      </c>
      <c r="U142" t="s">
        <v>1530</v>
      </c>
      <c r="V142" t="s">
        <v>128</v>
      </c>
      <c r="W142" t="s">
        <v>118</v>
      </c>
      <c r="Y142">
        <v>6302210000</v>
      </c>
      <c r="Z142" t="s">
        <v>1531</v>
      </c>
      <c r="AA142" t="s">
        <v>1532</v>
      </c>
      <c r="AB142">
        <v>2250</v>
      </c>
      <c r="AC142">
        <v>1875</v>
      </c>
      <c r="AD142" t="s">
        <v>122</v>
      </c>
      <c r="AE142">
        <v>0</v>
      </c>
      <c r="AF142">
        <v>0</v>
      </c>
    </row>
    <row r="143" spans="1:58" x14ac:dyDescent="0.3">
      <c r="A143" t="s">
        <v>1533</v>
      </c>
      <c r="B143" t="str">
        <f>"0001071.2"</f>
        <v>0001071.2</v>
      </c>
      <c r="C143" t="s">
        <v>1534</v>
      </c>
      <c r="D143" t="s">
        <v>1050</v>
      </c>
      <c r="E143">
        <v>1910</v>
      </c>
      <c r="F143">
        <v>510</v>
      </c>
      <c r="G143">
        <v>95</v>
      </c>
      <c r="I143">
        <v>45</v>
      </c>
      <c r="J143">
        <v>190</v>
      </c>
      <c r="K143">
        <v>0</v>
      </c>
      <c r="L143">
        <v>45</v>
      </c>
      <c r="M143">
        <v>43</v>
      </c>
      <c r="O143">
        <v>4610018230502</v>
      </c>
      <c r="Q143" t="s">
        <v>88</v>
      </c>
      <c r="S143">
        <v>20</v>
      </c>
      <c r="U143" t="s">
        <v>1535</v>
      </c>
      <c r="V143" t="s">
        <v>1536</v>
      </c>
      <c r="Y143">
        <v>9403609009</v>
      </c>
      <c r="Z143" t="s">
        <v>1537</v>
      </c>
      <c r="AA143" t="s">
        <v>1538</v>
      </c>
      <c r="AB143">
        <v>4490</v>
      </c>
      <c r="AC143">
        <v>3742</v>
      </c>
      <c r="AD143" t="s">
        <v>1539</v>
      </c>
      <c r="AE143">
        <v>0</v>
      </c>
      <c r="AF143">
        <v>0</v>
      </c>
      <c r="AG143" t="s">
        <v>1540</v>
      </c>
    </row>
    <row r="144" spans="1:58" x14ac:dyDescent="0.3">
      <c r="A144" t="s">
        <v>1541</v>
      </c>
      <c r="B144" t="str">
        <f>"0001090.22"</f>
        <v>0001090.22</v>
      </c>
      <c r="C144" t="s">
        <v>1542</v>
      </c>
      <c r="D144" t="s">
        <v>1050</v>
      </c>
      <c r="E144">
        <v>1935</v>
      </c>
      <c r="F144">
        <v>550</v>
      </c>
      <c r="G144">
        <v>240</v>
      </c>
      <c r="I144">
        <v>45</v>
      </c>
      <c r="J144">
        <v>190</v>
      </c>
      <c r="K144">
        <v>0</v>
      </c>
      <c r="L144" t="s">
        <v>1543</v>
      </c>
      <c r="M144">
        <v>44.22</v>
      </c>
      <c r="O144">
        <v>4610018230236</v>
      </c>
      <c r="Q144" t="s">
        <v>1544</v>
      </c>
      <c r="R144" t="s">
        <v>1545</v>
      </c>
      <c r="S144">
        <v>20</v>
      </c>
      <c r="U144" t="s">
        <v>1546</v>
      </c>
      <c r="V144" t="s">
        <v>1536</v>
      </c>
      <c r="Y144">
        <v>9403609009</v>
      </c>
      <c r="Z144" t="s">
        <v>1547</v>
      </c>
      <c r="AA144" t="s">
        <v>1548</v>
      </c>
      <c r="AB144">
        <v>7500</v>
      </c>
      <c r="AC144">
        <v>6250</v>
      </c>
      <c r="AD144" t="s">
        <v>1539</v>
      </c>
      <c r="AG144" t="s">
        <v>1549</v>
      </c>
    </row>
    <row r="145" spans="1:45" x14ac:dyDescent="0.3">
      <c r="A145" t="s">
        <v>1550</v>
      </c>
      <c r="B145" t="str">
        <f>"0001018.22"</f>
        <v>0001018.22</v>
      </c>
      <c r="C145" t="s">
        <v>135</v>
      </c>
      <c r="D145" t="s">
        <v>1551</v>
      </c>
      <c r="E145">
        <v>650</v>
      </c>
      <c r="F145">
        <v>460</v>
      </c>
      <c r="G145">
        <v>100</v>
      </c>
      <c r="K145">
        <v>0</v>
      </c>
      <c r="L145" t="s">
        <v>1552</v>
      </c>
      <c r="M145">
        <v>0.6</v>
      </c>
      <c r="O145">
        <v>4610018231769</v>
      </c>
      <c r="Q145" t="s">
        <v>321</v>
      </c>
      <c r="S145">
        <v>10</v>
      </c>
      <c r="U145" t="s">
        <v>1553</v>
      </c>
      <c r="V145" t="s">
        <v>1554</v>
      </c>
      <c r="Y145">
        <v>6209300000</v>
      </c>
      <c r="Z145" t="s">
        <v>1555</v>
      </c>
      <c r="AA145" t="s">
        <v>1556</v>
      </c>
      <c r="AB145">
        <v>990</v>
      </c>
      <c r="AC145">
        <v>825</v>
      </c>
      <c r="AD145" t="s">
        <v>250</v>
      </c>
      <c r="AE145">
        <v>0</v>
      </c>
      <c r="AF145">
        <v>0</v>
      </c>
      <c r="AG145" t="s">
        <v>1557</v>
      </c>
      <c r="AH145" t="s">
        <v>1558</v>
      </c>
      <c r="AI145" t="s">
        <v>1559</v>
      </c>
      <c r="AJ145" t="s">
        <v>1560</v>
      </c>
      <c r="AK145" t="s">
        <v>1561</v>
      </c>
    </row>
    <row r="146" spans="1:45" x14ac:dyDescent="0.3">
      <c r="A146" t="s">
        <v>1562</v>
      </c>
      <c r="B146" t="str">
        <f>"0001020.22"</f>
        <v>0001020.22</v>
      </c>
      <c r="C146" t="s">
        <v>116</v>
      </c>
      <c r="E146">
        <v>650</v>
      </c>
      <c r="F146">
        <v>460</v>
      </c>
      <c r="G146">
        <v>100</v>
      </c>
      <c r="K146">
        <v>0</v>
      </c>
      <c r="L146" t="s">
        <v>1552</v>
      </c>
      <c r="M146">
        <v>0.6</v>
      </c>
      <c r="O146">
        <v>4610018231783</v>
      </c>
      <c r="Q146" t="s">
        <v>321</v>
      </c>
      <c r="S146">
        <v>10</v>
      </c>
      <c r="U146" t="s">
        <v>1553</v>
      </c>
      <c r="V146" t="s">
        <v>1554</v>
      </c>
      <c r="Y146">
        <v>6209300000</v>
      </c>
      <c r="Z146" t="s">
        <v>1563</v>
      </c>
      <c r="AA146" t="s">
        <v>1564</v>
      </c>
      <c r="AB146">
        <v>990</v>
      </c>
      <c r="AC146">
        <v>825</v>
      </c>
      <c r="AD146" t="s">
        <v>250</v>
      </c>
      <c r="AE146">
        <v>0</v>
      </c>
      <c r="AF146">
        <v>0</v>
      </c>
      <c r="AG146" t="s">
        <v>1565</v>
      </c>
      <c r="AH146" t="s">
        <v>1566</v>
      </c>
      <c r="AI146" t="s">
        <v>1567</v>
      </c>
    </row>
    <row r="147" spans="1:45" x14ac:dyDescent="0.3">
      <c r="A147" t="s">
        <v>1568</v>
      </c>
      <c r="B147" t="str">
        <f>"0005510-03"</f>
        <v>0005510-03</v>
      </c>
      <c r="C147" t="s">
        <v>304</v>
      </c>
      <c r="D147" t="s">
        <v>280</v>
      </c>
      <c r="E147">
        <v>1290</v>
      </c>
      <c r="F147">
        <v>800</v>
      </c>
      <c r="G147">
        <v>150</v>
      </c>
      <c r="H147">
        <v>126</v>
      </c>
      <c r="I147">
        <v>66</v>
      </c>
      <c r="J147">
        <v>101</v>
      </c>
      <c r="K147" t="s">
        <v>1569</v>
      </c>
      <c r="L147">
        <v>15</v>
      </c>
      <c r="M147">
        <v>12.8</v>
      </c>
      <c r="O147">
        <v>4630074141512</v>
      </c>
      <c r="P147" t="s">
        <v>283</v>
      </c>
      <c r="Q147" t="s">
        <v>88</v>
      </c>
      <c r="S147">
        <v>10</v>
      </c>
      <c r="U147" t="s">
        <v>1570</v>
      </c>
      <c r="V147" t="s">
        <v>854</v>
      </c>
      <c r="Y147">
        <v>9403500009</v>
      </c>
      <c r="Z147" t="s">
        <v>1571</v>
      </c>
      <c r="AA147" t="s">
        <v>1572</v>
      </c>
      <c r="AB147">
        <v>9542</v>
      </c>
      <c r="AC147">
        <v>7952</v>
      </c>
      <c r="AD147" t="s">
        <v>288</v>
      </c>
      <c r="AE147">
        <v>0</v>
      </c>
      <c r="AF147">
        <v>0</v>
      </c>
      <c r="AG147" t="s">
        <v>1573</v>
      </c>
      <c r="AH147" t="s">
        <v>1574</v>
      </c>
      <c r="AI147" t="s">
        <v>1575</v>
      </c>
      <c r="AJ147" t="s">
        <v>1576</v>
      </c>
      <c r="AK147" t="s">
        <v>1577</v>
      </c>
      <c r="AL147" t="s">
        <v>1578</v>
      </c>
      <c r="AM147" t="s">
        <v>1579</v>
      </c>
      <c r="AN147" t="s">
        <v>1580</v>
      </c>
    </row>
    <row r="148" spans="1:45" x14ac:dyDescent="0.3">
      <c r="A148" t="s">
        <v>370</v>
      </c>
      <c r="B148" t="str">
        <f>"0005539п"</f>
        <v>0005539п</v>
      </c>
      <c r="E148">
        <v>300</v>
      </c>
      <c r="F148">
        <v>260</v>
      </c>
      <c r="G148">
        <v>100</v>
      </c>
      <c r="K148">
        <v>0</v>
      </c>
      <c r="L148" t="s">
        <v>371</v>
      </c>
      <c r="M148">
        <v>0.13</v>
      </c>
      <c r="O148">
        <v>4610012351340</v>
      </c>
      <c r="Q148" t="s">
        <v>321</v>
      </c>
      <c r="S148">
        <v>20</v>
      </c>
      <c r="V148" t="s">
        <v>365</v>
      </c>
      <c r="Y148">
        <v>9404900000</v>
      </c>
      <c r="Z148" t="s">
        <v>1581</v>
      </c>
      <c r="AA148" t="s">
        <v>1582</v>
      </c>
      <c r="AB148">
        <v>743</v>
      </c>
      <c r="AC148">
        <v>619</v>
      </c>
      <c r="AD148" t="s">
        <v>368</v>
      </c>
      <c r="AE148">
        <v>0</v>
      </c>
      <c r="AF148">
        <v>0</v>
      </c>
    </row>
    <row r="149" spans="1:45" x14ac:dyDescent="0.3">
      <c r="A149" t="s">
        <v>362</v>
      </c>
      <c r="B149" t="str">
        <f>"0005538п"</f>
        <v>0005538п</v>
      </c>
      <c r="E149">
        <v>0</v>
      </c>
      <c r="F149">
        <v>0</v>
      </c>
      <c r="G149">
        <v>0</v>
      </c>
      <c r="K149">
        <v>0</v>
      </c>
      <c r="L149" t="s">
        <v>244</v>
      </c>
      <c r="M149">
        <v>0.28000000000000003</v>
      </c>
      <c r="O149">
        <v>4610012351333</v>
      </c>
      <c r="Q149" t="s">
        <v>321</v>
      </c>
      <c r="S149">
        <v>20</v>
      </c>
      <c r="V149" t="s">
        <v>365</v>
      </c>
      <c r="Y149">
        <v>9404909000</v>
      </c>
      <c r="Z149" t="s">
        <v>1583</v>
      </c>
      <c r="AA149" t="s">
        <v>1584</v>
      </c>
      <c r="AB149">
        <v>743</v>
      </c>
      <c r="AC149">
        <v>619</v>
      </c>
      <c r="AD149" t="s">
        <v>368</v>
      </c>
      <c r="AE149">
        <v>0</v>
      </c>
      <c r="AF149">
        <v>0</v>
      </c>
    </row>
    <row r="150" spans="1:45" x14ac:dyDescent="0.3">
      <c r="A150" t="s">
        <v>1585</v>
      </c>
      <c r="B150" t="str">
        <f>"0001043"</f>
        <v>0001043</v>
      </c>
      <c r="C150" t="s">
        <v>305</v>
      </c>
      <c r="D150" t="s">
        <v>178</v>
      </c>
      <c r="E150">
        <v>1200</v>
      </c>
      <c r="F150">
        <v>470</v>
      </c>
      <c r="G150">
        <v>180</v>
      </c>
      <c r="K150">
        <v>0</v>
      </c>
      <c r="L150" s="1">
        <v>45750</v>
      </c>
      <c r="M150">
        <v>3.3</v>
      </c>
      <c r="O150">
        <v>4610012355522</v>
      </c>
      <c r="Q150" t="s">
        <v>88</v>
      </c>
      <c r="S150">
        <v>20</v>
      </c>
      <c r="U150" t="s">
        <v>1586</v>
      </c>
      <c r="V150" t="s">
        <v>308</v>
      </c>
      <c r="Y150">
        <v>7326909807</v>
      </c>
      <c r="Z150" t="s">
        <v>1587</v>
      </c>
      <c r="AA150" t="s">
        <v>1588</v>
      </c>
      <c r="AB150">
        <v>2088</v>
      </c>
      <c r="AC150">
        <v>1740</v>
      </c>
      <c r="AD150" t="s">
        <v>563</v>
      </c>
      <c r="AE150">
        <v>0</v>
      </c>
      <c r="AF150">
        <v>0</v>
      </c>
      <c r="AG150" t="s">
        <v>1589</v>
      </c>
      <c r="AH150" t="s">
        <v>1590</v>
      </c>
      <c r="AI150" t="s">
        <v>1591</v>
      </c>
      <c r="AJ150" t="s">
        <v>1592</v>
      </c>
      <c r="AK150" t="s">
        <v>1593</v>
      </c>
      <c r="AL150" t="s">
        <v>1594</v>
      </c>
      <c r="AM150" t="s">
        <v>1595</v>
      </c>
      <c r="AN150" t="s">
        <v>1596</v>
      </c>
      <c r="AO150" t="s">
        <v>1597</v>
      </c>
      <c r="AP150" t="s">
        <v>1598</v>
      </c>
    </row>
    <row r="151" spans="1:45" x14ac:dyDescent="0.3">
      <c r="A151" t="s">
        <v>1599</v>
      </c>
      <c r="B151" t="str">
        <f>"0001039.4"</f>
        <v>0001039.4</v>
      </c>
      <c r="C151" t="s">
        <v>1189</v>
      </c>
      <c r="D151" t="s">
        <v>1050</v>
      </c>
      <c r="E151">
        <v>838</v>
      </c>
      <c r="F151">
        <v>505</v>
      </c>
      <c r="G151">
        <v>155</v>
      </c>
      <c r="I151">
        <v>60</v>
      </c>
      <c r="J151">
        <v>92</v>
      </c>
      <c r="K151">
        <v>0</v>
      </c>
      <c r="L151" t="s">
        <v>1221</v>
      </c>
      <c r="M151">
        <v>32.200000000000003</v>
      </c>
      <c r="O151">
        <v>4610012354877</v>
      </c>
      <c r="P151" t="s">
        <v>283</v>
      </c>
      <c r="Q151" t="s">
        <v>88</v>
      </c>
      <c r="S151">
        <v>20</v>
      </c>
      <c r="U151" t="s">
        <v>1258</v>
      </c>
      <c r="V151" t="s">
        <v>1600</v>
      </c>
      <c r="Y151">
        <v>9403601009</v>
      </c>
      <c r="Z151" t="s">
        <v>1601</v>
      </c>
      <c r="AA151" t="s">
        <v>1602</v>
      </c>
      <c r="AB151">
        <v>5990</v>
      </c>
      <c r="AC151">
        <v>4992</v>
      </c>
      <c r="AD151" t="s">
        <v>1125</v>
      </c>
      <c r="AE151">
        <v>0</v>
      </c>
      <c r="AF151">
        <v>0</v>
      </c>
      <c r="AG151" t="s">
        <v>1603</v>
      </c>
      <c r="AH151" t="s">
        <v>1604</v>
      </c>
    </row>
    <row r="152" spans="1:45" x14ac:dyDescent="0.3">
      <c r="A152" t="s">
        <v>1605</v>
      </c>
      <c r="B152" t="str">
        <f>"0001059"</f>
        <v>0001059</v>
      </c>
      <c r="C152" t="s">
        <v>177</v>
      </c>
      <c r="D152" t="s">
        <v>110</v>
      </c>
      <c r="E152">
        <v>500</v>
      </c>
      <c r="F152">
        <v>450</v>
      </c>
      <c r="G152">
        <v>40</v>
      </c>
      <c r="K152">
        <v>0</v>
      </c>
      <c r="L152" t="s">
        <v>254</v>
      </c>
      <c r="M152">
        <v>0.25</v>
      </c>
      <c r="O152">
        <v>4610012356451</v>
      </c>
      <c r="Q152" t="s">
        <v>88</v>
      </c>
      <c r="S152">
        <v>20</v>
      </c>
      <c r="U152" t="s">
        <v>1606</v>
      </c>
      <c r="V152" t="s">
        <v>335</v>
      </c>
      <c r="Y152">
        <v>9404909000</v>
      </c>
      <c r="Z152" t="s">
        <v>1607</v>
      </c>
      <c r="AA152" t="s">
        <v>1608</v>
      </c>
      <c r="AB152">
        <v>300</v>
      </c>
      <c r="AC152">
        <v>250</v>
      </c>
      <c r="AD152" t="s">
        <v>257</v>
      </c>
      <c r="AE152">
        <v>0</v>
      </c>
      <c r="AF152">
        <v>0</v>
      </c>
      <c r="AG152" t="s">
        <v>1609</v>
      </c>
      <c r="AH152" t="s">
        <v>1610</v>
      </c>
      <c r="AI152" t="s">
        <v>1611</v>
      </c>
      <c r="AJ152" t="s">
        <v>1612</v>
      </c>
    </row>
    <row r="153" spans="1:45" x14ac:dyDescent="0.3">
      <c r="A153" t="s">
        <v>1613</v>
      </c>
      <c r="B153" t="str">
        <f>"0004279-03"</f>
        <v>0004279-03</v>
      </c>
      <c r="C153" t="s">
        <v>853</v>
      </c>
      <c r="D153" t="s">
        <v>280</v>
      </c>
      <c r="E153">
        <v>730</v>
      </c>
      <c r="F153">
        <v>590</v>
      </c>
      <c r="G153">
        <v>150</v>
      </c>
      <c r="K153">
        <v>0</v>
      </c>
      <c r="L153" s="1">
        <v>45913</v>
      </c>
      <c r="M153">
        <v>12.7</v>
      </c>
      <c r="O153">
        <v>4630074141666</v>
      </c>
      <c r="Q153" t="s">
        <v>88</v>
      </c>
      <c r="S153">
        <v>20</v>
      </c>
      <c r="U153" t="s">
        <v>1614</v>
      </c>
      <c r="V153" t="s">
        <v>854</v>
      </c>
      <c r="W153" t="s">
        <v>1615</v>
      </c>
      <c r="Y153">
        <v>9401690000</v>
      </c>
      <c r="Z153" t="s">
        <v>1616</v>
      </c>
      <c r="AA153" t="s">
        <v>1617</v>
      </c>
      <c r="AB153">
        <v>8808</v>
      </c>
      <c r="AC153">
        <v>7340</v>
      </c>
      <c r="AD153" t="s">
        <v>184</v>
      </c>
      <c r="AE153">
        <v>0</v>
      </c>
      <c r="AF153">
        <v>0</v>
      </c>
      <c r="AG153" t="s">
        <v>1618</v>
      </c>
      <c r="AH153" t="s">
        <v>1619</v>
      </c>
      <c r="AI153" t="s">
        <v>1620</v>
      </c>
      <c r="AJ153" t="s">
        <v>1621</v>
      </c>
      <c r="AK153" t="s">
        <v>1622</v>
      </c>
      <c r="AL153" t="s">
        <v>1623</v>
      </c>
      <c r="AM153" t="s">
        <v>1624</v>
      </c>
      <c r="AN153" t="s">
        <v>1625</v>
      </c>
      <c r="AO153" t="s">
        <v>1626</v>
      </c>
      <c r="AP153" t="s">
        <v>1627</v>
      </c>
      <c r="AQ153" t="s">
        <v>1628</v>
      </c>
      <c r="AR153" t="s">
        <v>1629</v>
      </c>
      <c r="AS153" t="s">
        <v>1630</v>
      </c>
    </row>
    <row r="154" spans="1:45" x14ac:dyDescent="0.3">
      <c r="A154" t="s">
        <v>1631</v>
      </c>
      <c r="B154" t="str">
        <f>"0001063-4"</f>
        <v>0001063-4</v>
      </c>
      <c r="C154" t="s">
        <v>135</v>
      </c>
      <c r="D154" t="s">
        <v>110</v>
      </c>
      <c r="E154">
        <v>620</v>
      </c>
      <c r="F154">
        <v>220</v>
      </c>
      <c r="G154">
        <v>370</v>
      </c>
      <c r="K154">
        <v>0</v>
      </c>
      <c r="L154" s="1">
        <v>45659</v>
      </c>
      <c r="M154">
        <v>2</v>
      </c>
      <c r="O154">
        <v>4610012356833</v>
      </c>
      <c r="Q154" t="s">
        <v>88</v>
      </c>
      <c r="S154">
        <v>20</v>
      </c>
      <c r="U154" t="s">
        <v>1632</v>
      </c>
      <c r="V154" t="s">
        <v>128</v>
      </c>
      <c r="W154" t="s">
        <v>118</v>
      </c>
      <c r="Y154">
        <v>9404909000</v>
      </c>
      <c r="Z154" t="s">
        <v>1633</v>
      </c>
      <c r="AA154" t="s">
        <v>1634</v>
      </c>
      <c r="AB154">
        <v>2000</v>
      </c>
      <c r="AC154">
        <v>1667</v>
      </c>
      <c r="AD154" t="s">
        <v>122</v>
      </c>
      <c r="AE154">
        <v>0</v>
      </c>
      <c r="AF154">
        <v>0</v>
      </c>
      <c r="AG154" t="s">
        <v>1635</v>
      </c>
      <c r="AH154" t="s">
        <v>1636</v>
      </c>
      <c r="AI154" t="s">
        <v>1637</v>
      </c>
      <c r="AJ154" t="s">
        <v>1638</v>
      </c>
    </row>
    <row r="155" spans="1:45" x14ac:dyDescent="0.3">
      <c r="A155" t="s">
        <v>1639</v>
      </c>
      <c r="B155" t="str">
        <f>"0001064-4"</f>
        <v>0001064-4</v>
      </c>
      <c r="C155" t="s">
        <v>135</v>
      </c>
      <c r="D155" t="s">
        <v>110</v>
      </c>
      <c r="E155">
        <v>600</v>
      </c>
      <c r="F155">
        <v>160</v>
      </c>
      <c r="G155">
        <v>400</v>
      </c>
      <c r="K155">
        <v>0</v>
      </c>
      <c r="L155" s="1">
        <v>45718</v>
      </c>
      <c r="M155">
        <v>1.9</v>
      </c>
      <c r="O155">
        <v>4610012356918</v>
      </c>
      <c r="Q155" t="s">
        <v>88</v>
      </c>
      <c r="S155">
        <v>20</v>
      </c>
      <c r="U155" t="s">
        <v>1487</v>
      </c>
      <c r="V155" t="s">
        <v>128</v>
      </c>
      <c r="W155" t="s">
        <v>118</v>
      </c>
      <c r="Y155">
        <v>6302210000</v>
      </c>
      <c r="Z155" t="s">
        <v>1640</v>
      </c>
      <c r="AA155" t="s">
        <v>1641</v>
      </c>
      <c r="AB155">
        <v>2750</v>
      </c>
      <c r="AC155">
        <v>2292</v>
      </c>
      <c r="AD155" t="s">
        <v>122</v>
      </c>
      <c r="AE155">
        <v>0</v>
      </c>
      <c r="AF155">
        <v>0</v>
      </c>
      <c r="AG155" t="s">
        <v>1642</v>
      </c>
    </row>
    <row r="156" spans="1:45" x14ac:dyDescent="0.3">
      <c r="A156" t="s">
        <v>1643</v>
      </c>
      <c r="B156" t="str">
        <f>"0001064-3"</f>
        <v>0001064-3</v>
      </c>
      <c r="C156" t="s">
        <v>1644</v>
      </c>
      <c r="D156" t="s">
        <v>110</v>
      </c>
      <c r="E156">
        <v>600</v>
      </c>
      <c r="F156">
        <v>160</v>
      </c>
      <c r="G156">
        <v>400</v>
      </c>
      <c r="K156">
        <v>0</v>
      </c>
      <c r="L156" s="1">
        <v>45718</v>
      </c>
      <c r="M156">
        <v>2.1</v>
      </c>
      <c r="O156">
        <v>4610012356895</v>
      </c>
      <c r="Q156" t="s">
        <v>88</v>
      </c>
      <c r="S156">
        <v>20</v>
      </c>
      <c r="U156" t="s">
        <v>1487</v>
      </c>
      <c r="V156" t="s">
        <v>128</v>
      </c>
      <c r="W156" t="s">
        <v>118</v>
      </c>
      <c r="Y156">
        <v>9404909000</v>
      </c>
      <c r="Z156" t="s">
        <v>1645</v>
      </c>
      <c r="AA156" t="s">
        <v>1646</v>
      </c>
      <c r="AB156">
        <v>2000</v>
      </c>
      <c r="AC156">
        <v>1667</v>
      </c>
      <c r="AD156" t="s">
        <v>122</v>
      </c>
      <c r="AE156">
        <v>0</v>
      </c>
      <c r="AF156">
        <v>0</v>
      </c>
      <c r="AG156" t="s">
        <v>1647</v>
      </c>
      <c r="AH156" t="s">
        <v>1648</v>
      </c>
      <c r="AI156" t="s">
        <v>1649</v>
      </c>
      <c r="AJ156" t="s">
        <v>1650</v>
      </c>
    </row>
    <row r="157" spans="1:45" x14ac:dyDescent="0.3">
      <c r="A157" t="s">
        <v>1651</v>
      </c>
      <c r="B157" t="str">
        <f>"0001209"</f>
        <v>0001209</v>
      </c>
      <c r="C157" t="s">
        <v>449</v>
      </c>
      <c r="D157" t="s">
        <v>110</v>
      </c>
      <c r="E157">
        <v>310</v>
      </c>
      <c r="F157">
        <v>250</v>
      </c>
      <c r="G157">
        <v>30</v>
      </c>
      <c r="K157">
        <v>0</v>
      </c>
      <c r="L157" t="s">
        <v>1466</v>
      </c>
      <c r="M157">
        <v>0.6</v>
      </c>
      <c r="O157">
        <v>4610018232667</v>
      </c>
      <c r="Q157" t="s">
        <v>88</v>
      </c>
      <c r="S157">
        <v>20</v>
      </c>
      <c r="U157" t="s">
        <v>1652</v>
      </c>
      <c r="V157" t="s">
        <v>118</v>
      </c>
      <c r="Y157">
        <v>6302210000</v>
      </c>
      <c r="Z157" t="s">
        <v>1653</v>
      </c>
      <c r="AA157" t="s">
        <v>1654</v>
      </c>
      <c r="AB157">
        <v>850</v>
      </c>
      <c r="AC157">
        <v>708</v>
      </c>
      <c r="AD157" t="s">
        <v>149</v>
      </c>
      <c r="AE157">
        <v>0</v>
      </c>
      <c r="AF157">
        <v>0</v>
      </c>
      <c r="AG157" t="s">
        <v>1655</v>
      </c>
      <c r="AH157" t="s">
        <v>1656</v>
      </c>
      <c r="AI157" t="s">
        <v>1657</v>
      </c>
    </row>
    <row r="158" spans="1:45" x14ac:dyDescent="0.3">
      <c r="A158" t="s">
        <v>1658</v>
      </c>
      <c r="B158" t="str">
        <f>"0001205"</f>
        <v>0001205</v>
      </c>
      <c r="C158" t="s">
        <v>135</v>
      </c>
      <c r="D158" t="s">
        <v>86</v>
      </c>
      <c r="E158">
        <v>750</v>
      </c>
      <c r="F158">
        <v>500</v>
      </c>
      <c r="G158">
        <v>30</v>
      </c>
      <c r="K158">
        <v>0</v>
      </c>
      <c r="L158" t="s">
        <v>756</v>
      </c>
      <c r="M158">
        <v>0.3</v>
      </c>
      <c r="O158">
        <v>4610018232582</v>
      </c>
      <c r="Q158" t="s">
        <v>321</v>
      </c>
      <c r="S158">
        <v>10</v>
      </c>
      <c r="U158" t="s">
        <v>1659</v>
      </c>
      <c r="V158" t="s">
        <v>1554</v>
      </c>
      <c r="Y158">
        <v>6209300000</v>
      </c>
      <c r="Z158" t="s">
        <v>1660</v>
      </c>
      <c r="AA158" t="s">
        <v>1661</v>
      </c>
      <c r="AB158">
        <v>890</v>
      </c>
      <c r="AC158">
        <v>742</v>
      </c>
      <c r="AD158" t="s">
        <v>250</v>
      </c>
      <c r="AE158">
        <v>0</v>
      </c>
      <c r="AF158">
        <v>0</v>
      </c>
      <c r="AG158" t="s">
        <v>1662</v>
      </c>
      <c r="AH158" t="s">
        <v>1663</v>
      </c>
      <c r="AI158" t="s">
        <v>1664</v>
      </c>
      <c r="AJ158" t="s">
        <v>1665</v>
      </c>
      <c r="AK158" t="s">
        <v>1666</v>
      </c>
      <c r="AL158" t="s">
        <v>1667</v>
      </c>
    </row>
    <row r="159" spans="1:45" x14ac:dyDescent="0.3">
      <c r="A159" t="s">
        <v>1668</v>
      </c>
      <c r="B159" t="str">
        <f>"0001206"</f>
        <v>0001206</v>
      </c>
      <c r="C159" t="s">
        <v>1669</v>
      </c>
      <c r="D159" t="s">
        <v>86</v>
      </c>
      <c r="E159">
        <v>750</v>
      </c>
      <c r="F159">
        <v>500</v>
      </c>
      <c r="G159">
        <v>30</v>
      </c>
      <c r="K159">
        <v>0</v>
      </c>
      <c r="L159" t="s">
        <v>756</v>
      </c>
      <c r="M159">
        <v>0.3</v>
      </c>
      <c r="O159">
        <v>4610018232605</v>
      </c>
      <c r="Q159" t="s">
        <v>321</v>
      </c>
      <c r="S159">
        <v>10</v>
      </c>
      <c r="V159" t="s">
        <v>1554</v>
      </c>
      <c r="Y159">
        <v>6209300000</v>
      </c>
      <c r="Z159" t="s">
        <v>1670</v>
      </c>
      <c r="AA159" t="s">
        <v>1671</v>
      </c>
      <c r="AB159">
        <v>1490</v>
      </c>
      <c r="AC159">
        <v>1242</v>
      </c>
      <c r="AD159" t="s">
        <v>250</v>
      </c>
      <c r="AE159">
        <v>0</v>
      </c>
      <c r="AF159">
        <v>0</v>
      </c>
      <c r="AG159" t="s">
        <v>1672</v>
      </c>
      <c r="AH159" t="s">
        <v>1673</v>
      </c>
      <c r="AI159" t="s">
        <v>1674</v>
      </c>
      <c r="AJ159" t="s">
        <v>1675</v>
      </c>
      <c r="AK159" t="s">
        <v>1676</v>
      </c>
    </row>
    <row r="160" spans="1:45" x14ac:dyDescent="0.3">
      <c r="A160" t="s">
        <v>1677</v>
      </c>
      <c r="B160" t="str">
        <f>"0001033.41"</f>
        <v>0001033.41</v>
      </c>
      <c r="C160" t="s">
        <v>1678</v>
      </c>
      <c r="D160" t="s">
        <v>1050</v>
      </c>
      <c r="E160">
        <v>1760</v>
      </c>
      <c r="F160">
        <v>720</v>
      </c>
      <c r="G160">
        <v>210</v>
      </c>
      <c r="H160">
        <v>170</v>
      </c>
      <c r="I160">
        <v>60</v>
      </c>
      <c r="J160">
        <v>110</v>
      </c>
      <c r="K160" t="s">
        <v>1051</v>
      </c>
      <c r="L160" t="s">
        <v>1094</v>
      </c>
      <c r="M160">
        <v>74.099999999999994</v>
      </c>
      <c r="N160">
        <v>0.5</v>
      </c>
      <c r="O160">
        <v>4610018235293</v>
      </c>
      <c r="P160" t="s">
        <v>283</v>
      </c>
      <c r="Q160" t="s">
        <v>88</v>
      </c>
      <c r="S160">
        <v>10</v>
      </c>
      <c r="U160" t="s">
        <v>1053</v>
      </c>
      <c r="V160" t="s">
        <v>181</v>
      </c>
      <c r="Y160">
        <v>9403500001</v>
      </c>
      <c r="Z160" t="s">
        <v>1679</v>
      </c>
      <c r="AA160" t="s">
        <v>1680</v>
      </c>
      <c r="AB160">
        <v>18000</v>
      </c>
      <c r="AC160">
        <v>15000</v>
      </c>
      <c r="AD160" t="s">
        <v>1057</v>
      </c>
      <c r="AE160">
        <v>0</v>
      </c>
      <c r="AF160">
        <v>0</v>
      </c>
      <c r="AG160" t="s">
        <v>1681</v>
      </c>
      <c r="AH160" t="s">
        <v>1682</v>
      </c>
      <c r="AI160" t="s">
        <v>1683</v>
      </c>
      <c r="AJ160" t="s">
        <v>1684</v>
      </c>
      <c r="AK160" t="s">
        <v>1685</v>
      </c>
      <c r="AL160" t="s">
        <v>1686</v>
      </c>
      <c r="AM160" t="s">
        <v>1687</v>
      </c>
      <c r="AN160" t="s">
        <v>1688</v>
      </c>
    </row>
    <row r="161" spans="1:44" x14ac:dyDescent="0.3">
      <c r="A161" t="s">
        <v>1689</v>
      </c>
      <c r="B161" t="str">
        <f>"0001207"</f>
        <v>0001207</v>
      </c>
      <c r="C161" t="s">
        <v>116</v>
      </c>
      <c r="D161" t="s">
        <v>86</v>
      </c>
      <c r="E161">
        <v>750</v>
      </c>
      <c r="F161">
        <v>500</v>
      </c>
      <c r="G161">
        <v>80</v>
      </c>
      <c r="K161">
        <v>0</v>
      </c>
      <c r="L161" t="s">
        <v>1552</v>
      </c>
      <c r="M161">
        <v>0.75</v>
      </c>
      <c r="O161">
        <v>4610018232629</v>
      </c>
      <c r="Q161" t="s">
        <v>321</v>
      </c>
      <c r="S161">
        <v>10</v>
      </c>
      <c r="U161" t="s">
        <v>1690</v>
      </c>
      <c r="V161" t="s">
        <v>1554</v>
      </c>
      <c r="Y161">
        <v>6209300000</v>
      </c>
      <c r="Z161" t="s">
        <v>1691</v>
      </c>
      <c r="AA161" t="s">
        <v>1692</v>
      </c>
      <c r="AB161">
        <v>1190</v>
      </c>
      <c r="AC161">
        <v>992</v>
      </c>
      <c r="AD161" t="s">
        <v>250</v>
      </c>
      <c r="AE161">
        <v>0</v>
      </c>
      <c r="AF161">
        <v>0</v>
      </c>
      <c r="AG161" t="s">
        <v>1693</v>
      </c>
      <c r="AH161" t="s">
        <v>1694</v>
      </c>
      <c r="AI161" t="s">
        <v>1695</v>
      </c>
      <c r="AJ161" t="s">
        <v>1696</v>
      </c>
    </row>
    <row r="162" spans="1:44" x14ac:dyDescent="0.3">
      <c r="A162" t="s">
        <v>1697</v>
      </c>
      <c r="B162" t="str">
        <f>"0001208"</f>
        <v>0001208</v>
      </c>
      <c r="C162" t="s">
        <v>144</v>
      </c>
      <c r="D162" t="s">
        <v>86</v>
      </c>
      <c r="E162">
        <v>750</v>
      </c>
      <c r="F162">
        <v>500</v>
      </c>
      <c r="G162">
        <v>80</v>
      </c>
      <c r="K162">
        <v>0</v>
      </c>
      <c r="L162" t="s">
        <v>1552</v>
      </c>
      <c r="M162">
        <v>0.75</v>
      </c>
      <c r="O162">
        <v>4610018232643</v>
      </c>
      <c r="Q162" t="s">
        <v>321</v>
      </c>
      <c r="S162">
        <v>10</v>
      </c>
      <c r="U162" t="s">
        <v>1690</v>
      </c>
      <c r="V162" t="s">
        <v>1554</v>
      </c>
      <c r="Y162">
        <v>6209300000</v>
      </c>
      <c r="Z162" t="s">
        <v>1698</v>
      </c>
      <c r="AA162" t="s">
        <v>1699</v>
      </c>
      <c r="AB162">
        <v>1750</v>
      </c>
      <c r="AC162">
        <v>1458</v>
      </c>
      <c r="AD162" t="s">
        <v>250</v>
      </c>
      <c r="AE162">
        <v>0</v>
      </c>
      <c r="AF162">
        <v>0</v>
      </c>
      <c r="AG162" t="s">
        <v>1700</v>
      </c>
      <c r="AH162" t="s">
        <v>1701</v>
      </c>
      <c r="AI162" t="s">
        <v>1702</v>
      </c>
      <c r="AJ162" t="s">
        <v>1703</v>
      </c>
      <c r="AK162" t="s">
        <v>1704</v>
      </c>
    </row>
    <row r="163" spans="1:44" x14ac:dyDescent="0.3">
      <c r="A163" t="s">
        <v>1705</v>
      </c>
      <c r="B163" t="str">
        <f>"0005691-3"</f>
        <v>0005691-3</v>
      </c>
      <c r="C163" t="s">
        <v>85</v>
      </c>
      <c r="D163" t="s">
        <v>178</v>
      </c>
      <c r="E163">
        <v>720</v>
      </c>
      <c r="F163">
        <v>620</v>
      </c>
      <c r="G163">
        <v>145</v>
      </c>
      <c r="K163">
        <v>0</v>
      </c>
      <c r="L163" s="1">
        <v>45664</v>
      </c>
      <c r="M163">
        <v>6</v>
      </c>
      <c r="O163">
        <v>4610018233381</v>
      </c>
      <c r="Q163" t="s">
        <v>88</v>
      </c>
      <c r="R163" t="s">
        <v>179</v>
      </c>
      <c r="S163">
        <v>20</v>
      </c>
      <c r="U163" t="s">
        <v>1706</v>
      </c>
      <c r="V163" t="s">
        <v>181</v>
      </c>
      <c r="Y163">
        <v>9401790009</v>
      </c>
      <c r="Z163" t="s">
        <v>1707</v>
      </c>
      <c r="AA163" t="s">
        <v>1708</v>
      </c>
      <c r="AB163">
        <v>1600</v>
      </c>
      <c r="AC163">
        <v>1333</v>
      </c>
      <c r="AD163" t="s">
        <v>184</v>
      </c>
      <c r="AE163">
        <v>0</v>
      </c>
      <c r="AF163">
        <v>0</v>
      </c>
      <c r="AG163" t="s">
        <v>1709</v>
      </c>
      <c r="AH163" t="s">
        <v>1710</v>
      </c>
      <c r="AI163" t="s">
        <v>1711</v>
      </c>
      <c r="AJ163" t="s">
        <v>1712</v>
      </c>
      <c r="AK163" t="s">
        <v>1713</v>
      </c>
      <c r="AL163" t="s">
        <v>1714</v>
      </c>
      <c r="AM163" t="s">
        <v>1715</v>
      </c>
      <c r="AN163" t="s">
        <v>1716</v>
      </c>
    </row>
    <row r="164" spans="1:44" x14ac:dyDescent="0.3">
      <c r="A164" t="s">
        <v>1717</v>
      </c>
      <c r="B164" t="str">
        <f>"0005691-4"</f>
        <v>0005691-4</v>
      </c>
      <c r="C164" t="s">
        <v>1718</v>
      </c>
      <c r="D164" t="s">
        <v>178</v>
      </c>
      <c r="E164">
        <v>720</v>
      </c>
      <c r="F164">
        <v>620</v>
      </c>
      <c r="G164">
        <v>145</v>
      </c>
      <c r="K164">
        <v>0</v>
      </c>
      <c r="L164" s="1">
        <v>45664</v>
      </c>
      <c r="M164">
        <v>6</v>
      </c>
      <c r="O164">
        <v>4610018233404</v>
      </c>
      <c r="Q164" t="s">
        <v>88</v>
      </c>
      <c r="R164" t="s">
        <v>1719</v>
      </c>
      <c r="S164">
        <v>20</v>
      </c>
      <c r="U164" t="s">
        <v>1720</v>
      </c>
      <c r="V164" t="s">
        <v>181</v>
      </c>
      <c r="Y164">
        <v>9403208009</v>
      </c>
      <c r="Z164" t="s">
        <v>1721</v>
      </c>
      <c r="AA164" t="s">
        <v>1722</v>
      </c>
      <c r="AB164">
        <v>1800</v>
      </c>
      <c r="AC164">
        <v>1500</v>
      </c>
      <c r="AD164" t="s">
        <v>184</v>
      </c>
      <c r="AE164">
        <v>0</v>
      </c>
      <c r="AF164">
        <v>0</v>
      </c>
      <c r="AG164" t="s">
        <v>1723</v>
      </c>
      <c r="AH164" t="s">
        <v>1724</v>
      </c>
      <c r="AI164" t="s">
        <v>1725</v>
      </c>
      <c r="AJ164" t="s">
        <v>1726</v>
      </c>
      <c r="AK164" t="s">
        <v>1727</v>
      </c>
      <c r="AL164" t="s">
        <v>1728</v>
      </c>
      <c r="AM164" t="s">
        <v>1729</v>
      </c>
      <c r="AN164" t="s">
        <v>1730</v>
      </c>
      <c r="AO164" t="s">
        <v>1731</v>
      </c>
    </row>
    <row r="165" spans="1:44" x14ac:dyDescent="0.3">
      <c r="A165" t="s">
        <v>1732</v>
      </c>
      <c r="B165" t="str">
        <f>"0005695-3"</f>
        <v>0005695-3</v>
      </c>
      <c r="C165" t="s">
        <v>116</v>
      </c>
      <c r="D165" t="s">
        <v>178</v>
      </c>
      <c r="E165">
        <v>770</v>
      </c>
      <c r="F165">
        <v>625</v>
      </c>
      <c r="G165">
        <v>140</v>
      </c>
      <c r="K165">
        <v>0</v>
      </c>
      <c r="L165" s="1">
        <v>45666</v>
      </c>
      <c r="M165">
        <v>8</v>
      </c>
      <c r="O165">
        <v>4610018233466</v>
      </c>
      <c r="Q165" t="s">
        <v>88</v>
      </c>
      <c r="R165" t="s">
        <v>179</v>
      </c>
      <c r="S165">
        <v>20</v>
      </c>
      <c r="U165" t="s">
        <v>1733</v>
      </c>
      <c r="V165" t="s">
        <v>181</v>
      </c>
      <c r="Y165">
        <v>9403208009</v>
      </c>
      <c r="Z165" t="s">
        <v>1734</v>
      </c>
      <c r="AA165" t="s">
        <v>1735</v>
      </c>
      <c r="AB165">
        <v>1800</v>
      </c>
      <c r="AC165">
        <v>1500</v>
      </c>
      <c r="AD165" t="s">
        <v>184</v>
      </c>
      <c r="AE165">
        <v>0</v>
      </c>
      <c r="AF165">
        <v>0</v>
      </c>
      <c r="AG165" t="s">
        <v>1736</v>
      </c>
      <c r="AH165" t="s">
        <v>1737</v>
      </c>
      <c r="AI165" t="s">
        <v>1738</v>
      </c>
      <c r="AJ165" t="s">
        <v>1739</v>
      </c>
      <c r="AK165" t="s">
        <v>1740</v>
      </c>
      <c r="AL165" t="s">
        <v>1741</v>
      </c>
      <c r="AM165" t="s">
        <v>1742</v>
      </c>
      <c r="AN165" t="s">
        <v>1743</v>
      </c>
      <c r="AO165" t="s">
        <v>1744</v>
      </c>
    </row>
    <row r="166" spans="1:44" x14ac:dyDescent="0.3">
      <c r="A166" t="s">
        <v>1745</v>
      </c>
      <c r="B166" t="str">
        <f>"0001041.41"</f>
        <v>0001041.41</v>
      </c>
      <c r="C166" t="s">
        <v>1678</v>
      </c>
      <c r="D166" t="s">
        <v>1050</v>
      </c>
      <c r="E166">
        <v>875</v>
      </c>
      <c r="F166">
        <v>500</v>
      </c>
      <c r="G166">
        <v>185</v>
      </c>
      <c r="I166">
        <v>80</v>
      </c>
      <c r="J166">
        <v>92</v>
      </c>
      <c r="K166">
        <v>0</v>
      </c>
      <c r="L166" t="s">
        <v>1155</v>
      </c>
      <c r="M166">
        <v>40</v>
      </c>
      <c r="O166">
        <v>4610018235828</v>
      </c>
      <c r="P166" t="s">
        <v>283</v>
      </c>
      <c r="Q166" t="s">
        <v>88</v>
      </c>
      <c r="S166">
        <v>20</v>
      </c>
      <c r="U166" t="s">
        <v>1121</v>
      </c>
      <c r="V166" t="s">
        <v>1122</v>
      </c>
      <c r="Y166">
        <v>9403601001</v>
      </c>
      <c r="Z166" t="s">
        <v>1746</v>
      </c>
      <c r="AA166" t="s">
        <v>1747</v>
      </c>
      <c r="AB166">
        <v>9900</v>
      </c>
      <c r="AC166">
        <v>8250</v>
      </c>
      <c r="AD166" t="s">
        <v>1125</v>
      </c>
      <c r="AE166">
        <v>0</v>
      </c>
      <c r="AF166">
        <v>10</v>
      </c>
      <c r="AG166" t="s">
        <v>1748</v>
      </c>
      <c r="AH166" t="s">
        <v>1749</v>
      </c>
      <c r="AI166" t="s">
        <v>1750</v>
      </c>
      <c r="AJ166" t="s">
        <v>1751</v>
      </c>
      <c r="AK166" t="s">
        <v>1752</v>
      </c>
      <c r="AL166" t="s">
        <v>1753</v>
      </c>
      <c r="AM166" t="s">
        <v>1754</v>
      </c>
      <c r="AN166" t="s">
        <v>1755</v>
      </c>
      <c r="AO166" t="s">
        <v>1756</v>
      </c>
      <c r="AP166" t="s">
        <v>1757</v>
      </c>
      <c r="AQ166" t="s">
        <v>1758</v>
      </c>
      <c r="AR166" t="s">
        <v>1759</v>
      </c>
    </row>
    <row r="167" spans="1:44" x14ac:dyDescent="0.3">
      <c r="A167" t="s">
        <v>1760</v>
      </c>
      <c r="B167" t="str">
        <f>"0001096"</f>
        <v>0001096</v>
      </c>
      <c r="C167" t="s">
        <v>304</v>
      </c>
      <c r="D167" t="s">
        <v>110</v>
      </c>
      <c r="E167">
        <v>310</v>
      </c>
      <c r="F167">
        <v>250</v>
      </c>
      <c r="G167">
        <v>30</v>
      </c>
      <c r="K167">
        <v>0</v>
      </c>
      <c r="L167" t="s">
        <v>1466</v>
      </c>
      <c r="M167">
        <v>0.6</v>
      </c>
      <c r="O167">
        <v>4610018235484</v>
      </c>
      <c r="Q167" t="s">
        <v>88</v>
      </c>
      <c r="S167">
        <v>20</v>
      </c>
      <c r="V167" t="s">
        <v>118</v>
      </c>
      <c r="Y167">
        <v>6302210000</v>
      </c>
      <c r="Z167" t="s">
        <v>1761</v>
      </c>
      <c r="AA167" t="s">
        <v>1762</v>
      </c>
      <c r="AB167">
        <v>850</v>
      </c>
      <c r="AC167">
        <v>708</v>
      </c>
      <c r="AD167" t="s">
        <v>149</v>
      </c>
      <c r="AE167">
        <v>0</v>
      </c>
      <c r="AF167">
        <v>0</v>
      </c>
      <c r="AG167" t="s">
        <v>1763</v>
      </c>
      <c r="AH167" t="s">
        <v>1764</v>
      </c>
      <c r="AI167" t="s">
        <v>1765</v>
      </c>
    </row>
    <row r="168" spans="1:44" x14ac:dyDescent="0.3">
      <c r="A168" t="s">
        <v>1766</v>
      </c>
      <c r="B168" t="str">
        <f>"0001095"</f>
        <v>0001095</v>
      </c>
      <c r="C168" t="s">
        <v>304</v>
      </c>
      <c r="D168" t="s">
        <v>110</v>
      </c>
      <c r="E168">
        <v>310</v>
      </c>
      <c r="F168">
        <v>250</v>
      </c>
      <c r="G168">
        <v>30</v>
      </c>
      <c r="K168">
        <v>0</v>
      </c>
      <c r="L168" t="s">
        <v>1466</v>
      </c>
      <c r="M168">
        <v>0.6</v>
      </c>
      <c r="O168">
        <v>4610018235460</v>
      </c>
      <c r="Q168" t="s">
        <v>88</v>
      </c>
      <c r="S168">
        <v>20</v>
      </c>
      <c r="U168" t="s">
        <v>1767</v>
      </c>
      <c r="V168" t="s">
        <v>118</v>
      </c>
      <c r="Y168">
        <v>6302210000</v>
      </c>
      <c r="Z168" t="s">
        <v>1768</v>
      </c>
      <c r="AA168" t="s">
        <v>1769</v>
      </c>
      <c r="AB168">
        <v>850</v>
      </c>
      <c r="AC168">
        <v>708</v>
      </c>
      <c r="AD168" t="s">
        <v>149</v>
      </c>
      <c r="AE168">
        <v>0</v>
      </c>
      <c r="AF168">
        <v>0</v>
      </c>
      <c r="AG168" t="s">
        <v>1770</v>
      </c>
      <c r="AH168" t="s">
        <v>1771</v>
      </c>
      <c r="AI168" t="s">
        <v>1772</v>
      </c>
    </row>
    <row r="169" spans="1:44" x14ac:dyDescent="0.3">
      <c r="A169" t="s">
        <v>1773</v>
      </c>
      <c r="B169" t="str">
        <f>"0001201-4"</f>
        <v>0001201-4</v>
      </c>
      <c r="C169" t="s">
        <v>135</v>
      </c>
      <c r="D169" t="s">
        <v>117</v>
      </c>
      <c r="E169">
        <v>580</v>
      </c>
      <c r="F169">
        <v>430</v>
      </c>
      <c r="G169">
        <v>180</v>
      </c>
      <c r="H169">
        <v>120</v>
      </c>
      <c r="I169">
        <v>60</v>
      </c>
      <c r="K169">
        <v>0</v>
      </c>
      <c r="L169">
        <v>3</v>
      </c>
      <c r="M169">
        <v>2.8</v>
      </c>
      <c r="O169">
        <v>4610018234326</v>
      </c>
      <c r="Q169" t="s">
        <v>1544</v>
      </c>
      <c r="S169">
        <v>20</v>
      </c>
      <c r="U169" t="s">
        <v>1774</v>
      </c>
      <c r="V169" t="s">
        <v>128</v>
      </c>
      <c r="W169" t="s">
        <v>118</v>
      </c>
      <c r="Y169">
        <v>6302210000</v>
      </c>
      <c r="Z169" t="s">
        <v>1775</v>
      </c>
      <c r="AA169" t="s">
        <v>1776</v>
      </c>
      <c r="AB169">
        <v>2250</v>
      </c>
      <c r="AC169">
        <v>1875</v>
      </c>
      <c r="AD169" t="s">
        <v>122</v>
      </c>
      <c r="AE169">
        <v>0</v>
      </c>
      <c r="AF169">
        <v>0</v>
      </c>
      <c r="AG169" t="s">
        <v>1777</v>
      </c>
      <c r="AH169" t="s">
        <v>1778</v>
      </c>
      <c r="AI169" t="s">
        <v>1779</v>
      </c>
      <c r="AJ169" t="s">
        <v>1780</v>
      </c>
      <c r="AK169" t="s">
        <v>1781</v>
      </c>
      <c r="AL169" t="s">
        <v>1782</v>
      </c>
      <c r="AM169" t="s">
        <v>1783</v>
      </c>
      <c r="AN169" t="s">
        <v>1784</v>
      </c>
    </row>
    <row r="170" spans="1:44" x14ac:dyDescent="0.3">
      <c r="A170" t="s">
        <v>1785</v>
      </c>
      <c r="B170" t="str">
        <f>"0005693-6"</f>
        <v>0005693-6</v>
      </c>
      <c r="C170" t="s">
        <v>144</v>
      </c>
      <c r="D170" t="s">
        <v>178</v>
      </c>
      <c r="E170">
        <v>720</v>
      </c>
      <c r="F170">
        <v>620</v>
      </c>
      <c r="G170">
        <v>145</v>
      </c>
      <c r="K170">
        <v>0</v>
      </c>
      <c r="L170" s="1">
        <v>45784</v>
      </c>
      <c r="M170">
        <v>6.4</v>
      </c>
      <c r="O170">
        <v>4610018233428</v>
      </c>
      <c r="Q170" t="s">
        <v>88</v>
      </c>
      <c r="R170" t="s">
        <v>179</v>
      </c>
      <c r="S170">
        <v>20</v>
      </c>
      <c r="U170" t="s">
        <v>1786</v>
      </c>
      <c r="V170" t="s">
        <v>181</v>
      </c>
      <c r="Y170">
        <v>9403208009</v>
      </c>
      <c r="Z170" t="s">
        <v>1787</v>
      </c>
      <c r="AA170" t="s">
        <v>1788</v>
      </c>
      <c r="AB170">
        <v>1700</v>
      </c>
      <c r="AC170">
        <v>1417</v>
      </c>
      <c r="AD170" t="s">
        <v>184</v>
      </c>
      <c r="AE170">
        <v>0</v>
      </c>
      <c r="AF170">
        <v>0</v>
      </c>
      <c r="AG170" t="s">
        <v>1789</v>
      </c>
      <c r="AH170" t="s">
        <v>1790</v>
      </c>
      <c r="AI170" t="s">
        <v>1791</v>
      </c>
      <c r="AJ170" t="s">
        <v>1792</v>
      </c>
      <c r="AK170" t="s">
        <v>1793</v>
      </c>
      <c r="AL170" t="s">
        <v>1794</v>
      </c>
      <c r="AM170" t="s">
        <v>1795</v>
      </c>
      <c r="AN170" t="s">
        <v>1796</v>
      </c>
      <c r="AO170" t="s">
        <v>1797</v>
      </c>
    </row>
    <row r="171" spans="1:44" x14ac:dyDescent="0.3">
      <c r="A171" t="s">
        <v>1798</v>
      </c>
      <c r="B171" t="str">
        <f>"0005695-4"</f>
        <v>0005695-4</v>
      </c>
      <c r="C171" t="s">
        <v>177</v>
      </c>
      <c r="D171" t="s">
        <v>178</v>
      </c>
      <c r="E171">
        <v>770</v>
      </c>
      <c r="F171">
        <v>625</v>
      </c>
      <c r="G171">
        <v>140</v>
      </c>
      <c r="K171">
        <v>0</v>
      </c>
      <c r="L171" s="1">
        <v>45666</v>
      </c>
      <c r="M171">
        <v>8</v>
      </c>
      <c r="O171">
        <v>4610018233480</v>
      </c>
      <c r="Q171" t="s">
        <v>88</v>
      </c>
      <c r="R171" t="s">
        <v>179</v>
      </c>
      <c r="S171">
        <v>20</v>
      </c>
      <c r="U171" t="s">
        <v>1799</v>
      </c>
      <c r="V171" t="s">
        <v>181</v>
      </c>
      <c r="Y171">
        <v>9403208009</v>
      </c>
      <c r="Z171" t="s">
        <v>1800</v>
      </c>
      <c r="AA171" t="s">
        <v>1801</v>
      </c>
      <c r="AB171">
        <v>2000</v>
      </c>
      <c r="AC171">
        <v>1667</v>
      </c>
      <c r="AD171" t="s">
        <v>184</v>
      </c>
      <c r="AE171">
        <v>0</v>
      </c>
      <c r="AF171">
        <v>0</v>
      </c>
      <c r="AG171" t="s">
        <v>1802</v>
      </c>
      <c r="AH171" t="s">
        <v>1803</v>
      </c>
      <c r="AI171" t="s">
        <v>1804</v>
      </c>
      <c r="AJ171" t="s">
        <v>1805</v>
      </c>
      <c r="AK171" t="s">
        <v>1806</v>
      </c>
      <c r="AL171" t="s">
        <v>1807</v>
      </c>
      <c r="AM171" t="s">
        <v>1808</v>
      </c>
      <c r="AN171" t="s">
        <v>1809</v>
      </c>
      <c r="AO171" t="s">
        <v>1810</v>
      </c>
    </row>
    <row r="172" spans="1:44" x14ac:dyDescent="0.3">
      <c r="A172" t="s">
        <v>1811</v>
      </c>
      <c r="B172" t="str">
        <f>"0001317.5"</f>
        <v>0001317.5</v>
      </c>
      <c r="C172" t="s">
        <v>1131</v>
      </c>
      <c r="D172" t="s">
        <v>280</v>
      </c>
      <c r="E172">
        <v>838</v>
      </c>
      <c r="F172">
        <v>505</v>
      </c>
      <c r="G172">
        <v>190</v>
      </c>
      <c r="K172">
        <v>0</v>
      </c>
      <c r="L172">
        <v>36</v>
      </c>
      <c r="M172">
        <v>34.799999999999997</v>
      </c>
      <c r="O172">
        <v>4610018235965</v>
      </c>
      <c r="P172" t="s">
        <v>283</v>
      </c>
      <c r="Q172" t="s">
        <v>88</v>
      </c>
      <c r="S172">
        <v>20</v>
      </c>
      <c r="V172" t="s">
        <v>1812</v>
      </c>
      <c r="Y172">
        <v>9403601009</v>
      </c>
      <c r="Z172" t="s">
        <v>1813</v>
      </c>
      <c r="AA172" t="s">
        <v>1814</v>
      </c>
      <c r="AB172">
        <v>2999</v>
      </c>
      <c r="AC172">
        <v>2499</v>
      </c>
      <c r="AD172" t="s">
        <v>1125</v>
      </c>
      <c r="AG172" t="s">
        <v>1815</v>
      </c>
      <c r="AH172" t="s">
        <v>1816</v>
      </c>
      <c r="AI172" t="s">
        <v>1817</v>
      </c>
      <c r="AJ172" t="s">
        <v>1818</v>
      </c>
    </row>
    <row r="173" spans="1:44" x14ac:dyDescent="0.3">
      <c r="A173" t="s">
        <v>1819</v>
      </c>
      <c r="B173" t="str">
        <f>"0001300-4"</f>
        <v>0001300-4</v>
      </c>
      <c r="C173" t="s">
        <v>135</v>
      </c>
      <c r="D173" t="s">
        <v>110</v>
      </c>
      <c r="E173">
        <v>330</v>
      </c>
      <c r="F173">
        <v>250</v>
      </c>
      <c r="G173">
        <v>40</v>
      </c>
      <c r="H173">
        <v>120</v>
      </c>
      <c r="I173">
        <v>60</v>
      </c>
      <c r="K173">
        <v>0</v>
      </c>
      <c r="L173" t="s">
        <v>145</v>
      </c>
      <c r="M173">
        <v>0.5</v>
      </c>
      <c r="O173">
        <v>4610018235620</v>
      </c>
      <c r="Q173" t="s">
        <v>1544</v>
      </c>
      <c r="S173">
        <v>20</v>
      </c>
      <c r="U173" t="s">
        <v>1820</v>
      </c>
      <c r="V173" t="s">
        <v>118</v>
      </c>
      <c r="Y173">
        <v>6302210000</v>
      </c>
      <c r="Z173" t="s">
        <v>1821</v>
      </c>
      <c r="AA173" t="s">
        <v>1822</v>
      </c>
      <c r="AB173">
        <v>850</v>
      </c>
      <c r="AC173">
        <v>708</v>
      </c>
      <c r="AD173" t="s">
        <v>149</v>
      </c>
      <c r="AE173">
        <v>0</v>
      </c>
      <c r="AF173">
        <v>0</v>
      </c>
      <c r="AG173" t="s">
        <v>1823</v>
      </c>
      <c r="AH173" t="s">
        <v>1824</v>
      </c>
      <c r="AI173" t="s">
        <v>1825</v>
      </c>
      <c r="AJ173" t="s">
        <v>1826</v>
      </c>
      <c r="AK173" t="s">
        <v>1827</v>
      </c>
      <c r="AL173" t="s">
        <v>1828</v>
      </c>
    </row>
    <row r="174" spans="1:44" x14ac:dyDescent="0.3">
      <c r="A174" t="s">
        <v>1829</v>
      </c>
      <c r="B174" t="str">
        <f>"0001290-07"</f>
        <v>0001290-07</v>
      </c>
      <c r="C174" t="s">
        <v>1830</v>
      </c>
      <c r="D174" t="s">
        <v>1831</v>
      </c>
      <c r="E174">
        <v>540</v>
      </c>
      <c r="F174">
        <v>190</v>
      </c>
      <c r="G174">
        <v>770</v>
      </c>
      <c r="K174">
        <v>0</v>
      </c>
      <c r="L174" s="2">
        <v>23863</v>
      </c>
      <c r="M174">
        <v>4.8</v>
      </c>
      <c r="O174">
        <v>4610018236726</v>
      </c>
      <c r="Q174" t="s">
        <v>321</v>
      </c>
      <c r="S174">
        <v>10</v>
      </c>
      <c r="U174" t="s">
        <v>1832</v>
      </c>
      <c r="V174" t="s">
        <v>1833</v>
      </c>
      <c r="Y174">
        <v>9401710009</v>
      </c>
      <c r="Z174" t="s">
        <v>1834</v>
      </c>
      <c r="AA174" t="s">
        <v>1835</v>
      </c>
      <c r="AB174">
        <v>2990</v>
      </c>
      <c r="AC174">
        <v>2492</v>
      </c>
      <c r="AD174" t="s">
        <v>1836</v>
      </c>
      <c r="AE174">
        <v>0</v>
      </c>
      <c r="AF174">
        <v>0</v>
      </c>
      <c r="AG174" t="s">
        <v>1837</v>
      </c>
      <c r="AH174" t="s">
        <v>1838</v>
      </c>
      <c r="AI174" t="s">
        <v>1839</v>
      </c>
      <c r="AJ174" t="s">
        <v>1840</v>
      </c>
      <c r="AK174" t="s">
        <v>1841</v>
      </c>
      <c r="AL174" t="s">
        <v>1842</v>
      </c>
      <c r="AM174" t="s">
        <v>1843</v>
      </c>
    </row>
    <row r="175" spans="1:44" x14ac:dyDescent="0.3">
      <c r="A175" t="s">
        <v>1844</v>
      </c>
      <c r="B175" t="str">
        <f>"0001290-03"</f>
        <v>0001290-03</v>
      </c>
      <c r="C175" t="s">
        <v>1644</v>
      </c>
      <c r="D175" t="s">
        <v>1831</v>
      </c>
      <c r="E175">
        <v>540</v>
      </c>
      <c r="F175">
        <v>190</v>
      </c>
      <c r="G175">
        <v>770</v>
      </c>
      <c r="K175">
        <v>0</v>
      </c>
      <c r="L175" s="2">
        <v>23863</v>
      </c>
      <c r="M175">
        <v>4.8</v>
      </c>
      <c r="O175">
        <v>4610018235309</v>
      </c>
      <c r="Q175" t="s">
        <v>321</v>
      </c>
      <c r="S175">
        <v>10</v>
      </c>
      <c r="U175" t="s">
        <v>1832</v>
      </c>
      <c r="V175" t="s">
        <v>1845</v>
      </c>
      <c r="Y175">
        <v>9401710009</v>
      </c>
      <c r="Z175" t="s">
        <v>1846</v>
      </c>
      <c r="AA175" t="s">
        <v>1847</v>
      </c>
      <c r="AB175">
        <v>3556</v>
      </c>
      <c r="AC175">
        <v>2963</v>
      </c>
      <c r="AD175" t="s">
        <v>1836</v>
      </c>
      <c r="AE175">
        <v>0</v>
      </c>
      <c r="AF175">
        <v>0</v>
      </c>
      <c r="AG175" t="s">
        <v>1848</v>
      </c>
      <c r="AH175" t="s">
        <v>1849</v>
      </c>
      <c r="AI175" t="s">
        <v>1850</v>
      </c>
      <c r="AJ175" t="s">
        <v>1851</v>
      </c>
      <c r="AK175" t="s">
        <v>1852</v>
      </c>
      <c r="AL175" t="s">
        <v>1853</v>
      </c>
      <c r="AM175" t="s">
        <v>1854</v>
      </c>
    </row>
    <row r="176" spans="1:44" x14ac:dyDescent="0.3">
      <c r="A176" t="s">
        <v>1855</v>
      </c>
      <c r="B176" t="str">
        <f>"0001290-05"</f>
        <v>0001290-05</v>
      </c>
      <c r="C176" t="s">
        <v>135</v>
      </c>
      <c r="D176" t="s">
        <v>1831</v>
      </c>
      <c r="E176">
        <v>540</v>
      </c>
      <c r="F176">
        <v>190</v>
      </c>
      <c r="G176">
        <v>770</v>
      </c>
      <c r="K176">
        <v>0</v>
      </c>
      <c r="L176" s="2">
        <v>23863</v>
      </c>
      <c r="M176">
        <v>4.8</v>
      </c>
      <c r="O176">
        <v>4610018235316</v>
      </c>
      <c r="Q176" t="s">
        <v>321</v>
      </c>
      <c r="S176">
        <v>10</v>
      </c>
      <c r="U176" t="s">
        <v>1832</v>
      </c>
      <c r="V176" t="s">
        <v>1833</v>
      </c>
      <c r="Y176">
        <v>9401710009</v>
      </c>
      <c r="Z176" t="s">
        <v>1856</v>
      </c>
      <c r="AA176" t="s">
        <v>1857</v>
      </c>
      <c r="AB176">
        <v>2750</v>
      </c>
      <c r="AC176">
        <v>2292</v>
      </c>
      <c r="AD176" t="s">
        <v>1836</v>
      </c>
      <c r="AE176">
        <v>0</v>
      </c>
      <c r="AF176">
        <v>0</v>
      </c>
      <c r="AG176" t="s">
        <v>1858</v>
      </c>
      <c r="AH176" t="s">
        <v>1859</v>
      </c>
      <c r="AI176" t="s">
        <v>1860</v>
      </c>
      <c r="AJ176" t="s">
        <v>1861</v>
      </c>
      <c r="AK176" t="s">
        <v>1862</v>
      </c>
      <c r="AL176" t="s">
        <v>1863</v>
      </c>
      <c r="AM176" t="s">
        <v>1864</v>
      </c>
      <c r="AN176" t="s">
        <v>1865</v>
      </c>
      <c r="AO176" t="s">
        <v>1866</v>
      </c>
    </row>
    <row r="177" spans="1:66" x14ac:dyDescent="0.3">
      <c r="A177" t="s">
        <v>1867</v>
      </c>
      <c r="B177" t="str">
        <f>"0001297-3"</f>
        <v>0001297-3</v>
      </c>
      <c r="C177" t="s">
        <v>419</v>
      </c>
      <c r="D177" t="s">
        <v>280</v>
      </c>
      <c r="E177">
        <v>140</v>
      </c>
      <c r="F177">
        <v>420</v>
      </c>
      <c r="G177">
        <v>990</v>
      </c>
      <c r="H177">
        <v>100</v>
      </c>
      <c r="I177">
        <v>60</v>
      </c>
      <c r="J177">
        <v>80</v>
      </c>
      <c r="K177" t="s">
        <v>1868</v>
      </c>
      <c r="L177" s="1">
        <v>45754</v>
      </c>
      <c r="M177">
        <v>6.5</v>
      </c>
      <c r="N177">
        <v>1</v>
      </c>
      <c r="O177">
        <v>4610018235576</v>
      </c>
      <c r="P177" t="s">
        <v>283</v>
      </c>
      <c r="Q177" t="s">
        <v>1544</v>
      </c>
      <c r="R177" t="s">
        <v>1869</v>
      </c>
      <c r="S177">
        <v>10</v>
      </c>
      <c r="U177" t="s">
        <v>1870</v>
      </c>
      <c r="V177" t="s">
        <v>673</v>
      </c>
      <c r="Y177">
        <v>9403500009</v>
      </c>
      <c r="Z177" t="s">
        <v>1871</v>
      </c>
      <c r="AA177" t="s">
        <v>1872</v>
      </c>
      <c r="AB177">
        <v>4490</v>
      </c>
      <c r="AC177">
        <v>3742</v>
      </c>
      <c r="AD177" t="s">
        <v>288</v>
      </c>
      <c r="AE177">
        <v>0</v>
      </c>
      <c r="AF177">
        <v>0</v>
      </c>
      <c r="AG177" t="s">
        <v>1873</v>
      </c>
      <c r="AH177" t="s">
        <v>1874</v>
      </c>
      <c r="AI177" t="s">
        <v>1875</v>
      </c>
      <c r="AJ177" t="s">
        <v>1876</v>
      </c>
    </row>
    <row r="178" spans="1:66" x14ac:dyDescent="0.3">
      <c r="A178" t="s">
        <v>1877</v>
      </c>
      <c r="B178" t="str">
        <f>"0001288.6"</f>
        <v>0001288.6</v>
      </c>
      <c r="C178" t="s">
        <v>527</v>
      </c>
      <c r="D178" t="s">
        <v>1050</v>
      </c>
      <c r="E178">
        <v>835</v>
      </c>
      <c r="F178">
        <v>505</v>
      </c>
      <c r="G178">
        <v>185</v>
      </c>
      <c r="I178">
        <v>80</v>
      </c>
      <c r="J178">
        <v>92</v>
      </c>
      <c r="K178">
        <v>0</v>
      </c>
      <c r="L178" t="s">
        <v>1878</v>
      </c>
      <c r="M178">
        <v>39.299999999999997</v>
      </c>
      <c r="N178">
        <v>0.5</v>
      </c>
      <c r="O178">
        <v>4610018237624</v>
      </c>
      <c r="Q178" t="s">
        <v>1544</v>
      </c>
      <c r="R178" t="s">
        <v>1869</v>
      </c>
      <c r="S178">
        <v>20</v>
      </c>
      <c r="U178" t="s">
        <v>1879</v>
      </c>
      <c r="V178" t="s">
        <v>1179</v>
      </c>
      <c r="Y178">
        <v>9403601001</v>
      </c>
      <c r="Z178" t="s">
        <v>1880</v>
      </c>
      <c r="AA178" t="s">
        <v>1881</v>
      </c>
      <c r="AB178">
        <v>9490</v>
      </c>
      <c r="AC178">
        <v>7908</v>
      </c>
      <c r="AD178" t="s">
        <v>1125</v>
      </c>
      <c r="AE178">
        <v>0</v>
      </c>
      <c r="AF178">
        <v>0</v>
      </c>
      <c r="AG178" t="s">
        <v>1882</v>
      </c>
      <c r="AH178" t="s">
        <v>1883</v>
      </c>
      <c r="AI178" t="s">
        <v>1884</v>
      </c>
      <c r="AJ178" t="s">
        <v>1885</v>
      </c>
      <c r="AK178" t="s">
        <v>1886</v>
      </c>
      <c r="AL178" t="s">
        <v>1887</v>
      </c>
      <c r="AM178" t="s">
        <v>1888</v>
      </c>
      <c r="AN178" t="s">
        <v>1889</v>
      </c>
      <c r="AO178" t="s">
        <v>1890</v>
      </c>
      <c r="AP178" t="s">
        <v>1891</v>
      </c>
      <c r="AQ178" t="s">
        <v>1892</v>
      </c>
      <c r="AR178" t="s">
        <v>1893</v>
      </c>
      <c r="AS178" t="s">
        <v>1894</v>
      </c>
      <c r="AT178" t="s">
        <v>1895</v>
      </c>
      <c r="AU178" t="s">
        <v>1896</v>
      </c>
      <c r="AV178" t="s">
        <v>1897</v>
      </c>
      <c r="AW178" t="s">
        <v>1898</v>
      </c>
      <c r="AX178" t="s">
        <v>1899</v>
      </c>
    </row>
    <row r="179" spans="1:66" x14ac:dyDescent="0.3">
      <c r="A179" t="s">
        <v>1900</v>
      </c>
      <c r="B179" t="str">
        <f>"0001288.17"</f>
        <v>0001288.17</v>
      </c>
      <c r="C179" t="s">
        <v>1901</v>
      </c>
      <c r="D179" t="s">
        <v>1050</v>
      </c>
      <c r="E179">
        <v>835</v>
      </c>
      <c r="F179">
        <v>505</v>
      </c>
      <c r="G179">
        <v>185</v>
      </c>
      <c r="I179">
        <v>80</v>
      </c>
      <c r="J179">
        <v>92</v>
      </c>
      <c r="K179">
        <v>0</v>
      </c>
      <c r="L179" t="s">
        <v>1878</v>
      </c>
      <c r="M179">
        <v>39.299999999999997</v>
      </c>
      <c r="N179">
        <v>0.5</v>
      </c>
      <c r="O179">
        <v>4610018237648</v>
      </c>
      <c r="Q179" t="s">
        <v>1544</v>
      </c>
      <c r="R179" t="s">
        <v>1869</v>
      </c>
      <c r="S179">
        <v>20</v>
      </c>
      <c r="U179" t="s">
        <v>1879</v>
      </c>
      <c r="V179" t="s">
        <v>1179</v>
      </c>
      <c r="Y179">
        <v>9403601001</v>
      </c>
      <c r="Z179" t="s">
        <v>1902</v>
      </c>
      <c r="AA179" t="s">
        <v>1903</v>
      </c>
      <c r="AB179">
        <v>9990</v>
      </c>
      <c r="AC179">
        <v>8325</v>
      </c>
      <c r="AD179" t="s">
        <v>1125</v>
      </c>
      <c r="AE179">
        <v>0</v>
      </c>
      <c r="AF179">
        <v>0</v>
      </c>
      <c r="AG179" t="s">
        <v>1904</v>
      </c>
      <c r="AH179" t="s">
        <v>1905</v>
      </c>
      <c r="AI179" t="s">
        <v>1906</v>
      </c>
      <c r="AJ179" t="s">
        <v>1907</v>
      </c>
      <c r="AK179" t="s">
        <v>1908</v>
      </c>
      <c r="AL179" t="s">
        <v>1909</v>
      </c>
      <c r="AM179" t="s">
        <v>1910</v>
      </c>
      <c r="AN179" t="s">
        <v>1911</v>
      </c>
      <c r="AO179" t="s">
        <v>1912</v>
      </c>
      <c r="AP179" t="s">
        <v>1913</v>
      </c>
      <c r="AQ179" t="s">
        <v>1914</v>
      </c>
      <c r="AR179" t="s">
        <v>1915</v>
      </c>
      <c r="AS179" t="s">
        <v>1916</v>
      </c>
      <c r="AT179" t="s">
        <v>1917</v>
      </c>
      <c r="AU179" t="s">
        <v>1918</v>
      </c>
      <c r="AV179" t="s">
        <v>1919</v>
      </c>
      <c r="AW179" t="s">
        <v>1920</v>
      </c>
      <c r="AX179" t="s">
        <v>1921</v>
      </c>
    </row>
    <row r="180" spans="1:66" x14ac:dyDescent="0.3">
      <c r="A180" t="s">
        <v>1922</v>
      </c>
      <c r="B180" t="str">
        <f>"0001288.21"</f>
        <v>0001288.21</v>
      </c>
      <c r="C180" t="s">
        <v>1397</v>
      </c>
      <c r="D180" t="s">
        <v>1050</v>
      </c>
      <c r="E180">
        <v>835</v>
      </c>
      <c r="F180">
        <v>505</v>
      </c>
      <c r="G180">
        <v>185</v>
      </c>
      <c r="I180">
        <v>80</v>
      </c>
      <c r="J180">
        <v>92</v>
      </c>
      <c r="K180">
        <v>0</v>
      </c>
      <c r="L180" t="s">
        <v>1878</v>
      </c>
      <c r="M180">
        <v>39.299999999999997</v>
      </c>
      <c r="N180">
        <v>0.5</v>
      </c>
      <c r="O180">
        <v>4610018237631</v>
      </c>
      <c r="Q180" t="s">
        <v>1544</v>
      </c>
      <c r="R180" t="s">
        <v>1869</v>
      </c>
      <c r="S180">
        <v>20</v>
      </c>
      <c r="U180" t="s">
        <v>1923</v>
      </c>
      <c r="V180" t="s">
        <v>1179</v>
      </c>
      <c r="Y180">
        <v>9403601001</v>
      </c>
      <c r="Z180" t="s">
        <v>1924</v>
      </c>
      <c r="AA180" t="s">
        <v>1925</v>
      </c>
      <c r="AB180">
        <v>9990</v>
      </c>
      <c r="AC180">
        <v>8325</v>
      </c>
      <c r="AD180" t="s">
        <v>1125</v>
      </c>
      <c r="AE180">
        <v>0</v>
      </c>
      <c r="AF180">
        <v>0</v>
      </c>
      <c r="AG180" t="s">
        <v>1926</v>
      </c>
      <c r="AH180" t="s">
        <v>1927</v>
      </c>
      <c r="AI180" t="s">
        <v>1928</v>
      </c>
      <c r="AJ180" t="s">
        <v>1929</v>
      </c>
      <c r="AK180" t="s">
        <v>1930</v>
      </c>
      <c r="AL180" t="s">
        <v>1931</v>
      </c>
      <c r="AM180" t="s">
        <v>1932</v>
      </c>
      <c r="AN180" t="s">
        <v>1933</v>
      </c>
      <c r="AO180" t="s">
        <v>1934</v>
      </c>
      <c r="AP180" t="s">
        <v>1935</v>
      </c>
      <c r="AQ180" t="s">
        <v>1936</v>
      </c>
      <c r="AR180" t="s">
        <v>1937</v>
      </c>
      <c r="AS180" t="s">
        <v>1938</v>
      </c>
      <c r="AT180" t="s">
        <v>1939</v>
      </c>
      <c r="AU180" t="s">
        <v>1940</v>
      </c>
      <c r="AV180" t="s">
        <v>1941</v>
      </c>
      <c r="AW180" t="s">
        <v>1942</v>
      </c>
      <c r="AX180" t="s">
        <v>1943</v>
      </c>
    </row>
    <row r="181" spans="1:66" x14ac:dyDescent="0.3">
      <c r="A181" t="s">
        <v>1944</v>
      </c>
      <c r="B181" t="str">
        <f>"0001227.30"</f>
        <v>0001227.30</v>
      </c>
      <c r="C181" t="s">
        <v>345</v>
      </c>
      <c r="D181" t="s">
        <v>1050</v>
      </c>
      <c r="E181">
        <v>1725</v>
      </c>
      <c r="F181">
        <v>725</v>
      </c>
      <c r="G181">
        <v>210</v>
      </c>
      <c r="H181">
        <v>170</v>
      </c>
      <c r="I181">
        <v>60</v>
      </c>
      <c r="J181">
        <v>110</v>
      </c>
      <c r="K181" t="s">
        <v>1051</v>
      </c>
      <c r="L181">
        <v>83</v>
      </c>
      <c r="M181">
        <v>80</v>
      </c>
      <c r="N181">
        <v>0.5</v>
      </c>
      <c r="O181">
        <v>4610018234906</v>
      </c>
      <c r="Q181" t="s">
        <v>1544</v>
      </c>
      <c r="R181" t="s">
        <v>1869</v>
      </c>
      <c r="S181">
        <v>10</v>
      </c>
      <c r="U181" t="s">
        <v>1945</v>
      </c>
      <c r="V181" t="s">
        <v>181</v>
      </c>
      <c r="Y181">
        <v>9403500001</v>
      </c>
      <c r="Z181" t="s">
        <v>1946</v>
      </c>
      <c r="AA181" t="s">
        <v>1947</v>
      </c>
      <c r="AB181">
        <v>16990</v>
      </c>
      <c r="AC181">
        <v>14158</v>
      </c>
      <c r="AD181" t="s">
        <v>1057</v>
      </c>
      <c r="AE181">
        <v>0</v>
      </c>
      <c r="AF181">
        <v>0</v>
      </c>
      <c r="AG181" t="s">
        <v>1948</v>
      </c>
      <c r="AH181" t="s">
        <v>1949</v>
      </c>
      <c r="AI181" t="s">
        <v>1950</v>
      </c>
      <c r="AJ181" t="s">
        <v>1951</v>
      </c>
      <c r="AK181" t="s">
        <v>1952</v>
      </c>
      <c r="AL181" t="s">
        <v>1953</v>
      </c>
      <c r="AM181" t="s">
        <v>1954</v>
      </c>
      <c r="AN181" t="s">
        <v>1955</v>
      </c>
      <c r="AO181" t="s">
        <v>1956</v>
      </c>
      <c r="AP181" t="s">
        <v>1957</v>
      </c>
      <c r="AQ181" t="s">
        <v>1958</v>
      </c>
      <c r="AR181" t="s">
        <v>1959</v>
      </c>
      <c r="AS181" t="s">
        <v>1960</v>
      </c>
      <c r="AT181" t="s">
        <v>1961</v>
      </c>
      <c r="AU181" t="s">
        <v>1962</v>
      </c>
      <c r="AV181" t="s">
        <v>1963</v>
      </c>
      <c r="AW181" t="s">
        <v>1964</v>
      </c>
      <c r="AX181" t="s">
        <v>1965</v>
      </c>
      <c r="AY181" t="s">
        <v>1966</v>
      </c>
      <c r="AZ181" t="s">
        <v>1967</v>
      </c>
      <c r="BA181" t="s">
        <v>1968</v>
      </c>
      <c r="BB181" t="s">
        <v>1969</v>
      </c>
      <c r="BC181" t="s">
        <v>1970</v>
      </c>
      <c r="BD181" t="s">
        <v>1971</v>
      </c>
      <c r="BE181" t="s">
        <v>1972</v>
      </c>
      <c r="BF181" t="s">
        <v>1973</v>
      </c>
      <c r="BG181" t="s">
        <v>1974</v>
      </c>
      <c r="BH181" t="s">
        <v>1975</v>
      </c>
      <c r="BI181" t="s">
        <v>1976</v>
      </c>
      <c r="BJ181" t="s">
        <v>1977</v>
      </c>
    </row>
    <row r="182" spans="1:66" x14ac:dyDescent="0.3">
      <c r="A182" t="s">
        <v>1978</v>
      </c>
      <c r="B182" t="str">
        <f>"0001288.9"</f>
        <v>0001288.9</v>
      </c>
      <c r="C182" t="s">
        <v>304</v>
      </c>
      <c r="D182" t="s">
        <v>1050</v>
      </c>
      <c r="E182">
        <v>860</v>
      </c>
      <c r="F182">
        <v>530</v>
      </c>
      <c r="G182">
        <v>195</v>
      </c>
      <c r="I182">
        <v>80</v>
      </c>
      <c r="J182">
        <v>92</v>
      </c>
      <c r="K182">
        <v>0</v>
      </c>
      <c r="L182" t="s">
        <v>1979</v>
      </c>
      <c r="M182">
        <v>38.5</v>
      </c>
      <c r="N182">
        <v>0.5</v>
      </c>
      <c r="O182">
        <v>4630074147156</v>
      </c>
      <c r="Q182" t="s">
        <v>1544</v>
      </c>
      <c r="R182" t="s">
        <v>1869</v>
      </c>
      <c r="S182">
        <v>20</v>
      </c>
      <c r="U182" t="s">
        <v>1879</v>
      </c>
      <c r="V182" t="s">
        <v>1179</v>
      </c>
      <c r="Y182">
        <v>9403601001</v>
      </c>
      <c r="Z182" t="s">
        <v>1980</v>
      </c>
      <c r="AA182" t="s">
        <v>1981</v>
      </c>
      <c r="AB182">
        <v>9990</v>
      </c>
      <c r="AC182">
        <v>8325</v>
      </c>
      <c r="AD182" t="s">
        <v>1125</v>
      </c>
      <c r="AE182">
        <v>0</v>
      </c>
      <c r="AF182">
        <v>0</v>
      </c>
      <c r="AG182" t="s">
        <v>1982</v>
      </c>
      <c r="AH182" t="s">
        <v>1983</v>
      </c>
      <c r="AI182" t="s">
        <v>1984</v>
      </c>
      <c r="AJ182" t="s">
        <v>1985</v>
      </c>
      <c r="AK182" t="s">
        <v>1986</v>
      </c>
      <c r="AL182" t="s">
        <v>1987</v>
      </c>
      <c r="AM182" t="s">
        <v>1988</v>
      </c>
      <c r="AN182" t="s">
        <v>1989</v>
      </c>
      <c r="AO182" t="s">
        <v>1990</v>
      </c>
      <c r="AP182" t="s">
        <v>1991</v>
      </c>
      <c r="AQ182" t="s">
        <v>1992</v>
      </c>
      <c r="AR182" t="s">
        <v>1993</v>
      </c>
      <c r="AS182" t="s">
        <v>1994</v>
      </c>
      <c r="AT182" t="s">
        <v>1995</v>
      </c>
      <c r="AU182" t="s">
        <v>1996</v>
      </c>
      <c r="AV182" t="s">
        <v>1997</v>
      </c>
      <c r="AW182" t="s">
        <v>1998</v>
      </c>
      <c r="AX182" t="s">
        <v>1999</v>
      </c>
      <c r="AY182" t="s">
        <v>2000</v>
      </c>
      <c r="AZ182" t="s">
        <v>2001</v>
      </c>
      <c r="BA182" t="s">
        <v>2002</v>
      </c>
    </row>
    <row r="183" spans="1:66" x14ac:dyDescent="0.3">
      <c r="A183" t="s">
        <v>2003</v>
      </c>
      <c r="B183" t="str">
        <f>"0001288.30"</f>
        <v>0001288.30</v>
      </c>
      <c r="C183" t="s">
        <v>345</v>
      </c>
      <c r="D183" t="s">
        <v>1050</v>
      </c>
      <c r="E183">
        <v>860</v>
      </c>
      <c r="F183">
        <v>530</v>
      </c>
      <c r="G183">
        <v>195</v>
      </c>
      <c r="I183">
        <v>80</v>
      </c>
      <c r="J183">
        <v>92</v>
      </c>
      <c r="K183">
        <v>0</v>
      </c>
      <c r="L183" t="s">
        <v>1979</v>
      </c>
      <c r="M183">
        <v>38.5</v>
      </c>
      <c r="N183">
        <v>0.5</v>
      </c>
      <c r="Q183" t="s">
        <v>1544</v>
      </c>
      <c r="R183" t="s">
        <v>1869</v>
      </c>
      <c r="S183">
        <v>20</v>
      </c>
      <c r="U183" t="s">
        <v>1879</v>
      </c>
      <c r="V183" t="s">
        <v>1179</v>
      </c>
      <c r="Y183">
        <v>9403601001</v>
      </c>
      <c r="Z183" t="s">
        <v>2004</v>
      </c>
      <c r="AA183" t="s">
        <v>2005</v>
      </c>
      <c r="AB183">
        <v>9990</v>
      </c>
      <c r="AC183">
        <v>8325</v>
      </c>
      <c r="AD183" t="s">
        <v>1125</v>
      </c>
      <c r="AE183">
        <v>0</v>
      </c>
      <c r="AF183">
        <v>3</v>
      </c>
      <c r="AG183" t="s">
        <v>2006</v>
      </c>
      <c r="AH183" t="s">
        <v>2007</v>
      </c>
      <c r="AI183" t="s">
        <v>2008</v>
      </c>
      <c r="AJ183" t="s">
        <v>2009</v>
      </c>
      <c r="AK183" t="s">
        <v>2010</v>
      </c>
      <c r="AL183" t="s">
        <v>2011</v>
      </c>
      <c r="AM183" t="s">
        <v>2012</v>
      </c>
      <c r="AN183" t="s">
        <v>2013</v>
      </c>
      <c r="AO183" t="s">
        <v>2014</v>
      </c>
      <c r="AP183" t="s">
        <v>2015</v>
      </c>
      <c r="AQ183" t="s">
        <v>2016</v>
      </c>
      <c r="AR183" t="s">
        <v>2017</v>
      </c>
      <c r="AS183" t="s">
        <v>2018</v>
      </c>
      <c r="AT183" t="s">
        <v>2019</v>
      </c>
      <c r="AU183" t="s">
        <v>2020</v>
      </c>
      <c r="AV183" t="s">
        <v>2021</v>
      </c>
      <c r="AW183" t="s">
        <v>2022</v>
      </c>
      <c r="AX183" t="s">
        <v>2023</v>
      </c>
    </row>
    <row r="184" spans="1:66" x14ac:dyDescent="0.3">
      <c r="A184" t="s">
        <v>2024</v>
      </c>
      <c r="B184" t="str">
        <f>"0003022-04"</f>
        <v>0003022-04</v>
      </c>
      <c r="C184" t="s">
        <v>304</v>
      </c>
      <c r="D184" t="s">
        <v>280</v>
      </c>
      <c r="E184">
        <v>1290</v>
      </c>
      <c r="F184">
        <v>800</v>
      </c>
      <c r="G184">
        <v>150</v>
      </c>
      <c r="H184">
        <v>124</v>
      </c>
      <c r="I184">
        <v>68</v>
      </c>
      <c r="J184">
        <v>84</v>
      </c>
      <c r="K184" t="s">
        <v>2025</v>
      </c>
      <c r="L184">
        <v>14</v>
      </c>
      <c r="M184">
        <v>11.54</v>
      </c>
      <c r="O184">
        <v>4630074141697</v>
      </c>
      <c r="Q184" t="s">
        <v>1544</v>
      </c>
      <c r="R184" t="s">
        <v>1869</v>
      </c>
      <c r="S184">
        <v>10</v>
      </c>
      <c r="U184" t="s">
        <v>2026</v>
      </c>
      <c r="V184" t="s">
        <v>2027</v>
      </c>
      <c r="W184" t="e">
        <f>- материал: массив березы</f>
        <v>#NAME?</v>
      </c>
      <c r="X184" t="s">
        <v>2028</v>
      </c>
      <c r="Y184" t="s">
        <v>1199</v>
      </c>
      <c r="AB184">
        <v>9403500009</v>
      </c>
      <c r="AC184" t="s">
        <v>2029</v>
      </c>
      <c r="AD184" t="s">
        <v>2030</v>
      </c>
      <c r="AE184">
        <v>9018</v>
      </c>
      <c r="AF184">
        <v>7515</v>
      </c>
      <c r="AG184" t="s">
        <v>288</v>
      </c>
      <c r="AH184">
        <v>0</v>
      </c>
      <c r="AI184">
        <v>0</v>
      </c>
      <c r="AJ184" t="s">
        <v>2031</v>
      </c>
      <c r="AK184" t="s">
        <v>2032</v>
      </c>
      <c r="AL184" t="s">
        <v>2033</v>
      </c>
      <c r="AM184" t="s">
        <v>2034</v>
      </c>
      <c r="AN184" t="s">
        <v>2035</v>
      </c>
      <c r="AO184" t="s">
        <v>2036</v>
      </c>
      <c r="AP184" t="s">
        <v>2037</v>
      </c>
      <c r="AQ184" t="s">
        <v>2038</v>
      </c>
      <c r="AR184" t="s">
        <v>2039</v>
      </c>
      <c r="AS184" t="s">
        <v>2040</v>
      </c>
      <c r="AT184" t="s">
        <v>2041</v>
      </c>
      <c r="AU184" t="s">
        <v>2042</v>
      </c>
      <c r="AV184" t="s">
        <v>2043</v>
      </c>
      <c r="AW184" t="s">
        <v>2044</v>
      </c>
      <c r="AX184" t="s">
        <v>2045</v>
      </c>
      <c r="AY184" t="s">
        <v>2046</v>
      </c>
      <c r="AZ184" t="s">
        <v>2047</v>
      </c>
      <c r="BA184" t="s">
        <v>2048</v>
      </c>
      <c r="BB184" t="s">
        <v>2049</v>
      </c>
      <c r="BC184" t="s">
        <v>2050</v>
      </c>
      <c r="BD184" t="s">
        <v>2051</v>
      </c>
      <c r="BE184" t="s">
        <v>2052</v>
      </c>
      <c r="BF184" t="s">
        <v>2053</v>
      </c>
      <c r="BG184" t="s">
        <v>2054</v>
      </c>
      <c r="BH184" t="s">
        <v>2055</v>
      </c>
      <c r="BI184" t="s">
        <v>2056</v>
      </c>
      <c r="BJ184" t="s">
        <v>2057</v>
      </c>
      <c r="BK184" t="s">
        <v>2058</v>
      </c>
      <c r="BL184" t="s">
        <v>2059</v>
      </c>
      <c r="BM184" t="s">
        <v>2060</v>
      </c>
      <c r="BN184" t="s">
        <v>2061</v>
      </c>
    </row>
    <row r="185" spans="1:66" x14ac:dyDescent="0.3">
      <c r="A185" t="s">
        <v>2062</v>
      </c>
      <c r="B185" t="str">
        <f>"0003022"</f>
        <v>0003022</v>
      </c>
      <c r="C185" t="s">
        <v>345</v>
      </c>
      <c r="D185" t="s">
        <v>280</v>
      </c>
      <c r="E185">
        <v>1290</v>
      </c>
      <c r="F185">
        <v>800</v>
      </c>
      <c r="G185">
        <v>150</v>
      </c>
      <c r="H185">
        <v>124</v>
      </c>
      <c r="I185">
        <v>68</v>
      </c>
      <c r="J185">
        <v>84</v>
      </c>
      <c r="K185" t="s">
        <v>2025</v>
      </c>
      <c r="L185">
        <v>14</v>
      </c>
      <c r="M185">
        <v>11.54</v>
      </c>
      <c r="O185">
        <v>4630074141680</v>
      </c>
      <c r="Q185" t="s">
        <v>1544</v>
      </c>
      <c r="R185" t="s">
        <v>1869</v>
      </c>
      <c r="S185">
        <v>10</v>
      </c>
      <c r="U185" t="s">
        <v>2026</v>
      </c>
      <c r="V185" t="s">
        <v>2027</v>
      </c>
      <c r="W185" t="e">
        <f>- материал: массив березы</f>
        <v>#NAME?</v>
      </c>
      <c r="X185" t="s">
        <v>2028</v>
      </c>
      <c r="Y185" t="s">
        <v>1199</v>
      </c>
      <c r="AB185">
        <v>9403500009</v>
      </c>
      <c r="AC185" t="s">
        <v>2063</v>
      </c>
      <c r="AD185" t="s">
        <v>2064</v>
      </c>
      <c r="AE185">
        <v>9018</v>
      </c>
      <c r="AF185">
        <v>7515</v>
      </c>
      <c r="AG185" t="s">
        <v>288</v>
      </c>
      <c r="AH185">
        <v>0</v>
      </c>
      <c r="AI185">
        <v>8</v>
      </c>
      <c r="AJ185" t="s">
        <v>2065</v>
      </c>
      <c r="AK185" t="s">
        <v>2066</v>
      </c>
      <c r="AL185" t="s">
        <v>2067</v>
      </c>
      <c r="AM185" t="s">
        <v>2068</v>
      </c>
      <c r="AN185" t="s">
        <v>2069</v>
      </c>
      <c r="AO185" t="s">
        <v>2070</v>
      </c>
      <c r="AP185" t="s">
        <v>2071</v>
      </c>
      <c r="AQ185" t="s">
        <v>2072</v>
      </c>
      <c r="AR185" t="s">
        <v>2073</v>
      </c>
      <c r="AS185" t="s">
        <v>2074</v>
      </c>
      <c r="AT185" t="s">
        <v>2075</v>
      </c>
      <c r="AU185" t="s">
        <v>2076</v>
      </c>
      <c r="AV185" t="s">
        <v>2077</v>
      </c>
      <c r="AW185" t="s">
        <v>2078</v>
      </c>
      <c r="AX185" t="s">
        <v>2079</v>
      </c>
    </row>
    <row r="186" spans="1:66" x14ac:dyDescent="0.3">
      <c r="A186" t="s">
        <v>2080</v>
      </c>
      <c r="B186" t="str">
        <f>"0001288.41"</f>
        <v>0001288.41</v>
      </c>
      <c r="C186" t="s">
        <v>1678</v>
      </c>
      <c r="D186" t="s">
        <v>1050</v>
      </c>
      <c r="E186">
        <v>860</v>
      </c>
      <c r="F186">
        <v>530</v>
      </c>
      <c r="G186">
        <v>195</v>
      </c>
      <c r="I186">
        <v>80</v>
      </c>
      <c r="J186">
        <v>92</v>
      </c>
      <c r="K186">
        <v>0</v>
      </c>
      <c r="L186" t="s">
        <v>1979</v>
      </c>
      <c r="M186">
        <v>38.5</v>
      </c>
      <c r="N186">
        <v>0.5</v>
      </c>
      <c r="O186">
        <v>4610018237686</v>
      </c>
      <c r="Q186" t="s">
        <v>1544</v>
      </c>
      <c r="R186" t="s">
        <v>1869</v>
      </c>
      <c r="S186">
        <v>20</v>
      </c>
      <c r="U186" t="s">
        <v>1879</v>
      </c>
      <c r="V186" t="s">
        <v>1179</v>
      </c>
      <c r="Y186">
        <v>9403601001</v>
      </c>
      <c r="Z186" t="s">
        <v>2081</v>
      </c>
      <c r="AA186" t="s">
        <v>2082</v>
      </c>
      <c r="AB186">
        <v>7490</v>
      </c>
      <c r="AC186">
        <v>6242</v>
      </c>
      <c r="AD186" t="s">
        <v>1125</v>
      </c>
      <c r="AE186">
        <v>0</v>
      </c>
      <c r="AF186">
        <v>0</v>
      </c>
      <c r="AG186" t="s">
        <v>2083</v>
      </c>
      <c r="AH186" t="s">
        <v>2084</v>
      </c>
      <c r="AI186" t="s">
        <v>2085</v>
      </c>
      <c r="AJ186" t="s">
        <v>2086</v>
      </c>
      <c r="AK186" t="s">
        <v>2087</v>
      </c>
      <c r="AL186" t="s">
        <v>2088</v>
      </c>
      <c r="AM186" t="s">
        <v>2089</v>
      </c>
      <c r="AN186" t="s">
        <v>2090</v>
      </c>
      <c r="AO186" t="s">
        <v>2091</v>
      </c>
      <c r="AP186" t="s">
        <v>2092</v>
      </c>
      <c r="AQ186" t="s">
        <v>2093</v>
      </c>
      <c r="AR186" t="s">
        <v>2094</v>
      </c>
      <c r="AS186" t="s">
        <v>2095</v>
      </c>
      <c r="AT186" t="s">
        <v>2096</v>
      </c>
      <c r="AU186" t="s">
        <v>2097</v>
      </c>
      <c r="AV186" t="s">
        <v>2098</v>
      </c>
      <c r="AW186" t="s">
        <v>2099</v>
      </c>
      <c r="AX186" t="s">
        <v>2100</v>
      </c>
    </row>
    <row r="187" spans="1:66" x14ac:dyDescent="0.3">
      <c r="A187" t="s">
        <v>2101</v>
      </c>
      <c r="B187" t="str">
        <f>"0001230.9"</f>
        <v>0001230.9</v>
      </c>
      <c r="C187" t="s">
        <v>304</v>
      </c>
      <c r="D187" t="s">
        <v>1050</v>
      </c>
      <c r="E187">
        <v>1953</v>
      </c>
      <c r="F187">
        <v>550</v>
      </c>
      <c r="G187">
        <v>210</v>
      </c>
      <c r="I187">
        <v>90</v>
      </c>
      <c r="J187">
        <v>190</v>
      </c>
      <c r="K187">
        <v>0</v>
      </c>
      <c r="L187">
        <v>82</v>
      </c>
      <c r="M187">
        <v>80.2</v>
      </c>
      <c r="N187">
        <v>0.5</v>
      </c>
      <c r="O187">
        <v>4610018234852</v>
      </c>
      <c r="Q187" t="s">
        <v>1544</v>
      </c>
      <c r="R187" t="s">
        <v>1869</v>
      </c>
      <c r="S187">
        <v>20</v>
      </c>
      <c r="U187" t="s">
        <v>2102</v>
      </c>
      <c r="V187" t="s">
        <v>2103</v>
      </c>
      <c r="Y187">
        <v>9403601001</v>
      </c>
      <c r="Z187" t="s">
        <v>2104</v>
      </c>
      <c r="AA187" t="s">
        <v>2105</v>
      </c>
      <c r="AB187">
        <v>11990</v>
      </c>
      <c r="AC187">
        <v>9992</v>
      </c>
      <c r="AD187" t="s">
        <v>1539</v>
      </c>
      <c r="AE187">
        <v>0</v>
      </c>
      <c r="AF187">
        <v>0</v>
      </c>
      <c r="AG187" t="s">
        <v>2106</v>
      </c>
      <c r="AH187" t="s">
        <v>2107</v>
      </c>
      <c r="AI187" t="s">
        <v>2108</v>
      </c>
      <c r="AJ187" t="s">
        <v>2109</v>
      </c>
      <c r="AK187" t="s">
        <v>2110</v>
      </c>
      <c r="AL187" t="s">
        <v>2111</v>
      </c>
      <c r="AM187" t="s">
        <v>2112</v>
      </c>
      <c r="AN187" t="s">
        <v>2113</v>
      </c>
      <c r="AO187" t="s">
        <v>2114</v>
      </c>
    </row>
    <row r="188" spans="1:66" x14ac:dyDescent="0.3">
      <c r="A188" t="s">
        <v>2115</v>
      </c>
      <c r="B188" t="str">
        <f>"0001230.30"</f>
        <v>0001230.30</v>
      </c>
      <c r="C188" t="s">
        <v>345</v>
      </c>
      <c r="D188" t="s">
        <v>1050</v>
      </c>
      <c r="E188">
        <v>1953</v>
      </c>
      <c r="F188">
        <v>550</v>
      </c>
      <c r="G188">
        <v>210</v>
      </c>
      <c r="I188">
        <v>90</v>
      </c>
      <c r="J188">
        <v>190</v>
      </c>
      <c r="K188">
        <v>0</v>
      </c>
      <c r="L188">
        <v>82</v>
      </c>
      <c r="M188">
        <v>80.2</v>
      </c>
      <c r="N188">
        <v>0.5</v>
      </c>
      <c r="O188">
        <v>4610018234951</v>
      </c>
      <c r="Q188" t="s">
        <v>1544</v>
      </c>
      <c r="R188" t="s">
        <v>1869</v>
      </c>
      <c r="S188">
        <v>20</v>
      </c>
      <c r="U188" t="s">
        <v>2116</v>
      </c>
      <c r="V188" t="s">
        <v>2103</v>
      </c>
      <c r="Y188">
        <v>9403601001</v>
      </c>
      <c r="Z188" t="s">
        <v>2117</v>
      </c>
      <c r="AA188" t="s">
        <v>2118</v>
      </c>
      <c r="AB188">
        <v>11990</v>
      </c>
      <c r="AC188">
        <v>9992</v>
      </c>
      <c r="AD188" t="s">
        <v>1539</v>
      </c>
      <c r="AE188">
        <v>0</v>
      </c>
      <c r="AF188">
        <v>3</v>
      </c>
      <c r="AG188" t="s">
        <v>2119</v>
      </c>
      <c r="AH188" t="s">
        <v>2120</v>
      </c>
      <c r="AI188" t="s">
        <v>2121</v>
      </c>
      <c r="AJ188" t="s">
        <v>2122</v>
      </c>
      <c r="AK188" t="s">
        <v>2123</v>
      </c>
      <c r="AL188" t="s">
        <v>2124</v>
      </c>
      <c r="AM188" t="s">
        <v>2125</v>
      </c>
      <c r="AN188" t="s">
        <v>2126</v>
      </c>
      <c r="AO188" t="s">
        <v>2127</v>
      </c>
      <c r="AP188" t="s">
        <v>2128</v>
      </c>
      <c r="AQ188" t="s">
        <v>2129</v>
      </c>
      <c r="AR188" t="s">
        <v>2130</v>
      </c>
    </row>
    <row r="189" spans="1:66" x14ac:dyDescent="0.3">
      <c r="A189" t="s">
        <v>2131</v>
      </c>
      <c r="B189" t="str">
        <f>"0001231.9"</f>
        <v>0001231.9</v>
      </c>
      <c r="C189" t="s">
        <v>304</v>
      </c>
      <c r="D189" t="s">
        <v>1050</v>
      </c>
      <c r="E189">
        <v>1950</v>
      </c>
      <c r="F189">
        <v>550</v>
      </c>
      <c r="G189">
        <v>90</v>
      </c>
      <c r="I189">
        <v>45</v>
      </c>
      <c r="J189">
        <v>190</v>
      </c>
      <c r="K189">
        <v>0</v>
      </c>
      <c r="L189" t="s">
        <v>2132</v>
      </c>
      <c r="M189">
        <v>42.5</v>
      </c>
      <c r="O189">
        <v>4610018234869</v>
      </c>
      <c r="Q189" t="s">
        <v>1544</v>
      </c>
      <c r="R189" t="s">
        <v>1869</v>
      </c>
      <c r="S189">
        <v>20</v>
      </c>
      <c r="U189" t="s">
        <v>2133</v>
      </c>
      <c r="V189" t="s">
        <v>1179</v>
      </c>
      <c r="Y189">
        <v>9403609009</v>
      </c>
      <c r="Z189" t="s">
        <v>2134</v>
      </c>
      <c r="AA189" t="s">
        <v>2135</v>
      </c>
      <c r="AB189">
        <v>5490</v>
      </c>
      <c r="AC189">
        <v>4575</v>
      </c>
      <c r="AD189" t="s">
        <v>1539</v>
      </c>
      <c r="AE189">
        <v>0</v>
      </c>
      <c r="AF189">
        <v>0</v>
      </c>
      <c r="AG189" t="s">
        <v>2136</v>
      </c>
      <c r="AH189" t="s">
        <v>2137</v>
      </c>
      <c r="AI189" t="s">
        <v>2138</v>
      </c>
      <c r="AJ189" t="s">
        <v>2139</v>
      </c>
    </row>
    <row r="190" spans="1:66" x14ac:dyDescent="0.3">
      <c r="A190" t="s">
        <v>2140</v>
      </c>
      <c r="B190" t="str">
        <f>"0001231.30"</f>
        <v>0001231.30</v>
      </c>
      <c r="C190" t="s">
        <v>345</v>
      </c>
      <c r="D190" t="s">
        <v>1050</v>
      </c>
      <c r="E190">
        <v>1950</v>
      </c>
      <c r="F190">
        <v>550</v>
      </c>
      <c r="G190">
        <v>90</v>
      </c>
      <c r="I190">
        <v>45</v>
      </c>
      <c r="J190">
        <v>190</v>
      </c>
      <c r="K190">
        <v>0</v>
      </c>
      <c r="L190" t="s">
        <v>2132</v>
      </c>
      <c r="M190">
        <v>42.5</v>
      </c>
      <c r="O190">
        <v>4610018234968</v>
      </c>
      <c r="Q190" t="s">
        <v>1544</v>
      </c>
      <c r="R190" t="s">
        <v>1869</v>
      </c>
      <c r="S190">
        <v>20</v>
      </c>
      <c r="U190" t="s">
        <v>2133</v>
      </c>
      <c r="V190" t="s">
        <v>1179</v>
      </c>
      <c r="Y190">
        <v>9403601001</v>
      </c>
      <c r="Z190" t="s">
        <v>2141</v>
      </c>
      <c r="AA190" t="s">
        <v>2142</v>
      </c>
      <c r="AB190">
        <v>5490</v>
      </c>
      <c r="AC190">
        <v>4575</v>
      </c>
      <c r="AD190" t="s">
        <v>1539</v>
      </c>
      <c r="AE190">
        <v>0</v>
      </c>
      <c r="AF190">
        <v>0</v>
      </c>
      <c r="AG190" t="s">
        <v>2143</v>
      </c>
      <c r="AH190" t="s">
        <v>2144</v>
      </c>
    </row>
    <row r="191" spans="1:66" x14ac:dyDescent="0.3">
      <c r="A191" t="s">
        <v>2145</v>
      </c>
      <c r="B191" t="str">
        <f>"0003023"</f>
        <v>0003023</v>
      </c>
      <c r="C191" t="s">
        <v>345</v>
      </c>
      <c r="D191" t="s">
        <v>280</v>
      </c>
      <c r="E191">
        <v>1270</v>
      </c>
      <c r="F191">
        <v>770</v>
      </c>
      <c r="G191">
        <v>130</v>
      </c>
      <c r="H191">
        <v>124</v>
      </c>
      <c r="I191">
        <v>74</v>
      </c>
      <c r="J191">
        <v>112</v>
      </c>
      <c r="K191" t="s">
        <v>1335</v>
      </c>
      <c r="L191">
        <v>18</v>
      </c>
      <c r="M191">
        <v>15.5</v>
      </c>
      <c r="O191">
        <v>4630074144339</v>
      </c>
      <c r="Q191" t="s">
        <v>1544</v>
      </c>
      <c r="R191" t="s">
        <v>1869</v>
      </c>
      <c r="S191">
        <v>10</v>
      </c>
      <c r="U191" t="s">
        <v>2146</v>
      </c>
      <c r="V191" t="s">
        <v>845</v>
      </c>
      <c r="Y191">
        <v>9403500009</v>
      </c>
      <c r="Z191" t="s">
        <v>2147</v>
      </c>
      <c r="AA191" t="s">
        <v>2148</v>
      </c>
      <c r="AB191">
        <v>6490</v>
      </c>
      <c r="AC191">
        <v>5408</v>
      </c>
      <c r="AD191" t="s">
        <v>288</v>
      </c>
      <c r="AE191">
        <v>0</v>
      </c>
      <c r="AF191">
        <v>0</v>
      </c>
      <c r="AG191" t="s">
        <v>2149</v>
      </c>
      <c r="AH191" t="s">
        <v>2150</v>
      </c>
      <c r="AI191" t="s">
        <v>2151</v>
      </c>
      <c r="AJ191" t="s">
        <v>2152</v>
      </c>
    </row>
    <row r="192" spans="1:66" x14ac:dyDescent="0.3">
      <c r="A192" t="s">
        <v>2153</v>
      </c>
      <c r="B192" t="str">
        <f>"0001227.9"</f>
        <v>0001227.9</v>
      </c>
      <c r="C192" t="s">
        <v>304</v>
      </c>
      <c r="D192" t="s">
        <v>1050</v>
      </c>
      <c r="E192">
        <v>1725</v>
      </c>
      <c r="F192">
        <v>725</v>
      </c>
      <c r="G192">
        <v>210</v>
      </c>
      <c r="H192">
        <v>170</v>
      </c>
      <c r="I192">
        <v>60</v>
      </c>
      <c r="J192">
        <v>110</v>
      </c>
      <c r="K192" t="s">
        <v>1051</v>
      </c>
      <c r="L192">
        <v>83</v>
      </c>
      <c r="M192">
        <v>80.8</v>
      </c>
      <c r="N192">
        <v>0.5</v>
      </c>
      <c r="O192">
        <v>4610018234838</v>
      </c>
      <c r="P192" t="s">
        <v>283</v>
      </c>
      <c r="Q192" t="s">
        <v>1544</v>
      </c>
      <c r="R192" t="s">
        <v>1869</v>
      </c>
      <c r="S192">
        <v>10</v>
      </c>
      <c r="U192" t="s">
        <v>1945</v>
      </c>
      <c r="V192" t="s">
        <v>1132</v>
      </c>
      <c r="X192" t="s">
        <v>586</v>
      </c>
      <c r="Y192">
        <v>9403500001</v>
      </c>
      <c r="Z192" t="s">
        <v>2154</v>
      </c>
      <c r="AA192" t="s">
        <v>2155</v>
      </c>
      <c r="AB192">
        <v>17490</v>
      </c>
      <c r="AC192">
        <v>14575</v>
      </c>
      <c r="AD192" t="s">
        <v>1057</v>
      </c>
      <c r="AE192">
        <v>0</v>
      </c>
      <c r="AF192">
        <v>0</v>
      </c>
      <c r="AG192" t="s">
        <v>2156</v>
      </c>
      <c r="AH192" t="s">
        <v>2157</v>
      </c>
      <c r="AI192" t="s">
        <v>2158</v>
      </c>
      <c r="AJ192" t="s">
        <v>2159</v>
      </c>
      <c r="AK192" t="s">
        <v>2160</v>
      </c>
      <c r="AL192" t="s">
        <v>2161</v>
      </c>
      <c r="AM192" t="s">
        <v>2162</v>
      </c>
      <c r="AN192" t="s">
        <v>2163</v>
      </c>
      <c r="AO192" t="s">
        <v>2164</v>
      </c>
      <c r="AP192" t="s">
        <v>2165</v>
      </c>
      <c r="AQ192" t="s">
        <v>2166</v>
      </c>
      <c r="AR192" t="s">
        <v>2167</v>
      </c>
      <c r="AS192" t="s">
        <v>2168</v>
      </c>
      <c r="AT192" t="s">
        <v>2169</v>
      </c>
      <c r="AU192" t="s">
        <v>2170</v>
      </c>
      <c r="AV192" t="s">
        <v>2171</v>
      </c>
      <c r="AW192" t="s">
        <v>2172</v>
      </c>
      <c r="AX192" t="s">
        <v>2173</v>
      </c>
      <c r="AY192" t="s">
        <v>2174</v>
      </c>
      <c r="AZ192" t="s">
        <v>2175</v>
      </c>
      <c r="BA192" t="s">
        <v>2176</v>
      </c>
      <c r="BB192" t="s">
        <v>2177</v>
      </c>
      <c r="BC192" t="s">
        <v>2178</v>
      </c>
      <c r="BD192" t="s">
        <v>2179</v>
      </c>
      <c r="BE192" t="s">
        <v>2180</v>
      </c>
      <c r="BF192" t="s">
        <v>2181</v>
      </c>
      <c r="BG192" t="s">
        <v>2182</v>
      </c>
      <c r="BH192" t="s">
        <v>2183</v>
      </c>
      <c r="BI192" t="s">
        <v>2184</v>
      </c>
      <c r="BJ192" t="s">
        <v>2185</v>
      </c>
      <c r="BK192" t="s">
        <v>2186</v>
      </c>
    </row>
    <row r="193" spans="1:61" x14ac:dyDescent="0.3">
      <c r="A193" t="s">
        <v>2187</v>
      </c>
      <c r="B193" t="str">
        <f>"0001227.41"</f>
        <v>0001227.41</v>
      </c>
      <c r="C193" t="s">
        <v>1678</v>
      </c>
      <c r="D193" t="s">
        <v>1050</v>
      </c>
      <c r="E193">
        <v>1725</v>
      </c>
      <c r="F193">
        <v>725</v>
      </c>
      <c r="G193">
        <v>210</v>
      </c>
      <c r="H193">
        <v>170</v>
      </c>
      <c r="I193">
        <v>60</v>
      </c>
      <c r="J193">
        <v>110</v>
      </c>
      <c r="K193" t="s">
        <v>1051</v>
      </c>
      <c r="L193">
        <v>83</v>
      </c>
      <c r="M193">
        <v>80</v>
      </c>
      <c r="N193">
        <v>0.5</v>
      </c>
      <c r="O193">
        <v>4610018236405</v>
      </c>
      <c r="Q193" t="s">
        <v>1544</v>
      </c>
      <c r="R193" t="s">
        <v>1869</v>
      </c>
      <c r="S193">
        <v>10</v>
      </c>
      <c r="U193" t="s">
        <v>1945</v>
      </c>
      <c r="V193" t="s">
        <v>181</v>
      </c>
      <c r="Y193">
        <v>9403500001</v>
      </c>
      <c r="Z193" t="s">
        <v>2188</v>
      </c>
      <c r="AA193" t="s">
        <v>2189</v>
      </c>
      <c r="AB193">
        <v>16990</v>
      </c>
      <c r="AC193">
        <v>14158</v>
      </c>
      <c r="AD193" t="s">
        <v>1057</v>
      </c>
      <c r="AE193">
        <v>0</v>
      </c>
      <c r="AF193">
        <v>0</v>
      </c>
      <c r="AG193" t="s">
        <v>2190</v>
      </c>
      <c r="AH193" t="s">
        <v>2191</v>
      </c>
      <c r="AI193" t="s">
        <v>2192</v>
      </c>
      <c r="AJ193" t="s">
        <v>2193</v>
      </c>
      <c r="AK193" t="s">
        <v>2194</v>
      </c>
      <c r="AL193" t="s">
        <v>2195</v>
      </c>
      <c r="AM193" t="s">
        <v>2196</v>
      </c>
      <c r="AN193" t="s">
        <v>2197</v>
      </c>
      <c r="AO193" t="s">
        <v>2198</v>
      </c>
      <c r="AP193" t="s">
        <v>2199</v>
      </c>
      <c r="AQ193" t="s">
        <v>2200</v>
      </c>
      <c r="AR193" t="s">
        <v>2201</v>
      </c>
      <c r="AS193" t="s">
        <v>2202</v>
      </c>
      <c r="AT193" t="s">
        <v>2203</v>
      </c>
      <c r="AU193" t="s">
        <v>2204</v>
      </c>
      <c r="AV193" t="s">
        <v>2205</v>
      </c>
      <c r="AW193" t="s">
        <v>2206</v>
      </c>
      <c r="AX193" t="s">
        <v>2207</v>
      </c>
      <c r="AY193" t="s">
        <v>2208</v>
      </c>
      <c r="AZ193" t="s">
        <v>2209</v>
      </c>
      <c r="BA193" t="s">
        <v>2210</v>
      </c>
      <c r="BB193" t="s">
        <v>2211</v>
      </c>
      <c r="BC193" t="s">
        <v>2212</v>
      </c>
      <c r="BD193" t="s">
        <v>2213</v>
      </c>
      <c r="BE193" t="s">
        <v>2214</v>
      </c>
      <c r="BF193" t="s">
        <v>2215</v>
      </c>
      <c r="BG193" t="s">
        <v>2216</v>
      </c>
      <c r="BH193" t="s">
        <v>2217</v>
      </c>
      <c r="BI193" t="s">
        <v>2218</v>
      </c>
    </row>
    <row r="194" spans="1:61" x14ac:dyDescent="0.3">
      <c r="A194" t="s">
        <v>2219</v>
      </c>
      <c r="B194" t="str">
        <f>"0001227.11"</f>
        <v>0001227.11</v>
      </c>
      <c r="C194" t="s">
        <v>1093</v>
      </c>
      <c r="D194" t="s">
        <v>1050</v>
      </c>
      <c r="E194">
        <v>1729</v>
      </c>
      <c r="F194">
        <v>729</v>
      </c>
      <c r="G194">
        <v>210</v>
      </c>
      <c r="H194">
        <v>170</v>
      </c>
      <c r="I194">
        <v>60</v>
      </c>
      <c r="J194">
        <v>110</v>
      </c>
      <c r="K194" t="s">
        <v>1051</v>
      </c>
      <c r="L194">
        <v>81</v>
      </c>
      <c r="M194">
        <v>76.900000000000006</v>
      </c>
      <c r="N194">
        <v>0.5</v>
      </c>
      <c r="O194">
        <v>4610018236412</v>
      </c>
      <c r="Q194" t="s">
        <v>1544</v>
      </c>
      <c r="R194" t="s">
        <v>1869</v>
      </c>
      <c r="S194">
        <v>10</v>
      </c>
      <c r="U194" t="s">
        <v>1945</v>
      </c>
      <c r="V194" t="s">
        <v>673</v>
      </c>
      <c r="Y194">
        <v>9403500001</v>
      </c>
      <c r="Z194" t="s">
        <v>2220</v>
      </c>
      <c r="AA194" t="s">
        <v>2221</v>
      </c>
      <c r="AB194">
        <v>13990</v>
      </c>
      <c r="AC194">
        <v>11658</v>
      </c>
      <c r="AD194" t="s">
        <v>1057</v>
      </c>
      <c r="AG194" t="s">
        <v>2222</v>
      </c>
      <c r="AH194" t="s">
        <v>2223</v>
      </c>
      <c r="AI194" t="s">
        <v>2224</v>
      </c>
      <c r="AJ194" t="s">
        <v>2225</v>
      </c>
      <c r="AK194" t="s">
        <v>2226</v>
      </c>
      <c r="AL194" t="s">
        <v>2227</v>
      </c>
      <c r="AM194" t="s">
        <v>2228</v>
      </c>
      <c r="AN194" t="s">
        <v>2229</v>
      </c>
      <c r="AO194" t="s">
        <v>2230</v>
      </c>
      <c r="AP194" t="s">
        <v>2231</v>
      </c>
      <c r="AQ194" t="s">
        <v>2232</v>
      </c>
      <c r="AR194" t="s">
        <v>2233</v>
      </c>
      <c r="AS194" t="s">
        <v>2234</v>
      </c>
      <c r="AT194" t="s">
        <v>2235</v>
      </c>
      <c r="AU194" t="s">
        <v>2236</v>
      </c>
      <c r="AV194" t="s">
        <v>2237</v>
      </c>
      <c r="AW194" t="s">
        <v>2238</v>
      </c>
      <c r="AX194" t="s">
        <v>2239</v>
      </c>
      <c r="AY194" t="s">
        <v>2240</v>
      </c>
      <c r="AZ194" t="s">
        <v>2241</v>
      </c>
      <c r="BA194" t="s">
        <v>2242</v>
      </c>
      <c r="BB194" t="s">
        <v>2243</v>
      </c>
      <c r="BC194" t="s">
        <v>2244</v>
      </c>
      <c r="BD194" t="s">
        <v>2245</v>
      </c>
      <c r="BE194" t="s">
        <v>2246</v>
      </c>
      <c r="BF194" t="s">
        <v>2247</v>
      </c>
      <c r="BG194" t="s">
        <v>2248</v>
      </c>
    </row>
    <row r="195" spans="1:61" x14ac:dyDescent="0.3">
      <c r="A195" t="s">
        <v>2249</v>
      </c>
      <c r="B195" t="str">
        <f>"0001227.2"</f>
        <v>0001227.2</v>
      </c>
      <c r="C195" t="s">
        <v>1534</v>
      </c>
      <c r="D195" t="s">
        <v>2250</v>
      </c>
      <c r="E195">
        <v>1729</v>
      </c>
      <c r="F195">
        <v>729</v>
      </c>
      <c r="G195">
        <v>210</v>
      </c>
      <c r="H195">
        <v>170</v>
      </c>
      <c r="I195">
        <v>60</v>
      </c>
      <c r="J195">
        <v>110</v>
      </c>
      <c r="K195" t="s">
        <v>1051</v>
      </c>
      <c r="L195">
        <v>81</v>
      </c>
      <c r="M195">
        <v>76.900000000000006</v>
      </c>
      <c r="O195">
        <v>4610018236429</v>
      </c>
      <c r="Q195" t="s">
        <v>1544</v>
      </c>
      <c r="R195" t="s">
        <v>1869</v>
      </c>
      <c r="S195">
        <v>10</v>
      </c>
      <c r="U195" t="s">
        <v>2251</v>
      </c>
      <c r="V195" t="s">
        <v>1812</v>
      </c>
      <c r="Y195">
        <v>9403500009</v>
      </c>
      <c r="Z195" t="s">
        <v>2252</v>
      </c>
      <c r="AA195" t="s">
        <v>2253</v>
      </c>
      <c r="AB195">
        <v>11746</v>
      </c>
      <c r="AC195">
        <v>9788</v>
      </c>
      <c r="AD195" t="s">
        <v>1057</v>
      </c>
      <c r="AE195">
        <v>0</v>
      </c>
      <c r="AG195" t="s">
        <v>2254</v>
      </c>
      <c r="AH195" t="s">
        <v>2255</v>
      </c>
      <c r="AI195" t="s">
        <v>2256</v>
      </c>
      <c r="AJ195" t="s">
        <v>2257</v>
      </c>
      <c r="AK195" t="s">
        <v>2258</v>
      </c>
      <c r="AL195" t="s">
        <v>2259</v>
      </c>
      <c r="AM195" t="s">
        <v>2260</v>
      </c>
      <c r="AN195" t="s">
        <v>2261</v>
      </c>
      <c r="AO195" t="s">
        <v>2262</v>
      </c>
      <c r="AP195" t="s">
        <v>2263</v>
      </c>
      <c r="AQ195" t="s">
        <v>2264</v>
      </c>
      <c r="AR195" t="s">
        <v>2265</v>
      </c>
      <c r="AS195" t="s">
        <v>2266</v>
      </c>
      <c r="AT195" t="s">
        <v>2267</v>
      </c>
      <c r="AU195" t="s">
        <v>2268</v>
      </c>
      <c r="AV195" t="s">
        <v>2269</v>
      </c>
      <c r="AW195" t="s">
        <v>2270</v>
      </c>
      <c r="AX195" t="s">
        <v>2271</v>
      </c>
      <c r="AY195" t="s">
        <v>2272</v>
      </c>
      <c r="AZ195" t="s">
        <v>2273</v>
      </c>
      <c r="BA195" t="s">
        <v>2274</v>
      </c>
      <c r="BB195" t="s">
        <v>2275</v>
      </c>
      <c r="BC195" t="s">
        <v>2276</v>
      </c>
      <c r="BD195" t="s">
        <v>2277</v>
      </c>
      <c r="BE195" t="s">
        <v>2278</v>
      </c>
      <c r="BF195" t="s">
        <v>2279</v>
      </c>
      <c r="BG195" t="s">
        <v>2280</v>
      </c>
      <c r="BH195" t="s">
        <v>2281</v>
      </c>
      <c r="BI195" t="s">
        <v>2282</v>
      </c>
    </row>
    <row r="196" spans="1:61" x14ac:dyDescent="0.3">
      <c r="A196" t="s">
        <v>2283</v>
      </c>
      <c r="B196" t="str">
        <f>"0001267"</f>
        <v>0001267</v>
      </c>
      <c r="C196" t="s">
        <v>2284</v>
      </c>
      <c r="D196" t="s">
        <v>110</v>
      </c>
      <c r="E196">
        <v>330</v>
      </c>
      <c r="F196">
        <v>250</v>
      </c>
      <c r="G196">
        <v>40</v>
      </c>
      <c r="H196">
        <v>120</v>
      </c>
      <c r="I196">
        <v>60</v>
      </c>
      <c r="K196">
        <v>0</v>
      </c>
      <c r="L196" t="s">
        <v>145</v>
      </c>
      <c r="M196">
        <v>0.5</v>
      </c>
      <c r="O196">
        <v>4610018233909</v>
      </c>
      <c r="Q196" t="s">
        <v>1544</v>
      </c>
      <c r="S196">
        <v>20</v>
      </c>
      <c r="U196" t="s">
        <v>2285</v>
      </c>
      <c r="V196" t="s">
        <v>118</v>
      </c>
      <c r="Y196">
        <v>6302210000</v>
      </c>
      <c r="Z196" t="s">
        <v>2286</v>
      </c>
      <c r="AA196" t="s">
        <v>2287</v>
      </c>
      <c r="AB196">
        <v>850</v>
      </c>
      <c r="AC196">
        <v>708</v>
      </c>
      <c r="AD196" t="s">
        <v>149</v>
      </c>
      <c r="AE196">
        <v>0</v>
      </c>
      <c r="AF196">
        <v>0</v>
      </c>
      <c r="AG196" t="s">
        <v>2288</v>
      </c>
    </row>
    <row r="197" spans="1:61" x14ac:dyDescent="0.3">
      <c r="A197" t="s">
        <v>2289</v>
      </c>
      <c r="B197" t="str">
        <f>"0001344-1"</f>
        <v>0001344-1</v>
      </c>
      <c r="C197" t="s">
        <v>304</v>
      </c>
      <c r="D197" t="s">
        <v>2290</v>
      </c>
      <c r="E197">
        <v>840</v>
      </c>
      <c r="F197">
        <v>680</v>
      </c>
      <c r="G197">
        <v>40</v>
      </c>
      <c r="H197">
        <v>70</v>
      </c>
      <c r="I197">
        <v>50</v>
      </c>
      <c r="K197">
        <v>0</v>
      </c>
      <c r="L197" t="s">
        <v>2291</v>
      </c>
      <c r="M197">
        <v>0.6</v>
      </c>
      <c r="O197">
        <v>4610018236870</v>
      </c>
      <c r="Q197" t="s">
        <v>1544</v>
      </c>
      <c r="S197">
        <v>20</v>
      </c>
      <c r="U197" t="s">
        <v>2292</v>
      </c>
      <c r="V197" t="s">
        <v>673</v>
      </c>
      <c r="Y197">
        <v>9404909000</v>
      </c>
      <c r="Z197" t="s">
        <v>2293</v>
      </c>
      <c r="AA197" t="s">
        <v>2294</v>
      </c>
      <c r="AB197">
        <v>800</v>
      </c>
      <c r="AC197">
        <v>667</v>
      </c>
      <c r="AD197" t="s">
        <v>240</v>
      </c>
      <c r="AE197">
        <v>0</v>
      </c>
      <c r="AF197">
        <v>0</v>
      </c>
      <c r="AG197" t="s">
        <v>2295</v>
      </c>
      <c r="AH197" t="s">
        <v>2296</v>
      </c>
      <c r="AI197" t="s">
        <v>2297</v>
      </c>
    </row>
    <row r="198" spans="1:61" x14ac:dyDescent="0.3">
      <c r="A198" t="s">
        <v>2298</v>
      </c>
      <c r="B198" t="str">
        <f>"0001345-1"</f>
        <v>0001345-1</v>
      </c>
      <c r="D198" t="s">
        <v>2290</v>
      </c>
      <c r="E198">
        <v>900</v>
      </c>
      <c r="F198">
        <v>800</v>
      </c>
      <c r="G198">
        <v>40</v>
      </c>
      <c r="K198">
        <v>0</v>
      </c>
      <c r="L198" t="s">
        <v>2299</v>
      </c>
      <c r="M198">
        <v>0.7</v>
      </c>
      <c r="O198">
        <v>4610018236955</v>
      </c>
      <c r="Q198" t="s">
        <v>1544</v>
      </c>
      <c r="S198">
        <v>20</v>
      </c>
      <c r="U198" t="s">
        <v>2300</v>
      </c>
      <c r="V198" t="s">
        <v>673</v>
      </c>
      <c r="Y198">
        <v>9404908000</v>
      </c>
      <c r="Z198" t="s">
        <v>2301</v>
      </c>
      <c r="AA198" t="s">
        <v>2302</v>
      </c>
      <c r="AB198">
        <v>1290</v>
      </c>
      <c r="AC198">
        <v>1075</v>
      </c>
      <c r="AD198" t="s">
        <v>240</v>
      </c>
      <c r="AE198">
        <v>0</v>
      </c>
      <c r="AF198">
        <v>0</v>
      </c>
      <c r="AG198" t="s">
        <v>2303</v>
      </c>
      <c r="AH198" t="s">
        <v>2304</v>
      </c>
      <c r="AI198" t="s">
        <v>2305</v>
      </c>
    </row>
    <row r="199" spans="1:61" x14ac:dyDescent="0.3">
      <c r="A199" t="s">
        <v>2306</v>
      </c>
      <c r="B199" t="str">
        <f>"0001200-2"</f>
        <v>0001200-2</v>
      </c>
      <c r="C199" t="s">
        <v>116</v>
      </c>
      <c r="D199" t="s">
        <v>117</v>
      </c>
      <c r="E199">
        <v>580</v>
      </c>
      <c r="F199">
        <v>430</v>
      </c>
      <c r="G199">
        <v>18</v>
      </c>
      <c r="H199">
        <v>120</v>
      </c>
      <c r="K199">
        <v>0</v>
      </c>
      <c r="L199">
        <v>3</v>
      </c>
      <c r="M199">
        <v>2.8</v>
      </c>
      <c r="O199">
        <v>4610018232247</v>
      </c>
      <c r="Q199" t="s">
        <v>1544</v>
      </c>
      <c r="S199">
        <v>20</v>
      </c>
      <c r="U199" t="s">
        <v>2307</v>
      </c>
      <c r="V199" t="s">
        <v>128</v>
      </c>
      <c r="W199" t="s">
        <v>118</v>
      </c>
      <c r="Y199">
        <v>6302210000</v>
      </c>
      <c r="Z199" t="s">
        <v>2308</v>
      </c>
      <c r="AA199" t="s">
        <v>2309</v>
      </c>
      <c r="AB199">
        <v>2250</v>
      </c>
      <c r="AC199">
        <v>1875</v>
      </c>
      <c r="AD199" t="s">
        <v>122</v>
      </c>
      <c r="AE199">
        <v>0</v>
      </c>
      <c r="AF199">
        <v>0</v>
      </c>
      <c r="AG199" t="s">
        <v>2310</v>
      </c>
      <c r="AH199" t="s">
        <v>2311</v>
      </c>
      <c r="AI199" t="s">
        <v>2312</v>
      </c>
      <c r="AJ199" t="s">
        <v>2313</v>
      </c>
      <c r="AK199" t="s">
        <v>2314</v>
      </c>
      <c r="AL199" t="s">
        <v>2315</v>
      </c>
      <c r="AM199" t="s">
        <v>2316</v>
      </c>
      <c r="AN199" t="s">
        <v>2317</v>
      </c>
      <c r="AO199" t="s">
        <v>2318</v>
      </c>
    </row>
    <row r="200" spans="1:61" x14ac:dyDescent="0.3">
      <c r="A200" t="s">
        <v>2319</v>
      </c>
      <c r="B200" t="str">
        <f>"0001220"</f>
        <v>0001220</v>
      </c>
      <c r="C200" t="s">
        <v>135</v>
      </c>
      <c r="D200" t="s">
        <v>1831</v>
      </c>
      <c r="E200">
        <v>280</v>
      </c>
      <c r="F200">
        <v>515</v>
      </c>
      <c r="G200">
        <v>660</v>
      </c>
      <c r="H200">
        <v>50</v>
      </c>
      <c r="I200">
        <v>85</v>
      </c>
      <c r="J200">
        <v>102</v>
      </c>
      <c r="K200" t="s">
        <v>2320</v>
      </c>
      <c r="L200" s="1">
        <v>45846</v>
      </c>
      <c r="M200">
        <v>8</v>
      </c>
      <c r="O200">
        <v>4610018233350</v>
      </c>
      <c r="Q200" t="s">
        <v>321</v>
      </c>
      <c r="S200">
        <v>10</v>
      </c>
      <c r="V200" t="s">
        <v>2321</v>
      </c>
      <c r="Y200">
        <v>9401710009</v>
      </c>
      <c r="Z200" t="s">
        <v>2322</v>
      </c>
      <c r="AA200" t="s">
        <v>2323</v>
      </c>
      <c r="AB200">
        <v>5990</v>
      </c>
      <c r="AC200">
        <v>4992</v>
      </c>
      <c r="AD200" t="s">
        <v>1836</v>
      </c>
      <c r="AE200">
        <v>0</v>
      </c>
      <c r="AF200">
        <v>0</v>
      </c>
      <c r="AG200" t="s">
        <v>2324</v>
      </c>
      <c r="AH200" t="s">
        <v>2325</v>
      </c>
    </row>
    <row r="201" spans="1:61" x14ac:dyDescent="0.3">
      <c r="A201" t="s">
        <v>2326</v>
      </c>
      <c r="B201" t="str">
        <f>"0001221"</f>
        <v>0001221</v>
      </c>
      <c r="C201" t="s">
        <v>116</v>
      </c>
      <c r="D201" t="s">
        <v>1831</v>
      </c>
      <c r="E201">
        <v>280</v>
      </c>
      <c r="F201">
        <v>515</v>
      </c>
      <c r="G201">
        <v>660</v>
      </c>
      <c r="H201">
        <v>50</v>
      </c>
      <c r="I201">
        <v>85</v>
      </c>
      <c r="J201">
        <v>102</v>
      </c>
      <c r="K201" t="s">
        <v>2320</v>
      </c>
      <c r="L201" s="1">
        <v>45846</v>
      </c>
      <c r="M201">
        <v>8</v>
      </c>
      <c r="O201">
        <v>4610018233374</v>
      </c>
      <c r="Q201" t="s">
        <v>321</v>
      </c>
      <c r="S201">
        <v>10</v>
      </c>
      <c r="V201" t="s">
        <v>2321</v>
      </c>
      <c r="Y201">
        <v>9401710009</v>
      </c>
      <c r="Z201" t="s">
        <v>2327</v>
      </c>
      <c r="AA201" t="s">
        <v>2328</v>
      </c>
      <c r="AB201">
        <v>5990</v>
      </c>
      <c r="AC201">
        <v>4992</v>
      </c>
      <c r="AD201" t="s">
        <v>1836</v>
      </c>
      <c r="AE201">
        <v>0</v>
      </c>
      <c r="AF201">
        <v>0</v>
      </c>
      <c r="AG201" t="s">
        <v>2329</v>
      </c>
      <c r="AH201" t="s">
        <v>2330</v>
      </c>
      <c r="AI201" t="s">
        <v>2331</v>
      </c>
      <c r="AJ201" t="s">
        <v>2332</v>
      </c>
      <c r="AK201" t="s">
        <v>2333</v>
      </c>
      <c r="AL201" t="s">
        <v>2334</v>
      </c>
      <c r="AM201" t="s">
        <v>2335</v>
      </c>
      <c r="AN201" t="s">
        <v>2336</v>
      </c>
    </row>
    <row r="202" spans="1:61" x14ac:dyDescent="0.3">
      <c r="A202" t="s">
        <v>2337</v>
      </c>
      <c r="B202" t="str">
        <f>"0001222"</f>
        <v>0001222</v>
      </c>
      <c r="C202" t="s">
        <v>144</v>
      </c>
      <c r="D202" t="s">
        <v>1831</v>
      </c>
      <c r="E202">
        <v>280</v>
      </c>
      <c r="F202">
        <v>515</v>
      </c>
      <c r="G202">
        <v>660</v>
      </c>
      <c r="H202">
        <v>50</v>
      </c>
      <c r="I202">
        <v>85</v>
      </c>
      <c r="J202">
        <v>102</v>
      </c>
      <c r="K202" t="s">
        <v>2320</v>
      </c>
      <c r="L202" s="1">
        <v>45846</v>
      </c>
      <c r="M202">
        <v>8</v>
      </c>
      <c r="O202">
        <v>4610018233367</v>
      </c>
      <c r="Q202" t="s">
        <v>321</v>
      </c>
      <c r="S202">
        <v>10</v>
      </c>
      <c r="V202" t="s">
        <v>2321</v>
      </c>
      <c r="Y202">
        <v>9401710009</v>
      </c>
      <c r="Z202" t="s">
        <v>2338</v>
      </c>
      <c r="AA202" t="s">
        <v>2339</v>
      </c>
      <c r="AB202">
        <v>5990</v>
      </c>
      <c r="AC202">
        <v>4992</v>
      </c>
      <c r="AD202" t="s">
        <v>1836</v>
      </c>
      <c r="AE202">
        <v>0</v>
      </c>
      <c r="AF202">
        <v>0</v>
      </c>
      <c r="AG202" t="s">
        <v>2340</v>
      </c>
      <c r="AH202" t="s">
        <v>2341</v>
      </c>
      <c r="AI202" t="s">
        <v>2342</v>
      </c>
      <c r="AJ202" t="s">
        <v>2343</v>
      </c>
      <c r="AK202" t="s">
        <v>2344</v>
      </c>
      <c r="AL202" t="s">
        <v>2345</v>
      </c>
      <c r="AM202" t="s">
        <v>2346</v>
      </c>
      <c r="AN202" t="s">
        <v>2347</v>
      </c>
      <c r="AO202" t="s">
        <v>2348</v>
      </c>
      <c r="AP202" t="s">
        <v>2349</v>
      </c>
      <c r="AQ202" t="s">
        <v>2350</v>
      </c>
      <c r="AR202" t="s">
        <v>2351</v>
      </c>
      <c r="AS202" t="s">
        <v>2352</v>
      </c>
    </row>
    <row r="203" spans="1:61" x14ac:dyDescent="0.3">
      <c r="A203" t="s">
        <v>2353</v>
      </c>
      <c r="B203" t="str">
        <f>"0001353.9"</f>
        <v>0001353.9</v>
      </c>
      <c r="C203" t="s">
        <v>304</v>
      </c>
      <c r="D203" t="s">
        <v>1050</v>
      </c>
      <c r="E203">
        <v>855</v>
      </c>
      <c r="F203">
        <v>150</v>
      </c>
      <c r="G203">
        <v>90</v>
      </c>
      <c r="H203">
        <v>75</v>
      </c>
      <c r="I203">
        <v>80</v>
      </c>
      <c r="K203">
        <v>0</v>
      </c>
      <c r="L203" s="1">
        <v>45873</v>
      </c>
      <c r="M203">
        <v>4.4000000000000004</v>
      </c>
      <c r="O203">
        <v>4610018238966</v>
      </c>
      <c r="Q203" t="s">
        <v>1544</v>
      </c>
      <c r="S203">
        <v>20</v>
      </c>
      <c r="U203" t="s">
        <v>2354</v>
      </c>
      <c r="V203" t="s">
        <v>2355</v>
      </c>
      <c r="Y203">
        <v>9403609001</v>
      </c>
      <c r="Z203" t="s">
        <v>2356</v>
      </c>
      <c r="AA203" t="s">
        <v>2357</v>
      </c>
      <c r="AB203">
        <v>1750</v>
      </c>
      <c r="AC203">
        <v>1458</v>
      </c>
      <c r="AD203" t="s">
        <v>240</v>
      </c>
      <c r="AE203">
        <v>0</v>
      </c>
      <c r="AF203">
        <v>5</v>
      </c>
      <c r="AG203" t="s">
        <v>2358</v>
      </c>
      <c r="AH203" t="s">
        <v>2359</v>
      </c>
      <c r="AI203" t="s">
        <v>2360</v>
      </c>
      <c r="AJ203" t="s">
        <v>2361</v>
      </c>
      <c r="AK203" t="s">
        <v>2362</v>
      </c>
      <c r="AL203" t="s">
        <v>2363</v>
      </c>
      <c r="AM203" t="s">
        <v>2364</v>
      </c>
      <c r="AN203" t="s">
        <v>2365</v>
      </c>
      <c r="AO203" t="s">
        <v>2366</v>
      </c>
      <c r="AP203" t="s">
        <v>2367</v>
      </c>
      <c r="AQ203" t="s">
        <v>2368</v>
      </c>
      <c r="AR203" t="s">
        <v>2369</v>
      </c>
      <c r="AS203" t="s">
        <v>2370</v>
      </c>
    </row>
    <row r="204" spans="1:61" x14ac:dyDescent="0.3">
      <c r="A204" t="s">
        <v>2371</v>
      </c>
      <c r="B204" t="str">
        <f>"0001294-07"</f>
        <v>0001294-07</v>
      </c>
      <c r="C204" t="s">
        <v>1830</v>
      </c>
      <c r="D204" t="s">
        <v>1831</v>
      </c>
      <c r="E204">
        <v>790</v>
      </c>
      <c r="F204">
        <v>560</v>
      </c>
      <c r="G204">
        <v>210</v>
      </c>
      <c r="K204">
        <v>0</v>
      </c>
      <c r="L204" s="1">
        <v>45694</v>
      </c>
      <c r="M204">
        <v>5.4</v>
      </c>
      <c r="O204">
        <v>4610018236764</v>
      </c>
      <c r="Q204" t="s">
        <v>321</v>
      </c>
      <c r="S204">
        <v>10</v>
      </c>
      <c r="U204" t="s">
        <v>2372</v>
      </c>
      <c r="V204" t="s">
        <v>1833</v>
      </c>
      <c r="Y204">
        <v>9401710009</v>
      </c>
      <c r="Z204" t="s">
        <v>2373</v>
      </c>
      <c r="AA204" t="s">
        <v>2374</v>
      </c>
      <c r="AB204">
        <v>3190</v>
      </c>
      <c r="AC204">
        <v>2658</v>
      </c>
      <c r="AD204" t="s">
        <v>1836</v>
      </c>
      <c r="AE204">
        <v>0</v>
      </c>
      <c r="AF204">
        <v>0</v>
      </c>
      <c r="AG204" t="s">
        <v>2375</v>
      </c>
      <c r="AH204" t="s">
        <v>2376</v>
      </c>
      <c r="AI204" t="s">
        <v>2377</v>
      </c>
      <c r="AJ204" t="s">
        <v>2378</v>
      </c>
      <c r="AK204" t="s">
        <v>2379</v>
      </c>
      <c r="AL204" t="s">
        <v>2380</v>
      </c>
      <c r="AM204" t="s">
        <v>2381</v>
      </c>
    </row>
    <row r="205" spans="1:61" x14ac:dyDescent="0.3">
      <c r="A205" t="s">
        <v>2382</v>
      </c>
      <c r="B205" t="str">
        <f>"0001294-05"</f>
        <v>0001294-05</v>
      </c>
      <c r="C205" t="s">
        <v>135</v>
      </c>
      <c r="D205" t="s">
        <v>1831</v>
      </c>
      <c r="E205">
        <v>790</v>
      </c>
      <c r="F205">
        <v>560</v>
      </c>
      <c r="G205">
        <v>210</v>
      </c>
      <c r="K205">
        <v>0</v>
      </c>
      <c r="L205" s="1">
        <v>45694</v>
      </c>
      <c r="M205">
        <v>5.4</v>
      </c>
      <c r="O205">
        <v>4610018235392</v>
      </c>
      <c r="Q205" t="s">
        <v>321</v>
      </c>
      <c r="S205">
        <v>10</v>
      </c>
      <c r="U205" t="s">
        <v>2372</v>
      </c>
      <c r="V205" t="s">
        <v>1833</v>
      </c>
      <c r="Y205">
        <v>9401710009</v>
      </c>
      <c r="Z205" t="s">
        <v>2383</v>
      </c>
      <c r="AA205" t="s">
        <v>2384</v>
      </c>
      <c r="AB205">
        <v>3190</v>
      </c>
      <c r="AC205">
        <v>2658</v>
      </c>
      <c r="AD205" t="s">
        <v>1836</v>
      </c>
      <c r="AE205">
        <v>0</v>
      </c>
      <c r="AF205">
        <v>0</v>
      </c>
      <c r="AG205" t="s">
        <v>2385</v>
      </c>
      <c r="AH205" t="s">
        <v>2386</v>
      </c>
      <c r="AI205" t="s">
        <v>2387</v>
      </c>
      <c r="AJ205" t="s">
        <v>2388</v>
      </c>
      <c r="AK205" t="s">
        <v>2389</v>
      </c>
      <c r="AL205" t="s">
        <v>2390</v>
      </c>
      <c r="AM205" t="s">
        <v>2391</v>
      </c>
      <c r="AN205" t="s">
        <v>2392</v>
      </c>
      <c r="AO205" t="s">
        <v>2393</v>
      </c>
    </row>
    <row r="206" spans="1:61" x14ac:dyDescent="0.3">
      <c r="A206" t="s">
        <v>2394</v>
      </c>
      <c r="B206" t="str">
        <f>"0001345-3"</f>
        <v>0001345-3</v>
      </c>
      <c r="C206" t="s">
        <v>304</v>
      </c>
      <c r="D206" t="s">
        <v>2290</v>
      </c>
      <c r="E206">
        <v>900</v>
      </c>
      <c r="F206">
        <v>800</v>
      </c>
      <c r="G206">
        <v>40</v>
      </c>
      <c r="K206">
        <v>0</v>
      </c>
      <c r="L206" t="s">
        <v>2299</v>
      </c>
      <c r="M206">
        <v>0.7</v>
      </c>
      <c r="O206">
        <v>4610018236993</v>
      </c>
      <c r="Q206" t="s">
        <v>1544</v>
      </c>
      <c r="S206">
        <v>20</v>
      </c>
      <c r="U206" t="s">
        <v>2300</v>
      </c>
      <c r="V206" t="s">
        <v>673</v>
      </c>
      <c r="Y206">
        <v>9404909000</v>
      </c>
      <c r="Z206" t="s">
        <v>2395</v>
      </c>
      <c r="AA206" t="s">
        <v>2396</v>
      </c>
      <c r="AB206">
        <v>1290</v>
      </c>
      <c r="AC206">
        <v>1075</v>
      </c>
      <c r="AD206" t="s">
        <v>240</v>
      </c>
      <c r="AE206">
        <v>0</v>
      </c>
      <c r="AF206">
        <v>0</v>
      </c>
      <c r="AG206" t="s">
        <v>2397</v>
      </c>
      <c r="AH206" t="s">
        <v>2398</v>
      </c>
      <c r="AI206" t="s">
        <v>2399</v>
      </c>
      <c r="AJ206" t="s">
        <v>2400</v>
      </c>
    </row>
    <row r="207" spans="1:61" x14ac:dyDescent="0.3">
      <c r="A207" t="s">
        <v>2401</v>
      </c>
      <c r="B207" t="str">
        <f>"0001344-3"</f>
        <v>0001344-3</v>
      </c>
      <c r="C207" t="s">
        <v>304</v>
      </c>
      <c r="D207" t="s">
        <v>2290</v>
      </c>
      <c r="E207">
        <v>750</v>
      </c>
      <c r="F207">
        <v>550</v>
      </c>
      <c r="G207">
        <v>40</v>
      </c>
      <c r="H207">
        <v>70</v>
      </c>
      <c r="I207">
        <v>50</v>
      </c>
      <c r="K207">
        <v>0</v>
      </c>
      <c r="L207" t="s">
        <v>333</v>
      </c>
      <c r="M207">
        <v>0.5</v>
      </c>
      <c r="O207">
        <v>4610018236917</v>
      </c>
      <c r="Q207" t="s">
        <v>1544</v>
      </c>
      <c r="S207">
        <v>20</v>
      </c>
      <c r="U207" t="s">
        <v>2402</v>
      </c>
      <c r="V207" t="s">
        <v>673</v>
      </c>
      <c r="Y207">
        <v>4421909100</v>
      </c>
      <c r="Z207" t="s">
        <v>2403</v>
      </c>
      <c r="AA207" t="s">
        <v>2404</v>
      </c>
      <c r="AB207">
        <v>800</v>
      </c>
      <c r="AC207">
        <v>667</v>
      </c>
      <c r="AD207" t="s">
        <v>240</v>
      </c>
      <c r="AE207">
        <v>0</v>
      </c>
      <c r="AF207">
        <v>0</v>
      </c>
      <c r="AG207" t="s">
        <v>2405</v>
      </c>
      <c r="AH207" t="s">
        <v>2406</v>
      </c>
      <c r="AI207" t="s">
        <v>2407</v>
      </c>
    </row>
    <row r="208" spans="1:61" x14ac:dyDescent="0.3">
      <c r="A208" t="s">
        <v>2408</v>
      </c>
      <c r="B208" t="str">
        <f>"0001349"</f>
        <v>0001349</v>
      </c>
      <c r="C208" t="s">
        <v>2284</v>
      </c>
      <c r="D208" t="s">
        <v>2290</v>
      </c>
      <c r="E208">
        <v>900</v>
      </c>
      <c r="F208">
        <v>800</v>
      </c>
      <c r="G208">
        <v>40</v>
      </c>
      <c r="K208">
        <v>0</v>
      </c>
      <c r="L208" t="s">
        <v>2299</v>
      </c>
      <c r="M208">
        <v>0.7</v>
      </c>
      <c r="O208">
        <v>4610018237099</v>
      </c>
      <c r="Q208" t="s">
        <v>1544</v>
      </c>
      <c r="R208" t="s">
        <v>2409</v>
      </c>
      <c r="S208">
        <v>20</v>
      </c>
      <c r="U208" t="s">
        <v>2410</v>
      </c>
      <c r="V208" t="s">
        <v>1600</v>
      </c>
      <c r="Y208">
        <v>9404909000</v>
      </c>
      <c r="Z208" t="s">
        <v>2411</v>
      </c>
      <c r="AA208" t="s">
        <v>2412</v>
      </c>
      <c r="AB208">
        <v>800</v>
      </c>
      <c r="AC208">
        <v>667</v>
      </c>
      <c r="AD208" t="s">
        <v>240</v>
      </c>
      <c r="AE208">
        <v>0</v>
      </c>
      <c r="AF208">
        <v>0</v>
      </c>
      <c r="AG208" t="s">
        <v>2413</v>
      </c>
      <c r="AH208" t="s">
        <v>2414</v>
      </c>
      <c r="AI208" t="s">
        <v>2415</v>
      </c>
      <c r="AJ208" t="s">
        <v>2416</v>
      </c>
      <c r="AK208" t="s">
        <v>2417</v>
      </c>
      <c r="AL208" t="s">
        <v>2418</v>
      </c>
      <c r="AM208" t="s">
        <v>2419</v>
      </c>
      <c r="AN208" t="s">
        <v>2420</v>
      </c>
      <c r="AO208" t="s">
        <v>2421</v>
      </c>
    </row>
    <row r="209" spans="1:68" x14ac:dyDescent="0.3">
      <c r="A209" t="s">
        <v>2422</v>
      </c>
      <c r="B209" t="str">
        <f>"0001351-1"</f>
        <v>0001351-1</v>
      </c>
      <c r="C209" t="s">
        <v>1901</v>
      </c>
      <c r="D209" t="s">
        <v>110</v>
      </c>
      <c r="E209">
        <v>900</v>
      </c>
      <c r="F209">
        <v>800</v>
      </c>
      <c r="G209">
        <v>40</v>
      </c>
      <c r="K209">
        <v>0</v>
      </c>
      <c r="L209" t="s">
        <v>2299</v>
      </c>
      <c r="M209">
        <v>0.7</v>
      </c>
      <c r="O209">
        <v>4610018237136</v>
      </c>
      <c r="Q209" t="s">
        <v>1544</v>
      </c>
      <c r="R209" t="s">
        <v>2423</v>
      </c>
      <c r="S209">
        <v>20</v>
      </c>
      <c r="U209" t="s">
        <v>2300</v>
      </c>
      <c r="V209" t="s">
        <v>1600</v>
      </c>
      <c r="Y209">
        <v>9404909000</v>
      </c>
      <c r="Z209" t="s">
        <v>2424</v>
      </c>
      <c r="AA209" t="s">
        <v>2425</v>
      </c>
      <c r="AB209">
        <v>1090</v>
      </c>
      <c r="AC209">
        <v>908</v>
      </c>
      <c r="AD209" t="s">
        <v>240</v>
      </c>
      <c r="AE209">
        <v>0</v>
      </c>
      <c r="AF209">
        <v>0</v>
      </c>
      <c r="AG209" t="s">
        <v>2426</v>
      </c>
      <c r="AH209" t="s">
        <v>2427</v>
      </c>
      <c r="AI209" t="s">
        <v>2428</v>
      </c>
      <c r="AJ209" t="s">
        <v>2429</v>
      </c>
      <c r="AK209" t="s">
        <v>2430</v>
      </c>
      <c r="AL209" t="s">
        <v>2431</v>
      </c>
      <c r="AM209" t="s">
        <v>2432</v>
      </c>
      <c r="AN209" t="s">
        <v>2433</v>
      </c>
    </row>
    <row r="210" spans="1:68" x14ac:dyDescent="0.3">
      <c r="A210" t="s">
        <v>2434</v>
      </c>
      <c r="B210" t="str">
        <f>"0001315.9"</f>
        <v>0001315.9</v>
      </c>
      <c r="C210" t="s">
        <v>304</v>
      </c>
      <c r="D210" t="s">
        <v>1050</v>
      </c>
      <c r="E210">
        <v>860</v>
      </c>
      <c r="F210">
        <v>520</v>
      </c>
      <c r="G210">
        <v>230</v>
      </c>
      <c r="I210">
        <v>80</v>
      </c>
      <c r="J210">
        <v>92</v>
      </c>
      <c r="K210">
        <v>0</v>
      </c>
      <c r="L210" t="s">
        <v>2435</v>
      </c>
      <c r="M210">
        <v>45.6</v>
      </c>
      <c r="N210">
        <v>0.5</v>
      </c>
      <c r="Q210" t="s">
        <v>1544</v>
      </c>
      <c r="R210" t="s">
        <v>1869</v>
      </c>
      <c r="S210">
        <v>20</v>
      </c>
      <c r="U210" t="s">
        <v>1424</v>
      </c>
      <c r="V210" t="s">
        <v>1179</v>
      </c>
      <c r="Y210">
        <v>9403601001</v>
      </c>
      <c r="Z210" t="s">
        <v>2436</v>
      </c>
      <c r="AA210" t="s">
        <v>2437</v>
      </c>
      <c r="AB210">
        <v>9990</v>
      </c>
      <c r="AC210">
        <v>8325</v>
      </c>
      <c r="AD210" t="s">
        <v>1125</v>
      </c>
      <c r="AE210">
        <v>0</v>
      </c>
      <c r="AF210">
        <v>0</v>
      </c>
      <c r="AG210" t="s">
        <v>2438</v>
      </c>
      <c r="AH210" t="s">
        <v>2439</v>
      </c>
      <c r="AI210" t="s">
        <v>2440</v>
      </c>
      <c r="AJ210" t="s">
        <v>2441</v>
      </c>
      <c r="AK210" t="s">
        <v>2442</v>
      </c>
      <c r="AL210" t="s">
        <v>2443</v>
      </c>
      <c r="AM210" t="s">
        <v>2444</v>
      </c>
      <c r="AN210" t="s">
        <v>2445</v>
      </c>
      <c r="AO210" t="s">
        <v>2446</v>
      </c>
      <c r="AP210" t="s">
        <v>2447</v>
      </c>
      <c r="AQ210" t="s">
        <v>2448</v>
      </c>
      <c r="AR210" t="s">
        <v>2449</v>
      </c>
      <c r="AS210" t="s">
        <v>2450</v>
      </c>
      <c r="AT210" t="s">
        <v>2451</v>
      </c>
      <c r="AU210" t="s">
        <v>2452</v>
      </c>
      <c r="AV210" t="s">
        <v>2453</v>
      </c>
      <c r="AW210" t="s">
        <v>2454</v>
      </c>
      <c r="AX210" t="s">
        <v>2455</v>
      </c>
    </row>
    <row r="211" spans="1:68" x14ac:dyDescent="0.3">
      <c r="A211" t="s">
        <v>2456</v>
      </c>
      <c r="B211" t="str">
        <f>"0001294-03"</f>
        <v>0001294-03</v>
      </c>
      <c r="C211" t="s">
        <v>1644</v>
      </c>
      <c r="D211" t="s">
        <v>1831</v>
      </c>
      <c r="E211">
        <v>790</v>
      </c>
      <c r="F211">
        <v>560</v>
      </c>
      <c r="G211">
        <v>210</v>
      </c>
      <c r="K211">
        <v>0</v>
      </c>
      <c r="L211" s="1">
        <v>45694</v>
      </c>
      <c r="M211">
        <v>5.4</v>
      </c>
      <c r="O211">
        <v>4610018235385</v>
      </c>
      <c r="Q211" t="s">
        <v>321</v>
      </c>
      <c r="S211">
        <v>10</v>
      </c>
      <c r="U211" t="s">
        <v>2372</v>
      </c>
      <c r="V211" t="s">
        <v>1833</v>
      </c>
      <c r="Y211">
        <v>9401710009</v>
      </c>
      <c r="Z211" t="s">
        <v>2457</v>
      </c>
      <c r="AA211" t="s">
        <v>2458</v>
      </c>
      <c r="AB211">
        <v>3871</v>
      </c>
      <c r="AC211">
        <v>3226</v>
      </c>
      <c r="AD211" t="s">
        <v>1836</v>
      </c>
      <c r="AE211">
        <v>0</v>
      </c>
      <c r="AF211">
        <v>0</v>
      </c>
      <c r="AG211" t="s">
        <v>2459</v>
      </c>
      <c r="AH211" t="s">
        <v>2460</v>
      </c>
      <c r="AI211" t="s">
        <v>2461</v>
      </c>
      <c r="AJ211" t="s">
        <v>2462</v>
      </c>
      <c r="AK211" t="s">
        <v>2463</v>
      </c>
      <c r="AL211" t="s">
        <v>2464</v>
      </c>
      <c r="AM211" t="s">
        <v>2465</v>
      </c>
      <c r="AN211" t="s">
        <v>2466</v>
      </c>
      <c r="AO211" t="s">
        <v>2467</v>
      </c>
    </row>
    <row r="212" spans="1:68" x14ac:dyDescent="0.3">
      <c r="A212" t="s">
        <v>2468</v>
      </c>
      <c r="B212" t="str">
        <f>"0001230.11"</f>
        <v>0001230.11</v>
      </c>
      <c r="C212" t="s">
        <v>1093</v>
      </c>
      <c r="D212" t="s">
        <v>1050</v>
      </c>
      <c r="E212">
        <v>1910</v>
      </c>
      <c r="F212">
        <v>526</v>
      </c>
      <c r="G212">
        <v>218</v>
      </c>
      <c r="I212">
        <v>90</v>
      </c>
      <c r="J212">
        <v>190</v>
      </c>
      <c r="K212">
        <v>0</v>
      </c>
      <c r="L212">
        <v>82</v>
      </c>
      <c r="M212">
        <v>78</v>
      </c>
      <c r="N212">
        <v>0.5</v>
      </c>
      <c r="O212">
        <v>4610018238980</v>
      </c>
      <c r="Q212" t="s">
        <v>1544</v>
      </c>
      <c r="R212" t="s">
        <v>1869</v>
      </c>
      <c r="S212">
        <v>20</v>
      </c>
      <c r="U212" t="s">
        <v>2469</v>
      </c>
      <c r="V212" t="s">
        <v>1536</v>
      </c>
      <c r="Y212">
        <v>9403601001</v>
      </c>
      <c r="Z212" t="s">
        <v>2470</v>
      </c>
      <c r="AA212" t="s">
        <v>2471</v>
      </c>
      <c r="AB212">
        <v>6500</v>
      </c>
      <c r="AC212">
        <v>5417</v>
      </c>
      <c r="AD212" t="s">
        <v>2472</v>
      </c>
      <c r="AE212">
        <v>0</v>
      </c>
      <c r="AF212">
        <v>0</v>
      </c>
      <c r="AG212" t="s">
        <v>2473</v>
      </c>
    </row>
    <row r="213" spans="1:68" x14ac:dyDescent="0.3">
      <c r="A213" t="s">
        <v>2474</v>
      </c>
      <c r="B213" t="str">
        <f>"0001264"</f>
        <v>0001264</v>
      </c>
      <c r="C213" t="s">
        <v>304</v>
      </c>
      <c r="D213" t="s">
        <v>117</v>
      </c>
      <c r="E213">
        <v>600</v>
      </c>
      <c r="F213">
        <v>340</v>
      </c>
      <c r="G213">
        <v>210</v>
      </c>
      <c r="H213">
        <v>120</v>
      </c>
      <c r="K213">
        <v>0</v>
      </c>
      <c r="L213">
        <v>3</v>
      </c>
      <c r="M213">
        <v>2.8</v>
      </c>
      <c r="O213">
        <v>4610018234180</v>
      </c>
      <c r="Q213" t="s">
        <v>1544</v>
      </c>
      <c r="S213">
        <v>20</v>
      </c>
      <c r="U213" t="s">
        <v>2475</v>
      </c>
      <c r="V213" t="s">
        <v>128</v>
      </c>
      <c r="W213" t="s">
        <v>118</v>
      </c>
      <c r="Y213">
        <v>6302210000</v>
      </c>
      <c r="Z213" t="s">
        <v>2476</v>
      </c>
      <c r="AA213" t="s">
        <v>2477</v>
      </c>
      <c r="AB213">
        <v>2250</v>
      </c>
      <c r="AC213">
        <v>1875</v>
      </c>
      <c r="AD213" t="s">
        <v>122</v>
      </c>
      <c r="AE213">
        <v>0</v>
      </c>
      <c r="AF213">
        <v>0</v>
      </c>
      <c r="AG213" t="s">
        <v>2478</v>
      </c>
      <c r="AH213" t="s">
        <v>2479</v>
      </c>
      <c r="AI213" t="s">
        <v>2480</v>
      </c>
      <c r="AJ213" t="s">
        <v>2481</v>
      </c>
      <c r="AK213" t="s">
        <v>2482</v>
      </c>
      <c r="AL213" t="s">
        <v>2483</v>
      </c>
      <c r="AM213" t="s">
        <v>2484</v>
      </c>
      <c r="AN213" t="s">
        <v>2485</v>
      </c>
    </row>
    <row r="214" spans="1:68" x14ac:dyDescent="0.3">
      <c r="A214" t="s">
        <v>2486</v>
      </c>
      <c r="B214" t="str">
        <f>"0001265"</f>
        <v>0001265</v>
      </c>
      <c r="C214" t="s">
        <v>304</v>
      </c>
      <c r="D214" t="s">
        <v>117</v>
      </c>
      <c r="E214">
        <v>600</v>
      </c>
      <c r="F214">
        <v>340</v>
      </c>
      <c r="G214">
        <v>210</v>
      </c>
      <c r="H214">
        <v>120</v>
      </c>
      <c r="K214">
        <v>0</v>
      </c>
      <c r="L214">
        <v>3</v>
      </c>
      <c r="M214">
        <v>2.8</v>
      </c>
      <c r="O214">
        <v>4610018234203</v>
      </c>
      <c r="Q214" t="s">
        <v>1544</v>
      </c>
      <c r="S214">
        <v>20</v>
      </c>
      <c r="U214" t="s">
        <v>2487</v>
      </c>
      <c r="V214" t="s">
        <v>128</v>
      </c>
      <c r="W214" t="s">
        <v>118</v>
      </c>
      <c r="Y214">
        <v>6302210000</v>
      </c>
      <c r="Z214" t="s">
        <v>2488</v>
      </c>
      <c r="AA214" t="s">
        <v>2489</v>
      </c>
      <c r="AB214">
        <v>2250</v>
      </c>
      <c r="AC214">
        <v>1875</v>
      </c>
      <c r="AD214" t="s">
        <v>122</v>
      </c>
      <c r="AE214">
        <v>0</v>
      </c>
      <c r="AF214">
        <v>0</v>
      </c>
    </row>
    <row r="215" spans="1:68" x14ac:dyDescent="0.3">
      <c r="A215" t="s">
        <v>2490</v>
      </c>
      <c r="B215" t="str">
        <f>"0001319"</f>
        <v>0001319</v>
      </c>
      <c r="C215" t="s">
        <v>449</v>
      </c>
      <c r="E215">
        <v>620</v>
      </c>
      <c r="F215">
        <v>135</v>
      </c>
      <c r="G215">
        <v>720</v>
      </c>
      <c r="K215">
        <v>0</v>
      </c>
      <c r="L215" s="1">
        <v>45751</v>
      </c>
      <c r="O215">
        <v>4610018236061</v>
      </c>
      <c r="Q215" t="s">
        <v>321</v>
      </c>
      <c r="S215">
        <v>20</v>
      </c>
      <c r="U215" t="s">
        <v>2491</v>
      </c>
      <c r="V215" t="s">
        <v>2492</v>
      </c>
      <c r="Y215">
        <v>9403700003</v>
      </c>
      <c r="Z215" t="s">
        <v>2493</v>
      </c>
      <c r="AA215" t="s">
        <v>2494</v>
      </c>
      <c r="AB215">
        <v>2990</v>
      </c>
      <c r="AC215">
        <v>2492</v>
      </c>
      <c r="AD215" t="s">
        <v>392</v>
      </c>
      <c r="AE215">
        <v>0</v>
      </c>
      <c r="AF215">
        <v>0</v>
      </c>
    </row>
    <row r="216" spans="1:68" x14ac:dyDescent="0.3">
      <c r="A216" t="s">
        <v>2495</v>
      </c>
      <c r="B216" t="str">
        <f>"0005512-04"</f>
        <v>0005512-04</v>
      </c>
      <c r="C216" t="s">
        <v>419</v>
      </c>
      <c r="D216" t="s">
        <v>280</v>
      </c>
      <c r="E216">
        <v>1300</v>
      </c>
      <c r="F216">
        <v>800</v>
      </c>
      <c r="G216">
        <v>150</v>
      </c>
      <c r="H216">
        <v>126</v>
      </c>
      <c r="I216">
        <v>73</v>
      </c>
      <c r="J216">
        <v>100</v>
      </c>
      <c r="K216" t="s">
        <v>1496</v>
      </c>
      <c r="L216" s="1">
        <v>45884</v>
      </c>
      <c r="M216">
        <v>13.6</v>
      </c>
      <c r="O216">
        <v>4630074141550</v>
      </c>
      <c r="Q216" t="s">
        <v>88</v>
      </c>
      <c r="S216">
        <v>10</v>
      </c>
      <c r="U216" t="s">
        <v>2496</v>
      </c>
      <c r="V216" t="s">
        <v>1199</v>
      </c>
      <c r="Y216">
        <v>9403500009</v>
      </c>
      <c r="Z216" t="s">
        <v>2497</v>
      </c>
      <c r="AA216" t="s">
        <v>2498</v>
      </c>
      <c r="AB216">
        <v>10066</v>
      </c>
      <c r="AC216">
        <v>8388</v>
      </c>
      <c r="AD216" t="s">
        <v>288</v>
      </c>
      <c r="AE216">
        <v>0</v>
      </c>
      <c r="AF216">
        <v>0</v>
      </c>
      <c r="AG216" t="s">
        <v>2499</v>
      </c>
      <c r="AH216" t="s">
        <v>2500</v>
      </c>
      <c r="AI216" t="s">
        <v>2501</v>
      </c>
      <c r="AJ216" t="s">
        <v>2502</v>
      </c>
      <c r="AK216" t="s">
        <v>2503</v>
      </c>
      <c r="AL216" t="s">
        <v>2504</v>
      </c>
      <c r="AM216" t="s">
        <v>2505</v>
      </c>
      <c r="AN216" t="s">
        <v>2506</v>
      </c>
      <c r="AO216" t="s">
        <v>2507</v>
      </c>
      <c r="AP216" t="s">
        <v>2508</v>
      </c>
      <c r="AQ216" t="s">
        <v>2509</v>
      </c>
      <c r="AR216" t="s">
        <v>2510</v>
      </c>
      <c r="AS216" t="s">
        <v>2511</v>
      </c>
      <c r="AT216" t="s">
        <v>2512</v>
      </c>
      <c r="AU216" t="s">
        <v>2513</v>
      </c>
      <c r="AV216" t="s">
        <v>2514</v>
      </c>
    </row>
    <row r="217" spans="1:68" x14ac:dyDescent="0.3">
      <c r="A217" t="s">
        <v>2515</v>
      </c>
      <c r="B217" t="str">
        <f>"0002216.42"</f>
        <v>0002216.42</v>
      </c>
      <c r="C217" t="s">
        <v>1644</v>
      </c>
      <c r="D217" t="s">
        <v>1050</v>
      </c>
      <c r="E217">
        <v>1015</v>
      </c>
      <c r="F217">
        <v>715</v>
      </c>
      <c r="G217">
        <v>215</v>
      </c>
      <c r="H217">
        <v>195</v>
      </c>
      <c r="I217">
        <v>95</v>
      </c>
      <c r="J217">
        <v>51</v>
      </c>
      <c r="K217" t="s">
        <v>2516</v>
      </c>
      <c r="L217" t="s">
        <v>2517</v>
      </c>
      <c r="M217">
        <v>50.4</v>
      </c>
      <c r="N217">
        <v>0.5</v>
      </c>
      <c r="O217">
        <v>4630055629992</v>
      </c>
      <c r="Q217" t="s">
        <v>1544</v>
      </c>
      <c r="R217" t="s">
        <v>1869</v>
      </c>
      <c r="S217">
        <v>20</v>
      </c>
      <c r="U217" t="s">
        <v>2518</v>
      </c>
      <c r="V217" t="s">
        <v>181</v>
      </c>
      <c r="Y217">
        <v>9403500009</v>
      </c>
      <c r="Z217" t="s">
        <v>2519</v>
      </c>
      <c r="AA217" t="s">
        <v>2520</v>
      </c>
      <c r="AB217">
        <v>6000</v>
      </c>
      <c r="AC217">
        <v>5000</v>
      </c>
      <c r="AD217" t="s">
        <v>2521</v>
      </c>
      <c r="AE217">
        <v>0</v>
      </c>
      <c r="AF217">
        <v>0</v>
      </c>
      <c r="AG217" t="s">
        <v>2522</v>
      </c>
      <c r="AH217" t="s">
        <v>2523</v>
      </c>
      <c r="AI217" t="s">
        <v>2524</v>
      </c>
      <c r="AJ217" t="s">
        <v>2525</v>
      </c>
      <c r="AK217" t="s">
        <v>2526</v>
      </c>
      <c r="AL217" t="s">
        <v>2527</v>
      </c>
    </row>
    <row r="218" spans="1:68" x14ac:dyDescent="0.3">
      <c r="A218" t="s">
        <v>2528</v>
      </c>
      <c r="B218" t="str">
        <f>"0001301.9"</f>
        <v>0001301.9</v>
      </c>
      <c r="C218" t="s">
        <v>304</v>
      </c>
      <c r="D218" t="s">
        <v>1050</v>
      </c>
      <c r="E218">
        <v>830</v>
      </c>
      <c r="F218">
        <v>410</v>
      </c>
      <c r="G218">
        <v>175</v>
      </c>
      <c r="I218">
        <v>60</v>
      </c>
      <c r="J218">
        <v>80</v>
      </c>
      <c r="K218">
        <v>0</v>
      </c>
      <c r="L218" s="1">
        <v>45894</v>
      </c>
      <c r="M218">
        <v>22.6</v>
      </c>
      <c r="O218">
        <v>4610018235880</v>
      </c>
      <c r="Q218" t="s">
        <v>1544</v>
      </c>
      <c r="R218" t="s">
        <v>1869</v>
      </c>
      <c r="S218">
        <v>20</v>
      </c>
      <c r="U218" t="s">
        <v>2529</v>
      </c>
      <c r="V218" t="s">
        <v>1054</v>
      </c>
      <c r="Y218">
        <v>9403601001</v>
      </c>
      <c r="Z218" t="s">
        <v>2530</v>
      </c>
      <c r="AA218" t="s">
        <v>2531</v>
      </c>
      <c r="AB218">
        <v>6900</v>
      </c>
      <c r="AC218">
        <v>5750</v>
      </c>
      <c r="AD218" t="s">
        <v>1125</v>
      </c>
      <c r="AE218">
        <v>0</v>
      </c>
      <c r="AF218">
        <v>3</v>
      </c>
      <c r="AG218" t="s">
        <v>2532</v>
      </c>
      <c r="AH218" t="s">
        <v>2533</v>
      </c>
      <c r="AI218" t="s">
        <v>2534</v>
      </c>
      <c r="AJ218" t="s">
        <v>2535</v>
      </c>
      <c r="AK218" t="s">
        <v>2536</v>
      </c>
      <c r="AL218" t="s">
        <v>2537</v>
      </c>
      <c r="AM218" t="s">
        <v>2538</v>
      </c>
      <c r="AN218" t="s">
        <v>2539</v>
      </c>
      <c r="AO218" t="s">
        <v>2540</v>
      </c>
      <c r="AP218" t="s">
        <v>2541</v>
      </c>
      <c r="AQ218" t="s">
        <v>2542</v>
      </c>
      <c r="AR218" t="s">
        <v>2543</v>
      </c>
      <c r="AS218" t="s">
        <v>2544</v>
      </c>
      <c r="AT218" t="s">
        <v>2545</v>
      </c>
      <c r="AU218" t="s">
        <v>2546</v>
      </c>
      <c r="AV218" t="s">
        <v>2547</v>
      </c>
      <c r="AW218" t="s">
        <v>2548</v>
      </c>
      <c r="AX218" t="s">
        <v>2549</v>
      </c>
      <c r="AY218" t="s">
        <v>2550</v>
      </c>
      <c r="AZ218" t="s">
        <v>2551</v>
      </c>
    </row>
    <row r="219" spans="1:68" x14ac:dyDescent="0.3">
      <c r="A219" t="s">
        <v>2552</v>
      </c>
      <c r="B219" t="str">
        <f>"0001290-08"</f>
        <v>0001290-08</v>
      </c>
      <c r="C219" t="s">
        <v>658</v>
      </c>
      <c r="D219" t="s">
        <v>1831</v>
      </c>
      <c r="E219">
        <v>540</v>
      </c>
      <c r="F219">
        <v>190</v>
      </c>
      <c r="G219">
        <v>770</v>
      </c>
      <c r="K219">
        <v>0</v>
      </c>
      <c r="L219" s="2">
        <v>23863</v>
      </c>
      <c r="M219">
        <v>4.8</v>
      </c>
      <c r="O219">
        <v>4610018239635</v>
      </c>
      <c r="Q219" t="s">
        <v>321</v>
      </c>
      <c r="S219">
        <v>10</v>
      </c>
      <c r="U219" t="s">
        <v>1832</v>
      </c>
      <c r="V219" t="s">
        <v>1833</v>
      </c>
      <c r="Y219">
        <v>9401710009</v>
      </c>
      <c r="Z219" t="s">
        <v>2553</v>
      </c>
      <c r="AA219" t="s">
        <v>2554</v>
      </c>
      <c r="AB219">
        <v>3390</v>
      </c>
      <c r="AC219">
        <v>2825</v>
      </c>
      <c r="AD219" t="s">
        <v>1836</v>
      </c>
      <c r="AE219">
        <v>0</v>
      </c>
      <c r="AF219">
        <v>0</v>
      </c>
      <c r="AG219" t="s">
        <v>2555</v>
      </c>
      <c r="AH219" t="s">
        <v>2556</v>
      </c>
      <c r="AI219" t="s">
        <v>2557</v>
      </c>
      <c r="AJ219" t="s">
        <v>2558</v>
      </c>
      <c r="AK219" t="s">
        <v>2559</v>
      </c>
      <c r="AL219" t="s">
        <v>2560</v>
      </c>
      <c r="AM219" t="s">
        <v>2561</v>
      </c>
      <c r="AN219" t="s">
        <v>2562</v>
      </c>
      <c r="AO219" t="s">
        <v>2563</v>
      </c>
    </row>
    <row r="220" spans="1:68" x14ac:dyDescent="0.3">
      <c r="A220" t="s">
        <v>2564</v>
      </c>
      <c r="B220" t="str">
        <f>"0001294-08"</f>
        <v>0001294-08</v>
      </c>
      <c r="C220" t="s">
        <v>658</v>
      </c>
      <c r="D220" t="s">
        <v>1831</v>
      </c>
      <c r="E220">
        <v>790</v>
      </c>
      <c r="F220">
        <v>560</v>
      </c>
      <c r="G220">
        <v>210</v>
      </c>
      <c r="K220">
        <v>0</v>
      </c>
      <c r="L220" s="1">
        <v>45694</v>
      </c>
      <c r="M220">
        <v>5.4</v>
      </c>
      <c r="N220">
        <v>1</v>
      </c>
      <c r="O220">
        <v>4610018239673</v>
      </c>
      <c r="Q220" t="s">
        <v>321</v>
      </c>
      <c r="S220">
        <v>10</v>
      </c>
      <c r="U220" t="s">
        <v>2372</v>
      </c>
      <c r="V220" t="s">
        <v>1833</v>
      </c>
      <c r="Y220">
        <v>9401710009</v>
      </c>
      <c r="Z220" t="s">
        <v>2565</v>
      </c>
      <c r="AA220" t="s">
        <v>2566</v>
      </c>
      <c r="AB220">
        <v>3690</v>
      </c>
      <c r="AC220">
        <v>3075</v>
      </c>
      <c r="AD220" t="s">
        <v>1836</v>
      </c>
      <c r="AE220">
        <v>0</v>
      </c>
      <c r="AF220">
        <v>0</v>
      </c>
      <c r="AG220" t="s">
        <v>2567</v>
      </c>
      <c r="AH220" t="s">
        <v>2568</v>
      </c>
      <c r="AI220" t="s">
        <v>2569</v>
      </c>
      <c r="AJ220" t="s">
        <v>2570</v>
      </c>
      <c r="AK220" t="s">
        <v>2571</v>
      </c>
      <c r="AL220" t="s">
        <v>2572</v>
      </c>
      <c r="AM220" t="s">
        <v>2573</v>
      </c>
      <c r="AN220" t="s">
        <v>2574</v>
      </c>
      <c r="AO220" t="s">
        <v>2575</v>
      </c>
    </row>
    <row r="221" spans="1:68" x14ac:dyDescent="0.3">
      <c r="A221" t="s">
        <v>2576</v>
      </c>
      <c r="B221" t="str">
        <f>"0001015-2"</f>
        <v>0001015-2</v>
      </c>
      <c r="C221" t="s">
        <v>116</v>
      </c>
      <c r="D221" t="s">
        <v>117</v>
      </c>
      <c r="E221">
        <v>700</v>
      </c>
      <c r="F221">
        <v>250</v>
      </c>
      <c r="G221">
        <v>420</v>
      </c>
      <c r="K221">
        <v>0</v>
      </c>
      <c r="L221" s="2">
        <v>45717</v>
      </c>
      <c r="M221">
        <v>3.05</v>
      </c>
      <c r="O221">
        <v>4610012351609</v>
      </c>
      <c r="Q221" t="s">
        <v>88</v>
      </c>
      <c r="S221">
        <v>20</v>
      </c>
      <c r="U221" t="s">
        <v>208</v>
      </c>
      <c r="V221" t="s">
        <v>128</v>
      </c>
      <c r="W221" t="s">
        <v>118</v>
      </c>
      <c r="Y221">
        <v>6302210000</v>
      </c>
      <c r="Z221" t="s">
        <v>2577</v>
      </c>
      <c r="AA221" t="s">
        <v>2578</v>
      </c>
      <c r="AB221">
        <v>2350</v>
      </c>
      <c r="AC221">
        <v>1958</v>
      </c>
      <c r="AD221" t="s">
        <v>122</v>
      </c>
      <c r="AE221">
        <v>0</v>
      </c>
      <c r="AF221">
        <v>0</v>
      </c>
    </row>
    <row r="222" spans="1:68" x14ac:dyDescent="0.3">
      <c r="A222" t="s">
        <v>2579</v>
      </c>
      <c r="B222" t="str">
        <f>"0001019.4"</f>
        <v>0001019.4</v>
      </c>
      <c r="C222" t="s">
        <v>135</v>
      </c>
      <c r="D222" t="s">
        <v>117</v>
      </c>
      <c r="E222">
        <v>650</v>
      </c>
      <c r="F222">
        <v>200</v>
      </c>
      <c r="G222">
        <v>500</v>
      </c>
      <c r="K222">
        <v>0</v>
      </c>
      <c r="L222" s="1">
        <v>45779</v>
      </c>
      <c r="M222">
        <v>2.2999999999999998</v>
      </c>
      <c r="O222">
        <v>4610012353382</v>
      </c>
      <c r="Q222" t="s">
        <v>245</v>
      </c>
      <c r="S222">
        <v>20</v>
      </c>
      <c r="U222" t="s">
        <v>2580</v>
      </c>
      <c r="V222" t="s">
        <v>128</v>
      </c>
      <c r="W222" t="s">
        <v>118</v>
      </c>
      <c r="Y222">
        <v>6302210000</v>
      </c>
      <c r="Z222" t="s">
        <v>2581</v>
      </c>
      <c r="AA222" t="s">
        <v>2582</v>
      </c>
      <c r="AB222">
        <v>2250</v>
      </c>
      <c r="AC222">
        <v>1875</v>
      </c>
      <c r="AD222" t="s">
        <v>122</v>
      </c>
      <c r="AE222">
        <v>0</v>
      </c>
      <c r="AF222">
        <v>0</v>
      </c>
    </row>
    <row r="223" spans="1:68" x14ac:dyDescent="0.3">
      <c r="A223" t="s">
        <v>2583</v>
      </c>
      <c r="B223" t="str">
        <f>"0001019.2"</f>
        <v>0001019.2</v>
      </c>
      <c r="C223" t="s">
        <v>1397</v>
      </c>
      <c r="D223" t="s">
        <v>117</v>
      </c>
      <c r="E223">
        <v>650</v>
      </c>
      <c r="F223">
        <v>200</v>
      </c>
      <c r="G223">
        <v>500</v>
      </c>
      <c r="K223">
        <v>0</v>
      </c>
      <c r="L223" s="1">
        <v>45779</v>
      </c>
      <c r="M223">
        <v>2.2999999999999998</v>
      </c>
      <c r="O223">
        <v>4610012358080</v>
      </c>
      <c r="Q223" t="s">
        <v>245</v>
      </c>
      <c r="S223">
        <v>20</v>
      </c>
      <c r="U223" t="s">
        <v>2584</v>
      </c>
      <c r="V223" t="s">
        <v>128</v>
      </c>
      <c r="W223" t="s">
        <v>118</v>
      </c>
      <c r="Y223">
        <v>6302210000</v>
      </c>
      <c r="Z223" t="s">
        <v>2585</v>
      </c>
      <c r="AA223" t="s">
        <v>2586</v>
      </c>
      <c r="AB223">
        <v>2250</v>
      </c>
      <c r="AC223">
        <v>1875</v>
      </c>
      <c r="AD223" t="s">
        <v>122</v>
      </c>
      <c r="AE223">
        <v>0</v>
      </c>
      <c r="AF223">
        <v>0</v>
      </c>
    </row>
    <row r="224" spans="1:68" x14ac:dyDescent="0.3">
      <c r="A224" t="s">
        <v>2587</v>
      </c>
      <c r="B224" t="str">
        <f>"0001447.9"</f>
        <v>0001447.9</v>
      </c>
      <c r="C224" t="s">
        <v>304</v>
      </c>
      <c r="D224" t="s">
        <v>1050</v>
      </c>
      <c r="E224">
        <v>2060</v>
      </c>
      <c r="F224">
        <v>690</v>
      </c>
      <c r="G224">
        <v>595</v>
      </c>
      <c r="I224">
        <v>205</v>
      </c>
      <c r="J224">
        <v>200</v>
      </c>
      <c r="K224">
        <v>0</v>
      </c>
      <c r="L224" t="s">
        <v>2588</v>
      </c>
      <c r="M224">
        <v>223</v>
      </c>
      <c r="N224">
        <v>0.125</v>
      </c>
      <c r="O224">
        <v>4630074140546</v>
      </c>
      <c r="Q224" t="s">
        <v>1544</v>
      </c>
      <c r="R224" t="s">
        <v>1869</v>
      </c>
      <c r="S224">
        <v>20</v>
      </c>
      <c r="U224" t="s">
        <v>2589</v>
      </c>
      <c r="V224" t="s">
        <v>1054</v>
      </c>
      <c r="Y224">
        <v>9403500009</v>
      </c>
      <c r="Z224" t="s">
        <v>2590</v>
      </c>
      <c r="AA224" t="s">
        <v>2591</v>
      </c>
      <c r="AB224">
        <v>33900</v>
      </c>
      <c r="AC224">
        <v>28250</v>
      </c>
      <c r="AD224" t="s">
        <v>2592</v>
      </c>
      <c r="AE224">
        <v>0</v>
      </c>
      <c r="AF224">
        <v>0</v>
      </c>
      <c r="AG224" t="s">
        <v>2593</v>
      </c>
      <c r="AH224" t="s">
        <v>2594</v>
      </c>
      <c r="AI224" t="s">
        <v>2595</v>
      </c>
      <c r="AJ224" t="s">
        <v>2596</v>
      </c>
      <c r="AK224" t="s">
        <v>2597</v>
      </c>
      <c r="AL224" t="s">
        <v>2598</v>
      </c>
      <c r="AM224" t="s">
        <v>2599</v>
      </c>
      <c r="AN224" t="s">
        <v>2600</v>
      </c>
      <c r="AO224" t="s">
        <v>2601</v>
      </c>
      <c r="AP224" t="s">
        <v>2602</v>
      </c>
      <c r="AQ224" t="s">
        <v>2603</v>
      </c>
      <c r="AR224" t="s">
        <v>2604</v>
      </c>
      <c r="AS224" t="s">
        <v>2605</v>
      </c>
      <c r="AT224" t="s">
        <v>2606</v>
      </c>
      <c r="AU224" t="s">
        <v>2607</v>
      </c>
      <c r="AV224" t="s">
        <v>2608</v>
      </c>
      <c r="AW224" t="s">
        <v>2609</v>
      </c>
      <c r="AX224" t="s">
        <v>2610</v>
      </c>
      <c r="AY224" t="s">
        <v>2611</v>
      </c>
      <c r="AZ224" t="s">
        <v>2612</v>
      </c>
      <c r="BA224" t="s">
        <v>2613</v>
      </c>
      <c r="BB224" t="s">
        <v>2614</v>
      </c>
      <c r="BC224" t="s">
        <v>2615</v>
      </c>
      <c r="BD224" t="s">
        <v>2616</v>
      </c>
      <c r="BE224" t="s">
        <v>2617</v>
      </c>
      <c r="BF224" t="s">
        <v>2618</v>
      </c>
      <c r="BG224" t="s">
        <v>2619</v>
      </c>
      <c r="BH224" t="s">
        <v>2620</v>
      </c>
      <c r="BI224" t="s">
        <v>2621</v>
      </c>
      <c r="BJ224" t="s">
        <v>2622</v>
      </c>
      <c r="BK224" t="s">
        <v>2623</v>
      </c>
      <c r="BL224" t="s">
        <v>2624</v>
      </c>
      <c r="BM224" t="s">
        <v>2625</v>
      </c>
      <c r="BN224" t="s">
        <v>2626</v>
      </c>
      <c r="BO224" t="s">
        <v>2627</v>
      </c>
      <c r="BP224" t="s">
        <v>2628</v>
      </c>
    </row>
    <row r="225" spans="1:59" x14ac:dyDescent="0.3">
      <c r="A225" t="s">
        <v>2629</v>
      </c>
      <c r="B225" t="str">
        <f>"0001447.18"</f>
        <v>0001447.18</v>
      </c>
      <c r="C225" t="s">
        <v>2630</v>
      </c>
      <c r="D225" t="s">
        <v>1050</v>
      </c>
      <c r="E225">
        <v>2060</v>
      </c>
      <c r="F225">
        <v>690</v>
      </c>
      <c r="G225">
        <v>595</v>
      </c>
      <c r="H225">
        <v>205</v>
      </c>
      <c r="J225">
        <v>200</v>
      </c>
      <c r="K225">
        <v>0</v>
      </c>
      <c r="L225" t="s">
        <v>2588</v>
      </c>
      <c r="M225">
        <v>220</v>
      </c>
      <c r="N225">
        <v>0.125</v>
      </c>
      <c r="Q225" t="s">
        <v>1544</v>
      </c>
      <c r="R225" t="s">
        <v>1869</v>
      </c>
      <c r="S225">
        <v>20</v>
      </c>
      <c r="U225" t="s">
        <v>2631</v>
      </c>
      <c r="V225" t="s">
        <v>2632</v>
      </c>
      <c r="Y225">
        <v>9403500009</v>
      </c>
      <c r="Z225" t="s">
        <v>2633</v>
      </c>
      <c r="AA225" t="s">
        <v>2634</v>
      </c>
      <c r="AB225">
        <v>29990</v>
      </c>
      <c r="AC225">
        <v>24992</v>
      </c>
      <c r="AD225" t="s">
        <v>2592</v>
      </c>
      <c r="AE225">
        <v>0</v>
      </c>
      <c r="AF225">
        <v>0</v>
      </c>
      <c r="AG225" t="s">
        <v>2635</v>
      </c>
      <c r="AH225" t="s">
        <v>2636</v>
      </c>
      <c r="AI225" t="s">
        <v>2637</v>
      </c>
      <c r="AJ225" t="s">
        <v>2638</v>
      </c>
      <c r="AK225" t="s">
        <v>2639</v>
      </c>
      <c r="AL225" t="s">
        <v>2640</v>
      </c>
      <c r="AM225" t="s">
        <v>2641</v>
      </c>
      <c r="AN225" t="s">
        <v>2642</v>
      </c>
      <c r="AO225" t="s">
        <v>2643</v>
      </c>
      <c r="AP225" t="s">
        <v>2644</v>
      </c>
      <c r="AQ225" t="s">
        <v>2645</v>
      </c>
      <c r="AR225" t="s">
        <v>2646</v>
      </c>
      <c r="AS225" t="s">
        <v>2647</v>
      </c>
      <c r="AT225" t="s">
        <v>2648</v>
      </c>
      <c r="AU225" t="s">
        <v>2649</v>
      </c>
      <c r="AV225" t="s">
        <v>2650</v>
      </c>
      <c r="AW225" t="s">
        <v>2651</v>
      </c>
      <c r="AX225" t="s">
        <v>2652</v>
      </c>
      <c r="AY225" t="s">
        <v>2653</v>
      </c>
      <c r="AZ225" t="s">
        <v>2654</v>
      </c>
      <c r="BA225" t="s">
        <v>2655</v>
      </c>
      <c r="BB225" t="s">
        <v>2656</v>
      </c>
      <c r="BC225" t="s">
        <v>2657</v>
      </c>
      <c r="BD225" t="s">
        <v>2658</v>
      </c>
      <c r="BE225" t="s">
        <v>2659</v>
      </c>
    </row>
    <row r="226" spans="1:59" x14ac:dyDescent="0.3">
      <c r="A226" t="s">
        <v>2660</v>
      </c>
      <c r="B226" t="str">
        <f>"0001447.6"</f>
        <v>0001447.6</v>
      </c>
      <c r="C226" t="s">
        <v>527</v>
      </c>
      <c r="D226" t="s">
        <v>1050</v>
      </c>
      <c r="E226">
        <v>2060</v>
      </c>
      <c r="F226">
        <v>690</v>
      </c>
      <c r="G226">
        <v>595</v>
      </c>
      <c r="H226">
        <v>205</v>
      </c>
      <c r="J226">
        <v>200</v>
      </c>
      <c r="K226">
        <v>0</v>
      </c>
      <c r="L226" t="s">
        <v>2588</v>
      </c>
      <c r="M226">
        <v>220</v>
      </c>
      <c r="N226">
        <v>0.125</v>
      </c>
      <c r="O226">
        <v>4630074140584</v>
      </c>
      <c r="S226">
        <v>20</v>
      </c>
      <c r="U226" t="s">
        <v>2631</v>
      </c>
      <c r="V226" t="s">
        <v>2632</v>
      </c>
      <c r="Y226">
        <v>9403500009</v>
      </c>
      <c r="Z226" t="s">
        <v>2661</v>
      </c>
      <c r="AA226" t="s">
        <v>2662</v>
      </c>
      <c r="AB226">
        <v>24990</v>
      </c>
      <c r="AC226">
        <v>20825</v>
      </c>
      <c r="AD226" t="s">
        <v>2592</v>
      </c>
      <c r="AE226">
        <v>0</v>
      </c>
      <c r="AF226">
        <v>0</v>
      </c>
      <c r="AG226" t="s">
        <v>2663</v>
      </c>
      <c r="AH226" t="s">
        <v>2664</v>
      </c>
      <c r="AI226" t="s">
        <v>2665</v>
      </c>
      <c r="AJ226" t="s">
        <v>2666</v>
      </c>
      <c r="AK226" t="s">
        <v>2667</v>
      </c>
      <c r="AL226" t="s">
        <v>2668</v>
      </c>
      <c r="AM226" t="s">
        <v>2669</v>
      </c>
      <c r="AN226" t="s">
        <v>2670</v>
      </c>
      <c r="AO226" t="s">
        <v>2671</v>
      </c>
      <c r="AP226" t="s">
        <v>2672</v>
      </c>
      <c r="AQ226" t="s">
        <v>2673</v>
      </c>
      <c r="AR226" t="s">
        <v>2674</v>
      </c>
      <c r="AS226" t="s">
        <v>2675</v>
      </c>
      <c r="AT226" t="s">
        <v>2676</v>
      </c>
      <c r="AU226" t="s">
        <v>2677</v>
      </c>
      <c r="AV226" t="s">
        <v>2678</v>
      </c>
      <c r="AW226" t="s">
        <v>2679</v>
      </c>
      <c r="AX226" t="s">
        <v>2680</v>
      </c>
      <c r="AY226" t="s">
        <v>2681</v>
      </c>
      <c r="AZ226" t="s">
        <v>2682</v>
      </c>
      <c r="BA226" t="s">
        <v>2683</v>
      </c>
      <c r="BB226" t="s">
        <v>2684</v>
      </c>
      <c r="BC226" t="s">
        <v>2685</v>
      </c>
      <c r="BD226" t="s">
        <v>2686</v>
      </c>
    </row>
    <row r="227" spans="1:59" x14ac:dyDescent="0.3">
      <c r="A227" t="s">
        <v>2687</v>
      </c>
      <c r="B227" t="str">
        <f>"0001447.21"</f>
        <v>0001447.21</v>
      </c>
      <c r="C227" t="s">
        <v>1397</v>
      </c>
      <c r="D227" t="s">
        <v>1050</v>
      </c>
      <c r="E227">
        <v>2060</v>
      </c>
      <c r="F227">
        <v>690</v>
      </c>
      <c r="G227">
        <v>595</v>
      </c>
      <c r="H227">
        <v>205</v>
      </c>
      <c r="J227">
        <v>200</v>
      </c>
      <c r="K227">
        <v>0</v>
      </c>
      <c r="L227" t="s">
        <v>2588</v>
      </c>
      <c r="M227">
        <v>220</v>
      </c>
      <c r="N227">
        <v>0.125</v>
      </c>
      <c r="Q227" t="s">
        <v>1544</v>
      </c>
      <c r="R227" t="s">
        <v>1869</v>
      </c>
      <c r="S227">
        <v>20</v>
      </c>
      <c r="U227" t="s">
        <v>2631</v>
      </c>
      <c r="V227" t="s">
        <v>2632</v>
      </c>
      <c r="Y227">
        <v>9403500009</v>
      </c>
      <c r="Z227" t="s">
        <v>2688</v>
      </c>
      <c r="AA227" t="s">
        <v>2689</v>
      </c>
      <c r="AB227">
        <v>29990</v>
      </c>
      <c r="AC227">
        <v>24992</v>
      </c>
      <c r="AD227" t="s">
        <v>2592</v>
      </c>
      <c r="AE227">
        <v>0</v>
      </c>
      <c r="AF227">
        <v>0</v>
      </c>
      <c r="AG227" t="s">
        <v>2690</v>
      </c>
      <c r="AH227" t="s">
        <v>2691</v>
      </c>
      <c r="AI227" t="s">
        <v>2692</v>
      </c>
      <c r="AJ227" t="s">
        <v>2693</v>
      </c>
      <c r="AK227" t="s">
        <v>2694</v>
      </c>
      <c r="AL227" t="s">
        <v>2695</v>
      </c>
      <c r="AM227" t="s">
        <v>2696</v>
      </c>
      <c r="AN227" t="s">
        <v>2697</v>
      </c>
      <c r="AO227" t="s">
        <v>2698</v>
      </c>
      <c r="AP227" t="s">
        <v>2699</v>
      </c>
      <c r="AQ227" t="s">
        <v>2700</v>
      </c>
      <c r="AR227" t="s">
        <v>2701</v>
      </c>
      <c r="AS227" t="s">
        <v>2702</v>
      </c>
      <c r="AT227" t="s">
        <v>2703</v>
      </c>
      <c r="AU227" t="s">
        <v>2704</v>
      </c>
      <c r="AV227" t="s">
        <v>2705</v>
      </c>
      <c r="AW227" t="s">
        <v>2706</v>
      </c>
      <c r="AX227" t="s">
        <v>2707</v>
      </c>
      <c r="AY227" t="s">
        <v>2708</v>
      </c>
      <c r="AZ227" t="s">
        <v>2709</v>
      </c>
      <c r="BA227" t="s">
        <v>2710</v>
      </c>
      <c r="BB227" t="s">
        <v>2711</v>
      </c>
      <c r="BC227" t="s">
        <v>2712</v>
      </c>
      <c r="BD227" t="s">
        <v>2713</v>
      </c>
    </row>
    <row r="228" spans="1:59" x14ac:dyDescent="0.3">
      <c r="A228" t="s">
        <v>2714</v>
      </c>
      <c r="B228" t="str">
        <f>"0001447.17"</f>
        <v>0001447.17</v>
      </c>
      <c r="C228" t="s">
        <v>1901</v>
      </c>
      <c r="D228" t="s">
        <v>1050</v>
      </c>
      <c r="E228">
        <v>2060</v>
      </c>
      <c r="F228">
        <v>690</v>
      </c>
      <c r="G228">
        <v>595</v>
      </c>
      <c r="H228">
        <v>205</v>
      </c>
      <c r="J228">
        <v>200</v>
      </c>
      <c r="K228">
        <v>0</v>
      </c>
      <c r="L228" t="s">
        <v>2588</v>
      </c>
      <c r="M228">
        <v>220</v>
      </c>
      <c r="N228">
        <v>0.125</v>
      </c>
      <c r="O228">
        <v>4630074140621</v>
      </c>
      <c r="Q228" t="s">
        <v>1544</v>
      </c>
      <c r="R228" t="s">
        <v>1869</v>
      </c>
      <c r="S228">
        <v>20</v>
      </c>
      <c r="U228" t="s">
        <v>2631</v>
      </c>
      <c r="V228" t="s">
        <v>2632</v>
      </c>
      <c r="Y228">
        <v>9403500009</v>
      </c>
      <c r="Z228" t="s">
        <v>2715</v>
      </c>
      <c r="AA228" t="s">
        <v>2716</v>
      </c>
      <c r="AB228">
        <v>29990</v>
      </c>
      <c r="AC228">
        <v>24992</v>
      </c>
      <c r="AD228" t="s">
        <v>2592</v>
      </c>
      <c r="AE228">
        <v>0</v>
      </c>
      <c r="AF228">
        <v>0</v>
      </c>
      <c r="AG228" t="s">
        <v>2717</v>
      </c>
      <c r="AH228" t="s">
        <v>2718</v>
      </c>
      <c r="AI228" t="s">
        <v>2719</v>
      </c>
      <c r="AJ228" t="s">
        <v>2720</v>
      </c>
      <c r="AK228" t="s">
        <v>2721</v>
      </c>
      <c r="AL228" t="s">
        <v>2722</v>
      </c>
      <c r="AM228" t="s">
        <v>2723</v>
      </c>
      <c r="AN228" t="s">
        <v>2724</v>
      </c>
      <c r="AO228" t="s">
        <v>2725</v>
      </c>
      <c r="AP228" t="s">
        <v>2726</v>
      </c>
      <c r="AQ228" t="s">
        <v>2727</v>
      </c>
      <c r="AR228" t="s">
        <v>2728</v>
      </c>
      <c r="AS228" t="s">
        <v>2729</v>
      </c>
      <c r="AT228" t="s">
        <v>2730</v>
      </c>
      <c r="AU228" t="s">
        <v>2731</v>
      </c>
      <c r="AV228" t="s">
        <v>2732</v>
      </c>
      <c r="AW228" t="s">
        <v>2733</v>
      </c>
      <c r="AX228" t="s">
        <v>2734</v>
      </c>
      <c r="AY228" t="s">
        <v>2735</v>
      </c>
      <c r="AZ228" t="s">
        <v>2736</v>
      </c>
      <c r="BA228" t="s">
        <v>2737</v>
      </c>
      <c r="BB228" t="s">
        <v>2738</v>
      </c>
      <c r="BC228" t="s">
        <v>2739</v>
      </c>
      <c r="BD228" t="s">
        <v>2740</v>
      </c>
      <c r="BE228" t="s">
        <v>2741</v>
      </c>
      <c r="BF228" t="s">
        <v>2742</v>
      </c>
      <c r="BG228" t="s">
        <v>2743</v>
      </c>
    </row>
    <row r="229" spans="1:59" x14ac:dyDescent="0.3">
      <c r="A229" t="s">
        <v>2744</v>
      </c>
      <c r="B229" t="str">
        <f>"0001447.55"</f>
        <v>0001447.55</v>
      </c>
      <c r="C229" t="s">
        <v>1718</v>
      </c>
      <c r="D229" t="s">
        <v>1050</v>
      </c>
      <c r="E229">
        <v>2060</v>
      </c>
      <c r="F229">
        <v>690</v>
      </c>
      <c r="G229">
        <v>595</v>
      </c>
      <c r="H229">
        <v>205</v>
      </c>
      <c r="J229">
        <v>200</v>
      </c>
      <c r="K229">
        <v>0</v>
      </c>
      <c r="L229" t="s">
        <v>2588</v>
      </c>
      <c r="M229">
        <v>223</v>
      </c>
      <c r="N229">
        <v>0.125</v>
      </c>
      <c r="O229">
        <v>4630074140614</v>
      </c>
      <c r="Q229" t="s">
        <v>1544</v>
      </c>
      <c r="R229" t="s">
        <v>1869</v>
      </c>
      <c r="S229">
        <v>20</v>
      </c>
      <c r="U229" t="s">
        <v>2589</v>
      </c>
      <c r="V229" t="s">
        <v>1054</v>
      </c>
      <c r="Y229">
        <v>9403500009</v>
      </c>
      <c r="Z229" t="s">
        <v>2745</v>
      </c>
      <c r="AA229" t="s">
        <v>2746</v>
      </c>
      <c r="AB229">
        <v>33900</v>
      </c>
      <c r="AC229">
        <v>28250</v>
      </c>
      <c r="AD229" t="s">
        <v>2592</v>
      </c>
      <c r="AE229">
        <v>0</v>
      </c>
      <c r="AF229">
        <v>0</v>
      </c>
      <c r="AG229" t="s">
        <v>2747</v>
      </c>
      <c r="AH229" t="s">
        <v>2748</v>
      </c>
      <c r="AI229" t="s">
        <v>2749</v>
      </c>
      <c r="AJ229" t="s">
        <v>2750</v>
      </c>
      <c r="AK229" t="s">
        <v>2751</v>
      </c>
      <c r="AL229" t="s">
        <v>2752</v>
      </c>
      <c r="AM229" t="s">
        <v>2753</v>
      </c>
      <c r="AN229" t="s">
        <v>2754</v>
      </c>
      <c r="AO229" t="s">
        <v>2755</v>
      </c>
      <c r="AP229" t="s">
        <v>2756</v>
      </c>
      <c r="AQ229" t="s">
        <v>2757</v>
      </c>
      <c r="AR229" t="s">
        <v>2758</v>
      </c>
      <c r="AS229" t="s">
        <v>2759</v>
      </c>
      <c r="AT229" t="s">
        <v>2760</v>
      </c>
      <c r="AU229" t="s">
        <v>2761</v>
      </c>
      <c r="AV229" t="s">
        <v>2762</v>
      </c>
      <c r="AW229" t="s">
        <v>2763</v>
      </c>
      <c r="AX229" t="s">
        <v>2764</v>
      </c>
      <c r="AY229" t="s">
        <v>2765</v>
      </c>
      <c r="AZ229" t="s">
        <v>2766</v>
      </c>
      <c r="BA229" t="s">
        <v>2767</v>
      </c>
      <c r="BB229" t="s">
        <v>2768</v>
      </c>
      <c r="BC229" t="s">
        <v>2769</v>
      </c>
      <c r="BD229" t="s">
        <v>2770</v>
      </c>
    </row>
    <row r="230" spans="1:59" x14ac:dyDescent="0.3">
      <c r="A230" t="s">
        <v>2771</v>
      </c>
      <c r="B230" t="str">
        <f>"0002216.9"</f>
        <v>0002216.9</v>
      </c>
      <c r="C230" t="s">
        <v>304</v>
      </c>
      <c r="D230" t="s">
        <v>1050</v>
      </c>
      <c r="E230">
        <v>1015</v>
      </c>
      <c r="F230">
        <v>715</v>
      </c>
      <c r="G230">
        <v>215</v>
      </c>
      <c r="H230">
        <v>195</v>
      </c>
      <c r="I230">
        <v>95</v>
      </c>
      <c r="J230">
        <v>51</v>
      </c>
      <c r="K230" t="s">
        <v>2516</v>
      </c>
      <c r="L230" t="s">
        <v>2517</v>
      </c>
      <c r="M230">
        <v>50.4</v>
      </c>
      <c r="N230">
        <v>0.5</v>
      </c>
      <c r="O230">
        <v>4630074140027</v>
      </c>
      <c r="Q230" t="s">
        <v>1544</v>
      </c>
      <c r="R230" t="s">
        <v>1869</v>
      </c>
      <c r="S230">
        <v>20</v>
      </c>
      <c r="U230" t="s">
        <v>2518</v>
      </c>
      <c r="V230" t="s">
        <v>1132</v>
      </c>
      <c r="Y230">
        <v>9403500009</v>
      </c>
      <c r="Z230" t="s">
        <v>2772</v>
      </c>
      <c r="AA230" t="s">
        <v>2773</v>
      </c>
      <c r="AB230">
        <v>6000</v>
      </c>
      <c r="AC230">
        <v>5000</v>
      </c>
      <c r="AD230" t="s">
        <v>2521</v>
      </c>
      <c r="AE230">
        <v>0</v>
      </c>
      <c r="AF230">
        <v>0</v>
      </c>
      <c r="AG230" t="s">
        <v>2774</v>
      </c>
      <c r="AH230" t="s">
        <v>2775</v>
      </c>
      <c r="AI230" t="s">
        <v>2776</v>
      </c>
      <c r="AJ230" t="s">
        <v>2777</v>
      </c>
      <c r="AK230" t="s">
        <v>2778</v>
      </c>
      <c r="AL230" t="s">
        <v>2779</v>
      </c>
    </row>
    <row r="231" spans="1:59" x14ac:dyDescent="0.3">
      <c r="A231" t="s">
        <v>2780</v>
      </c>
      <c r="B231" t="str">
        <f>"0002217.9"</f>
        <v>0002217.9</v>
      </c>
      <c r="C231" t="s">
        <v>304</v>
      </c>
      <c r="D231" t="s">
        <v>1050</v>
      </c>
      <c r="E231">
        <v>1015</v>
      </c>
      <c r="F231">
        <v>715</v>
      </c>
      <c r="G231">
        <v>340</v>
      </c>
      <c r="H231">
        <v>195</v>
      </c>
      <c r="I231">
        <v>95</v>
      </c>
      <c r="J231">
        <v>51</v>
      </c>
      <c r="K231" t="s">
        <v>2516</v>
      </c>
      <c r="L231" t="s">
        <v>2781</v>
      </c>
      <c r="M231">
        <v>65.2</v>
      </c>
      <c r="N231">
        <v>0.33300000000000002</v>
      </c>
      <c r="O231">
        <v>4630074140058</v>
      </c>
      <c r="Q231" t="s">
        <v>1544</v>
      </c>
      <c r="R231" t="s">
        <v>1869</v>
      </c>
      <c r="S231">
        <v>20</v>
      </c>
      <c r="U231" t="s">
        <v>2782</v>
      </c>
      <c r="V231" t="s">
        <v>1132</v>
      </c>
      <c r="Y231">
        <v>9403500009</v>
      </c>
      <c r="Z231" t="s">
        <v>2783</v>
      </c>
      <c r="AA231" t="s">
        <v>2784</v>
      </c>
      <c r="AB231">
        <v>8990</v>
      </c>
      <c r="AC231">
        <v>7492</v>
      </c>
      <c r="AD231" t="s">
        <v>2521</v>
      </c>
      <c r="AE231">
        <v>0</v>
      </c>
      <c r="AF231">
        <v>0</v>
      </c>
      <c r="AG231" t="s">
        <v>2785</v>
      </c>
      <c r="AH231" t="s">
        <v>2786</v>
      </c>
      <c r="AI231" t="s">
        <v>2787</v>
      </c>
      <c r="AJ231" t="s">
        <v>2788</v>
      </c>
      <c r="AK231" t="s">
        <v>2789</v>
      </c>
      <c r="AL231" t="s">
        <v>2790</v>
      </c>
    </row>
    <row r="232" spans="1:59" x14ac:dyDescent="0.3">
      <c r="A232" t="s">
        <v>2791</v>
      </c>
      <c r="B232" t="str">
        <f>"0002217.42"</f>
        <v>0002217.42</v>
      </c>
      <c r="C232" t="s">
        <v>1644</v>
      </c>
      <c r="D232" t="s">
        <v>1050</v>
      </c>
      <c r="E232">
        <v>1015</v>
      </c>
      <c r="F232">
        <v>715</v>
      </c>
      <c r="G232">
        <v>340</v>
      </c>
      <c r="H232">
        <v>195</v>
      </c>
      <c r="I232">
        <v>95</v>
      </c>
      <c r="J232">
        <v>51</v>
      </c>
      <c r="K232" t="s">
        <v>2516</v>
      </c>
      <c r="L232" t="s">
        <v>2792</v>
      </c>
      <c r="M232">
        <v>68.2</v>
      </c>
      <c r="N232">
        <v>0.33300000000000002</v>
      </c>
      <c r="O232">
        <v>4630074140034</v>
      </c>
      <c r="Q232" t="s">
        <v>1544</v>
      </c>
      <c r="R232" t="s">
        <v>1869</v>
      </c>
      <c r="S232">
        <v>20</v>
      </c>
      <c r="U232" t="s">
        <v>2782</v>
      </c>
      <c r="V232" t="s">
        <v>181</v>
      </c>
      <c r="Y232">
        <v>9403500009</v>
      </c>
      <c r="Z232" t="s">
        <v>2793</v>
      </c>
      <c r="AA232" t="s">
        <v>2794</v>
      </c>
      <c r="AB232">
        <v>11990</v>
      </c>
      <c r="AC232">
        <v>9992</v>
      </c>
      <c r="AD232" t="s">
        <v>2521</v>
      </c>
      <c r="AE232">
        <v>0</v>
      </c>
      <c r="AF232">
        <v>0</v>
      </c>
      <c r="AG232" t="s">
        <v>2795</v>
      </c>
      <c r="AH232" t="s">
        <v>2796</v>
      </c>
      <c r="AI232" t="s">
        <v>2797</v>
      </c>
      <c r="AJ232" t="s">
        <v>2798</v>
      </c>
      <c r="AK232" t="s">
        <v>2799</v>
      </c>
      <c r="AL232" t="s">
        <v>2800</v>
      </c>
    </row>
    <row r="233" spans="1:59" x14ac:dyDescent="0.3">
      <c r="A233" t="s">
        <v>2801</v>
      </c>
      <c r="B233" t="str">
        <f>"0001316.50"</f>
        <v>0001316.50</v>
      </c>
      <c r="C233" t="s">
        <v>304</v>
      </c>
      <c r="D233" t="s">
        <v>1050</v>
      </c>
      <c r="E233">
        <v>830</v>
      </c>
      <c r="F233">
        <v>505</v>
      </c>
      <c r="G233">
        <v>190</v>
      </c>
      <c r="I233">
        <v>70</v>
      </c>
      <c r="J233">
        <v>86</v>
      </c>
      <c r="K233">
        <v>0</v>
      </c>
      <c r="L233" t="s">
        <v>1221</v>
      </c>
      <c r="M233">
        <v>31.8</v>
      </c>
      <c r="N233">
        <v>0.5</v>
      </c>
      <c r="O233">
        <v>4610018239741</v>
      </c>
      <c r="Q233" t="s">
        <v>1544</v>
      </c>
      <c r="R233" t="s">
        <v>1869</v>
      </c>
      <c r="S233">
        <v>20</v>
      </c>
      <c r="U233" t="s">
        <v>2802</v>
      </c>
      <c r="V233" t="s">
        <v>1179</v>
      </c>
      <c r="Y233">
        <v>9403601001</v>
      </c>
      <c r="Z233" t="s">
        <v>2803</v>
      </c>
      <c r="AA233" t="s">
        <v>2804</v>
      </c>
      <c r="AB233">
        <v>4490</v>
      </c>
      <c r="AC233">
        <v>3742</v>
      </c>
      <c r="AD233" t="s">
        <v>1125</v>
      </c>
      <c r="AE233">
        <v>0</v>
      </c>
      <c r="AF233">
        <v>0</v>
      </c>
      <c r="AG233" t="s">
        <v>2805</v>
      </c>
      <c r="AH233" t="s">
        <v>2806</v>
      </c>
      <c r="AI233" t="s">
        <v>2807</v>
      </c>
      <c r="AJ233" t="s">
        <v>2808</v>
      </c>
      <c r="AK233" t="s">
        <v>2809</v>
      </c>
      <c r="AL233" t="s">
        <v>2810</v>
      </c>
      <c r="AM233" t="s">
        <v>2811</v>
      </c>
      <c r="AN233" t="s">
        <v>2812</v>
      </c>
      <c r="AO233" t="s">
        <v>2813</v>
      </c>
    </row>
    <row r="234" spans="1:59" x14ac:dyDescent="0.3">
      <c r="A234" t="s">
        <v>2814</v>
      </c>
      <c r="B234" t="str">
        <f>"0001316.51"</f>
        <v>0001316.51</v>
      </c>
      <c r="C234" t="s">
        <v>304</v>
      </c>
      <c r="D234" t="s">
        <v>1050</v>
      </c>
      <c r="E234">
        <v>830</v>
      </c>
      <c r="F234">
        <v>505</v>
      </c>
      <c r="G234">
        <v>190</v>
      </c>
      <c r="I234">
        <v>70</v>
      </c>
      <c r="J234">
        <v>86</v>
      </c>
      <c r="K234">
        <v>0</v>
      </c>
      <c r="L234" t="s">
        <v>1221</v>
      </c>
      <c r="M234">
        <v>31.8</v>
      </c>
      <c r="N234">
        <v>0.5</v>
      </c>
      <c r="O234">
        <v>4610018239758</v>
      </c>
      <c r="Q234" t="s">
        <v>1544</v>
      </c>
      <c r="R234" t="s">
        <v>1869</v>
      </c>
      <c r="S234">
        <v>20</v>
      </c>
      <c r="U234" t="s">
        <v>2815</v>
      </c>
      <c r="V234" t="s">
        <v>1179</v>
      </c>
      <c r="Y234">
        <v>9403601001</v>
      </c>
      <c r="Z234" t="s">
        <v>2816</v>
      </c>
      <c r="AA234" t="s">
        <v>2817</v>
      </c>
      <c r="AB234">
        <v>4490</v>
      </c>
      <c r="AC234">
        <v>3742</v>
      </c>
      <c r="AD234" t="s">
        <v>1125</v>
      </c>
      <c r="AE234">
        <v>0</v>
      </c>
      <c r="AF234">
        <v>0</v>
      </c>
      <c r="AG234" t="s">
        <v>2818</v>
      </c>
      <c r="AH234" t="s">
        <v>2819</v>
      </c>
      <c r="AI234" t="s">
        <v>2820</v>
      </c>
      <c r="AJ234" t="s">
        <v>2821</v>
      </c>
      <c r="AK234" t="s">
        <v>2822</v>
      </c>
      <c r="AL234" t="s">
        <v>2823</v>
      </c>
      <c r="AM234" t="s">
        <v>2824</v>
      </c>
      <c r="AN234" t="s">
        <v>2825</v>
      </c>
      <c r="AO234" t="s">
        <v>2826</v>
      </c>
      <c r="AP234" t="s">
        <v>2827</v>
      </c>
      <c r="AQ234" t="s">
        <v>2828</v>
      </c>
      <c r="AR234" t="s">
        <v>2829</v>
      </c>
      <c r="AS234" t="s">
        <v>2830</v>
      </c>
      <c r="AT234" t="s">
        <v>2831</v>
      </c>
      <c r="AU234" t="s">
        <v>2832</v>
      </c>
    </row>
    <row r="235" spans="1:59" x14ac:dyDescent="0.3">
      <c r="A235" t="s">
        <v>2833</v>
      </c>
      <c r="B235" t="str">
        <f>"0001316.9"</f>
        <v>0001316.9</v>
      </c>
      <c r="C235" t="s">
        <v>304</v>
      </c>
      <c r="D235" t="s">
        <v>1050</v>
      </c>
      <c r="E235">
        <v>830</v>
      </c>
      <c r="F235">
        <v>505</v>
      </c>
      <c r="G235">
        <v>190</v>
      </c>
      <c r="I235">
        <v>70</v>
      </c>
      <c r="J235">
        <v>86</v>
      </c>
      <c r="K235">
        <v>0</v>
      </c>
      <c r="L235" t="s">
        <v>1221</v>
      </c>
      <c r="M235">
        <v>31.8</v>
      </c>
      <c r="N235">
        <v>0.5</v>
      </c>
      <c r="O235">
        <v>4610018237754</v>
      </c>
      <c r="Q235" t="s">
        <v>1544</v>
      </c>
      <c r="R235" t="s">
        <v>1869</v>
      </c>
      <c r="S235">
        <v>20</v>
      </c>
      <c r="U235" t="s">
        <v>2802</v>
      </c>
      <c r="V235" t="s">
        <v>1054</v>
      </c>
      <c r="Y235">
        <v>9403601001</v>
      </c>
      <c r="Z235" t="s">
        <v>2834</v>
      </c>
      <c r="AA235" t="s">
        <v>2835</v>
      </c>
      <c r="AB235">
        <v>5490</v>
      </c>
      <c r="AC235">
        <v>4575</v>
      </c>
      <c r="AD235" t="s">
        <v>1125</v>
      </c>
      <c r="AE235">
        <v>0</v>
      </c>
      <c r="AF235">
        <v>1</v>
      </c>
      <c r="AG235" t="s">
        <v>2836</v>
      </c>
      <c r="AH235" t="s">
        <v>2837</v>
      </c>
      <c r="AI235" t="s">
        <v>2838</v>
      </c>
      <c r="AJ235" t="s">
        <v>2839</v>
      </c>
      <c r="AK235" t="s">
        <v>2840</v>
      </c>
      <c r="AL235" t="s">
        <v>2841</v>
      </c>
      <c r="AM235" t="s">
        <v>2842</v>
      </c>
      <c r="AN235" t="s">
        <v>2843</v>
      </c>
      <c r="AO235" t="s">
        <v>2844</v>
      </c>
    </row>
    <row r="236" spans="1:59" x14ac:dyDescent="0.3">
      <c r="A236" t="s">
        <v>2845</v>
      </c>
      <c r="B236" t="str">
        <f>"0001341"</f>
        <v>0001341</v>
      </c>
      <c r="C236" t="s">
        <v>2284</v>
      </c>
      <c r="D236" t="s">
        <v>1831</v>
      </c>
      <c r="E236">
        <v>450</v>
      </c>
      <c r="F236">
        <v>345</v>
      </c>
      <c r="G236">
        <v>690</v>
      </c>
      <c r="H236">
        <v>56</v>
      </c>
      <c r="I236">
        <v>90</v>
      </c>
      <c r="J236">
        <v>107</v>
      </c>
      <c r="K236" t="s">
        <v>2846</v>
      </c>
      <c r="L236">
        <v>9</v>
      </c>
      <c r="M236">
        <v>8</v>
      </c>
      <c r="O236">
        <v>4610018236221</v>
      </c>
      <c r="Q236" t="s">
        <v>1544</v>
      </c>
      <c r="R236" t="s">
        <v>2409</v>
      </c>
      <c r="S236">
        <v>10</v>
      </c>
      <c r="U236" t="s">
        <v>2847</v>
      </c>
      <c r="V236" t="s">
        <v>2848</v>
      </c>
      <c r="W236" t="s">
        <v>2849</v>
      </c>
      <c r="Y236">
        <v>9401710009</v>
      </c>
      <c r="Z236" t="s">
        <v>2850</v>
      </c>
      <c r="AA236" t="s">
        <v>2851</v>
      </c>
      <c r="AB236">
        <v>6990</v>
      </c>
      <c r="AC236">
        <v>5825</v>
      </c>
      <c r="AD236" t="s">
        <v>1836</v>
      </c>
      <c r="AE236">
        <v>0</v>
      </c>
      <c r="AF236">
        <v>0</v>
      </c>
      <c r="AG236" t="s">
        <v>2852</v>
      </c>
      <c r="AH236" t="s">
        <v>2853</v>
      </c>
      <c r="AI236" t="s">
        <v>2854</v>
      </c>
      <c r="AJ236" t="s">
        <v>2855</v>
      </c>
      <c r="AK236" t="s">
        <v>2856</v>
      </c>
      <c r="AL236" t="s">
        <v>2857</v>
      </c>
      <c r="AM236" t="s">
        <v>2858</v>
      </c>
      <c r="AN236" t="s">
        <v>2859</v>
      </c>
      <c r="AO236" t="s">
        <v>2860</v>
      </c>
      <c r="AP236" t="s">
        <v>2861</v>
      </c>
      <c r="AQ236" t="s">
        <v>2862</v>
      </c>
      <c r="AR236" t="s">
        <v>2863</v>
      </c>
      <c r="AS236" t="s">
        <v>2864</v>
      </c>
      <c r="AT236" t="s">
        <v>2865</v>
      </c>
      <c r="AU236" t="s">
        <v>2866</v>
      </c>
      <c r="AV236" t="s">
        <v>2867</v>
      </c>
    </row>
    <row r="237" spans="1:59" x14ac:dyDescent="0.3">
      <c r="A237" t="s">
        <v>2868</v>
      </c>
      <c r="B237" t="str">
        <f>"0001342"</f>
        <v>0001342</v>
      </c>
      <c r="C237" t="s">
        <v>1718</v>
      </c>
      <c r="D237" t="s">
        <v>1831</v>
      </c>
      <c r="E237">
        <v>450</v>
      </c>
      <c r="F237">
        <v>345</v>
      </c>
      <c r="G237">
        <v>690</v>
      </c>
      <c r="H237">
        <v>56</v>
      </c>
      <c r="I237">
        <v>90</v>
      </c>
      <c r="J237">
        <v>107</v>
      </c>
      <c r="K237" t="s">
        <v>2846</v>
      </c>
      <c r="L237">
        <v>9</v>
      </c>
      <c r="M237">
        <v>8</v>
      </c>
      <c r="O237">
        <v>4610018236238</v>
      </c>
      <c r="Q237" t="s">
        <v>1544</v>
      </c>
      <c r="R237" t="s">
        <v>1719</v>
      </c>
      <c r="S237">
        <v>10</v>
      </c>
      <c r="U237" t="s">
        <v>2869</v>
      </c>
      <c r="V237" t="s">
        <v>2848</v>
      </c>
      <c r="W237" t="s">
        <v>2849</v>
      </c>
      <c r="Y237">
        <v>9401710009</v>
      </c>
      <c r="Z237" t="s">
        <v>2870</v>
      </c>
      <c r="AA237" t="s">
        <v>2871</v>
      </c>
      <c r="AB237">
        <v>6990</v>
      </c>
      <c r="AC237">
        <v>5825</v>
      </c>
      <c r="AD237" t="s">
        <v>1836</v>
      </c>
      <c r="AE237">
        <v>0</v>
      </c>
      <c r="AF237">
        <v>0</v>
      </c>
      <c r="AG237" t="s">
        <v>2872</v>
      </c>
      <c r="AH237" t="s">
        <v>2873</v>
      </c>
      <c r="AI237" t="s">
        <v>2874</v>
      </c>
      <c r="AJ237" t="s">
        <v>2875</v>
      </c>
      <c r="AK237" t="s">
        <v>2876</v>
      </c>
      <c r="AL237" t="s">
        <v>2877</v>
      </c>
      <c r="AM237" t="s">
        <v>2878</v>
      </c>
      <c r="AN237" t="s">
        <v>2879</v>
      </c>
      <c r="AO237" t="s">
        <v>2880</v>
      </c>
      <c r="AP237" t="s">
        <v>2881</v>
      </c>
      <c r="AQ237" t="s">
        <v>2882</v>
      </c>
      <c r="AR237" t="s">
        <v>2883</v>
      </c>
      <c r="AS237" t="s">
        <v>2884</v>
      </c>
      <c r="AT237" t="s">
        <v>2885</v>
      </c>
      <c r="AU237" t="s">
        <v>2886</v>
      </c>
    </row>
    <row r="238" spans="1:59" x14ac:dyDescent="0.3">
      <c r="A238" t="s">
        <v>2887</v>
      </c>
      <c r="B238" t="str">
        <f>"0001343"</f>
        <v>0001343</v>
      </c>
      <c r="C238" t="s">
        <v>144</v>
      </c>
      <c r="D238" t="s">
        <v>1831</v>
      </c>
      <c r="E238">
        <v>450</v>
      </c>
      <c r="F238">
        <v>345</v>
      </c>
      <c r="G238">
        <v>690</v>
      </c>
      <c r="H238">
        <v>56</v>
      </c>
      <c r="I238">
        <v>90</v>
      </c>
      <c r="J238">
        <v>107</v>
      </c>
      <c r="K238" t="s">
        <v>2846</v>
      </c>
      <c r="L238">
        <v>9</v>
      </c>
      <c r="M238">
        <v>8</v>
      </c>
      <c r="O238">
        <v>4610018236245</v>
      </c>
      <c r="Q238" t="s">
        <v>1544</v>
      </c>
      <c r="S238">
        <v>10</v>
      </c>
      <c r="U238" t="s">
        <v>2869</v>
      </c>
      <c r="V238" t="s">
        <v>2848</v>
      </c>
      <c r="W238" t="s">
        <v>2849</v>
      </c>
      <c r="Y238">
        <v>9401710009</v>
      </c>
      <c r="Z238" t="s">
        <v>2888</v>
      </c>
      <c r="AA238" t="s">
        <v>2889</v>
      </c>
      <c r="AB238">
        <v>6990</v>
      </c>
      <c r="AC238">
        <v>5825</v>
      </c>
      <c r="AD238" t="s">
        <v>1836</v>
      </c>
      <c r="AE238">
        <v>0</v>
      </c>
      <c r="AF238">
        <v>0</v>
      </c>
      <c r="AG238" t="s">
        <v>2890</v>
      </c>
      <c r="AH238" t="s">
        <v>2891</v>
      </c>
      <c r="AI238" t="s">
        <v>2892</v>
      </c>
      <c r="AJ238" t="s">
        <v>2893</v>
      </c>
      <c r="AK238" t="s">
        <v>2894</v>
      </c>
      <c r="AL238" t="s">
        <v>2895</v>
      </c>
      <c r="AM238" t="s">
        <v>2896</v>
      </c>
      <c r="AN238" t="s">
        <v>2897</v>
      </c>
      <c r="AO238" t="s">
        <v>2898</v>
      </c>
      <c r="AP238" t="s">
        <v>2899</v>
      </c>
      <c r="AQ238" t="s">
        <v>2900</v>
      </c>
      <c r="AR238" t="s">
        <v>2901</v>
      </c>
      <c r="AS238" t="s">
        <v>2902</v>
      </c>
      <c r="AT238" t="s">
        <v>2903</v>
      </c>
      <c r="AU238" t="s">
        <v>2904</v>
      </c>
      <c r="AV238" t="s">
        <v>2905</v>
      </c>
      <c r="AW238" t="s">
        <v>2906</v>
      </c>
      <c r="AX238" t="s">
        <v>2907</v>
      </c>
      <c r="AY238" t="s">
        <v>2908</v>
      </c>
      <c r="AZ238" t="s">
        <v>2909</v>
      </c>
      <c r="BA238" t="s">
        <v>2910</v>
      </c>
      <c r="BB238" t="s">
        <v>2911</v>
      </c>
    </row>
    <row r="239" spans="1:59" x14ac:dyDescent="0.3">
      <c r="A239" t="s">
        <v>2912</v>
      </c>
      <c r="B239" t="str">
        <f>"0001370"</f>
        <v>0001370</v>
      </c>
      <c r="C239" t="s">
        <v>135</v>
      </c>
      <c r="D239" t="s">
        <v>110</v>
      </c>
      <c r="E239">
        <v>380</v>
      </c>
      <c r="F239">
        <v>260</v>
      </c>
      <c r="G239">
        <v>40</v>
      </c>
      <c r="K239">
        <v>0</v>
      </c>
      <c r="L239" t="s">
        <v>254</v>
      </c>
      <c r="M239">
        <v>0.25</v>
      </c>
      <c r="O239">
        <v>4610018237983</v>
      </c>
      <c r="Q239" t="s">
        <v>1544</v>
      </c>
      <c r="R239" t="s">
        <v>2913</v>
      </c>
      <c r="S239">
        <v>20</v>
      </c>
      <c r="U239" t="s">
        <v>2914</v>
      </c>
      <c r="V239" t="s">
        <v>603</v>
      </c>
      <c r="Y239">
        <v>6302600000</v>
      </c>
      <c r="Z239" t="s">
        <v>2915</v>
      </c>
      <c r="AA239" t="s">
        <v>2916</v>
      </c>
      <c r="AB239">
        <v>600</v>
      </c>
      <c r="AC239">
        <v>500</v>
      </c>
      <c r="AD239" t="s">
        <v>114</v>
      </c>
      <c r="AE239">
        <v>0</v>
      </c>
      <c r="AF239">
        <v>0</v>
      </c>
      <c r="AG239" t="s">
        <v>2917</v>
      </c>
      <c r="AH239" t="s">
        <v>2918</v>
      </c>
      <c r="AI239" t="s">
        <v>2919</v>
      </c>
      <c r="AJ239" t="s">
        <v>2920</v>
      </c>
      <c r="AK239" t="s">
        <v>2921</v>
      </c>
      <c r="AL239" t="s">
        <v>2922</v>
      </c>
      <c r="AM239" t="s">
        <v>2923</v>
      </c>
      <c r="AN239" t="s">
        <v>2924</v>
      </c>
      <c r="AO239" t="s">
        <v>2925</v>
      </c>
      <c r="AP239" t="s">
        <v>2926</v>
      </c>
    </row>
    <row r="240" spans="1:59" x14ac:dyDescent="0.3">
      <c r="A240" t="s">
        <v>2927</v>
      </c>
      <c r="B240" t="str">
        <f>"0001372"</f>
        <v>0001372</v>
      </c>
      <c r="C240" t="s">
        <v>304</v>
      </c>
      <c r="D240" t="s">
        <v>110</v>
      </c>
      <c r="E240">
        <v>380</v>
      </c>
      <c r="F240">
        <v>260</v>
      </c>
      <c r="G240">
        <v>40</v>
      </c>
      <c r="K240">
        <v>0</v>
      </c>
      <c r="L240" t="s">
        <v>254</v>
      </c>
      <c r="M240">
        <v>0.25</v>
      </c>
      <c r="O240">
        <v>4610018238003</v>
      </c>
      <c r="Q240" t="s">
        <v>1544</v>
      </c>
      <c r="R240" t="s">
        <v>2423</v>
      </c>
      <c r="S240">
        <v>20</v>
      </c>
      <c r="V240" t="s">
        <v>2928</v>
      </c>
      <c r="Y240">
        <v>6302600000</v>
      </c>
      <c r="Z240" t="s">
        <v>2929</v>
      </c>
      <c r="AA240" t="s">
        <v>2930</v>
      </c>
      <c r="AB240">
        <v>990</v>
      </c>
      <c r="AC240">
        <v>825</v>
      </c>
      <c r="AD240" t="s">
        <v>114</v>
      </c>
      <c r="AE240">
        <v>0</v>
      </c>
      <c r="AF240">
        <v>0</v>
      </c>
      <c r="AG240" t="s">
        <v>2931</v>
      </c>
      <c r="AH240" t="s">
        <v>2932</v>
      </c>
      <c r="AI240" t="s">
        <v>2933</v>
      </c>
      <c r="AJ240" t="s">
        <v>2934</v>
      </c>
      <c r="AK240" t="s">
        <v>2935</v>
      </c>
      <c r="AL240" t="s">
        <v>2936</v>
      </c>
      <c r="AM240" t="s">
        <v>2937</v>
      </c>
      <c r="AN240" t="s">
        <v>2938</v>
      </c>
      <c r="AO240" t="s">
        <v>2939</v>
      </c>
    </row>
    <row r="241" spans="1:42" x14ac:dyDescent="0.3">
      <c r="A241" t="s">
        <v>2940</v>
      </c>
      <c r="B241" t="str">
        <f>"0001373"</f>
        <v>0001373</v>
      </c>
      <c r="C241" t="s">
        <v>2284</v>
      </c>
      <c r="D241" t="s">
        <v>110</v>
      </c>
      <c r="E241">
        <v>380</v>
      </c>
      <c r="F241">
        <v>260</v>
      </c>
      <c r="G241">
        <v>40</v>
      </c>
      <c r="K241">
        <v>0</v>
      </c>
      <c r="L241" t="s">
        <v>254</v>
      </c>
      <c r="M241">
        <v>0.25</v>
      </c>
      <c r="O241">
        <v>4610018238027</v>
      </c>
      <c r="Q241" t="s">
        <v>1544</v>
      </c>
      <c r="R241" t="s">
        <v>2409</v>
      </c>
      <c r="S241">
        <v>20</v>
      </c>
      <c r="U241" t="s">
        <v>2941</v>
      </c>
      <c r="V241" t="s">
        <v>603</v>
      </c>
      <c r="Y241">
        <v>6302600000</v>
      </c>
      <c r="Z241" t="s">
        <v>2942</v>
      </c>
      <c r="AA241" t="s">
        <v>2943</v>
      </c>
      <c r="AB241">
        <v>600</v>
      </c>
      <c r="AC241">
        <v>500</v>
      </c>
      <c r="AD241" t="s">
        <v>114</v>
      </c>
      <c r="AE241">
        <v>0</v>
      </c>
      <c r="AF241">
        <v>0</v>
      </c>
      <c r="AG241" t="s">
        <v>2944</v>
      </c>
      <c r="AH241" t="s">
        <v>2945</v>
      </c>
      <c r="AI241" t="s">
        <v>2946</v>
      </c>
      <c r="AJ241" t="s">
        <v>2947</v>
      </c>
      <c r="AK241" t="s">
        <v>2948</v>
      </c>
      <c r="AL241" t="s">
        <v>2949</v>
      </c>
      <c r="AM241" t="s">
        <v>2950</v>
      </c>
      <c r="AN241" t="s">
        <v>2951</v>
      </c>
      <c r="AO241" t="s">
        <v>2952</v>
      </c>
      <c r="AP241" t="s">
        <v>2953</v>
      </c>
    </row>
    <row r="242" spans="1:42" x14ac:dyDescent="0.3">
      <c r="A242" t="s">
        <v>2954</v>
      </c>
      <c r="B242" t="str">
        <f>"0001417.23.5"</f>
        <v>0001417.23.5</v>
      </c>
      <c r="C242" t="s">
        <v>196</v>
      </c>
      <c r="D242" t="s">
        <v>110</v>
      </c>
      <c r="E242">
        <v>33000</v>
      </c>
      <c r="F242">
        <v>260</v>
      </c>
      <c r="G242">
        <v>30</v>
      </c>
      <c r="K242">
        <v>0</v>
      </c>
      <c r="L242" t="s">
        <v>756</v>
      </c>
      <c r="M242">
        <v>0.3</v>
      </c>
      <c r="O242">
        <v>4620031183181</v>
      </c>
      <c r="Q242" t="s">
        <v>1544</v>
      </c>
      <c r="R242" t="s">
        <v>2955</v>
      </c>
      <c r="S242">
        <v>20</v>
      </c>
      <c r="U242" t="s">
        <v>2956</v>
      </c>
      <c r="V242" t="s">
        <v>603</v>
      </c>
      <c r="Y242">
        <v>6302600000</v>
      </c>
      <c r="Z242" t="s">
        <v>2957</v>
      </c>
      <c r="AA242" t="s">
        <v>2958</v>
      </c>
      <c r="AB242">
        <v>600</v>
      </c>
      <c r="AC242">
        <v>500</v>
      </c>
      <c r="AD242" t="s">
        <v>114</v>
      </c>
      <c r="AE242">
        <v>0</v>
      </c>
      <c r="AF242">
        <v>0</v>
      </c>
      <c r="AG242" t="s">
        <v>2959</v>
      </c>
      <c r="AH242" t="s">
        <v>2960</v>
      </c>
    </row>
    <row r="243" spans="1:42" x14ac:dyDescent="0.3">
      <c r="A243" t="s">
        <v>2961</v>
      </c>
      <c r="B243" t="str">
        <f>"0001417.23.4"</f>
        <v>0001417.23.4</v>
      </c>
      <c r="C243" t="s">
        <v>135</v>
      </c>
      <c r="D243" t="s">
        <v>110</v>
      </c>
      <c r="E243">
        <v>330</v>
      </c>
      <c r="F243">
        <v>260</v>
      </c>
      <c r="G243">
        <v>30</v>
      </c>
      <c r="K243">
        <v>0</v>
      </c>
      <c r="L243" t="s">
        <v>756</v>
      </c>
      <c r="M243">
        <v>0.3</v>
      </c>
      <c r="O243">
        <v>4620031183167</v>
      </c>
      <c r="Q243" t="s">
        <v>1544</v>
      </c>
      <c r="S243">
        <v>20</v>
      </c>
      <c r="U243" t="s">
        <v>2956</v>
      </c>
      <c r="V243" t="s">
        <v>603</v>
      </c>
      <c r="Y243">
        <v>6302600000</v>
      </c>
      <c r="Z243" t="s">
        <v>2962</v>
      </c>
      <c r="AA243" t="s">
        <v>2963</v>
      </c>
      <c r="AB243">
        <v>600</v>
      </c>
      <c r="AC243">
        <v>500</v>
      </c>
      <c r="AD243" t="s">
        <v>114</v>
      </c>
      <c r="AE243">
        <v>0</v>
      </c>
      <c r="AF243">
        <v>0</v>
      </c>
      <c r="AG243" t="s">
        <v>2964</v>
      </c>
      <c r="AH243" t="s">
        <v>2965</v>
      </c>
    </row>
    <row r="244" spans="1:42" x14ac:dyDescent="0.3">
      <c r="A244" t="s">
        <v>2966</v>
      </c>
      <c r="B244" t="str">
        <f>"0001346-1"</f>
        <v>0001346-1</v>
      </c>
      <c r="C244" t="s">
        <v>1901</v>
      </c>
      <c r="D244" t="s">
        <v>110</v>
      </c>
      <c r="E244">
        <v>750</v>
      </c>
      <c r="F244">
        <v>550</v>
      </c>
      <c r="G244">
        <v>40</v>
      </c>
      <c r="K244">
        <v>0</v>
      </c>
      <c r="L244" t="s">
        <v>333</v>
      </c>
      <c r="M244">
        <v>0.5</v>
      </c>
      <c r="O244">
        <v>4610018237037</v>
      </c>
      <c r="Q244" t="s">
        <v>1544</v>
      </c>
      <c r="S244">
        <v>20</v>
      </c>
      <c r="U244" t="s">
        <v>2967</v>
      </c>
      <c r="V244" t="s">
        <v>1600</v>
      </c>
      <c r="Y244">
        <v>9404909000</v>
      </c>
      <c r="Z244" t="s">
        <v>2968</v>
      </c>
      <c r="AA244" t="s">
        <v>2969</v>
      </c>
      <c r="AB244">
        <v>990</v>
      </c>
      <c r="AC244">
        <v>825</v>
      </c>
      <c r="AD244" t="s">
        <v>240</v>
      </c>
      <c r="AE244">
        <v>0</v>
      </c>
      <c r="AF244">
        <v>0</v>
      </c>
      <c r="AG244" t="s">
        <v>2970</v>
      </c>
      <c r="AH244" t="s">
        <v>2971</v>
      </c>
      <c r="AI244" t="s">
        <v>2972</v>
      </c>
    </row>
    <row r="245" spans="1:42" x14ac:dyDescent="0.3">
      <c r="A245" t="s">
        <v>2973</v>
      </c>
      <c r="B245" t="str">
        <f>"0001417.5"</f>
        <v>0001417.5</v>
      </c>
      <c r="C245" t="s">
        <v>196</v>
      </c>
      <c r="D245" t="s">
        <v>117</v>
      </c>
      <c r="E245">
        <v>640</v>
      </c>
      <c r="F245">
        <v>200</v>
      </c>
      <c r="G245">
        <v>420</v>
      </c>
      <c r="H245">
        <v>120</v>
      </c>
      <c r="K245">
        <v>0</v>
      </c>
      <c r="L245" s="1">
        <v>45840</v>
      </c>
      <c r="M245">
        <v>2.5</v>
      </c>
      <c r="O245">
        <v>4620031180937</v>
      </c>
      <c r="Q245" t="s">
        <v>1544</v>
      </c>
      <c r="S245">
        <v>20</v>
      </c>
      <c r="U245" t="s">
        <v>2974</v>
      </c>
      <c r="V245" t="s">
        <v>128</v>
      </c>
      <c r="W245" t="s">
        <v>118</v>
      </c>
      <c r="Y245">
        <v>6302210000</v>
      </c>
      <c r="Z245" t="s">
        <v>2975</v>
      </c>
      <c r="AA245" t="s">
        <v>2976</v>
      </c>
      <c r="AB245">
        <v>2250</v>
      </c>
      <c r="AC245">
        <v>1875</v>
      </c>
      <c r="AD245" t="s">
        <v>122</v>
      </c>
      <c r="AE245">
        <v>0</v>
      </c>
      <c r="AF245">
        <v>0</v>
      </c>
      <c r="AG245" t="s">
        <v>2977</v>
      </c>
      <c r="AH245" t="s">
        <v>2978</v>
      </c>
      <c r="AI245" t="s">
        <v>2979</v>
      </c>
      <c r="AJ245" t="s">
        <v>2980</v>
      </c>
      <c r="AK245" t="s">
        <v>2981</v>
      </c>
      <c r="AL245" t="s">
        <v>2982</v>
      </c>
    </row>
    <row r="246" spans="1:42" x14ac:dyDescent="0.3">
      <c r="A246" t="s">
        <v>2983</v>
      </c>
      <c r="B246" t="str">
        <f>"0001417.11.4"</f>
        <v>0001417.11.4</v>
      </c>
      <c r="C246" t="s">
        <v>135</v>
      </c>
      <c r="D246" t="s">
        <v>110</v>
      </c>
      <c r="E246">
        <v>600</v>
      </c>
      <c r="F246">
        <v>440</v>
      </c>
      <c r="G246">
        <v>100</v>
      </c>
      <c r="K246">
        <v>0</v>
      </c>
      <c r="L246" t="s">
        <v>2984</v>
      </c>
      <c r="O246">
        <v>4620031183204</v>
      </c>
      <c r="Q246" t="s">
        <v>1544</v>
      </c>
      <c r="S246">
        <v>20</v>
      </c>
      <c r="U246" t="s">
        <v>2985</v>
      </c>
      <c r="Z246" t="s">
        <v>2986</v>
      </c>
      <c r="AA246" t="s">
        <v>2987</v>
      </c>
      <c r="AB246">
        <v>990</v>
      </c>
      <c r="AC246">
        <v>825</v>
      </c>
      <c r="AD246" t="s">
        <v>1419</v>
      </c>
      <c r="AE246">
        <v>0</v>
      </c>
      <c r="AF246">
        <v>0</v>
      </c>
      <c r="AG246" t="s">
        <v>2988</v>
      </c>
    </row>
    <row r="247" spans="1:42" x14ac:dyDescent="0.3">
      <c r="A247" t="s">
        <v>2989</v>
      </c>
      <c r="B247" t="str">
        <f>"0001417.11.5"</f>
        <v>0001417.11.5</v>
      </c>
      <c r="C247" t="s">
        <v>196</v>
      </c>
      <c r="D247" t="s">
        <v>110</v>
      </c>
      <c r="E247">
        <v>600</v>
      </c>
      <c r="F247">
        <v>440</v>
      </c>
      <c r="G247">
        <v>100</v>
      </c>
      <c r="K247">
        <v>0</v>
      </c>
      <c r="L247" t="s">
        <v>306</v>
      </c>
      <c r="O247">
        <v>4620031183228</v>
      </c>
      <c r="Q247" t="s">
        <v>1544</v>
      </c>
      <c r="S247">
        <v>20</v>
      </c>
      <c r="U247" t="s">
        <v>2985</v>
      </c>
      <c r="Z247" t="s">
        <v>2990</v>
      </c>
      <c r="AA247" t="s">
        <v>2991</v>
      </c>
      <c r="AB247">
        <v>700</v>
      </c>
      <c r="AC247">
        <v>583</v>
      </c>
      <c r="AD247" t="s">
        <v>1419</v>
      </c>
      <c r="AE247">
        <v>0</v>
      </c>
      <c r="AF247">
        <v>0</v>
      </c>
      <c r="AG247" t="s">
        <v>2992</v>
      </c>
      <c r="AH247" t="s">
        <v>2993</v>
      </c>
    </row>
    <row r="248" spans="1:42" x14ac:dyDescent="0.3">
      <c r="A248" t="s">
        <v>2994</v>
      </c>
      <c r="B248" t="str">
        <f>"0001417.12.4"</f>
        <v>0001417.12.4</v>
      </c>
      <c r="C248" t="s">
        <v>135</v>
      </c>
      <c r="D248" t="s">
        <v>110</v>
      </c>
      <c r="E248">
        <v>350</v>
      </c>
      <c r="F248">
        <v>260</v>
      </c>
      <c r="G248">
        <v>40</v>
      </c>
      <c r="H248">
        <v>120</v>
      </c>
      <c r="I248">
        <v>60</v>
      </c>
      <c r="K248">
        <v>0</v>
      </c>
      <c r="L248" t="s">
        <v>480</v>
      </c>
      <c r="M248">
        <v>0.85</v>
      </c>
      <c r="O248">
        <v>4620031180999</v>
      </c>
      <c r="Q248" t="s">
        <v>1544</v>
      </c>
      <c r="S248">
        <v>20</v>
      </c>
      <c r="U248" t="s">
        <v>2995</v>
      </c>
      <c r="V248" t="s">
        <v>118</v>
      </c>
      <c r="W248" t="s">
        <v>2996</v>
      </c>
      <c r="Y248">
        <v>6302210000</v>
      </c>
      <c r="Z248" t="s">
        <v>2997</v>
      </c>
      <c r="AA248" t="s">
        <v>2998</v>
      </c>
      <c r="AB248">
        <v>850</v>
      </c>
      <c r="AC248">
        <v>708</v>
      </c>
      <c r="AD248" t="s">
        <v>149</v>
      </c>
      <c r="AE248">
        <v>0</v>
      </c>
      <c r="AF248">
        <v>0</v>
      </c>
      <c r="AG248" t="s">
        <v>2999</v>
      </c>
      <c r="AH248" t="s">
        <v>3000</v>
      </c>
      <c r="AI248" t="s">
        <v>3001</v>
      </c>
    </row>
    <row r="249" spans="1:42" x14ac:dyDescent="0.3">
      <c r="A249" t="s">
        <v>3002</v>
      </c>
      <c r="B249" t="str">
        <f>"0001417.12.5"</f>
        <v>0001417.12.5</v>
      </c>
      <c r="C249" t="s">
        <v>196</v>
      </c>
      <c r="D249" t="s">
        <v>110</v>
      </c>
      <c r="E249">
        <v>350</v>
      </c>
      <c r="F249">
        <v>260</v>
      </c>
      <c r="G249">
        <v>40</v>
      </c>
      <c r="H249">
        <v>120</v>
      </c>
      <c r="I249">
        <v>60</v>
      </c>
      <c r="K249">
        <v>0</v>
      </c>
      <c r="L249" t="s">
        <v>480</v>
      </c>
      <c r="M249">
        <v>0.85</v>
      </c>
      <c r="O249">
        <v>4620031181019</v>
      </c>
      <c r="Q249" t="s">
        <v>1544</v>
      </c>
      <c r="S249">
        <v>20</v>
      </c>
      <c r="U249" t="s">
        <v>2995</v>
      </c>
      <c r="V249" t="s">
        <v>118</v>
      </c>
      <c r="W249" t="s">
        <v>2996</v>
      </c>
      <c r="Y249">
        <v>6302210000</v>
      </c>
      <c r="Z249" t="s">
        <v>3003</v>
      </c>
      <c r="AA249" t="s">
        <v>3004</v>
      </c>
      <c r="AB249">
        <v>850</v>
      </c>
      <c r="AC249">
        <v>708</v>
      </c>
      <c r="AD249" t="s">
        <v>149</v>
      </c>
      <c r="AE249">
        <v>0</v>
      </c>
      <c r="AF249">
        <v>0</v>
      </c>
      <c r="AG249" t="s">
        <v>3005</v>
      </c>
      <c r="AH249" t="s">
        <v>3006</v>
      </c>
      <c r="AI249" t="s">
        <v>3007</v>
      </c>
    </row>
    <row r="250" spans="1:42" x14ac:dyDescent="0.3">
      <c r="A250" t="s">
        <v>3008</v>
      </c>
      <c r="B250" t="str">
        <f>"0001452-2"</f>
        <v>0001452-2</v>
      </c>
      <c r="C250" t="s">
        <v>116</v>
      </c>
      <c r="D250" t="s">
        <v>110</v>
      </c>
      <c r="E250">
        <v>900</v>
      </c>
      <c r="F250">
        <v>760</v>
      </c>
      <c r="G250">
        <v>40</v>
      </c>
      <c r="H250">
        <v>72</v>
      </c>
      <c r="I250">
        <v>77</v>
      </c>
      <c r="K250">
        <v>0</v>
      </c>
      <c r="L250" t="s">
        <v>1466</v>
      </c>
      <c r="M250">
        <v>0.5</v>
      </c>
      <c r="O250">
        <v>4620031184867</v>
      </c>
      <c r="Q250" t="s">
        <v>1544</v>
      </c>
      <c r="S250">
        <v>20</v>
      </c>
      <c r="U250" t="s">
        <v>3009</v>
      </c>
      <c r="V250" t="s">
        <v>673</v>
      </c>
      <c r="Y250">
        <v>9404908000</v>
      </c>
      <c r="Z250" t="s">
        <v>3010</v>
      </c>
      <c r="AA250" t="s">
        <v>3011</v>
      </c>
      <c r="AB250">
        <v>900</v>
      </c>
      <c r="AC250">
        <v>750</v>
      </c>
      <c r="AD250" t="s">
        <v>240</v>
      </c>
      <c r="AE250">
        <v>0</v>
      </c>
      <c r="AF250">
        <v>0</v>
      </c>
      <c r="AG250" t="s">
        <v>3012</v>
      </c>
      <c r="AH250" t="s">
        <v>3013</v>
      </c>
      <c r="AI250" t="s">
        <v>3014</v>
      </c>
      <c r="AJ250" t="s">
        <v>3015</v>
      </c>
      <c r="AK250" t="s">
        <v>3016</v>
      </c>
      <c r="AL250" t="s">
        <v>3017</v>
      </c>
      <c r="AM250" t="s">
        <v>3018</v>
      </c>
      <c r="AN250" t="s">
        <v>3019</v>
      </c>
    </row>
    <row r="251" spans="1:42" x14ac:dyDescent="0.3">
      <c r="A251" t="s">
        <v>3020</v>
      </c>
      <c r="B251" t="str">
        <f>"0001452-1"</f>
        <v>0001452-1</v>
      </c>
      <c r="C251" t="s">
        <v>144</v>
      </c>
      <c r="D251" t="s">
        <v>110</v>
      </c>
      <c r="E251">
        <v>900</v>
      </c>
      <c r="F251">
        <v>760</v>
      </c>
      <c r="G251">
        <v>40</v>
      </c>
      <c r="H251">
        <v>72</v>
      </c>
      <c r="I251">
        <v>77</v>
      </c>
      <c r="K251">
        <v>0</v>
      </c>
      <c r="L251" t="s">
        <v>1466</v>
      </c>
      <c r="M251">
        <v>0.5</v>
      </c>
      <c r="O251">
        <v>4620031184881</v>
      </c>
      <c r="Q251" t="s">
        <v>1544</v>
      </c>
      <c r="R251" t="s">
        <v>3021</v>
      </c>
      <c r="S251">
        <v>20</v>
      </c>
      <c r="U251" t="s">
        <v>3009</v>
      </c>
      <c r="V251" t="s">
        <v>673</v>
      </c>
      <c r="Y251">
        <v>9404908000</v>
      </c>
      <c r="Z251" t="s">
        <v>3022</v>
      </c>
      <c r="AA251" t="s">
        <v>3023</v>
      </c>
      <c r="AB251">
        <v>900</v>
      </c>
      <c r="AC251">
        <v>750</v>
      </c>
      <c r="AD251" t="s">
        <v>240</v>
      </c>
      <c r="AE251">
        <v>0</v>
      </c>
      <c r="AF251">
        <v>0</v>
      </c>
      <c r="AG251" t="s">
        <v>3024</v>
      </c>
      <c r="AH251" t="s">
        <v>3025</v>
      </c>
      <c r="AI251" t="s">
        <v>3026</v>
      </c>
      <c r="AJ251" t="s">
        <v>3027</v>
      </c>
      <c r="AK251" t="s">
        <v>3028</v>
      </c>
      <c r="AL251" t="s">
        <v>3029</v>
      </c>
      <c r="AM251" t="s">
        <v>3030</v>
      </c>
      <c r="AN251" t="s">
        <v>3031</v>
      </c>
      <c r="AO251" t="s">
        <v>3032</v>
      </c>
    </row>
    <row r="252" spans="1:42" x14ac:dyDescent="0.3">
      <c r="A252" t="s">
        <v>3033</v>
      </c>
      <c r="B252" t="str">
        <f>"0001438-1"</f>
        <v>0001438-1</v>
      </c>
      <c r="C252" t="s">
        <v>144</v>
      </c>
      <c r="D252" t="s">
        <v>86</v>
      </c>
      <c r="E252">
        <v>501</v>
      </c>
      <c r="F252">
        <v>220</v>
      </c>
      <c r="G252">
        <v>501</v>
      </c>
      <c r="K252">
        <v>0</v>
      </c>
      <c r="L252" s="1">
        <v>45658</v>
      </c>
      <c r="M252">
        <v>0.85</v>
      </c>
      <c r="O252">
        <v>4620031185406</v>
      </c>
      <c r="Q252" t="s">
        <v>1544</v>
      </c>
      <c r="S252">
        <v>20</v>
      </c>
      <c r="U252" t="s">
        <v>3034</v>
      </c>
      <c r="V252" s="3" t="s">
        <v>3035</v>
      </c>
      <c r="Y252">
        <v>9401800009</v>
      </c>
      <c r="Z252" t="s">
        <v>3036</v>
      </c>
      <c r="AA252" t="s">
        <v>3037</v>
      </c>
      <c r="AB252">
        <v>1650</v>
      </c>
      <c r="AC252">
        <v>1375</v>
      </c>
      <c r="AD252" t="s">
        <v>101</v>
      </c>
      <c r="AE252">
        <v>0</v>
      </c>
      <c r="AF252">
        <v>0</v>
      </c>
      <c r="AG252" t="s">
        <v>3038</v>
      </c>
      <c r="AH252" t="s">
        <v>3039</v>
      </c>
      <c r="AI252" t="s">
        <v>3040</v>
      </c>
      <c r="AJ252" t="s">
        <v>3041</v>
      </c>
      <c r="AK252" t="s">
        <v>3042</v>
      </c>
      <c r="AL252" t="s">
        <v>3043</v>
      </c>
      <c r="AM252" t="s">
        <v>3044</v>
      </c>
      <c r="AN252" t="s">
        <v>3045</v>
      </c>
    </row>
    <row r="253" spans="1:42" x14ac:dyDescent="0.3">
      <c r="A253" t="s">
        <v>3046</v>
      </c>
      <c r="B253" t="str">
        <f>"0001438-7"</f>
        <v>0001438-7</v>
      </c>
      <c r="C253" t="s">
        <v>658</v>
      </c>
      <c r="D253" t="s">
        <v>86</v>
      </c>
      <c r="E253">
        <v>501</v>
      </c>
      <c r="F253">
        <v>220</v>
      </c>
      <c r="G253">
        <v>501</v>
      </c>
      <c r="K253">
        <v>0</v>
      </c>
      <c r="L253" s="1">
        <v>45658</v>
      </c>
      <c r="M253">
        <v>0.85</v>
      </c>
      <c r="O253">
        <v>4620031185413</v>
      </c>
      <c r="Q253" t="s">
        <v>1544</v>
      </c>
      <c r="S253">
        <v>20</v>
      </c>
      <c r="U253" t="s">
        <v>3034</v>
      </c>
      <c r="V253" t="s">
        <v>560</v>
      </c>
      <c r="Y253">
        <v>9401800009</v>
      </c>
      <c r="Z253" t="s">
        <v>3047</v>
      </c>
      <c r="AA253" t="s">
        <v>3048</v>
      </c>
      <c r="AB253">
        <v>1650</v>
      </c>
      <c r="AC253">
        <v>1375</v>
      </c>
      <c r="AD253" t="s">
        <v>101</v>
      </c>
      <c r="AE253">
        <v>0</v>
      </c>
      <c r="AF253">
        <v>0</v>
      </c>
      <c r="AG253" t="s">
        <v>3049</v>
      </c>
      <c r="AH253" t="s">
        <v>3050</v>
      </c>
      <c r="AI253" t="s">
        <v>3051</v>
      </c>
      <c r="AJ253" t="s">
        <v>3052</v>
      </c>
      <c r="AK253" t="s">
        <v>3053</v>
      </c>
    </row>
    <row r="254" spans="1:42" x14ac:dyDescent="0.3">
      <c r="A254" t="s">
        <v>3054</v>
      </c>
      <c r="B254" t="str">
        <f>"0001430"</f>
        <v>0001430</v>
      </c>
      <c r="C254" t="s">
        <v>304</v>
      </c>
      <c r="D254" t="s">
        <v>2290</v>
      </c>
      <c r="E254">
        <v>780</v>
      </c>
      <c r="F254">
        <v>470</v>
      </c>
      <c r="G254">
        <v>80</v>
      </c>
      <c r="H254">
        <v>79</v>
      </c>
      <c r="I254">
        <v>49</v>
      </c>
      <c r="K254">
        <v>0</v>
      </c>
      <c r="L254" s="1">
        <v>45718</v>
      </c>
      <c r="M254">
        <v>2.2000000000000002</v>
      </c>
      <c r="O254">
        <v>4620031183242</v>
      </c>
      <c r="Q254" t="s">
        <v>1544</v>
      </c>
      <c r="S254">
        <v>20</v>
      </c>
      <c r="U254" t="s">
        <v>3055</v>
      </c>
      <c r="V254" t="s">
        <v>90</v>
      </c>
      <c r="X254" t="s">
        <v>586</v>
      </c>
      <c r="Y254">
        <v>4421909100</v>
      </c>
      <c r="Z254" t="s">
        <v>3056</v>
      </c>
      <c r="AA254" t="s">
        <v>3057</v>
      </c>
      <c r="AB254">
        <v>1250</v>
      </c>
      <c r="AC254">
        <v>1042</v>
      </c>
      <c r="AD254" t="s">
        <v>240</v>
      </c>
      <c r="AE254">
        <v>0</v>
      </c>
      <c r="AF254">
        <v>0</v>
      </c>
      <c r="AG254" t="s">
        <v>3058</v>
      </c>
      <c r="AH254" t="s">
        <v>3059</v>
      </c>
      <c r="AI254" t="s">
        <v>3060</v>
      </c>
      <c r="AJ254" t="s">
        <v>3061</v>
      </c>
      <c r="AK254" t="s">
        <v>3062</v>
      </c>
      <c r="AL254" t="s">
        <v>3063</v>
      </c>
    </row>
    <row r="255" spans="1:42" x14ac:dyDescent="0.3">
      <c r="A255" t="s">
        <v>3064</v>
      </c>
      <c r="B255" t="str">
        <f>"0001426-3"</f>
        <v>0001426-3</v>
      </c>
      <c r="C255" t="s">
        <v>304</v>
      </c>
      <c r="D255" t="s">
        <v>2290</v>
      </c>
      <c r="E255">
        <v>800</v>
      </c>
      <c r="F255">
        <v>770</v>
      </c>
      <c r="G255">
        <v>40</v>
      </c>
      <c r="H255">
        <v>72</v>
      </c>
      <c r="I255">
        <v>77</v>
      </c>
      <c r="K255">
        <v>0</v>
      </c>
      <c r="L255" t="s">
        <v>3065</v>
      </c>
      <c r="M255">
        <v>0.8</v>
      </c>
      <c r="O255">
        <v>4620031180760</v>
      </c>
      <c r="Q255" t="s">
        <v>1544</v>
      </c>
      <c r="S255">
        <v>20</v>
      </c>
      <c r="U255" t="s">
        <v>2402</v>
      </c>
      <c r="V255" t="s">
        <v>673</v>
      </c>
      <c r="Y255">
        <v>4421909100</v>
      </c>
      <c r="Z255" t="s">
        <v>3066</v>
      </c>
      <c r="AA255" t="s">
        <v>3067</v>
      </c>
      <c r="AB255">
        <v>800</v>
      </c>
      <c r="AC255">
        <v>667</v>
      </c>
      <c r="AD255" t="s">
        <v>240</v>
      </c>
      <c r="AE255">
        <v>0</v>
      </c>
      <c r="AF255">
        <v>0</v>
      </c>
      <c r="AG255" t="s">
        <v>3068</v>
      </c>
      <c r="AH255" t="s">
        <v>3069</v>
      </c>
      <c r="AI255" t="s">
        <v>3070</v>
      </c>
      <c r="AJ255" t="s">
        <v>3071</v>
      </c>
    </row>
    <row r="256" spans="1:42" x14ac:dyDescent="0.3">
      <c r="A256" t="s">
        <v>3072</v>
      </c>
      <c r="B256" t="str">
        <f>"0001426-1"</f>
        <v>0001426-1</v>
      </c>
      <c r="C256" t="s">
        <v>304</v>
      </c>
      <c r="D256" t="s">
        <v>2290</v>
      </c>
      <c r="E256">
        <v>800</v>
      </c>
      <c r="F256">
        <v>770</v>
      </c>
      <c r="G256">
        <v>40</v>
      </c>
      <c r="H256">
        <v>72</v>
      </c>
      <c r="I256">
        <v>77</v>
      </c>
      <c r="K256">
        <v>0</v>
      </c>
      <c r="L256" t="s">
        <v>3065</v>
      </c>
      <c r="M256">
        <v>0.8</v>
      </c>
      <c r="O256">
        <v>4620031180722</v>
      </c>
      <c r="Q256" t="s">
        <v>1544</v>
      </c>
      <c r="S256">
        <v>20</v>
      </c>
      <c r="U256" t="s">
        <v>2292</v>
      </c>
      <c r="V256" t="s">
        <v>673</v>
      </c>
      <c r="Y256">
        <v>9404908000</v>
      </c>
      <c r="Z256" t="s">
        <v>3073</v>
      </c>
      <c r="AA256" t="s">
        <v>3074</v>
      </c>
      <c r="AB256">
        <v>1090</v>
      </c>
      <c r="AC256">
        <v>908</v>
      </c>
      <c r="AD256" t="s">
        <v>240</v>
      </c>
      <c r="AE256">
        <v>0</v>
      </c>
      <c r="AF256">
        <v>0</v>
      </c>
      <c r="AG256" t="s">
        <v>3075</v>
      </c>
      <c r="AH256" t="s">
        <v>3076</v>
      </c>
    </row>
    <row r="257" spans="1:55" x14ac:dyDescent="0.3">
      <c r="A257" t="s">
        <v>3077</v>
      </c>
      <c r="B257" t="str">
        <f>"0001432-1"</f>
        <v>0001432-1</v>
      </c>
      <c r="C257" t="s">
        <v>144</v>
      </c>
      <c r="D257" t="s">
        <v>110</v>
      </c>
      <c r="E257">
        <v>671</v>
      </c>
      <c r="F257">
        <v>351</v>
      </c>
      <c r="G257">
        <v>121</v>
      </c>
      <c r="H257">
        <v>130</v>
      </c>
      <c r="I257">
        <v>130</v>
      </c>
      <c r="J257">
        <v>147</v>
      </c>
      <c r="K257" s="2">
        <v>1074942</v>
      </c>
      <c r="L257" s="1">
        <v>45721</v>
      </c>
      <c r="M257">
        <v>4.5</v>
      </c>
      <c r="O257">
        <v>4620031183426</v>
      </c>
      <c r="Q257" t="s">
        <v>1544</v>
      </c>
      <c r="S257">
        <v>10</v>
      </c>
      <c r="U257" t="s">
        <v>3078</v>
      </c>
      <c r="V257" t="s">
        <v>3079</v>
      </c>
      <c r="Y257">
        <v>9503009901</v>
      </c>
      <c r="Z257" t="s">
        <v>3080</v>
      </c>
      <c r="AA257" t="s">
        <v>3081</v>
      </c>
      <c r="AB257">
        <v>3490</v>
      </c>
      <c r="AC257">
        <v>2908</v>
      </c>
      <c r="AD257" t="s">
        <v>3082</v>
      </c>
      <c r="AE257">
        <v>0</v>
      </c>
      <c r="AF257">
        <v>0</v>
      </c>
      <c r="AG257" t="s">
        <v>3083</v>
      </c>
      <c r="AH257" t="s">
        <v>3084</v>
      </c>
      <c r="AI257" t="s">
        <v>3085</v>
      </c>
      <c r="AJ257" t="s">
        <v>3086</v>
      </c>
      <c r="AK257" t="s">
        <v>3087</v>
      </c>
      <c r="AL257" t="s">
        <v>3088</v>
      </c>
      <c r="AM257" t="s">
        <v>3089</v>
      </c>
      <c r="AN257" t="s">
        <v>3090</v>
      </c>
      <c r="AO257" t="s">
        <v>3091</v>
      </c>
      <c r="AP257" t="s">
        <v>3092</v>
      </c>
      <c r="AQ257" t="s">
        <v>3093</v>
      </c>
    </row>
    <row r="258" spans="1:55" x14ac:dyDescent="0.3">
      <c r="A258" t="s">
        <v>3094</v>
      </c>
      <c r="B258" t="str">
        <f>"0001433-4"</f>
        <v>0001433-4</v>
      </c>
      <c r="C258" t="s">
        <v>135</v>
      </c>
      <c r="D258" t="s">
        <v>110</v>
      </c>
      <c r="E258">
        <v>671</v>
      </c>
      <c r="F258">
        <v>531</v>
      </c>
      <c r="G258">
        <v>121</v>
      </c>
      <c r="H258">
        <v>130</v>
      </c>
      <c r="I258">
        <v>130</v>
      </c>
      <c r="J258">
        <v>147</v>
      </c>
      <c r="K258" s="2">
        <v>1074942</v>
      </c>
      <c r="L258" s="1">
        <v>45721</v>
      </c>
      <c r="M258">
        <v>4.5</v>
      </c>
      <c r="O258">
        <v>4620031183525</v>
      </c>
      <c r="Q258" t="s">
        <v>1544</v>
      </c>
      <c r="S258">
        <v>10</v>
      </c>
      <c r="U258" t="s">
        <v>3078</v>
      </c>
      <c r="V258" t="s">
        <v>3079</v>
      </c>
      <c r="Y258">
        <v>9503009901</v>
      </c>
      <c r="Z258" t="s">
        <v>3095</v>
      </c>
      <c r="AA258" t="s">
        <v>3096</v>
      </c>
      <c r="AB258">
        <v>3490</v>
      </c>
      <c r="AC258">
        <v>2908</v>
      </c>
      <c r="AD258" t="s">
        <v>3082</v>
      </c>
      <c r="AE258">
        <v>0</v>
      </c>
      <c r="AF258">
        <v>0</v>
      </c>
      <c r="AG258" t="s">
        <v>3097</v>
      </c>
      <c r="AH258" t="s">
        <v>3098</v>
      </c>
      <c r="AI258" t="s">
        <v>3099</v>
      </c>
      <c r="AJ258" t="s">
        <v>3100</v>
      </c>
      <c r="AK258" t="s">
        <v>3101</v>
      </c>
      <c r="AL258" t="s">
        <v>3102</v>
      </c>
      <c r="AM258" t="s">
        <v>3103</v>
      </c>
      <c r="AN258" t="s">
        <v>3104</v>
      </c>
      <c r="AO258" t="s">
        <v>3105</v>
      </c>
      <c r="AP258" t="s">
        <v>3106</v>
      </c>
      <c r="AQ258" t="s">
        <v>3107</v>
      </c>
    </row>
    <row r="259" spans="1:55" x14ac:dyDescent="0.3">
      <c r="A259" t="s">
        <v>3108</v>
      </c>
      <c r="B259" t="str">
        <f>"0001044.9.5"</f>
        <v>0001044.9.5</v>
      </c>
      <c r="C259" t="s">
        <v>304</v>
      </c>
      <c r="D259" t="s">
        <v>1050</v>
      </c>
      <c r="E259">
        <v>838</v>
      </c>
      <c r="F259">
        <v>505</v>
      </c>
      <c r="G259">
        <v>200</v>
      </c>
      <c r="I259">
        <v>80</v>
      </c>
      <c r="J259">
        <v>92</v>
      </c>
      <c r="K259">
        <v>0</v>
      </c>
      <c r="L259" t="s">
        <v>1423</v>
      </c>
      <c r="M259">
        <v>44.4</v>
      </c>
      <c r="O259">
        <v>4620031185369</v>
      </c>
      <c r="Q259" t="s">
        <v>88</v>
      </c>
      <c r="S259">
        <v>20</v>
      </c>
      <c r="U259" t="s">
        <v>1424</v>
      </c>
      <c r="V259" t="s">
        <v>181</v>
      </c>
      <c r="Y259">
        <v>9403601001</v>
      </c>
      <c r="Z259" t="s">
        <v>3109</v>
      </c>
      <c r="AA259" t="s">
        <v>3110</v>
      </c>
      <c r="AB259">
        <v>6150</v>
      </c>
      <c r="AC259">
        <v>5125</v>
      </c>
      <c r="AD259" t="s">
        <v>1125</v>
      </c>
      <c r="AE259">
        <v>0</v>
      </c>
      <c r="AF259">
        <v>0</v>
      </c>
      <c r="AG259" t="s">
        <v>3111</v>
      </c>
    </row>
    <row r="260" spans="1:55" x14ac:dyDescent="0.3">
      <c r="A260" t="s">
        <v>3112</v>
      </c>
      <c r="B260" t="str">
        <f>"0001440.9"</f>
        <v>0001440.9</v>
      </c>
      <c r="C260" t="s">
        <v>304</v>
      </c>
      <c r="D260" t="s">
        <v>3113</v>
      </c>
      <c r="E260">
        <v>1729</v>
      </c>
      <c r="F260">
        <v>729</v>
      </c>
      <c r="G260">
        <v>210</v>
      </c>
      <c r="H260">
        <v>170</v>
      </c>
      <c r="I260">
        <v>60</v>
      </c>
      <c r="J260">
        <v>110</v>
      </c>
      <c r="K260" t="s">
        <v>1051</v>
      </c>
      <c r="L260" t="s">
        <v>3114</v>
      </c>
      <c r="M260">
        <v>82.8</v>
      </c>
      <c r="N260">
        <v>0.5</v>
      </c>
      <c r="O260">
        <v>4620031183785</v>
      </c>
      <c r="Q260" t="s">
        <v>88</v>
      </c>
      <c r="S260">
        <v>10</v>
      </c>
      <c r="U260" t="s">
        <v>3115</v>
      </c>
      <c r="V260" t="s">
        <v>673</v>
      </c>
      <c r="Y260">
        <v>9403500009</v>
      </c>
      <c r="Z260" t="s">
        <v>3116</v>
      </c>
      <c r="AA260" t="s">
        <v>3117</v>
      </c>
      <c r="AB260">
        <v>12990</v>
      </c>
      <c r="AC260">
        <v>10825</v>
      </c>
      <c r="AD260" t="s">
        <v>1057</v>
      </c>
      <c r="AE260">
        <v>0</v>
      </c>
      <c r="AF260">
        <v>0</v>
      </c>
      <c r="AG260" t="s">
        <v>3118</v>
      </c>
      <c r="AH260" t="s">
        <v>3119</v>
      </c>
      <c r="AI260" t="s">
        <v>3120</v>
      </c>
      <c r="AJ260" t="s">
        <v>3121</v>
      </c>
      <c r="AK260" t="s">
        <v>3122</v>
      </c>
      <c r="AL260" t="s">
        <v>3123</v>
      </c>
      <c r="AM260" t="s">
        <v>3124</v>
      </c>
      <c r="AN260" t="s">
        <v>3125</v>
      </c>
      <c r="AO260" t="s">
        <v>3126</v>
      </c>
      <c r="AP260" t="s">
        <v>3127</v>
      </c>
      <c r="AQ260" t="s">
        <v>3128</v>
      </c>
      <c r="AR260" t="s">
        <v>3129</v>
      </c>
    </row>
    <row r="261" spans="1:55" x14ac:dyDescent="0.3">
      <c r="A261" t="s">
        <v>3130</v>
      </c>
      <c r="B261" t="str">
        <f>"0001451-2"</f>
        <v>0001451-2</v>
      </c>
      <c r="C261" t="s">
        <v>1718</v>
      </c>
      <c r="D261" t="s">
        <v>110</v>
      </c>
      <c r="E261">
        <v>900</v>
      </c>
      <c r="F261">
        <v>760</v>
      </c>
      <c r="G261">
        <v>40</v>
      </c>
      <c r="H261">
        <v>72</v>
      </c>
      <c r="I261">
        <v>77</v>
      </c>
      <c r="K261">
        <v>0</v>
      </c>
      <c r="L261" t="s">
        <v>1466</v>
      </c>
      <c r="M261">
        <v>0.5</v>
      </c>
      <c r="O261">
        <v>4620031184829</v>
      </c>
      <c r="Q261" t="s">
        <v>1544</v>
      </c>
      <c r="S261">
        <v>20</v>
      </c>
      <c r="U261" t="s">
        <v>3131</v>
      </c>
      <c r="V261" t="s">
        <v>1600</v>
      </c>
      <c r="Y261">
        <v>9404909000</v>
      </c>
      <c r="Z261" t="s">
        <v>3132</v>
      </c>
      <c r="AA261" t="s">
        <v>3133</v>
      </c>
      <c r="AB261">
        <v>900</v>
      </c>
      <c r="AC261">
        <v>750</v>
      </c>
      <c r="AD261" t="s">
        <v>240</v>
      </c>
      <c r="AE261">
        <v>0</v>
      </c>
      <c r="AF261">
        <v>0</v>
      </c>
      <c r="AG261" t="s">
        <v>3134</v>
      </c>
      <c r="AH261" t="s">
        <v>3135</v>
      </c>
    </row>
    <row r="262" spans="1:55" x14ac:dyDescent="0.3">
      <c r="A262" t="s">
        <v>3136</v>
      </c>
      <c r="B262" t="str">
        <f>"0004292-1"</f>
        <v>0004292-1</v>
      </c>
      <c r="C262" t="s">
        <v>144</v>
      </c>
      <c r="D262" t="s">
        <v>2290</v>
      </c>
      <c r="E262">
        <v>800</v>
      </c>
      <c r="F262">
        <v>570</v>
      </c>
      <c r="G262">
        <v>80</v>
      </c>
      <c r="H262">
        <v>80</v>
      </c>
      <c r="I262">
        <v>56</v>
      </c>
      <c r="K262">
        <v>0</v>
      </c>
      <c r="L262" s="1">
        <v>45750</v>
      </c>
      <c r="M262">
        <v>3.3</v>
      </c>
      <c r="O262">
        <v>4620031184522</v>
      </c>
      <c r="Q262" t="s">
        <v>88</v>
      </c>
      <c r="S262">
        <v>20</v>
      </c>
      <c r="U262" t="s">
        <v>598</v>
      </c>
      <c r="V262" t="s">
        <v>90</v>
      </c>
      <c r="X262" t="s">
        <v>586</v>
      </c>
      <c r="Y262">
        <v>4421991000</v>
      </c>
      <c r="Z262" t="s">
        <v>3137</v>
      </c>
      <c r="AA262" t="s">
        <v>3138</v>
      </c>
      <c r="AB262">
        <v>1250</v>
      </c>
      <c r="AC262">
        <v>1042</v>
      </c>
      <c r="AD262" t="s">
        <v>240</v>
      </c>
      <c r="AE262">
        <v>0</v>
      </c>
      <c r="AF262">
        <v>0</v>
      </c>
      <c r="AG262" t="s">
        <v>3139</v>
      </c>
      <c r="AH262" t="s">
        <v>3140</v>
      </c>
    </row>
    <row r="263" spans="1:55" x14ac:dyDescent="0.3">
      <c r="A263" t="s">
        <v>3141</v>
      </c>
      <c r="B263" t="str">
        <f>"0004292-2"</f>
        <v>0004292-2</v>
      </c>
      <c r="C263" t="s">
        <v>116</v>
      </c>
      <c r="D263" t="s">
        <v>2290</v>
      </c>
      <c r="E263">
        <v>800</v>
      </c>
      <c r="F263">
        <v>570</v>
      </c>
      <c r="G263">
        <v>80</v>
      </c>
      <c r="H263">
        <v>80</v>
      </c>
      <c r="I263">
        <v>56</v>
      </c>
      <c r="K263">
        <v>0</v>
      </c>
      <c r="L263" s="1">
        <v>45750</v>
      </c>
      <c r="M263">
        <v>3.3</v>
      </c>
      <c r="O263">
        <v>4620031184546</v>
      </c>
      <c r="Q263" t="s">
        <v>88</v>
      </c>
      <c r="S263">
        <v>20</v>
      </c>
      <c r="U263" t="s">
        <v>598</v>
      </c>
      <c r="V263" t="s">
        <v>90</v>
      </c>
      <c r="X263" t="s">
        <v>586</v>
      </c>
      <c r="Y263">
        <v>4421991000</v>
      </c>
      <c r="Z263" t="s">
        <v>3142</v>
      </c>
      <c r="AA263" t="s">
        <v>3143</v>
      </c>
      <c r="AB263">
        <v>1250</v>
      </c>
      <c r="AC263">
        <v>1042</v>
      </c>
      <c r="AD263" t="s">
        <v>240</v>
      </c>
      <c r="AE263">
        <v>0</v>
      </c>
      <c r="AF263">
        <v>0</v>
      </c>
      <c r="AG263" t="s">
        <v>3144</v>
      </c>
      <c r="AH263" t="s">
        <v>3145</v>
      </c>
    </row>
    <row r="264" spans="1:55" x14ac:dyDescent="0.3">
      <c r="A264" t="s">
        <v>3146</v>
      </c>
      <c r="B264" t="str">
        <f>"0004292-4"</f>
        <v>0004292-4</v>
      </c>
      <c r="C264" t="s">
        <v>135</v>
      </c>
      <c r="E264">
        <v>780</v>
      </c>
      <c r="F264">
        <v>570</v>
      </c>
      <c r="G264">
        <v>80</v>
      </c>
      <c r="K264">
        <v>0</v>
      </c>
      <c r="L264" s="1">
        <v>45750</v>
      </c>
      <c r="M264">
        <v>3.3</v>
      </c>
      <c r="O264">
        <v>4620031184584</v>
      </c>
      <c r="Q264" t="s">
        <v>88</v>
      </c>
      <c r="S264">
        <v>20</v>
      </c>
      <c r="U264" t="s">
        <v>598</v>
      </c>
      <c r="V264" t="s">
        <v>90</v>
      </c>
      <c r="X264" t="s">
        <v>586</v>
      </c>
      <c r="Y264">
        <v>4421991000</v>
      </c>
      <c r="Z264" t="s">
        <v>3147</v>
      </c>
      <c r="AA264" t="s">
        <v>3148</v>
      </c>
      <c r="AB264">
        <v>1250</v>
      </c>
      <c r="AC264">
        <v>1042</v>
      </c>
      <c r="AD264" t="s">
        <v>240</v>
      </c>
      <c r="AE264">
        <v>0</v>
      </c>
      <c r="AF264">
        <v>0</v>
      </c>
      <c r="AG264" t="s">
        <v>3149</v>
      </c>
    </row>
    <row r="265" spans="1:55" x14ac:dyDescent="0.3">
      <c r="A265" t="s">
        <v>3150</v>
      </c>
      <c r="B265" t="str">
        <f>"0004292-5"</f>
        <v>0004292-5</v>
      </c>
      <c r="C265" t="s">
        <v>671</v>
      </c>
      <c r="E265">
        <v>780</v>
      </c>
      <c r="F265">
        <v>570</v>
      </c>
      <c r="G265">
        <v>80</v>
      </c>
      <c r="K265">
        <v>0</v>
      </c>
      <c r="L265" s="1">
        <v>45750</v>
      </c>
      <c r="M265">
        <v>3.3</v>
      </c>
      <c r="O265">
        <v>4620031184607</v>
      </c>
      <c r="Q265" t="s">
        <v>88</v>
      </c>
      <c r="S265">
        <v>20</v>
      </c>
      <c r="U265" t="s">
        <v>598</v>
      </c>
      <c r="V265" t="s">
        <v>90</v>
      </c>
      <c r="X265" t="s">
        <v>586</v>
      </c>
      <c r="Y265">
        <v>4421991000</v>
      </c>
      <c r="Z265" t="s">
        <v>3151</v>
      </c>
      <c r="AA265" t="s">
        <v>3152</v>
      </c>
      <c r="AB265">
        <v>1250</v>
      </c>
      <c r="AC265">
        <v>1042</v>
      </c>
      <c r="AD265" t="s">
        <v>240</v>
      </c>
      <c r="AE265">
        <v>0</v>
      </c>
      <c r="AF265">
        <v>0</v>
      </c>
      <c r="AG265" t="s">
        <v>3153</v>
      </c>
      <c r="AH265" t="s">
        <v>3154</v>
      </c>
    </row>
    <row r="266" spans="1:55" x14ac:dyDescent="0.3">
      <c r="A266" t="s">
        <v>3155</v>
      </c>
      <c r="B266" t="str">
        <f>"827423"</f>
        <v>827423</v>
      </c>
      <c r="C266" t="s">
        <v>116</v>
      </c>
      <c r="D266" t="s">
        <v>1831</v>
      </c>
      <c r="E266">
        <v>530</v>
      </c>
      <c r="F266">
        <v>270</v>
      </c>
      <c r="G266">
        <v>650</v>
      </c>
      <c r="I266">
        <v>55</v>
      </c>
      <c r="J266">
        <v>110</v>
      </c>
      <c r="K266">
        <v>0</v>
      </c>
      <c r="L266">
        <v>9</v>
      </c>
      <c r="M266">
        <v>7.7</v>
      </c>
      <c r="O266">
        <v>4610018239697</v>
      </c>
      <c r="Q266" t="s">
        <v>1544</v>
      </c>
      <c r="S266">
        <v>10</v>
      </c>
      <c r="U266" t="s">
        <v>3156</v>
      </c>
      <c r="V266" t="s">
        <v>3157</v>
      </c>
      <c r="W266" t="s">
        <v>3158</v>
      </c>
      <c r="Y266">
        <v>9401800009</v>
      </c>
      <c r="Z266" t="s">
        <v>3159</v>
      </c>
      <c r="AA266" t="s">
        <v>3160</v>
      </c>
      <c r="AB266">
        <v>5990</v>
      </c>
      <c r="AC266">
        <v>4992</v>
      </c>
      <c r="AD266" t="s">
        <v>1836</v>
      </c>
      <c r="AE266">
        <v>0</v>
      </c>
      <c r="AF266">
        <v>0</v>
      </c>
      <c r="AG266" t="s">
        <v>3161</v>
      </c>
      <c r="AH266" t="s">
        <v>3162</v>
      </c>
      <c r="AI266" t="s">
        <v>3163</v>
      </c>
      <c r="AJ266" t="s">
        <v>3164</v>
      </c>
      <c r="AK266" t="s">
        <v>3165</v>
      </c>
      <c r="AL266" t="s">
        <v>3166</v>
      </c>
      <c r="AM266" t="s">
        <v>3167</v>
      </c>
      <c r="AN266" t="s">
        <v>3168</v>
      </c>
      <c r="AO266" t="s">
        <v>3169</v>
      </c>
      <c r="AP266" t="s">
        <v>3170</v>
      </c>
      <c r="AQ266" t="s">
        <v>3171</v>
      </c>
      <c r="AR266" t="s">
        <v>3172</v>
      </c>
      <c r="AS266" t="s">
        <v>3173</v>
      </c>
      <c r="AT266" t="s">
        <v>3174</v>
      </c>
      <c r="AU266" t="s">
        <v>3175</v>
      </c>
      <c r="AV266" t="s">
        <v>3176</v>
      </c>
      <c r="AW266" t="s">
        <v>3177</v>
      </c>
      <c r="AX266" t="s">
        <v>3178</v>
      </c>
      <c r="AY266" t="s">
        <v>3179</v>
      </c>
    </row>
    <row r="267" spans="1:55" x14ac:dyDescent="0.3">
      <c r="A267" t="s">
        <v>3180</v>
      </c>
      <c r="B267" t="str">
        <f>"827424"</f>
        <v>827424</v>
      </c>
      <c r="C267" t="s">
        <v>351</v>
      </c>
      <c r="D267" t="s">
        <v>1831</v>
      </c>
      <c r="E267">
        <v>530</v>
      </c>
      <c r="F267">
        <v>270</v>
      </c>
      <c r="G267">
        <v>650</v>
      </c>
      <c r="I267">
        <v>55</v>
      </c>
      <c r="J267">
        <v>110</v>
      </c>
      <c r="K267">
        <v>0</v>
      </c>
      <c r="L267">
        <v>9</v>
      </c>
      <c r="M267">
        <v>7.7</v>
      </c>
      <c r="O267">
        <v>4610018239703</v>
      </c>
      <c r="Q267" t="s">
        <v>1544</v>
      </c>
      <c r="S267">
        <v>10</v>
      </c>
      <c r="U267" t="s">
        <v>3156</v>
      </c>
      <c r="V267" t="s">
        <v>3158</v>
      </c>
      <c r="W267" t="s">
        <v>3158</v>
      </c>
      <c r="Y267">
        <v>9401800009</v>
      </c>
      <c r="Z267" t="s">
        <v>3181</v>
      </c>
      <c r="AA267" t="s">
        <v>3182</v>
      </c>
      <c r="AB267">
        <v>6490</v>
      </c>
      <c r="AC267">
        <v>5408</v>
      </c>
      <c r="AD267" t="s">
        <v>1836</v>
      </c>
      <c r="AE267">
        <v>0</v>
      </c>
      <c r="AF267">
        <v>0</v>
      </c>
      <c r="AG267" t="s">
        <v>3183</v>
      </c>
      <c r="AH267" t="s">
        <v>3184</v>
      </c>
      <c r="AI267" t="s">
        <v>3185</v>
      </c>
      <c r="AJ267" t="s">
        <v>3186</v>
      </c>
      <c r="AK267" t="s">
        <v>3187</v>
      </c>
      <c r="AL267" t="s">
        <v>3188</v>
      </c>
      <c r="AM267" t="s">
        <v>3189</v>
      </c>
      <c r="AN267" t="s">
        <v>3190</v>
      </c>
      <c r="AO267" t="s">
        <v>3191</v>
      </c>
      <c r="AP267" t="s">
        <v>3192</v>
      </c>
      <c r="AQ267" t="s">
        <v>3193</v>
      </c>
      <c r="AR267" t="s">
        <v>3194</v>
      </c>
      <c r="AS267" t="s">
        <v>3195</v>
      </c>
      <c r="AT267" t="s">
        <v>3196</v>
      </c>
      <c r="AU267" t="s">
        <v>3197</v>
      </c>
      <c r="AV267" t="s">
        <v>3198</v>
      </c>
      <c r="AW267" t="s">
        <v>3199</v>
      </c>
      <c r="AX267" t="s">
        <v>3200</v>
      </c>
      <c r="AY267" t="s">
        <v>3201</v>
      </c>
      <c r="AZ267" t="s">
        <v>3202</v>
      </c>
    </row>
    <row r="268" spans="1:55" x14ac:dyDescent="0.3">
      <c r="A268" t="s">
        <v>3203</v>
      </c>
      <c r="B268" t="str">
        <f>"827425"</f>
        <v>827425</v>
      </c>
      <c r="C268" t="s">
        <v>1830</v>
      </c>
      <c r="D268" t="s">
        <v>1831</v>
      </c>
      <c r="E268">
        <v>530</v>
      </c>
      <c r="F268">
        <v>270</v>
      </c>
      <c r="G268">
        <v>650</v>
      </c>
      <c r="I268">
        <v>55</v>
      </c>
      <c r="J268">
        <v>110</v>
      </c>
      <c r="K268">
        <v>0</v>
      </c>
      <c r="L268">
        <v>9</v>
      </c>
      <c r="M268">
        <v>7.7</v>
      </c>
      <c r="O268">
        <v>4610018239710</v>
      </c>
      <c r="Q268" t="s">
        <v>1544</v>
      </c>
      <c r="S268">
        <v>10</v>
      </c>
      <c r="U268" t="s">
        <v>3156</v>
      </c>
      <c r="V268" t="s">
        <v>3158</v>
      </c>
      <c r="W268" t="s">
        <v>3158</v>
      </c>
      <c r="Y268">
        <v>9401800009</v>
      </c>
      <c r="Z268" t="s">
        <v>3204</v>
      </c>
      <c r="AA268" t="s">
        <v>3205</v>
      </c>
      <c r="AB268">
        <v>6990</v>
      </c>
      <c r="AC268">
        <v>5825</v>
      </c>
      <c r="AD268" t="s">
        <v>1836</v>
      </c>
      <c r="AE268">
        <v>0</v>
      </c>
      <c r="AF268">
        <v>0</v>
      </c>
      <c r="AG268" t="s">
        <v>3206</v>
      </c>
      <c r="AH268" t="s">
        <v>3207</v>
      </c>
      <c r="AI268" t="s">
        <v>3208</v>
      </c>
      <c r="AJ268" t="s">
        <v>3209</v>
      </c>
      <c r="AK268" t="s">
        <v>3210</v>
      </c>
      <c r="AL268" t="s">
        <v>3211</v>
      </c>
      <c r="AM268" t="s">
        <v>3212</v>
      </c>
      <c r="AN268" t="s">
        <v>3213</v>
      </c>
      <c r="AO268" t="s">
        <v>3214</v>
      </c>
      <c r="AP268" t="s">
        <v>3215</v>
      </c>
      <c r="AQ268" t="s">
        <v>3216</v>
      </c>
      <c r="AR268" t="s">
        <v>3217</v>
      </c>
      <c r="AS268" t="s">
        <v>3218</v>
      </c>
      <c r="AT268" t="s">
        <v>3219</v>
      </c>
      <c r="AU268" t="s">
        <v>3220</v>
      </c>
      <c r="AV268" t="s">
        <v>3221</v>
      </c>
      <c r="AW268" t="s">
        <v>3222</v>
      </c>
      <c r="AX268" t="s">
        <v>3223</v>
      </c>
      <c r="AY268" t="s">
        <v>3224</v>
      </c>
      <c r="AZ268" t="s">
        <v>3225</v>
      </c>
    </row>
    <row r="269" spans="1:55" x14ac:dyDescent="0.3">
      <c r="A269" t="s">
        <v>3226</v>
      </c>
      <c r="B269" t="str">
        <f>"827426"</f>
        <v>827426</v>
      </c>
      <c r="C269" t="s">
        <v>135</v>
      </c>
      <c r="D269" t="s">
        <v>1831</v>
      </c>
      <c r="E269">
        <v>530</v>
      </c>
      <c r="F269">
        <v>270</v>
      </c>
      <c r="G269">
        <v>650</v>
      </c>
      <c r="I269">
        <v>55</v>
      </c>
      <c r="J269">
        <v>110</v>
      </c>
      <c r="K269">
        <v>0</v>
      </c>
      <c r="L269">
        <v>9</v>
      </c>
      <c r="M269">
        <v>7.7</v>
      </c>
      <c r="O269">
        <v>4610018239871</v>
      </c>
      <c r="Q269" t="s">
        <v>1544</v>
      </c>
      <c r="S269">
        <v>10</v>
      </c>
      <c r="U269" t="s">
        <v>3156</v>
      </c>
      <c r="V269" t="s">
        <v>3158</v>
      </c>
      <c r="W269" t="s">
        <v>3158</v>
      </c>
      <c r="Y269">
        <v>9401800009</v>
      </c>
      <c r="Z269" t="s">
        <v>3227</v>
      </c>
      <c r="AA269" t="s">
        <v>3228</v>
      </c>
      <c r="AB269">
        <v>6490</v>
      </c>
      <c r="AC269">
        <v>5408</v>
      </c>
      <c r="AD269" t="s">
        <v>1836</v>
      </c>
      <c r="AE269">
        <v>0</v>
      </c>
      <c r="AF269">
        <v>0</v>
      </c>
      <c r="AG269" t="s">
        <v>3229</v>
      </c>
      <c r="AH269" t="s">
        <v>3230</v>
      </c>
      <c r="AI269" t="s">
        <v>3231</v>
      </c>
      <c r="AJ269" t="s">
        <v>3232</v>
      </c>
      <c r="AK269" t="s">
        <v>3233</v>
      </c>
      <c r="AL269" t="s">
        <v>3234</v>
      </c>
      <c r="AM269" t="s">
        <v>3235</v>
      </c>
      <c r="AN269" t="s">
        <v>3236</v>
      </c>
      <c r="AO269" t="s">
        <v>3237</v>
      </c>
      <c r="AP269" t="s">
        <v>3238</v>
      </c>
      <c r="AQ269" t="s">
        <v>3239</v>
      </c>
      <c r="AR269" t="s">
        <v>3240</v>
      </c>
      <c r="AS269" t="s">
        <v>3241</v>
      </c>
      <c r="AT269" t="s">
        <v>3242</v>
      </c>
      <c r="AU269" t="s">
        <v>3243</v>
      </c>
      <c r="AV269" t="s">
        <v>3244</v>
      </c>
      <c r="AW269" t="s">
        <v>3245</v>
      </c>
      <c r="AX269" t="s">
        <v>3246</v>
      </c>
      <c r="AY269" t="s">
        <v>3247</v>
      </c>
      <c r="AZ269" t="s">
        <v>3248</v>
      </c>
      <c r="BA269" t="s">
        <v>3249</v>
      </c>
    </row>
    <row r="270" spans="1:55" x14ac:dyDescent="0.3">
      <c r="A270" t="s">
        <v>3250</v>
      </c>
      <c r="B270" t="str">
        <f>"0003022-15"</f>
        <v>0003022-15</v>
      </c>
      <c r="C270" t="s">
        <v>1718</v>
      </c>
      <c r="D270" t="s">
        <v>280</v>
      </c>
      <c r="E270">
        <v>1290</v>
      </c>
      <c r="F270">
        <v>800</v>
      </c>
      <c r="G270">
        <v>150</v>
      </c>
      <c r="H270">
        <v>124</v>
      </c>
      <c r="I270">
        <v>68</v>
      </c>
      <c r="J270">
        <v>84</v>
      </c>
      <c r="K270" t="s">
        <v>2025</v>
      </c>
      <c r="L270">
        <v>14</v>
      </c>
      <c r="M270">
        <v>11.54</v>
      </c>
      <c r="O270">
        <v>4630074141703</v>
      </c>
      <c r="Q270" t="s">
        <v>1544</v>
      </c>
      <c r="R270" t="s">
        <v>1869</v>
      </c>
      <c r="S270">
        <v>10</v>
      </c>
      <c r="U270" t="s">
        <v>2026</v>
      </c>
      <c r="V270" t="s">
        <v>2027</v>
      </c>
      <c r="W270" t="e">
        <f>- материал: массив березы</f>
        <v>#NAME?</v>
      </c>
      <c r="X270" t="s">
        <v>2028</v>
      </c>
      <c r="Y270" t="s">
        <v>1199</v>
      </c>
      <c r="AB270">
        <v>9403500009</v>
      </c>
      <c r="AC270" t="s">
        <v>3251</v>
      </c>
      <c r="AD270" t="s">
        <v>3252</v>
      </c>
      <c r="AE270">
        <v>9018</v>
      </c>
      <c r="AF270">
        <v>7515</v>
      </c>
      <c r="AG270" t="s">
        <v>288</v>
      </c>
      <c r="AH270">
        <v>0</v>
      </c>
      <c r="AI270">
        <v>0</v>
      </c>
      <c r="AJ270" t="s">
        <v>3253</v>
      </c>
      <c r="AK270" t="s">
        <v>3254</v>
      </c>
      <c r="AL270" t="s">
        <v>3255</v>
      </c>
      <c r="AM270" t="s">
        <v>3256</v>
      </c>
      <c r="AN270" t="s">
        <v>3257</v>
      </c>
      <c r="AO270" t="s">
        <v>3258</v>
      </c>
      <c r="AP270" t="s">
        <v>3259</v>
      </c>
      <c r="AQ270" t="s">
        <v>3260</v>
      </c>
      <c r="AR270" t="s">
        <v>3261</v>
      </c>
      <c r="AS270" t="s">
        <v>3262</v>
      </c>
      <c r="AT270" t="s">
        <v>3263</v>
      </c>
      <c r="AU270" t="s">
        <v>3264</v>
      </c>
      <c r="AV270" t="s">
        <v>3265</v>
      </c>
      <c r="AW270" t="s">
        <v>3266</v>
      </c>
      <c r="AX270" t="s">
        <v>3267</v>
      </c>
      <c r="AY270" t="s">
        <v>3268</v>
      </c>
      <c r="AZ270" t="s">
        <v>3269</v>
      </c>
      <c r="BA270" t="s">
        <v>3270</v>
      </c>
      <c r="BB270" t="s">
        <v>3271</v>
      </c>
      <c r="BC270" t="s">
        <v>3272</v>
      </c>
    </row>
    <row r="271" spans="1:55" x14ac:dyDescent="0.3">
      <c r="A271" t="s">
        <v>3273</v>
      </c>
      <c r="B271" t="str">
        <f>"0001300-2"</f>
        <v>0001300-2</v>
      </c>
      <c r="C271" t="s">
        <v>116</v>
      </c>
      <c r="D271" t="s">
        <v>110</v>
      </c>
      <c r="E271">
        <v>330</v>
      </c>
      <c r="F271">
        <v>250</v>
      </c>
      <c r="G271">
        <v>40</v>
      </c>
      <c r="K271">
        <v>0</v>
      </c>
      <c r="L271" t="s">
        <v>145</v>
      </c>
      <c r="M271">
        <v>0.5</v>
      </c>
      <c r="O271">
        <v>4620031183723</v>
      </c>
      <c r="Q271" t="s">
        <v>1544</v>
      </c>
      <c r="S271">
        <v>20</v>
      </c>
      <c r="U271" t="s">
        <v>1820</v>
      </c>
      <c r="V271" t="s">
        <v>118</v>
      </c>
      <c r="Y271">
        <v>6302210000</v>
      </c>
      <c r="Z271" t="s">
        <v>3274</v>
      </c>
      <c r="AA271" t="s">
        <v>3275</v>
      </c>
      <c r="AB271">
        <v>990</v>
      </c>
      <c r="AC271">
        <v>825</v>
      </c>
      <c r="AD271" t="s">
        <v>149</v>
      </c>
      <c r="AE271">
        <v>0</v>
      </c>
      <c r="AF271">
        <v>0</v>
      </c>
    </row>
    <row r="272" spans="1:55" x14ac:dyDescent="0.3">
      <c r="A272" t="s">
        <v>3276</v>
      </c>
      <c r="B272" t="str">
        <f>"0001275-1"</f>
        <v>0001275-1</v>
      </c>
      <c r="C272" t="s">
        <v>304</v>
      </c>
      <c r="D272" t="s">
        <v>110</v>
      </c>
      <c r="E272">
        <v>1190</v>
      </c>
      <c r="F272">
        <v>590</v>
      </c>
      <c r="G272">
        <v>60</v>
      </c>
      <c r="H272">
        <v>120</v>
      </c>
      <c r="K272">
        <v>0</v>
      </c>
      <c r="L272" s="1">
        <v>45750</v>
      </c>
      <c r="M272">
        <v>3.335</v>
      </c>
      <c r="O272">
        <v>4610018235699</v>
      </c>
      <c r="Q272" t="s">
        <v>1544</v>
      </c>
      <c r="S272">
        <v>10</v>
      </c>
      <c r="V272" t="s">
        <v>181</v>
      </c>
      <c r="Y272">
        <v>9404299000</v>
      </c>
      <c r="Z272" t="s">
        <v>3277</v>
      </c>
      <c r="AA272" t="s">
        <v>3278</v>
      </c>
      <c r="AB272">
        <v>2500</v>
      </c>
      <c r="AC272">
        <v>2083</v>
      </c>
      <c r="AD272" t="s">
        <v>3279</v>
      </c>
      <c r="AE272">
        <v>0</v>
      </c>
      <c r="AF272">
        <v>0</v>
      </c>
    </row>
    <row r="273" spans="1:46" x14ac:dyDescent="0.3">
      <c r="A273" t="s">
        <v>3280</v>
      </c>
      <c r="B273" t="str">
        <f>"0001336"</f>
        <v>0001336</v>
      </c>
      <c r="C273" t="s">
        <v>304</v>
      </c>
      <c r="D273" t="s">
        <v>110</v>
      </c>
      <c r="E273">
        <v>1220</v>
      </c>
      <c r="F273">
        <v>620</v>
      </c>
      <c r="G273">
        <v>110</v>
      </c>
      <c r="H273">
        <v>120</v>
      </c>
      <c r="J273">
        <v>8</v>
      </c>
      <c r="K273">
        <v>0</v>
      </c>
      <c r="L273" s="1">
        <v>45778</v>
      </c>
      <c r="M273">
        <v>1.26</v>
      </c>
      <c r="O273">
        <v>4610018236696</v>
      </c>
      <c r="Q273" t="s">
        <v>1544</v>
      </c>
      <c r="S273">
        <v>10</v>
      </c>
      <c r="U273" t="s">
        <v>3281</v>
      </c>
      <c r="V273" t="s">
        <v>3282</v>
      </c>
      <c r="W273" t="s">
        <v>673</v>
      </c>
      <c r="Y273">
        <v>9404299000</v>
      </c>
      <c r="Z273" t="s">
        <v>3283</v>
      </c>
      <c r="AA273" t="s">
        <v>3284</v>
      </c>
      <c r="AB273">
        <v>1837</v>
      </c>
      <c r="AC273">
        <v>1531</v>
      </c>
      <c r="AD273" t="s">
        <v>3279</v>
      </c>
      <c r="AE273">
        <v>0</v>
      </c>
      <c r="AF273">
        <v>11</v>
      </c>
    </row>
    <row r="274" spans="1:46" x14ac:dyDescent="0.3">
      <c r="A274" t="s">
        <v>3285</v>
      </c>
      <c r="B274" t="str">
        <f>"0001338"</f>
        <v>0001338</v>
      </c>
      <c r="C274" t="s">
        <v>304</v>
      </c>
      <c r="D274" t="s">
        <v>110</v>
      </c>
      <c r="E274">
        <v>1430</v>
      </c>
      <c r="F274">
        <v>750</v>
      </c>
      <c r="G274">
        <v>130</v>
      </c>
      <c r="H274">
        <v>140</v>
      </c>
      <c r="I274">
        <v>70</v>
      </c>
      <c r="J274">
        <v>10</v>
      </c>
      <c r="K274" t="s">
        <v>3286</v>
      </c>
      <c r="L274" s="1">
        <v>45840</v>
      </c>
      <c r="M274">
        <v>2.46</v>
      </c>
      <c r="O274">
        <v>4610018236702</v>
      </c>
      <c r="Q274" t="s">
        <v>1544</v>
      </c>
      <c r="S274">
        <v>20</v>
      </c>
      <c r="U274" t="s">
        <v>3287</v>
      </c>
      <c r="V274" t="s">
        <v>3282</v>
      </c>
      <c r="W274" t="s">
        <v>673</v>
      </c>
      <c r="Y274">
        <v>9404299000</v>
      </c>
      <c r="Z274" t="s">
        <v>3288</v>
      </c>
      <c r="AA274" t="s">
        <v>3289</v>
      </c>
      <c r="AB274">
        <v>3137</v>
      </c>
      <c r="AC274">
        <v>2614</v>
      </c>
      <c r="AD274" t="s">
        <v>3279</v>
      </c>
      <c r="AE274">
        <v>0</v>
      </c>
      <c r="AF274">
        <v>0</v>
      </c>
    </row>
    <row r="275" spans="1:46" x14ac:dyDescent="0.3">
      <c r="A275" t="s">
        <v>3290</v>
      </c>
      <c r="B275" t="str">
        <f>"0001339"</f>
        <v>0001339</v>
      </c>
      <c r="C275" t="s">
        <v>304</v>
      </c>
      <c r="D275" t="s">
        <v>110</v>
      </c>
      <c r="E275">
        <v>1700</v>
      </c>
      <c r="F275">
        <v>600</v>
      </c>
      <c r="G275">
        <v>100</v>
      </c>
      <c r="H275">
        <v>170</v>
      </c>
      <c r="I275">
        <v>60</v>
      </c>
      <c r="J275">
        <v>10</v>
      </c>
      <c r="K275" t="s">
        <v>3291</v>
      </c>
      <c r="L275" s="1">
        <v>45810</v>
      </c>
      <c r="M275">
        <v>2.5</v>
      </c>
      <c r="O275">
        <v>4610018236719</v>
      </c>
      <c r="Q275" t="s">
        <v>1544</v>
      </c>
      <c r="S275">
        <v>20</v>
      </c>
      <c r="U275" t="s">
        <v>3292</v>
      </c>
      <c r="V275" t="s">
        <v>181</v>
      </c>
      <c r="W275" t="s">
        <v>673</v>
      </c>
      <c r="Y275">
        <v>9404299000</v>
      </c>
      <c r="Z275" t="s">
        <v>3293</v>
      </c>
      <c r="AA275" t="s">
        <v>3294</v>
      </c>
      <c r="AB275">
        <v>3190</v>
      </c>
      <c r="AC275">
        <v>2658</v>
      </c>
      <c r="AD275" t="s">
        <v>3279</v>
      </c>
      <c r="AE275">
        <v>0</v>
      </c>
      <c r="AF275">
        <v>0</v>
      </c>
    </row>
    <row r="276" spans="1:46" x14ac:dyDescent="0.3">
      <c r="A276" t="s">
        <v>3295</v>
      </c>
      <c r="B276" t="str">
        <f>"0001272-2"</f>
        <v>0001272-2</v>
      </c>
      <c r="C276" t="s">
        <v>304</v>
      </c>
      <c r="D276" t="s">
        <v>584</v>
      </c>
      <c r="E276">
        <v>1250</v>
      </c>
      <c r="F276">
        <v>630</v>
      </c>
      <c r="G276">
        <v>100</v>
      </c>
      <c r="H276">
        <v>120</v>
      </c>
      <c r="J276">
        <v>6</v>
      </c>
      <c r="K276">
        <v>0</v>
      </c>
      <c r="L276" s="1">
        <v>45690</v>
      </c>
      <c r="M276">
        <v>2.04</v>
      </c>
      <c r="O276">
        <v>4610018234593</v>
      </c>
      <c r="Q276" t="s">
        <v>1544</v>
      </c>
      <c r="S276">
        <v>10</v>
      </c>
      <c r="U276" t="s">
        <v>3296</v>
      </c>
      <c r="V276" t="s">
        <v>3282</v>
      </c>
      <c r="Y276">
        <v>9404299000</v>
      </c>
      <c r="Z276" t="s">
        <v>3297</v>
      </c>
      <c r="AA276" t="s">
        <v>3298</v>
      </c>
      <c r="AB276">
        <v>2088</v>
      </c>
      <c r="AC276">
        <v>1740</v>
      </c>
      <c r="AD276" t="s">
        <v>3279</v>
      </c>
      <c r="AE276">
        <v>0</v>
      </c>
      <c r="AF276">
        <v>0</v>
      </c>
    </row>
    <row r="277" spans="1:46" x14ac:dyDescent="0.3">
      <c r="A277" t="s">
        <v>3299</v>
      </c>
      <c r="B277" t="str">
        <f>"0001274-2"</f>
        <v>0001274-2</v>
      </c>
      <c r="C277" t="s">
        <v>304</v>
      </c>
      <c r="D277" t="s">
        <v>110</v>
      </c>
      <c r="E277">
        <v>1190</v>
      </c>
      <c r="F277">
        <v>590</v>
      </c>
      <c r="G277">
        <v>100</v>
      </c>
      <c r="H277">
        <v>120</v>
      </c>
      <c r="K277">
        <v>0</v>
      </c>
      <c r="L277" t="s">
        <v>3300</v>
      </c>
      <c r="M277">
        <v>1.9330000000000001</v>
      </c>
      <c r="O277">
        <v>4610018234609</v>
      </c>
      <c r="Q277" t="s">
        <v>1544</v>
      </c>
      <c r="S277">
        <v>10</v>
      </c>
      <c r="U277" t="s">
        <v>3301</v>
      </c>
      <c r="V277" t="s">
        <v>3302</v>
      </c>
      <c r="Y277">
        <v>9404299000</v>
      </c>
      <c r="Z277" t="s">
        <v>3303</v>
      </c>
      <c r="AA277" t="s">
        <v>3304</v>
      </c>
      <c r="AB277">
        <v>2403</v>
      </c>
      <c r="AC277">
        <v>2003</v>
      </c>
      <c r="AD277" t="s">
        <v>3279</v>
      </c>
      <c r="AE277">
        <v>0</v>
      </c>
      <c r="AF277">
        <v>0</v>
      </c>
    </row>
    <row r="278" spans="1:46" x14ac:dyDescent="0.3">
      <c r="A278" t="s">
        <v>3305</v>
      </c>
      <c r="B278" t="str">
        <f>"0001278-2"</f>
        <v>0001278-2</v>
      </c>
      <c r="C278" t="s">
        <v>304</v>
      </c>
      <c r="D278" t="s">
        <v>584</v>
      </c>
      <c r="E278">
        <v>1190</v>
      </c>
      <c r="F278">
        <v>590</v>
      </c>
      <c r="G278">
        <v>100</v>
      </c>
      <c r="H278">
        <v>120</v>
      </c>
      <c r="K278">
        <v>0</v>
      </c>
      <c r="L278" s="1">
        <v>45870</v>
      </c>
      <c r="M278">
        <v>1.75</v>
      </c>
      <c r="O278">
        <v>4610018234630</v>
      </c>
      <c r="Q278" t="s">
        <v>1544</v>
      </c>
      <c r="S278">
        <v>10</v>
      </c>
      <c r="U278" t="s">
        <v>3306</v>
      </c>
      <c r="V278" t="s">
        <v>3282</v>
      </c>
      <c r="Y278">
        <v>9404299000</v>
      </c>
      <c r="Z278" t="s">
        <v>3307</v>
      </c>
      <c r="AA278" t="s">
        <v>3308</v>
      </c>
      <c r="AB278">
        <v>2088</v>
      </c>
      <c r="AC278">
        <v>1740</v>
      </c>
      <c r="AD278" t="s">
        <v>3279</v>
      </c>
      <c r="AE278">
        <v>0</v>
      </c>
      <c r="AF278">
        <v>13</v>
      </c>
    </row>
    <row r="279" spans="1:46" x14ac:dyDescent="0.3">
      <c r="A279" t="s">
        <v>3309</v>
      </c>
      <c r="B279" t="str">
        <f>"0001272-1"</f>
        <v>0001272-1</v>
      </c>
      <c r="C279" t="s">
        <v>304</v>
      </c>
      <c r="D279" t="s">
        <v>110</v>
      </c>
      <c r="E279">
        <v>1190</v>
      </c>
      <c r="F279">
        <v>590</v>
      </c>
      <c r="G279">
        <v>60</v>
      </c>
      <c r="H279">
        <v>120</v>
      </c>
      <c r="K279">
        <v>0</v>
      </c>
      <c r="L279" s="1">
        <v>45718</v>
      </c>
      <c r="M279">
        <v>1.988</v>
      </c>
      <c r="O279">
        <v>4610018235675</v>
      </c>
      <c r="Q279" t="s">
        <v>1544</v>
      </c>
      <c r="S279">
        <v>10</v>
      </c>
      <c r="U279" t="s">
        <v>3310</v>
      </c>
      <c r="V279" t="s">
        <v>3282</v>
      </c>
      <c r="Y279">
        <v>9404299000</v>
      </c>
      <c r="Z279" t="s">
        <v>3311</v>
      </c>
      <c r="AA279" t="s">
        <v>3312</v>
      </c>
      <c r="AB279">
        <v>2403</v>
      </c>
      <c r="AC279">
        <v>2003</v>
      </c>
      <c r="AD279" t="s">
        <v>3279</v>
      </c>
      <c r="AE279">
        <v>0</v>
      </c>
      <c r="AF279">
        <v>0</v>
      </c>
    </row>
    <row r="280" spans="1:46" x14ac:dyDescent="0.3">
      <c r="A280" t="s">
        <v>3313</v>
      </c>
      <c r="B280" t="str">
        <f>"0001278-1"</f>
        <v>0001278-1</v>
      </c>
      <c r="C280" t="s">
        <v>304</v>
      </c>
      <c r="D280" t="s">
        <v>110</v>
      </c>
      <c r="E280">
        <v>1220</v>
      </c>
      <c r="F280">
        <v>630</v>
      </c>
      <c r="G280">
        <v>130</v>
      </c>
      <c r="H280">
        <v>120</v>
      </c>
      <c r="K280">
        <v>0</v>
      </c>
      <c r="L280" s="1">
        <v>45809</v>
      </c>
      <c r="M280">
        <v>1.5</v>
      </c>
      <c r="O280">
        <v>4610018235712</v>
      </c>
      <c r="Q280" t="s">
        <v>1544</v>
      </c>
      <c r="S280">
        <v>10</v>
      </c>
      <c r="U280" t="s">
        <v>3314</v>
      </c>
      <c r="V280" t="s">
        <v>3282</v>
      </c>
      <c r="Y280">
        <v>9404299000</v>
      </c>
      <c r="Z280" t="s">
        <v>3315</v>
      </c>
      <c r="AA280" t="s">
        <v>3316</v>
      </c>
      <c r="AB280">
        <v>2090</v>
      </c>
      <c r="AC280">
        <v>1742</v>
      </c>
      <c r="AD280" t="s">
        <v>3279</v>
      </c>
      <c r="AE280">
        <v>0</v>
      </c>
      <c r="AF280">
        <v>0</v>
      </c>
    </row>
    <row r="281" spans="1:46" x14ac:dyDescent="0.3">
      <c r="A281" t="s">
        <v>3317</v>
      </c>
      <c r="B281" t="str">
        <f>"0001301.42"</f>
        <v>0001301.42</v>
      </c>
      <c r="C281" t="s">
        <v>1644</v>
      </c>
      <c r="D281" t="s">
        <v>1050</v>
      </c>
      <c r="E281">
        <v>840</v>
      </c>
      <c r="F281">
        <v>415</v>
      </c>
      <c r="G281">
        <v>165</v>
      </c>
      <c r="I281">
        <v>38</v>
      </c>
      <c r="J281">
        <v>80</v>
      </c>
      <c r="K281">
        <v>0</v>
      </c>
      <c r="L281">
        <v>25</v>
      </c>
      <c r="M281">
        <v>24.5</v>
      </c>
      <c r="O281">
        <v>4610018235897</v>
      </c>
      <c r="Q281" t="s">
        <v>1544</v>
      </c>
      <c r="R281" t="s">
        <v>1869</v>
      </c>
      <c r="S281">
        <v>20</v>
      </c>
      <c r="U281" t="s">
        <v>3318</v>
      </c>
      <c r="V281" t="s">
        <v>1179</v>
      </c>
      <c r="Y281">
        <v>9403601001</v>
      </c>
      <c r="Z281" t="s">
        <v>3319</v>
      </c>
      <c r="AA281" t="s">
        <v>3320</v>
      </c>
      <c r="AB281">
        <v>6900</v>
      </c>
      <c r="AC281">
        <v>5750</v>
      </c>
      <c r="AD281" t="s">
        <v>1125</v>
      </c>
      <c r="AE281">
        <v>0</v>
      </c>
      <c r="AF281">
        <v>4</v>
      </c>
      <c r="AG281" t="s">
        <v>3321</v>
      </c>
      <c r="AH281" t="s">
        <v>3322</v>
      </c>
      <c r="AI281" t="s">
        <v>3323</v>
      </c>
      <c r="AJ281" t="s">
        <v>3324</v>
      </c>
      <c r="AK281" t="s">
        <v>3325</v>
      </c>
      <c r="AL281" t="s">
        <v>3326</v>
      </c>
      <c r="AM281" t="s">
        <v>3327</v>
      </c>
      <c r="AN281" t="s">
        <v>3328</v>
      </c>
      <c r="AO281" t="s">
        <v>3329</v>
      </c>
    </row>
    <row r="282" spans="1:46" x14ac:dyDescent="0.3">
      <c r="A282" t="s">
        <v>3330</v>
      </c>
      <c r="B282" t="str">
        <f>"0001410.30"</f>
        <v>0001410.30</v>
      </c>
      <c r="C282" t="s">
        <v>345</v>
      </c>
      <c r="D282" t="s">
        <v>1050</v>
      </c>
      <c r="E282">
        <v>975</v>
      </c>
      <c r="F282">
        <v>670</v>
      </c>
      <c r="G282">
        <v>195</v>
      </c>
      <c r="H282">
        <v>195</v>
      </c>
      <c r="I282">
        <v>95</v>
      </c>
      <c r="J282">
        <v>51</v>
      </c>
      <c r="K282" t="s">
        <v>2516</v>
      </c>
      <c r="L282" t="s">
        <v>3331</v>
      </c>
      <c r="M282">
        <v>54.6</v>
      </c>
      <c r="N282">
        <v>0.5</v>
      </c>
      <c r="O282">
        <v>4610018239895</v>
      </c>
      <c r="Q282" t="s">
        <v>1544</v>
      </c>
      <c r="R282" t="s">
        <v>1869</v>
      </c>
      <c r="S282">
        <v>20</v>
      </c>
      <c r="U282" t="s">
        <v>2518</v>
      </c>
      <c r="V282" t="s">
        <v>673</v>
      </c>
      <c r="Y282">
        <v>9403500009</v>
      </c>
      <c r="Z282" t="s">
        <v>3332</v>
      </c>
      <c r="AA282" t="s">
        <v>3333</v>
      </c>
      <c r="AB282">
        <v>6240</v>
      </c>
      <c r="AC282">
        <v>5200</v>
      </c>
      <c r="AD282" t="s">
        <v>2521</v>
      </c>
      <c r="AE282">
        <v>0</v>
      </c>
      <c r="AF282">
        <v>0</v>
      </c>
      <c r="AG282" t="s">
        <v>3334</v>
      </c>
      <c r="AH282" t="s">
        <v>3335</v>
      </c>
      <c r="AI282" t="s">
        <v>3336</v>
      </c>
      <c r="AJ282" t="s">
        <v>3337</v>
      </c>
    </row>
    <row r="283" spans="1:46" x14ac:dyDescent="0.3">
      <c r="A283" t="s">
        <v>3338</v>
      </c>
      <c r="B283" t="str">
        <f>"0001275-2"</f>
        <v>0001275-2</v>
      </c>
      <c r="C283" t="s">
        <v>304</v>
      </c>
      <c r="D283" t="s">
        <v>584</v>
      </c>
      <c r="E283">
        <v>1190</v>
      </c>
      <c r="F283">
        <v>590</v>
      </c>
      <c r="G283">
        <v>60</v>
      </c>
      <c r="H283">
        <v>120</v>
      </c>
      <c r="K283">
        <v>0</v>
      </c>
      <c r="L283" s="1">
        <v>45750</v>
      </c>
      <c r="M283">
        <v>3.35</v>
      </c>
      <c r="O283">
        <v>4610018234616</v>
      </c>
      <c r="Q283" t="s">
        <v>1544</v>
      </c>
      <c r="S283">
        <v>10</v>
      </c>
      <c r="U283" t="s">
        <v>3339</v>
      </c>
      <c r="V283" t="s">
        <v>181</v>
      </c>
      <c r="Y283">
        <v>9404299000</v>
      </c>
      <c r="Z283" t="s">
        <v>3340</v>
      </c>
      <c r="AA283" t="s">
        <v>3341</v>
      </c>
      <c r="AB283">
        <v>2250</v>
      </c>
      <c r="AC283">
        <v>1875</v>
      </c>
      <c r="AD283" t="s">
        <v>3279</v>
      </c>
      <c r="AE283">
        <v>0</v>
      </c>
      <c r="AF283">
        <v>0</v>
      </c>
    </row>
    <row r="284" spans="1:46" x14ac:dyDescent="0.3">
      <c r="A284" t="s">
        <v>3342</v>
      </c>
      <c r="B284" t="str">
        <f>"0001271-1"</f>
        <v>0001271-1</v>
      </c>
      <c r="C284" t="s">
        <v>304</v>
      </c>
      <c r="D284" t="s">
        <v>110</v>
      </c>
      <c r="E284">
        <v>1190</v>
      </c>
      <c r="F284">
        <v>590</v>
      </c>
      <c r="G284">
        <v>120</v>
      </c>
      <c r="H284">
        <v>120</v>
      </c>
      <c r="I284">
        <v>60</v>
      </c>
      <c r="K284">
        <v>0</v>
      </c>
      <c r="L284" s="2">
        <v>28522</v>
      </c>
      <c r="M284">
        <v>2.738</v>
      </c>
      <c r="O284">
        <v>4610018235668</v>
      </c>
      <c r="Q284" t="s">
        <v>1544</v>
      </c>
      <c r="S284">
        <v>10</v>
      </c>
      <c r="U284" t="s">
        <v>3343</v>
      </c>
      <c r="V284" t="s">
        <v>181</v>
      </c>
      <c r="Y284">
        <v>9404299000</v>
      </c>
      <c r="Z284" t="s">
        <v>3344</v>
      </c>
      <c r="AA284" t="s">
        <v>3345</v>
      </c>
      <c r="AB284">
        <v>3500</v>
      </c>
      <c r="AC284">
        <v>2917</v>
      </c>
      <c r="AD284" t="s">
        <v>3279</v>
      </c>
      <c r="AE284">
        <v>0</v>
      </c>
      <c r="AF284">
        <v>0</v>
      </c>
    </row>
    <row r="285" spans="1:46" x14ac:dyDescent="0.3">
      <c r="A285" t="s">
        <v>3346</v>
      </c>
      <c r="B285" t="str">
        <f>"0001432-4"</f>
        <v>0001432-4</v>
      </c>
      <c r="C285" t="s">
        <v>135</v>
      </c>
      <c r="D285" t="s">
        <v>110</v>
      </c>
      <c r="E285">
        <v>671</v>
      </c>
      <c r="F285">
        <v>351</v>
      </c>
      <c r="G285">
        <v>121</v>
      </c>
      <c r="H285">
        <v>130</v>
      </c>
      <c r="I285">
        <v>130</v>
      </c>
      <c r="J285">
        <v>147</v>
      </c>
      <c r="K285" s="2">
        <v>1074942</v>
      </c>
      <c r="L285" s="1">
        <v>45721</v>
      </c>
      <c r="M285">
        <v>4.5</v>
      </c>
      <c r="O285">
        <v>4620031183488</v>
      </c>
      <c r="Q285" t="s">
        <v>1544</v>
      </c>
      <c r="S285">
        <v>10</v>
      </c>
      <c r="U285" t="s">
        <v>3078</v>
      </c>
      <c r="V285" t="s">
        <v>3079</v>
      </c>
      <c r="Y285">
        <v>9503009901</v>
      </c>
      <c r="Z285" t="s">
        <v>3347</v>
      </c>
      <c r="AA285" t="s">
        <v>3348</v>
      </c>
      <c r="AB285">
        <v>3490</v>
      </c>
      <c r="AC285">
        <v>2908</v>
      </c>
      <c r="AD285" t="s">
        <v>3082</v>
      </c>
      <c r="AE285">
        <v>0</v>
      </c>
      <c r="AF285">
        <v>0</v>
      </c>
      <c r="AG285" t="s">
        <v>3349</v>
      </c>
      <c r="AH285" t="s">
        <v>3350</v>
      </c>
      <c r="AI285" t="s">
        <v>3351</v>
      </c>
      <c r="AJ285" t="s">
        <v>3352</v>
      </c>
      <c r="AK285" t="s">
        <v>3353</v>
      </c>
      <c r="AL285" t="s">
        <v>3354</v>
      </c>
      <c r="AM285" t="s">
        <v>3355</v>
      </c>
      <c r="AN285" t="s">
        <v>3356</v>
      </c>
      <c r="AO285" t="s">
        <v>3357</v>
      </c>
      <c r="AP285" t="s">
        <v>3358</v>
      </c>
      <c r="AQ285" t="s">
        <v>3359</v>
      </c>
      <c r="AR285" t="s">
        <v>3360</v>
      </c>
      <c r="AS285" t="s">
        <v>3361</v>
      </c>
      <c r="AT285" t="s">
        <v>3362</v>
      </c>
    </row>
    <row r="286" spans="1:46" x14ac:dyDescent="0.3">
      <c r="A286" t="s">
        <v>3363</v>
      </c>
      <c r="B286" t="str">
        <f>"0001432-2"</f>
        <v>0001432-2</v>
      </c>
      <c r="C286" t="s">
        <v>116</v>
      </c>
      <c r="D286" t="s">
        <v>110</v>
      </c>
      <c r="E286">
        <v>671</v>
      </c>
      <c r="F286">
        <v>531</v>
      </c>
      <c r="G286">
        <v>121</v>
      </c>
      <c r="H286">
        <v>130</v>
      </c>
      <c r="I286">
        <v>130</v>
      </c>
      <c r="J286">
        <v>147</v>
      </c>
      <c r="K286" s="2">
        <v>1074942</v>
      </c>
      <c r="L286" s="1">
        <v>45721</v>
      </c>
      <c r="M286">
        <v>4.5</v>
      </c>
      <c r="O286">
        <v>4620031183440</v>
      </c>
      <c r="Q286" t="s">
        <v>1544</v>
      </c>
      <c r="S286">
        <v>10</v>
      </c>
      <c r="U286" t="s">
        <v>3078</v>
      </c>
      <c r="V286" t="s">
        <v>3079</v>
      </c>
      <c r="Y286">
        <v>9503009901</v>
      </c>
      <c r="Z286" t="s">
        <v>3364</v>
      </c>
      <c r="AA286" t="s">
        <v>3365</v>
      </c>
      <c r="AB286">
        <v>3490</v>
      </c>
      <c r="AC286">
        <v>2908</v>
      </c>
      <c r="AD286" t="s">
        <v>3082</v>
      </c>
      <c r="AE286">
        <v>0</v>
      </c>
      <c r="AF286">
        <v>0</v>
      </c>
      <c r="AG286" t="s">
        <v>3366</v>
      </c>
      <c r="AH286" t="s">
        <v>3367</v>
      </c>
      <c r="AI286" t="s">
        <v>3368</v>
      </c>
      <c r="AJ286" t="s">
        <v>3369</v>
      </c>
      <c r="AK286" t="s">
        <v>3370</v>
      </c>
      <c r="AL286" t="s">
        <v>3371</v>
      </c>
      <c r="AM286" t="s">
        <v>3372</v>
      </c>
      <c r="AN286" t="s">
        <v>3373</v>
      </c>
      <c r="AO286" t="s">
        <v>3374</v>
      </c>
      <c r="AP286" t="s">
        <v>3375</v>
      </c>
      <c r="AQ286" t="s">
        <v>3376</v>
      </c>
    </row>
    <row r="287" spans="1:46" x14ac:dyDescent="0.3">
      <c r="A287" t="s">
        <v>3377</v>
      </c>
      <c r="B287" t="str">
        <f>"0001433-2"</f>
        <v>0001433-2</v>
      </c>
      <c r="C287" t="s">
        <v>116</v>
      </c>
      <c r="D287" t="s">
        <v>110</v>
      </c>
      <c r="E287">
        <v>671</v>
      </c>
      <c r="F287">
        <v>531</v>
      </c>
      <c r="G287">
        <v>121</v>
      </c>
      <c r="H287">
        <v>130</v>
      </c>
      <c r="I287">
        <v>130</v>
      </c>
      <c r="J287">
        <v>147</v>
      </c>
      <c r="K287" s="2">
        <v>1074942</v>
      </c>
      <c r="L287" s="1">
        <v>45721</v>
      </c>
      <c r="M287">
        <v>4.5</v>
      </c>
      <c r="O287">
        <v>4620031183501</v>
      </c>
      <c r="Q287" t="s">
        <v>1544</v>
      </c>
      <c r="S287">
        <v>10</v>
      </c>
      <c r="U287" t="s">
        <v>3078</v>
      </c>
      <c r="V287" t="s">
        <v>3079</v>
      </c>
      <c r="Y287">
        <v>9503009901</v>
      </c>
      <c r="Z287" t="s">
        <v>3378</v>
      </c>
      <c r="AA287" t="s">
        <v>3379</v>
      </c>
      <c r="AB287">
        <v>3490</v>
      </c>
      <c r="AC287">
        <v>2908</v>
      </c>
      <c r="AD287" t="s">
        <v>3082</v>
      </c>
      <c r="AE287">
        <v>0</v>
      </c>
      <c r="AF287">
        <v>0</v>
      </c>
      <c r="AG287" t="s">
        <v>3380</v>
      </c>
      <c r="AH287" t="s">
        <v>3381</v>
      </c>
      <c r="AI287" t="s">
        <v>3382</v>
      </c>
      <c r="AJ287" t="s">
        <v>3383</v>
      </c>
      <c r="AK287" t="s">
        <v>3384</v>
      </c>
      <c r="AL287" t="s">
        <v>3385</v>
      </c>
      <c r="AM287" t="s">
        <v>3386</v>
      </c>
      <c r="AN287" t="s">
        <v>3387</v>
      </c>
      <c r="AO287" t="s">
        <v>3388</v>
      </c>
      <c r="AP287" t="s">
        <v>3389</v>
      </c>
    </row>
    <row r="288" spans="1:46" x14ac:dyDescent="0.3">
      <c r="A288" t="s">
        <v>3390</v>
      </c>
      <c r="B288" t="str">
        <f>"0001433-1"</f>
        <v>0001433-1</v>
      </c>
      <c r="C288" t="s">
        <v>144</v>
      </c>
      <c r="D288" t="s">
        <v>110</v>
      </c>
      <c r="E288">
        <v>671</v>
      </c>
      <c r="F288">
        <v>351</v>
      </c>
      <c r="G288">
        <v>121</v>
      </c>
      <c r="H288">
        <v>130</v>
      </c>
      <c r="I288">
        <v>130</v>
      </c>
      <c r="J288">
        <v>147</v>
      </c>
      <c r="K288" s="2">
        <v>1074942</v>
      </c>
      <c r="L288" s="1">
        <v>45721</v>
      </c>
      <c r="M288">
        <v>4.5</v>
      </c>
      <c r="O288">
        <v>4620031183495</v>
      </c>
      <c r="Q288" t="s">
        <v>1544</v>
      </c>
      <c r="R288" t="s">
        <v>3021</v>
      </c>
      <c r="S288">
        <v>10</v>
      </c>
      <c r="U288" t="s">
        <v>3078</v>
      </c>
      <c r="V288" t="s">
        <v>3079</v>
      </c>
      <c r="Y288">
        <v>9503009901</v>
      </c>
      <c r="Z288" t="s">
        <v>3391</v>
      </c>
      <c r="AA288" t="s">
        <v>3392</v>
      </c>
      <c r="AB288">
        <v>3490</v>
      </c>
      <c r="AC288">
        <v>2908</v>
      </c>
      <c r="AD288" t="s">
        <v>3082</v>
      </c>
      <c r="AE288">
        <v>0</v>
      </c>
      <c r="AF288">
        <v>0</v>
      </c>
      <c r="AG288" t="s">
        <v>3393</v>
      </c>
      <c r="AH288" t="s">
        <v>3394</v>
      </c>
      <c r="AI288" t="s">
        <v>3395</v>
      </c>
      <c r="AJ288" t="s">
        <v>3396</v>
      </c>
      <c r="AK288" t="s">
        <v>3397</v>
      </c>
      <c r="AL288" t="s">
        <v>3398</v>
      </c>
      <c r="AM288" t="s">
        <v>3399</v>
      </c>
      <c r="AN288" t="s">
        <v>3400</v>
      </c>
      <c r="AO288" t="s">
        <v>3401</v>
      </c>
      <c r="AP288" t="s">
        <v>3402</v>
      </c>
      <c r="AQ288" t="s">
        <v>3403</v>
      </c>
      <c r="AR288" t="s">
        <v>3404</v>
      </c>
    </row>
    <row r="289" spans="1:47" x14ac:dyDescent="0.3">
      <c r="A289" t="s">
        <v>3405</v>
      </c>
      <c r="B289" t="str">
        <f>"0001417.25.4"</f>
        <v>0001417.25.4</v>
      </c>
      <c r="C289" t="s">
        <v>135</v>
      </c>
      <c r="D289" t="s">
        <v>110</v>
      </c>
      <c r="E289">
        <v>671</v>
      </c>
      <c r="F289">
        <v>351</v>
      </c>
      <c r="G289">
        <v>121</v>
      </c>
      <c r="H289">
        <v>130</v>
      </c>
      <c r="I289">
        <v>130</v>
      </c>
      <c r="J289">
        <v>147</v>
      </c>
      <c r="K289" s="2">
        <v>1074942</v>
      </c>
      <c r="L289" s="1">
        <v>45721</v>
      </c>
      <c r="M289">
        <v>4.5</v>
      </c>
      <c r="O289">
        <v>4620031183563</v>
      </c>
      <c r="Q289" t="s">
        <v>1544</v>
      </c>
      <c r="S289">
        <v>10</v>
      </c>
      <c r="U289" t="s">
        <v>3078</v>
      </c>
      <c r="V289" t="s">
        <v>3079</v>
      </c>
      <c r="Y289">
        <v>9503009901</v>
      </c>
      <c r="Z289" t="s">
        <v>3406</v>
      </c>
      <c r="AA289" t="s">
        <v>3407</v>
      </c>
      <c r="AB289">
        <v>3490</v>
      </c>
      <c r="AC289">
        <v>2908</v>
      </c>
      <c r="AD289" t="s">
        <v>3082</v>
      </c>
      <c r="AE289">
        <v>0</v>
      </c>
      <c r="AF289">
        <v>0</v>
      </c>
      <c r="AG289" t="s">
        <v>3408</v>
      </c>
      <c r="AH289" t="s">
        <v>3409</v>
      </c>
      <c r="AI289" t="s">
        <v>3410</v>
      </c>
      <c r="AJ289" t="s">
        <v>3411</v>
      </c>
      <c r="AK289" t="s">
        <v>3412</v>
      </c>
      <c r="AL289" t="s">
        <v>3413</v>
      </c>
      <c r="AM289" t="s">
        <v>3414</v>
      </c>
      <c r="AN289" t="s">
        <v>3415</v>
      </c>
      <c r="AO289" t="s">
        <v>3416</v>
      </c>
      <c r="AP289" t="s">
        <v>3417</v>
      </c>
      <c r="AQ289" t="s">
        <v>3418</v>
      </c>
    </row>
    <row r="290" spans="1:47" x14ac:dyDescent="0.3">
      <c r="A290" t="s">
        <v>3419</v>
      </c>
      <c r="B290" t="str">
        <f>"0001450-3"</f>
        <v>0001450-3</v>
      </c>
      <c r="C290" t="s">
        <v>304</v>
      </c>
      <c r="D290" t="s">
        <v>110</v>
      </c>
      <c r="E290">
        <v>900</v>
      </c>
      <c r="F290">
        <v>760</v>
      </c>
      <c r="G290">
        <v>40</v>
      </c>
      <c r="H290">
        <v>72</v>
      </c>
      <c r="I290">
        <v>77</v>
      </c>
      <c r="K290">
        <v>0</v>
      </c>
      <c r="L290" t="s">
        <v>1466</v>
      </c>
      <c r="M290">
        <v>0.5</v>
      </c>
      <c r="O290">
        <v>4620031184805</v>
      </c>
      <c r="Q290" t="s">
        <v>1544</v>
      </c>
      <c r="S290">
        <v>20</v>
      </c>
      <c r="U290" t="s">
        <v>3131</v>
      </c>
      <c r="V290" t="s">
        <v>673</v>
      </c>
      <c r="Y290">
        <v>9404908000</v>
      </c>
      <c r="Z290" t="s">
        <v>3420</v>
      </c>
      <c r="AA290" t="s">
        <v>3421</v>
      </c>
      <c r="AB290">
        <v>900</v>
      </c>
      <c r="AC290">
        <v>750</v>
      </c>
      <c r="AD290" t="s">
        <v>240</v>
      </c>
      <c r="AE290">
        <v>0</v>
      </c>
      <c r="AF290">
        <v>0</v>
      </c>
      <c r="AG290" t="s">
        <v>3422</v>
      </c>
      <c r="AH290" t="s">
        <v>3423</v>
      </c>
      <c r="AI290" t="s">
        <v>3424</v>
      </c>
      <c r="AJ290" t="s">
        <v>3425</v>
      </c>
      <c r="AK290" t="s">
        <v>3426</v>
      </c>
      <c r="AL290" t="s">
        <v>3427</v>
      </c>
    </row>
    <row r="291" spans="1:47" x14ac:dyDescent="0.3">
      <c r="A291" t="s">
        <v>3428</v>
      </c>
      <c r="B291" t="str">
        <f>"0003037-04"</f>
        <v>0003037-04</v>
      </c>
      <c r="C291" t="s">
        <v>304</v>
      </c>
      <c r="D291" t="s">
        <v>280</v>
      </c>
      <c r="E291">
        <v>1290</v>
      </c>
      <c r="F291">
        <v>800</v>
      </c>
      <c r="G291">
        <v>150</v>
      </c>
      <c r="H291">
        <v>124</v>
      </c>
      <c r="I291">
        <v>68</v>
      </c>
      <c r="J291">
        <v>120</v>
      </c>
      <c r="K291" t="s">
        <v>3429</v>
      </c>
      <c r="L291" s="1">
        <v>45857</v>
      </c>
      <c r="M291">
        <v>17.600000000000001</v>
      </c>
      <c r="O291">
        <v>4630074141734</v>
      </c>
      <c r="Q291" t="s">
        <v>1544</v>
      </c>
      <c r="R291" t="s">
        <v>1869</v>
      </c>
      <c r="S291">
        <v>10</v>
      </c>
      <c r="U291" t="s">
        <v>3430</v>
      </c>
      <c r="V291" t="s">
        <v>854</v>
      </c>
      <c r="Y291">
        <v>9403500009</v>
      </c>
      <c r="Z291" t="s">
        <v>3431</v>
      </c>
      <c r="AA291" t="s">
        <v>3432</v>
      </c>
      <c r="AB291">
        <v>7990</v>
      </c>
      <c r="AC291">
        <v>6658</v>
      </c>
      <c r="AD291" t="s">
        <v>288</v>
      </c>
      <c r="AE291">
        <v>0</v>
      </c>
      <c r="AF291">
        <v>0</v>
      </c>
      <c r="AG291" t="s">
        <v>3433</v>
      </c>
      <c r="AH291" t="s">
        <v>3434</v>
      </c>
      <c r="AI291" t="s">
        <v>3435</v>
      </c>
      <c r="AJ291" t="s">
        <v>3436</v>
      </c>
      <c r="AK291" t="s">
        <v>3437</v>
      </c>
      <c r="AL291" t="s">
        <v>3438</v>
      </c>
      <c r="AM291" t="s">
        <v>3439</v>
      </c>
      <c r="AN291" t="s">
        <v>3440</v>
      </c>
      <c r="AO291" t="s">
        <v>3441</v>
      </c>
      <c r="AP291" t="s">
        <v>3442</v>
      </c>
      <c r="AQ291" t="s">
        <v>3443</v>
      </c>
      <c r="AR291" t="s">
        <v>3444</v>
      </c>
      <c r="AS291" t="s">
        <v>3445</v>
      </c>
      <c r="AT291" t="s">
        <v>3446</v>
      </c>
      <c r="AU291" t="s">
        <v>3447</v>
      </c>
    </row>
    <row r="292" spans="1:47" x14ac:dyDescent="0.3">
      <c r="A292" t="s">
        <v>3448</v>
      </c>
      <c r="B292" t="str">
        <f>"0001216"</f>
        <v>0001216</v>
      </c>
      <c r="C292" t="s">
        <v>1718</v>
      </c>
      <c r="D292" t="s">
        <v>117</v>
      </c>
      <c r="E292">
        <v>580</v>
      </c>
      <c r="F292">
        <v>430</v>
      </c>
      <c r="G292">
        <v>180</v>
      </c>
      <c r="H292">
        <v>120</v>
      </c>
      <c r="K292">
        <v>0</v>
      </c>
      <c r="L292">
        <v>3</v>
      </c>
      <c r="M292">
        <v>2.8</v>
      </c>
      <c r="O292">
        <v>4610018239543</v>
      </c>
      <c r="Q292" t="s">
        <v>1544</v>
      </c>
      <c r="R292" t="s">
        <v>1719</v>
      </c>
      <c r="S292">
        <v>20</v>
      </c>
      <c r="U292" t="s">
        <v>3449</v>
      </c>
      <c r="V292" t="s">
        <v>128</v>
      </c>
      <c r="W292" t="s">
        <v>118</v>
      </c>
      <c r="Y292">
        <v>6302210000</v>
      </c>
      <c r="Z292" t="s">
        <v>3450</v>
      </c>
      <c r="AA292" t="s">
        <v>3451</v>
      </c>
      <c r="AB292">
        <v>2250</v>
      </c>
      <c r="AC292">
        <v>1875</v>
      </c>
      <c r="AD292" t="s">
        <v>122</v>
      </c>
      <c r="AE292">
        <v>0</v>
      </c>
      <c r="AF292">
        <v>0</v>
      </c>
      <c r="AG292" t="s">
        <v>3452</v>
      </c>
      <c r="AH292" t="s">
        <v>3453</v>
      </c>
      <c r="AI292" t="s">
        <v>3454</v>
      </c>
      <c r="AJ292" t="s">
        <v>3455</v>
      </c>
      <c r="AK292" t="s">
        <v>3456</v>
      </c>
      <c r="AL292" t="s">
        <v>3457</v>
      </c>
    </row>
    <row r="293" spans="1:47" x14ac:dyDescent="0.3">
      <c r="A293" t="s">
        <v>3458</v>
      </c>
      <c r="B293" t="str">
        <f>"0001217"</f>
        <v>0001217</v>
      </c>
      <c r="C293" t="s">
        <v>1718</v>
      </c>
      <c r="D293" t="s">
        <v>110</v>
      </c>
      <c r="E293">
        <v>360</v>
      </c>
      <c r="F293">
        <v>260</v>
      </c>
      <c r="G293">
        <v>60</v>
      </c>
      <c r="H293">
        <v>120</v>
      </c>
      <c r="I293">
        <v>60</v>
      </c>
      <c r="K293">
        <v>0</v>
      </c>
      <c r="L293" t="s">
        <v>333</v>
      </c>
      <c r="M293">
        <v>0.55000000000000004</v>
      </c>
      <c r="O293">
        <v>4610018239567</v>
      </c>
      <c r="Q293" t="s">
        <v>1544</v>
      </c>
      <c r="R293" t="s">
        <v>1719</v>
      </c>
      <c r="S293">
        <v>20</v>
      </c>
      <c r="U293" t="s">
        <v>3459</v>
      </c>
      <c r="V293" t="s">
        <v>118</v>
      </c>
      <c r="Y293">
        <v>6302210000</v>
      </c>
      <c r="Z293" t="s">
        <v>3460</v>
      </c>
      <c r="AA293" t="s">
        <v>3461</v>
      </c>
      <c r="AB293">
        <v>850</v>
      </c>
      <c r="AC293">
        <v>708</v>
      </c>
      <c r="AD293" t="s">
        <v>149</v>
      </c>
      <c r="AE293">
        <v>0</v>
      </c>
      <c r="AF293">
        <v>0</v>
      </c>
      <c r="AG293" t="s">
        <v>3462</v>
      </c>
      <c r="AH293" t="s">
        <v>3463</v>
      </c>
      <c r="AI293" t="s">
        <v>3464</v>
      </c>
      <c r="AJ293" t="s">
        <v>3465</v>
      </c>
      <c r="AK293" t="s">
        <v>3466</v>
      </c>
    </row>
    <row r="294" spans="1:47" x14ac:dyDescent="0.3">
      <c r="A294" t="s">
        <v>3467</v>
      </c>
      <c r="B294" t="str">
        <f>"0001186-3"</f>
        <v>0001186-3</v>
      </c>
      <c r="C294" t="s">
        <v>135</v>
      </c>
      <c r="D294" t="s">
        <v>1050</v>
      </c>
      <c r="E294">
        <v>0</v>
      </c>
      <c r="F294">
        <v>0</v>
      </c>
      <c r="G294">
        <v>0</v>
      </c>
      <c r="H294">
        <v>184</v>
      </c>
      <c r="I294">
        <v>95</v>
      </c>
      <c r="J294">
        <v>85</v>
      </c>
      <c r="K294" s="2">
        <v>1080390</v>
      </c>
      <c r="L294" s="1">
        <v>45900</v>
      </c>
      <c r="M294">
        <v>29.8</v>
      </c>
      <c r="N294">
        <v>0.5</v>
      </c>
      <c r="O294">
        <v>4610018233060</v>
      </c>
      <c r="Q294" t="s">
        <v>1544</v>
      </c>
      <c r="R294" t="s">
        <v>3468</v>
      </c>
      <c r="S294">
        <v>20</v>
      </c>
      <c r="U294" t="s">
        <v>3469</v>
      </c>
      <c r="V294" t="s">
        <v>181</v>
      </c>
      <c r="Y294">
        <v>9403500009</v>
      </c>
      <c r="Z294" t="s">
        <v>3470</v>
      </c>
      <c r="AA294" t="s">
        <v>3471</v>
      </c>
      <c r="AB294">
        <v>4500</v>
      </c>
      <c r="AC294">
        <v>3750</v>
      </c>
      <c r="AD294" t="s">
        <v>2521</v>
      </c>
      <c r="AE294">
        <v>0</v>
      </c>
      <c r="AG294" t="s">
        <v>3472</v>
      </c>
    </row>
    <row r="295" spans="1:47" x14ac:dyDescent="0.3">
      <c r="A295" t="s">
        <v>3473</v>
      </c>
      <c r="B295" t="str">
        <f>"0001487"</f>
        <v>0001487</v>
      </c>
      <c r="C295" t="s">
        <v>304</v>
      </c>
      <c r="D295" t="s">
        <v>280</v>
      </c>
      <c r="E295">
        <v>1825</v>
      </c>
      <c r="F295">
        <v>870</v>
      </c>
      <c r="G295">
        <v>40</v>
      </c>
      <c r="K295">
        <v>0</v>
      </c>
      <c r="L295" s="1">
        <v>45775</v>
      </c>
      <c r="M295">
        <v>26.9</v>
      </c>
      <c r="O295">
        <v>4620031185895</v>
      </c>
      <c r="Q295" t="s">
        <v>1544</v>
      </c>
      <c r="R295" t="s">
        <v>1869</v>
      </c>
      <c r="S295">
        <v>20</v>
      </c>
      <c r="U295" t="s">
        <v>3474</v>
      </c>
      <c r="V295" t="s">
        <v>2355</v>
      </c>
      <c r="Y295">
        <v>9403500009</v>
      </c>
      <c r="Z295" t="s">
        <v>3475</v>
      </c>
      <c r="AA295" t="s">
        <v>3476</v>
      </c>
      <c r="AB295">
        <v>3000</v>
      </c>
      <c r="AC295">
        <v>2500</v>
      </c>
      <c r="AD295" t="s">
        <v>3477</v>
      </c>
      <c r="AE295">
        <v>0</v>
      </c>
      <c r="AF295">
        <v>1</v>
      </c>
      <c r="AG295" t="s">
        <v>3478</v>
      </c>
    </row>
    <row r="296" spans="1:47" x14ac:dyDescent="0.3">
      <c r="A296" t="s">
        <v>3479</v>
      </c>
      <c r="B296" t="str">
        <f>"0001215.9"</f>
        <v>0001215.9</v>
      </c>
      <c r="C296" t="s">
        <v>304</v>
      </c>
      <c r="D296" t="s">
        <v>280</v>
      </c>
      <c r="E296">
        <v>980</v>
      </c>
      <c r="F296">
        <v>210</v>
      </c>
      <c r="G296">
        <v>40</v>
      </c>
      <c r="K296">
        <v>0</v>
      </c>
      <c r="L296" s="1">
        <v>45749</v>
      </c>
      <c r="M296">
        <v>2</v>
      </c>
      <c r="O296">
        <v>4610018233268</v>
      </c>
      <c r="Q296" t="s">
        <v>1544</v>
      </c>
      <c r="R296" t="s">
        <v>1869</v>
      </c>
      <c r="S296">
        <v>20</v>
      </c>
      <c r="U296" t="s">
        <v>3480</v>
      </c>
      <c r="V296" t="s">
        <v>2355</v>
      </c>
      <c r="Y296">
        <v>9403609009</v>
      </c>
      <c r="Z296" t="s">
        <v>3481</v>
      </c>
      <c r="AA296" t="s">
        <v>3482</v>
      </c>
      <c r="AB296">
        <v>1000</v>
      </c>
      <c r="AC296">
        <v>833</v>
      </c>
      <c r="AD296" t="s">
        <v>3477</v>
      </c>
      <c r="AE296">
        <v>0</v>
      </c>
      <c r="AF296">
        <v>0</v>
      </c>
      <c r="AG296" t="s">
        <v>3483</v>
      </c>
      <c r="AH296" t="s">
        <v>3484</v>
      </c>
    </row>
    <row r="297" spans="1:47" x14ac:dyDescent="0.3">
      <c r="A297" t="s">
        <v>3485</v>
      </c>
      <c r="B297" t="str">
        <f>"0001550-2"</f>
        <v>0001550-2</v>
      </c>
      <c r="C297" t="s">
        <v>304</v>
      </c>
      <c r="D297" t="s">
        <v>86</v>
      </c>
      <c r="E297">
        <v>670</v>
      </c>
      <c r="F297">
        <v>290</v>
      </c>
      <c r="G297">
        <v>150</v>
      </c>
      <c r="K297">
        <v>0</v>
      </c>
      <c r="L297">
        <v>1</v>
      </c>
      <c r="M297">
        <v>0.95</v>
      </c>
      <c r="O297">
        <v>4620031187066</v>
      </c>
      <c r="Q297" t="s">
        <v>88</v>
      </c>
      <c r="S297">
        <v>20</v>
      </c>
      <c r="U297" t="s">
        <v>3486</v>
      </c>
      <c r="V297" t="s">
        <v>222</v>
      </c>
      <c r="Y297">
        <v>4202929800</v>
      </c>
      <c r="Z297" t="s">
        <v>3487</v>
      </c>
      <c r="AA297" t="s">
        <v>3488</v>
      </c>
      <c r="AB297">
        <v>2090</v>
      </c>
      <c r="AC297">
        <v>1742</v>
      </c>
      <c r="AD297" t="s">
        <v>225</v>
      </c>
      <c r="AE297">
        <v>0</v>
      </c>
      <c r="AF297">
        <v>0</v>
      </c>
      <c r="AG297" t="s">
        <v>3489</v>
      </c>
      <c r="AH297" t="s">
        <v>3490</v>
      </c>
      <c r="AI297" t="s">
        <v>3491</v>
      </c>
      <c r="AJ297" t="s">
        <v>3492</v>
      </c>
      <c r="AK297" t="s">
        <v>3493</v>
      </c>
      <c r="AL297" t="s">
        <v>3494</v>
      </c>
      <c r="AM297" t="s">
        <v>3495</v>
      </c>
      <c r="AN297" t="s">
        <v>3496</v>
      </c>
      <c r="AO297" t="s">
        <v>3497</v>
      </c>
      <c r="AP297" t="s">
        <v>3498</v>
      </c>
    </row>
    <row r="298" spans="1:47" x14ac:dyDescent="0.3">
      <c r="A298" t="s">
        <v>3499</v>
      </c>
      <c r="B298" t="str">
        <f>"0001550-1"</f>
        <v>0001550-1</v>
      </c>
      <c r="C298" t="s">
        <v>3500</v>
      </c>
      <c r="D298" t="s">
        <v>86</v>
      </c>
      <c r="E298">
        <v>670</v>
      </c>
      <c r="F298">
        <v>290</v>
      </c>
      <c r="G298">
        <v>150</v>
      </c>
      <c r="K298">
        <v>0</v>
      </c>
      <c r="L298">
        <v>1</v>
      </c>
      <c r="M298">
        <v>0.95</v>
      </c>
      <c r="O298">
        <v>4620031187059</v>
      </c>
      <c r="Q298" t="s">
        <v>88</v>
      </c>
      <c r="S298">
        <v>20</v>
      </c>
      <c r="U298" t="s">
        <v>3486</v>
      </c>
      <c r="V298" t="s">
        <v>222</v>
      </c>
      <c r="Y298">
        <v>4202929800</v>
      </c>
      <c r="Z298" t="s">
        <v>3501</v>
      </c>
      <c r="AA298" t="s">
        <v>3502</v>
      </c>
      <c r="AB298">
        <v>2090</v>
      </c>
      <c r="AC298">
        <v>1742</v>
      </c>
      <c r="AD298" t="s">
        <v>225</v>
      </c>
      <c r="AE298">
        <v>0</v>
      </c>
      <c r="AF298">
        <v>0</v>
      </c>
      <c r="AG298" t="s">
        <v>3503</v>
      </c>
      <c r="AH298" t="s">
        <v>3504</v>
      </c>
      <c r="AI298" t="s">
        <v>3505</v>
      </c>
      <c r="AJ298" t="s">
        <v>3506</v>
      </c>
      <c r="AK298" t="s">
        <v>3507</v>
      </c>
      <c r="AL298" t="s">
        <v>3508</v>
      </c>
      <c r="AM298" t="s">
        <v>3509</v>
      </c>
      <c r="AN298" t="s">
        <v>3510</v>
      </c>
      <c r="AO298" t="s">
        <v>3511</v>
      </c>
      <c r="AP298" t="s">
        <v>3512</v>
      </c>
    </row>
    <row r="299" spans="1:47" x14ac:dyDescent="0.3">
      <c r="A299" t="s">
        <v>3513</v>
      </c>
      <c r="B299" t="str">
        <f>"0001565-2"</f>
        <v>0001565-2</v>
      </c>
      <c r="C299" t="s">
        <v>304</v>
      </c>
      <c r="D299" t="s">
        <v>86</v>
      </c>
      <c r="E299">
        <v>750</v>
      </c>
      <c r="F299">
        <v>500</v>
      </c>
      <c r="G299">
        <v>30</v>
      </c>
      <c r="K299">
        <v>0</v>
      </c>
      <c r="L299" t="s">
        <v>756</v>
      </c>
      <c r="M299">
        <v>0.3</v>
      </c>
      <c r="O299">
        <v>4620031187318</v>
      </c>
      <c r="Q299" t="s">
        <v>321</v>
      </c>
      <c r="S299">
        <v>10</v>
      </c>
      <c r="U299" t="s">
        <v>3514</v>
      </c>
      <c r="V299" t="s">
        <v>1554</v>
      </c>
      <c r="Y299">
        <v>6209300000</v>
      </c>
      <c r="Z299" t="s">
        <v>3515</v>
      </c>
      <c r="AA299" t="s">
        <v>3516</v>
      </c>
      <c r="AB299">
        <v>890</v>
      </c>
      <c r="AC299">
        <v>742</v>
      </c>
      <c r="AD299" t="s">
        <v>250</v>
      </c>
      <c r="AE299">
        <v>0</v>
      </c>
      <c r="AF299">
        <v>0</v>
      </c>
      <c r="AG299" t="s">
        <v>3517</v>
      </c>
      <c r="AH299" t="s">
        <v>3518</v>
      </c>
      <c r="AI299" t="s">
        <v>3519</v>
      </c>
    </row>
    <row r="300" spans="1:47" x14ac:dyDescent="0.3">
      <c r="A300" t="s">
        <v>3520</v>
      </c>
      <c r="B300" t="str">
        <f>"0001565-1"</f>
        <v>0001565-1</v>
      </c>
      <c r="C300" t="s">
        <v>3500</v>
      </c>
      <c r="D300" t="s">
        <v>86</v>
      </c>
      <c r="E300">
        <v>750</v>
      </c>
      <c r="F300">
        <v>500</v>
      </c>
      <c r="G300">
        <v>30</v>
      </c>
      <c r="K300">
        <v>0</v>
      </c>
      <c r="L300" t="s">
        <v>756</v>
      </c>
      <c r="M300">
        <v>0.3</v>
      </c>
      <c r="O300">
        <v>4620031187301</v>
      </c>
      <c r="Q300" t="s">
        <v>321</v>
      </c>
      <c r="S300">
        <v>10</v>
      </c>
      <c r="U300" t="s">
        <v>3521</v>
      </c>
      <c r="V300" t="s">
        <v>1554</v>
      </c>
      <c r="Y300">
        <v>6209300000</v>
      </c>
      <c r="Z300" t="s">
        <v>3522</v>
      </c>
      <c r="AA300" t="s">
        <v>3523</v>
      </c>
      <c r="AB300">
        <v>890</v>
      </c>
      <c r="AC300">
        <v>742</v>
      </c>
      <c r="AD300" t="s">
        <v>250</v>
      </c>
      <c r="AE300">
        <v>0</v>
      </c>
      <c r="AF300">
        <v>0</v>
      </c>
      <c r="AG300" t="s">
        <v>3524</v>
      </c>
      <c r="AH300" t="s">
        <v>3525</v>
      </c>
      <c r="AI300" t="s">
        <v>3526</v>
      </c>
      <c r="AJ300" t="s">
        <v>3527</v>
      </c>
      <c r="AK300" t="s">
        <v>3528</v>
      </c>
    </row>
    <row r="301" spans="1:47" x14ac:dyDescent="0.3">
      <c r="A301" t="s">
        <v>3529</v>
      </c>
      <c r="B301" t="str">
        <f>"0001584.9.6"</f>
        <v>0001584.9.6</v>
      </c>
      <c r="C301" t="s">
        <v>304</v>
      </c>
      <c r="D301" t="s">
        <v>280</v>
      </c>
      <c r="E301">
        <v>1235</v>
      </c>
      <c r="F301">
        <v>830</v>
      </c>
      <c r="G301">
        <v>150</v>
      </c>
      <c r="K301">
        <v>0</v>
      </c>
      <c r="L301" t="s">
        <v>3530</v>
      </c>
      <c r="M301">
        <v>34.299999999999997</v>
      </c>
      <c r="N301">
        <v>0.5</v>
      </c>
      <c r="O301">
        <v>4620031187615</v>
      </c>
      <c r="Q301" t="s">
        <v>1544</v>
      </c>
      <c r="R301" t="s">
        <v>1869</v>
      </c>
      <c r="S301">
        <v>10</v>
      </c>
      <c r="U301" t="s">
        <v>3531</v>
      </c>
      <c r="V301" t="s">
        <v>181</v>
      </c>
      <c r="Y301">
        <v>9403500009</v>
      </c>
      <c r="Z301" t="s">
        <v>3532</v>
      </c>
      <c r="AA301" t="s">
        <v>3533</v>
      </c>
      <c r="AB301">
        <v>8450</v>
      </c>
      <c r="AC301">
        <v>7042</v>
      </c>
      <c r="AD301" t="s">
        <v>288</v>
      </c>
      <c r="AE301">
        <v>0</v>
      </c>
      <c r="AF301">
        <v>0</v>
      </c>
      <c r="AG301" t="s">
        <v>3534</v>
      </c>
      <c r="AH301" t="s">
        <v>3535</v>
      </c>
    </row>
    <row r="302" spans="1:47" x14ac:dyDescent="0.3">
      <c r="A302" t="s">
        <v>3536</v>
      </c>
      <c r="B302" t="str">
        <f>"0001585.9.2"</f>
        <v>0001585.9.2</v>
      </c>
      <c r="C302" t="s">
        <v>304</v>
      </c>
      <c r="D302" t="s">
        <v>280</v>
      </c>
      <c r="E302">
        <v>1230</v>
      </c>
      <c r="F302">
        <v>830</v>
      </c>
      <c r="G302">
        <v>150</v>
      </c>
      <c r="K302">
        <v>0</v>
      </c>
      <c r="L302" t="s">
        <v>3537</v>
      </c>
      <c r="M302">
        <v>32</v>
      </c>
      <c r="N302">
        <v>0.5</v>
      </c>
      <c r="O302">
        <v>4620031187622</v>
      </c>
      <c r="Q302" t="s">
        <v>1544</v>
      </c>
      <c r="R302" t="s">
        <v>1869</v>
      </c>
      <c r="S302">
        <v>10</v>
      </c>
      <c r="U302" t="s">
        <v>3531</v>
      </c>
      <c r="V302" t="s">
        <v>1812</v>
      </c>
      <c r="Y302">
        <v>9403500009</v>
      </c>
      <c r="Z302" t="s">
        <v>3538</v>
      </c>
      <c r="AA302" t="s">
        <v>3539</v>
      </c>
      <c r="AB302">
        <v>8450</v>
      </c>
      <c r="AC302">
        <v>7042</v>
      </c>
      <c r="AD302" t="s">
        <v>288</v>
      </c>
      <c r="AE302">
        <v>0</v>
      </c>
      <c r="AF302">
        <v>0</v>
      </c>
      <c r="AG302" t="s">
        <v>3540</v>
      </c>
      <c r="AH302" t="s">
        <v>3541</v>
      </c>
    </row>
    <row r="303" spans="1:47" x14ac:dyDescent="0.3">
      <c r="A303" t="s">
        <v>3542</v>
      </c>
      <c r="B303" t="str">
        <f>"0001587.9.1"</f>
        <v>0001587.9.1</v>
      </c>
      <c r="C303" t="s">
        <v>304</v>
      </c>
      <c r="D303" t="s">
        <v>280</v>
      </c>
      <c r="E303">
        <v>1235</v>
      </c>
      <c r="F303">
        <v>830</v>
      </c>
      <c r="G303">
        <v>150</v>
      </c>
      <c r="K303">
        <v>0</v>
      </c>
      <c r="L303" t="s">
        <v>3530</v>
      </c>
      <c r="M303">
        <v>34.299999999999997</v>
      </c>
      <c r="N303">
        <v>0.5</v>
      </c>
      <c r="O303">
        <v>4620031187646</v>
      </c>
      <c r="Q303" t="s">
        <v>1544</v>
      </c>
      <c r="R303" t="s">
        <v>1869</v>
      </c>
      <c r="S303">
        <v>10</v>
      </c>
      <c r="U303" t="s">
        <v>3531</v>
      </c>
      <c r="V303" t="s">
        <v>181</v>
      </c>
      <c r="Y303">
        <v>9403500001</v>
      </c>
      <c r="Z303" t="s">
        <v>3543</v>
      </c>
      <c r="AA303" t="s">
        <v>3544</v>
      </c>
      <c r="AB303">
        <v>8000</v>
      </c>
      <c r="AC303">
        <v>6667</v>
      </c>
      <c r="AD303" t="s">
        <v>288</v>
      </c>
      <c r="AE303">
        <v>0</v>
      </c>
      <c r="AF303">
        <v>0</v>
      </c>
      <c r="AG303" t="s">
        <v>3545</v>
      </c>
      <c r="AH303" t="s">
        <v>3546</v>
      </c>
    </row>
    <row r="304" spans="1:47" x14ac:dyDescent="0.3">
      <c r="A304" t="s">
        <v>3547</v>
      </c>
      <c r="B304" t="str">
        <f>"0001586.9.3"</f>
        <v>0001586.9.3</v>
      </c>
      <c r="C304" t="s">
        <v>304</v>
      </c>
      <c r="D304" t="s">
        <v>280</v>
      </c>
      <c r="E304">
        <v>1235</v>
      </c>
      <c r="F304">
        <v>830</v>
      </c>
      <c r="G304">
        <v>150</v>
      </c>
      <c r="K304">
        <v>0</v>
      </c>
      <c r="L304" t="s">
        <v>3530</v>
      </c>
      <c r="M304">
        <v>34.299999999999997</v>
      </c>
      <c r="N304">
        <v>0.5</v>
      </c>
      <c r="O304">
        <v>4620031187639</v>
      </c>
      <c r="Q304" t="s">
        <v>1544</v>
      </c>
      <c r="S304">
        <v>10</v>
      </c>
      <c r="U304" t="s">
        <v>3531</v>
      </c>
      <c r="V304" t="s">
        <v>181</v>
      </c>
      <c r="Y304">
        <v>9403500001</v>
      </c>
      <c r="Z304" t="s">
        <v>3548</v>
      </c>
      <c r="AA304" t="s">
        <v>3549</v>
      </c>
      <c r="AB304">
        <v>8000</v>
      </c>
      <c r="AC304">
        <v>6667</v>
      </c>
      <c r="AD304" t="s">
        <v>288</v>
      </c>
      <c r="AE304">
        <v>0</v>
      </c>
      <c r="AF304">
        <v>0</v>
      </c>
      <c r="AG304" t="s">
        <v>3550</v>
      </c>
    </row>
    <row r="305" spans="1:55" x14ac:dyDescent="0.3">
      <c r="A305" t="s">
        <v>3551</v>
      </c>
      <c r="B305" t="str">
        <f>"0001559-09"</f>
        <v>0001559-09</v>
      </c>
      <c r="C305" t="s">
        <v>304</v>
      </c>
      <c r="D305" t="s">
        <v>1831</v>
      </c>
      <c r="E305">
        <v>780</v>
      </c>
      <c r="F305">
        <v>740</v>
      </c>
      <c r="G305">
        <v>140</v>
      </c>
      <c r="H305">
        <v>53</v>
      </c>
      <c r="I305">
        <v>74</v>
      </c>
      <c r="J305">
        <v>100</v>
      </c>
      <c r="K305" t="s">
        <v>3552</v>
      </c>
      <c r="L305" s="1">
        <v>45753</v>
      </c>
      <c r="M305">
        <v>5.53</v>
      </c>
      <c r="O305">
        <v>4620031187325</v>
      </c>
      <c r="Q305" t="s">
        <v>3553</v>
      </c>
      <c r="R305" t="s">
        <v>3554</v>
      </c>
      <c r="S305">
        <v>10</v>
      </c>
      <c r="U305" t="s">
        <v>3555</v>
      </c>
      <c r="V305" t="s">
        <v>1833</v>
      </c>
      <c r="Y305">
        <v>9401710009</v>
      </c>
      <c r="Z305" t="s">
        <v>3556</v>
      </c>
      <c r="AA305" t="s">
        <v>3557</v>
      </c>
      <c r="AB305">
        <v>3490</v>
      </c>
      <c r="AC305">
        <v>2908</v>
      </c>
      <c r="AD305" t="s">
        <v>1836</v>
      </c>
      <c r="AE305">
        <v>0</v>
      </c>
      <c r="AF305">
        <v>0</v>
      </c>
      <c r="AG305" t="s">
        <v>3558</v>
      </c>
      <c r="AH305" t="s">
        <v>3559</v>
      </c>
      <c r="AI305" t="s">
        <v>3560</v>
      </c>
      <c r="AJ305" t="s">
        <v>3561</v>
      </c>
      <c r="AK305" t="s">
        <v>3562</v>
      </c>
      <c r="AL305" t="s">
        <v>3563</v>
      </c>
      <c r="AM305" t="s">
        <v>3564</v>
      </c>
      <c r="AN305" t="s">
        <v>3565</v>
      </c>
      <c r="AO305" t="s">
        <v>3566</v>
      </c>
      <c r="AP305" t="s">
        <v>3567</v>
      </c>
      <c r="AQ305" t="s">
        <v>3568</v>
      </c>
      <c r="AR305" t="s">
        <v>3569</v>
      </c>
      <c r="AS305" t="s">
        <v>3570</v>
      </c>
      <c r="AT305" t="s">
        <v>3571</v>
      </c>
    </row>
    <row r="306" spans="1:55" x14ac:dyDescent="0.3">
      <c r="A306" t="s">
        <v>3572</v>
      </c>
      <c r="B306" t="str">
        <f>"0001574.9"</f>
        <v>0001574.9</v>
      </c>
      <c r="C306" t="s">
        <v>304</v>
      </c>
      <c r="D306" t="s">
        <v>1050</v>
      </c>
      <c r="E306">
        <v>1065</v>
      </c>
      <c r="F306">
        <v>865</v>
      </c>
      <c r="G306">
        <v>530</v>
      </c>
      <c r="H306">
        <v>195</v>
      </c>
      <c r="J306">
        <v>80</v>
      </c>
      <c r="K306">
        <v>0</v>
      </c>
      <c r="L306" t="s">
        <v>3573</v>
      </c>
      <c r="M306">
        <v>80.7</v>
      </c>
      <c r="N306">
        <v>0.25</v>
      </c>
      <c r="O306">
        <v>4620031187660</v>
      </c>
      <c r="Q306" t="s">
        <v>1544</v>
      </c>
      <c r="S306">
        <v>20</v>
      </c>
      <c r="U306" t="s">
        <v>3574</v>
      </c>
      <c r="V306" t="s">
        <v>2632</v>
      </c>
      <c r="Y306">
        <v>9403500001</v>
      </c>
      <c r="Z306" t="s">
        <v>3575</v>
      </c>
      <c r="AA306" t="s">
        <v>3576</v>
      </c>
      <c r="AB306">
        <v>12990</v>
      </c>
      <c r="AC306">
        <v>10825</v>
      </c>
      <c r="AD306" t="s">
        <v>2521</v>
      </c>
      <c r="AE306">
        <v>0</v>
      </c>
      <c r="AF306">
        <v>0</v>
      </c>
      <c r="AG306" t="s">
        <v>3577</v>
      </c>
      <c r="AH306" t="s">
        <v>3578</v>
      </c>
      <c r="AI306" t="s">
        <v>3579</v>
      </c>
      <c r="AJ306" t="s">
        <v>3580</v>
      </c>
      <c r="AK306" t="s">
        <v>3581</v>
      </c>
      <c r="AL306" t="s">
        <v>3582</v>
      </c>
      <c r="AM306" t="s">
        <v>3583</v>
      </c>
      <c r="AN306" t="s">
        <v>3584</v>
      </c>
      <c r="AO306" t="s">
        <v>3585</v>
      </c>
      <c r="AP306" t="s">
        <v>3586</v>
      </c>
      <c r="AQ306" t="s">
        <v>3587</v>
      </c>
      <c r="AR306" t="s">
        <v>3588</v>
      </c>
      <c r="AS306" t="s">
        <v>3589</v>
      </c>
      <c r="AT306" t="s">
        <v>3590</v>
      </c>
      <c r="AU306" t="s">
        <v>3591</v>
      </c>
      <c r="AV306" t="s">
        <v>3592</v>
      </c>
    </row>
    <row r="307" spans="1:55" x14ac:dyDescent="0.3">
      <c r="A307" t="s">
        <v>3593</v>
      </c>
      <c r="B307" t="str">
        <f>"0001574.41"</f>
        <v>0001574.41</v>
      </c>
      <c r="C307" t="s">
        <v>3594</v>
      </c>
      <c r="D307" t="s">
        <v>1050</v>
      </c>
      <c r="E307">
        <v>1065</v>
      </c>
      <c r="F307">
        <v>865</v>
      </c>
      <c r="G307">
        <v>530</v>
      </c>
      <c r="H307">
        <v>195</v>
      </c>
      <c r="J307">
        <v>80</v>
      </c>
      <c r="K307">
        <v>0</v>
      </c>
      <c r="L307" t="s">
        <v>3573</v>
      </c>
      <c r="M307">
        <v>80.7</v>
      </c>
      <c r="N307">
        <v>0.25</v>
      </c>
      <c r="O307">
        <v>4620031187677</v>
      </c>
      <c r="Q307" t="s">
        <v>1544</v>
      </c>
      <c r="S307">
        <v>20</v>
      </c>
      <c r="U307" t="s">
        <v>3574</v>
      </c>
      <c r="V307" t="s">
        <v>2632</v>
      </c>
      <c r="Y307">
        <v>9403500001</v>
      </c>
      <c r="Z307" t="s">
        <v>3595</v>
      </c>
      <c r="AA307" t="s">
        <v>3596</v>
      </c>
      <c r="AB307">
        <v>12990</v>
      </c>
      <c r="AC307">
        <v>10825</v>
      </c>
      <c r="AD307" t="s">
        <v>2521</v>
      </c>
      <c r="AE307">
        <v>0</v>
      </c>
      <c r="AF307">
        <v>0</v>
      </c>
      <c r="AG307" t="s">
        <v>3597</v>
      </c>
      <c r="AH307" t="s">
        <v>3598</v>
      </c>
      <c r="AI307" t="s">
        <v>3599</v>
      </c>
      <c r="AJ307" t="s">
        <v>3600</v>
      </c>
      <c r="AK307" t="s">
        <v>3601</v>
      </c>
      <c r="AL307" t="s">
        <v>3602</v>
      </c>
      <c r="AM307" t="s">
        <v>3603</v>
      </c>
      <c r="AN307" t="s">
        <v>3604</v>
      </c>
      <c r="AO307" t="s">
        <v>3605</v>
      </c>
      <c r="AP307" t="s">
        <v>3606</v>
      </c>
      <c r="AQ307" t="s">
        <v>3607</v>
      </c>
      <c r="AR307" t="s">
        <v>3608</v>
      </c>
      <c r="AS307" t="s">
        <v>3609</v>
      </c>
      <c r="AT307" t="s">
        <v>3610</v>
      </c>
      <c r="AU307" t="s">
        <v>3611</v>
      </c>
      <c r="AV307" t="s">
        <v>3612</v>
      </c>
    </row>
    <row r="308" spans="1:55" x14ac:dyDescent="0.3">
      <c r="A308" t="s">
        <v>3613</v>
      </c>
      <c r="B308" t="str">
        <f>"0001502-02"</f>
        <v>0001502-02</v>
      </c>
      <c r="C308" t="s">
        <v>116</v>
      </c>
      <c r="D308" t="s">
        <v>1831</v>
      </c>
      <c r="E308">
        <v>780</v>
      </c>
      <c r="F308">
        <v>740</v>
      </c>
      <c r="G308">
        <v>140</v>
      </c>
      <c r="H308">
        <v>73</v>
      </c>
      <c r="I308">
        <v>72</v>
      </c>
      <c r="J308">
        <v>100</v>
      </c>
      <c r="K308" t="s">
        <v>3614</v>
      </c>
      <c r="L308" s="1">
        <v>45753</v>
      </c>
      <c r="M308">
        <v>5.5</v>
      </c>
      <c r="O308">
        <v>4620031186441</v>
      </c>
      <c r="Q308" t="s">
        <v>1544</v>
      </c>
      <c r="S308">
        <v>10</v>
      </c>
      <c r="U308" t="s">
        <v>3555</v>
      </c>
      <c r="V308" t="s">
        <v>1833</v>
      </c>
      <c r="Y308">
        <v>9401710009</v>
      </c>
      <c r="Z308" t="s">
        <v>3615</v>
      </c>
      <c r="AA308" t="s">
        <v>3616</v>
      </c>
      <c r="AB308">
        <v>3250</v>
      </c>
      <c r="AC308">
        <v>2708</v>
      </c>
      <c r="AD308" t="s">
        <v>1836</v>
      </c>
      <c r="AE308">
        <v>0</v>
      </c>
      <c r="AF308">
        <v>0</v>
      </c>
      <c r="AG308" t="s">
        <v>3617</v>
      </c>
      <c r="AH308" t="s">
        <v>3618</v>
      </c>
      <c r="AI308" t="s">
        <v>3619</v>
      </c>
      <c r="AJ308" t="s">
        <v>3620</v>
      </c>
      <c r="AK308" t="s">
        <v>3621</v>
      </c>
      <c r="AL308" t="s">
        <v>3622</v>
      </c>
      <c r="AM308" t="s">
        <v>3623</v>
      </c>
      <c r="AN308" t="s">
        <v>3624</v>
      </c>
      <c r="AO308" t="s">
        <v>3625</v>
      </c>
      <c r="AP308" t="s">
        <v>3626</v>
      </c>
      <c r="AQ308" t="s">
        <v>3627</v>
      </c>
      <c r="AR308" t="s">
        <v>3628</v>
      </c>
    </row>
    <row r="309" spans="1:55" x14ac:dyDescent="0.3">
      <c r="A309" t="s">
        <v>3629</v>
      </c>
      <c r="B309" t="str">
        <f>"0001503-03"</f>
        <v>0001503-03</v>
      </c>
      <c r="C309" t="s">
        <v>1644</v>
      </c>
      <c r="D309" t="s">
        <v>1831</v>
      </c>
      <c r="E309">
        <v>800</v>
      </c>
      <c r="F309">
        <v>750</v>
      </c>
      <c r="G309">
        <v>160</v>
      </c>
      <c r="H309">
        <v>73</v>
      </c>
      <c r="I309">
        <v>72</v>
      </c>
      <c r="J309">
        <v>100</v>
      </c>
      <c r="K309" t="s">
        <v>3614</v>
      </c>
      <c r="L309" s="1">
        <v>45753</v>
      </c>
      <c r="M309">
        <v>5.5</v>
      </c>
      <c r="O309">
        <v>4620031186458</v>
      </c>
      <c r="Q309" t="s">
        <v>1544</v>
      </c>
      <c r="R309" t="s">
        <v>3630</v>
      </c>
      <c r="S309">
        <v>10</v>
      </c>
      <c r="U309" t="s">
        <v>3631</v>
      </c>
      <c r="V309" t="s">
        <v>1833</v>
      </c>
      <c r="Y309">
        <v>9401710009</v>
      </c>
      <c r="Z309" t="s">
        <v>3632</v>
      </c>
      <c r="AA309" t="s">
        <v>3633</v>
      </c>
      <c r="AB309">
        <v>3690</v>
      </c>
      <c r="AC309">
        <v>3075</v>
      </c>
      <c r="AD309" t="s">
        <v>1836</v>
      </c>
      <c r="AE309">
        <v>0</v>
      </c>
      <c r="AF309">
        <v>0</v>
      </c>
      <c r="AG309" t="s">
        <v>3634</v>
      </c>
      <c r="AH309" t="s">
        <v>3635</v>
      </c>
      <c r="AI309" t="s">
        <v>3636</v>
      </c>
      <c r="AJ309" t="s">
        <v>3637</v>
      </c>
      <c r="AK309" t="s">
        <v>3638</v>
      </c>
      <c r="AL309" t="s">
        <v>3639</v>
      </c>
      <c r="AM309" t="s">
        <v>3640</v>
      </c>
      <c r="AN309" t="s">
        <v>3641</v>
      </c>
      <c r="AO309" t="s">
        <v>3642</v>
      </c>
      <c r="AP309" t="s">
        <v>3643</v>
      </c>
      <c r="AQ309" t="s">
        <v>3644</v>
      </c>
      <c r="AR309" t="s">
        <v>3645</v>
      </c>
      <c r="AS309" t="s">
        <v>3646</v>
      </c>
    </row>
    <row r="310" spans="1:55" x14ac:dyDescent="0.3">
      <c r="A310" t="s">
        <v>3647</v>
      </c>
      <c r="B310" t="str">
        <f>"0001576.9"</f>
        <v>0001576.9</v>
      </c>
      <c r="C310" t="s">
        <v>304</v>
      </c>
      <c r="D310" t="s">
        <v>1050</v>
      </c>
      <c r="E310">
        <v>2050</v>
      </c>
      <c r="F310">
        <v>685</v>
      </c>
      <c r="G310">
        <v>450</v>
      </c>
      <c r="H310">
        <v>197</v>
      </c>
      <c r="J310">
        <v>170</v>
      </c>
      <c r="K310">
        <v>0</v>
      </c>
      <c r="L310" t="s">
        <v>3648</v>
      </c>
      <c r="M310">
        <v>139.80000000000001</v>
      </c>
      <c r="N310">
        <v>0.16700000000000001</v>
      </c>
      <c r="O310">
        <v>4620031187707</v>
      </c>
      <c r="Q310" t="s">
        <v>1544</v>
      </c>
      <c r="R310" t="s">
        <v>1869</v>
      </c>
      <c r="S310">
        <v>20</v>
      </c>
      <c r="U310" t="s">
        <v>3649</v>
      </c>
      <c r="V310" t="s">
        <v>1054</v>
      </c>
      <c r="Y310">
        <v>9403500001</v>
      </c>
      <c r="Z310" t="s">
        <v>3650</v>
      </c>
      <c r="AA310" t="s">
        <v>3651</v>
      </c>
      <c r="AB310">
        <v>23750</v>
      </c>
      <c r="AC310">
        <v>19792</v>
      </c>
      <c r="AD310" t="s">
        <v>3652</v>
      </c>
      <c r="AE310">
        <v>0</v>
      </c>
      <c r="AF310">
        <v>0</v>
      </c>
      <c r="AG310" t="s">
        <v>3653</v>
      </c>
      <c r="AH310" t="s">
        <v>3654</v>
      </c>
      <c r="AI310" t="s">
        <v>3655</v>
      </c>
      <c r="AJ310" t="s">
        <v>3656</v>
      </c>
      <c r="AK310" t="s">
        <v>3657</v>
      </c>
      <c r="AL310" t="s">
        <v>3658</v>
      </c>
      <c r="AM310" t="s">
        <v>3659</v>
      </c>
      <c r="AN310" t="s">
        <v>3660</v>
      </c>
      <c r="AO310" t="s">
        <v>3661</v>
      </c>
      <c r="AP310" t="s">
        <v>3662</v>
      </c>
      <c r="AQ310" t="s">
        <v>3663</v>
      </c>
      <c r="AR310" t="s">
        <v>3664</v>
      </c>
      <c r="AS310" t="s">
        <v>3665</v>
      </c>
      <c r="AT310" t="s">
        <v>3666</v>
      </c>
      <c r="AU310" t="s">
        <v>3667</v>
      </c>
      <c r="AV310" t="s">
        <v>3668</v>
      </c>
      <c r="AW310" t="s">
        <v>3669</v>
      </c>
      <c r="AX310" t="s">
        <v>3670</v>
      </c>
      <c r="AY310" t="s">
        <v>3671</v>
      </c>
      <c r="AZ310" t="s">
        <v>3672</v>
      </c>
      <c r="BA310" t="s">
        <v>3673</v>
      </c>
      <c r="BB310" t="s">
        <v>3674</v>
      </c>
      <c r="BC310" t="s">
        <v>3675</v>
      </c>
    </row>
    <row r="311" spans="1:55" x14ac:dyDescent="0.3">
      <c r="A311" t="s">
        <v>3676</v>
      </c>
      <c r="B311" t="str">
        <f>"0001419"</f>
        <v>0001419</v>
      </c>
      <c r="C311" t="s">
        <v>2284</v>
      </c>
      <c r="D311" t="s">
        <v>110</v>
      </c>
      <c r="E311">
        <v>320</v>
      </c>
      <c r="F311">
        <v>260</v>
      </c>
      <c r="G311">
        <v>40</v>
      </c>
      <c r="K311">
        <v>0</v>
      </c>
      <c r="L311" t="s">
        <v>3677</v>
      </c>
      <c r="M311">
        <v>0.25</v>
      </c>
      <c r="O311">
        <v>4620031180661</v>
      </c>
      <c r="Q311" t="s">
        <v>1544</v>
      </c>
      <c r="R311" t="s">
        <v>2409</v>
      </c>
      <c r="S311">
        <v>20</v>
      </c>
      <c r="U311" t="s">
        <v>3678</v>
      </c>
      <c r="V311" t="s">
        <v>246</v>
      </c>
      <c r="Y311">
        <v>6302600000</v>
      </c>
      <c r="Z311" t="s">
        <v>3679</v>
      </c>
      <c r="AA311" t="s">
        <v>3680</v>
      </c>
      <c r="AB311">
        <v>1490</v>
      </c>
      <c r="AC311">
        <v>1242</v>
      </c>
      <c r="AD311" t="s">
        <v>114</v>
      </c>
      <c r="AE311">
        <v>0</v>
      </c>
      <c r="AF311">
        <v>0</v>
      </c>
      <c r="AG311" t="s">
        <v>3681</v>
      </c>
      <c r="AH311" t="s">
        <v>3682</v>
      </c>
      <c r="AI311" t="s">
        <v>3683</v>
      </c>
      <c r="AJ311" t="s">
        <v>3684</v>
      </c>
      <c r="AK311" t="s">
        <v>3685</v>
      </c>
      <c r="AL311" t="s">
        <v>3686</v>
      </c>
      <c r="AM311" t="s">
        <v>3687</v>
      </c>
      <c r="AN311" t="s">
        <v>3688</v>
      </c>
      <c r="AO311" t="s">
        <v>3689</v>
      </c>
    </row>
    <row r="312" spans="1:55" x14ac:dyDescent="0.3">
      <c r="A312" t="s">
        <v>3690</v>
      </c>
      <c r="B312" t="str">
        <f>"0001420"</f>
        <v>0001420</v>
      </c>
      <c r="C312" t="s">
        <v>135</v>
      </c>
      <c r="D312" t="s">
        <v>110</v>
      </c>
      <c r="E312">
        <v>320</v>
      </c>
      <c r="F312">
        <v>260</v>
      </c>
      <c r="G312">
        <v>40</v>
      </c>
      <c r="K312">
        <v>0</v>
      </c>
      <c r="L312" t="s">
        <v>3677</v>
      </c>
      <c r="M312">
        <v>0.25</v>
      </c>
      <c r="O312">
        <v>4620031180685</v>
      </c>
      <c r="Q312" t="s">
        <v>1544</v>
      </c>
      <c r="S312">
        <v>20</v>
      </c>
      <c r="U312" t="s">
        <v>3691</v>
      </c>
      <c r="V312" t="s">
        <v>246</v>
      </c>
      <c r="Y312">
        <v>6302600000</v>
      </c>
      <c r="Z312" t="s">
        <v>3692</v>
      </c>
      <c r="AA312" t="s">
        <v>3693</v>
      </c>
      <c r="AB312">
        <v>600</v>
      </c>
      <c r="AC312">
        <v>500</v>
      </c>
      <c r="AD312" t="s">
        <v>114</v>
      </c>
      <c r="AE312">
        <v>0</v>
      </c>
      <c r="AF312">
        <v>0</v>
      </c>
      <c r="AG312" t="s">
        <v>3694</v>
      </c>
      <c r="AH312" t="s">
        <v>3695</v>
      </c>
      <c r="AI312" t="s">
        <v>3696</v>
      </c>
      <c r="AJ312" t="s">
        <v>3697</v>
      </c>
      <c r="AK312" t="s">
        <v>3698</v>
      </c>
      <c r="AL312" t="s">
        <v>3699</v>
      </c>
      <c r="AM312" t="s">
        <v>3700</v>
      </c>
      <c r="AN312" t="s">
        <v>3701</v>
      </c>
      <c r="AO312" t="s">
        <v>3702</v>
      </c>
    </row>
    <row r="313" spans="1:55" x14ac:dyDescent="0.3">
      <c r="A313" t="s">
        <v>3703</v>
      </c>
      <c r="B313" t="str">
        <f>"0001562-6"</f>
        <v>0001562-6</v>
      </c>
      <c r="C313" t="s">
        <v>3704</v>
      </c>
      <c r="D313" t="s">
        <v>2290</v>
      </c>
      <c r="E313">
        <v>730</v>
      </c>
      <c r="F313">
        <v>660</v>
      </c>
      <c r="G313">
        <v>50</v>
      </c>
      <c r="H313">
        <v>72</v>
      </c>
      <c r="I313">
        <v>77</v>
      </c>
      <c r="K313">
        <v>0</v>
      </c>
      <c r="L313" t="s">
        <v>921</v>
      </c>
      <c r="M313">
        <v>0.45</v>
      </c>
      <c r="O313">
        <v>4620031187356</v>
      </c>
      <c r="Q313" t="s">
        <v>3553</v>
      </c>
      <c r="R313" t="s">
        <v>3705</v>
      </c>
      <c r="S313">
        <v>20</v>
      </c>
      <c r="U313" t="s">
        <v>3706</v>
      </c>
      <c r="V313" t="s">
        <v>673</v>
      </c>
      <c r="Y313">
        <v>9404909000</v>
      </c>
      <c r="Z313" t="s">
        <v>3707</v>
      </c>
      <c r="AA313" t="s">
        <v>3708</v>
      </c>
      <c r="AB313">
        <v>1290</v>
      </c>
      <c r="AC313">
        <v>1075</v>
      </c>
      <c r="AD313" t="s">
        <v>240</v>
      </c>
      <c r="AE313">
        <v>0</v>
      </c>
      <c r="AG313" t="s">
        <v>3709</v>
      </c>
      <c r="AH313" t="s">
        <v>3710</v>
      </c>
      <c r="AI313" t="s">
        <v>3711</v>
      </c>
      <c r="AJ313" t="s">
        <v>3712</v>
      </c>
      <c r="AK313" t="s">
        <v>3713</v>
      </c>
    </row>
    <row r="314" spans="1:55" x14ac:dyDescent="0.3">
      <c r="A314" t="s">
        <v>3714</v>
      </c>
      <c r="B314" t="str">
        <f>"0001608.47"</f>
        <v>0001608.47</v>
      </c>
      <c r="C314" t="s">
        <v>3704</v>
      </c>
      <c r="D314" t="s">
        <v>1050</v>
      </c>
      <c r="E314">
        <v>920</v>
      </c>
      <c r="F314">
        <v>545</v>
      </c>
      <c r="G314">
        <v>225</v>
      </c>
      <c r="I314">
        <v>90</v>
      </c>
      <c r="J314">
        <v>92</v>
      </c>
      <c r="K314">
        <v>0</v>
      </c>
      <c r="L314" t="s">
        <v>3715</v>
      </c>
      <c r="M314">
        <v>48.4</v>
      </c>
      <c r="N314">
        <v>0.5</v>
      </c>
      <c r="O314">
        <v>4620031188308</v>
      </c>
      <c r="Q314" t="s">
        <v>3553</v>
      </c>
      <c r="R314" t="s">
        <v>3705</v>
      </c>
      <c r="S314">
        <v>20</v>
      </c>
      <c r="U314" t="s">
        <v>3716</v>
      </c>
      <c r="V314" t="s">
        <v>1179</v>
      </c>
      <c r="Y314">
        <v>9403601009</v>
      </c>
      <c r="Z314" t="s">
        <v>3717</v>
      </c>
      <c r="AA314" t="s">
        <v>3718</v>
      </c>
      <c r="AB314">
        <v>8750</v>
      </c>
      <c r="AC314">
        <v>7292</v>
      </c>
      <c r="AD314" t="s">
        <v>1125</v>
      </c>
      <c r="AE314">
        <v>0</v>
      </c>
      <c r="AF314">
        <v>0</v>
      </c>
      <c r="AG314" t="s">
        <v>3719</v>
      </c>
      <c r="AH314" t="s">
        <v>3720</v>
      </c>
      <c r="AI314" t="s">
        <v>3721</v>
      </c>
      <c r="AJ314" t="s">
        <v>3722</v>
      </c>
    </row>
    <row r="315" spans="1:55" x14ac:dyDescent="0.3">
      <c r="A315" t="s">
        <v>3723</v>
      </c>
      <c r="B315" t="str">
        <f>"0001592.1"</f>
        <v>0001592.1</v>
      </c>
      <c r="C315" t="s">
        <v>144</v>
      </c>
      <c r="D315" t="s">
        <v>86</v>
      </c>
      <c r="E315">
        <v>935</v>
      </c>
      <c r="F315">
        <v>810</v>
      </c>
      <c r="G315">
        <v>60</v>
      </c>
      <c r="I315">
        <v>192</v>
      </c>
      <c r="J315">
        <v>92</v>
      </c>
      <c r="K315">
        <v>0</v>
      </c>
      <c r="L315" s="1">
        <v>45811</v>
      </c>
      <c r="M315">
        <v>2.5</v>
      </c>
      <c r="O315">
        <v>4620031188018</v>
      </c>
      <c r="Q315" t="s">
        <v>1544</v>
      </c>
      <c r="R315" t="s">
        <v>1869</v>
      </c>
      <c r="S315">
        <v>20</v>
      </c>
      <c r="U315" t="s">
        <v>3724</v>
      </c>
      <c r="V315" t="s">
        <v>90</v>
      </c>
      <c r="Y315">
        <v>6306120000</v>
      </c>
      <c r="Z315" t="s">
        <v>3725</v>
      </c>
      <c r="AA315" t="s">
        <v>3726</v>
      </c>
      <c r="AB315">
        <v>3490</v>
      </c>
      <c r="AC315">
        <v>2908</v>
      </c>
      <c r="AD315" t="s">
        <v>3477</v>
      </c>
      <c r="AE315">
        <v>0</v>
      </c>
      <c r="AF315">
        <v>0</v>
      </c>
      <c r="AG315" t="s">
        <v>3727</v>
      </c>
      <c r="AH315" t="s">
        <v>3728</v>
      </c>
      <c r="AI315" t="s">
        <v>3729</v>
      </c>
    </row>
    <row r="316" spans="1:55" x14ac:dyDescent="0.3">
      <c r="A316" t="s">
        <v>3730</v>
      </c>
      <c r="B316" t="str">
        <f>"0001592.2"</f>
        <v>0001592.2</v>
      </c>
      <c r="C316" t="s">
        <v>116</v>
      </c>
      <c r="D316" t="s">
        <v>86</v>
      </c>
      <c r="E316">
        <v>935</v>
      </c>
      <c r="F316">
        <v>810</v>
      </c>
      <c r="G316">
        <v>60</v>
      </c>
      <c r="I316">
        <v>192</v>
      </c>
      <c r="J316">
        <v>92</v>
      </c>
      <c r="K316">
        <v>0</v>
      </c>
      <c r="L316" s="1">
        <v>45811</v>
      </c>
      <c r="M316">
        <v>2.5</v>
      </c>
      <c r="O316">
        <v>4620031188025</v>
      </c>
      <c r="Q316" t="s">
        <v>1544</v>
      </c>
      <c r="R316" t="s">
        <v>1869</v>
      </c>
      <c r="S316">
        <v>20</v>
      </c>
      <c r="U316" t="s">
        <v>3724</v>
      </c>
      <c r="V316" t="s">
        <v>90</v>
      </c>
      <c r="Y316">
        <v>6306120000</v>
      </c>
      <c r="Z316" t="s">
        <v>3731</v>
      </c>
      <c r="AA316" t="s">
        <v>3732</v>
      </c>
      <c r="AB316">
        <v>3490</v>
      </c>
      <c r="AC316">
        <v>2908</v>
      </c>
      <c r="AD316" t="s">
        <v>3477</v>
      </c>
      <c r="AE316">
        <v>0</v>
      </c>
      <c r="AF316">
        <v>0</v>
      </c>
      <c r="AG316" t="s">
        <v>3733</v>
      </c>
      <c r="AH316" t="s">
        <v>3734</v>
      </c>
      <c r="AI316" t="s">
        <v>3735</v>
      </c>
    </row>
    <row r="317" spans="1:55" x14ac:dyDescent="0.3">
      <c r="A317" t="s">
        <v>3736</v>
      </c>
      <c r="B317" t="str">
        <f>"0001592.3"</f>
        <v>0001592.3</v>
      </c>
      <c r="C317" t="s">
        <v>135</v>
      </c>
      <c r="D317" t="s">
        <v>86</v>
      </c>
      <c r="E317">
        <v>935</v>
      </c>
      <c r="F317">
        <v>810</v>
      </c>
      <c r="G317">
        <v>60</v>
      </c>
      <c r="I317">
        <v>92</v>
      </c>
      <c r="J317">
        <v>92</v>
      </c>
      <c r="K317">
        <v>0</v>
      </c>
      <c r="L317" s="1">
        <v>45811</v>
      </c>
      <c r="M317">
        <v>2.5</v>
      </c>
      <c r="O317">
        <v>4620031188032</v>
      </c>
      <c r="Q317" t="s">
        <v>1544</v>
      </c>
      <c r="R317" t="s">
        <v>1869</v>
      </c>
      <c r="S317">
        <v>20</v>
      </c>
      <c r="U317" t="s">
        <v>3724</v>
      </c>
      <c r="V317" t="s">
        <v>90</v>
      </c>
      <c r="Y317">
        <v>6306120000</v>
      </c>
      <c r="Z317" t="s">
        <v>3737</v>
      </c>
      <c r="AA317" t="s">
        <v>3738</v>
      </c>
      <c r="AB317">
        <v>3490</v>
      </c>
      <c r="AC317">
        <v>2908</v>
      </c>
      <c r="AD317" t="s">
        <v>3477</v>
      </c>
      <c r="AE317">
        <v>0</v>
      </c>
      <c r="AF317">
        <v>0</v>
      </c>
      <c r="AG317" t="s">
        <v>3739</v>
      </c>
      <c r="AH317" t="s">
        <v>3740</v>
      </c>
      <c r="AI317" t="s">
        <v>3741</v>
      </c>
    </row>
    <row r="318" spans="1:55" x14ac:dyDescent="0.3">
      <c r="A318" t="s">
        <v>3742</v>
      </c>
      <c r="B318" t="str">
        <f>"0001593.1"</f>
        <v>0001593.1</v>
      </c>
      <c r="C318" t="s">
        <v>144</v>
      </c>
      <c r="D318" t="s">
        <v>86</v>
      </c>
      <c r="E318">
        <v>330</v>
      </c>
      <c r="F318">
        <v>260</v>
      </c>
      <c r="G318">
        <v>40</v>
      </c>
      <c r="K318">
        <v>0</v>
      </c>
      <c r="L318" t="s">
        <v>3743</v>
      </c>
      <c r="M318">
        <v>0.14000000000000001</v>
      </c>
      <c r="O318">
        <v>4620031188049</v>
      </c>
      <c r="Q318" t="s">
        <v>1544</v>
      </c>
      <c r="R318" t="s">
        <v>1869</v>
      </c>
      <c r="S318">
        <v>20</v>
      </c>
      <c r="U318" t="s">
        <v>3744</v>
      </c>
      <c r="Y318">
        <v>6306120000</v>
      </c>
      <c r="Z318" t="s">
        <v>3745</v>
      </c>
      <c r="AA318" t="s">
        <v>3746</v>
      </c>
      <c r="AB318">
        <v>750</v>
      </c>
      <c r="AC318">
        <v>625</v>
      </c>
      <c r="AD318" t="s">
        <v>3477</v>
      </c>
      <c r="AE318">
        <v>0</v>
      </c>
      <c r="AF318">
        <v>0</v>
      </c>
      <c r="AG318" t="s">
        <v>3747</v>
      </c>
      <c r="AH318" t="s">
        <v>3748</v>
      </c>
    </row>
    <row r="319" spans="1:55" x14ac:dyDescent="0.3">
      <c r="A319" t="s">
        <v>3749</v>
      </c>
      <c r="B319" t="str">
        <f>"0001593.2"</f>
        <v>0001593.2</v>
      </c>
      <c r="C319" t="s">
        <v>116</v>
      </c>
      <c r="D319" t="s">
        <v>86</v>
      </c>
      <c r="E319">
        <v>330</v>
      </c>
      <c r="F319">
        <v>260</v>
      </c>
      <c r="G319">
        <v>40</v>
      </c>
      <c r="K319">
        <v>0</v>
      </c>
      <c r="L319" t="s">
        <v>3743</v>
      </c>
      <c r="M319">
        <v>0.14000000000000001</v>
      </c>
      <c r="O319">
        <v>4620031188056</v>
      </c>
      <c r="Q319" t="s">
        <v>1544</v>
      </c>
      <c r="R319" t="s">
        <v>1869</v>
      </c>
      <c r="S319">
        <v>20</v>
      </c>
      <c r="U319" t="s">
        <v>3744</v>
      </c>
      <c r="Y319">
        <v>6306120000</v>
      </c>
      <c r="Z319" t="s">
        <v>3750</v>
      </c>
      <c r="AA319" t="s">
        <v>3751</v>
      </c>
      <c r="AB319">
        <v>750</v>
      </c>
      <c r="AC319">
        <v>625</v>
      </c>
      <c r="AD319" t="s">
        <v>3477</v>
      </c>
      <c r="AE319">
        <v>0</v>
      </c>
      <c r="AF319">
        <v>0</v>
      </c>
      <c r="AG319" t="s">
        <v>3752</v>
      </c>
      <c r="AH319" t="s">
        <v>3753</v>
      </c>
    </row>
    <row r="320" spans="1:55" x14ac:dyDescent="0.3">
      <c r="A320" t="s">
        <v>3754</v>
      </c>
      <c r="B320" t="str">
        <f>"0001593.3"</f>
        <v>0001593.3</v>
      </c>
      <c r="C320" t="s">
        <v>135</v>
      </c>
      <c r="D320" t="s">
        <v>86</v>
      </c>
      <c r="E320">
        <v>330</v>
      </c>
      <c r="F320">
        <v>260</v>
      </c>
      <c r="G320">
        <v>40</v>
      </c>
      <c r="K320">
        <v>0</v>
      </c>
      <c r="L320" t="s">
        <v>3743</v>
      </c>
      <c r="M320">
        <v>0.14000000000000001</v>
      </c>
      <c r="O320">
        <v>4620031188063</v>
      </c>
      <c r="Q320" t="s">
        <v>1544</v>
      </c>
      <c r="R320" t="s">
        <v>1869</v>
      </c>
      <c r="S320">
        <v>20</v>
      </c>
      <c r="U320" t="s">
        <v>3744</v>
      </c>
      <c r="Y320">
        <v>6306120000</v>
      </c>
      <c r="Z320" t="s">
        <v>3755</v>
      </c>
      <c r="AA320" t="s">
        <v>3756</v>
      </c>
      <c r="AB320">
        <v>750</v>
      </c>
      <c r="AC320">
        <v>625</v>
      </c>
      <c r="AD320" t="s">
        <v>3477</v>
      </c>
      <c r="AE320">
        <v>0</v>
      </c>
      <c r="AF320">
        <v>0</v>
      </c>
      <c r="AG320" t="s">
        <v>3757</v>
      </c>
      <c r="AH320" t="s">
        <v>3758</v>
      </c>
    </row>
    <row r="321" spans="1:60" x14ac:dyDescent="0.3">
      <c r="A321" t="s">
        <v>3759</v>
      </c>
      <c r="B321" t="str">
        <f>"0003040-04"</f>
        <v>0003040-04</v>
      </c>
      <c r="C321" t="s">
        <v>304</v>
      </c>
      <c r="D321" t="s">
        <v>280</v>
      </c>
      <c r="E321">
        <v>530</v>
      </c>
      <c r="F321">
        <v>260</v>
      </c>
      <c r="G321">
        <v>40</v>
      </c>
      <c r="K321">
        <v>0</v>
      </c>
      <c r="L321" s="2">
        <v>27395</v>
      </c>
      <c r="M321">
        <v>1.6</v>
      </c>
      <c r="O321">
        <v>4630074142250</v>
      </c>
      <c r="Q321" t="s">
        <v>1544</v>
      </c>
      <c r="R321" t="s">
        <v>1869</v>
      </c>
      <c r="S321">
        <v>20</v>
      </c>
      <c r="U321" t="s">
        <v>3760</v>
      </c>
      <c r="V321" t="s">
        <v>285</v>
      </c>
      <c r="Y321">
        <v>9403903000</v>
      </c>
      <c r="Z321" t="s">
        <v>3761</v>
      </c>
      <c r="AA321" t="s">
        <v>3762</v>
      </c>
      <c r="AB321">
        <v>1290</v>
      </c>
      <c r="AC321">
        <v>1075</v>
      </c>
      <c r="AD321" t="s">
        <v>3477</v>
      </c>
      <c r="AE321">
        <v>0</v>
      </c>
      <c r="AF321">
        <v>0</v>
      </c>
      <c r="AG321" t="s">
        <v>3763</v>
      </c>
      <c r="AH321" t="s">
        <v>3764</v>
      </c>
    </row>
    <row r="322" spans="1:60" x14ac:dyDescent="0.3">
      <c r="A322" t="s">
        <v>3765</v>
      </c>
      <c r="B322" t="str">
        <f>"0003040"</f>
        <v>0003040</v>
      </c>
      <c r="C322" t="s">
        <v>345</v>
      </c>
      <c r="E322">
        <v>530</v>
      </c>
      <c r="F322">
        <v>260</v>
      </c>
      <c r="G322">
        <v>40</v>
      </c>
      <c r="K322">
        <v>0</v>
      </c>
      <c r="L322" s="2">
        <v>27395</v>
      </c>
      <c r="M322">
        <v>1.6</v>
      </c>
      <c r="O322">
        <v>4630074144711</v>
      </c>
      <c r="S322">
        <v>20</v>
      </c>
      <c r="U322" t="s">
        <v>3760</v>
      </c>
      <c r="V322" t="s">
        <v>285</v>
      </c>
      <c r="Y322">
        <v>9403500009</v>
      </c>
      <c r="Z322" t="s">
        <v>3766</v>
      </c>
      <c r="AA322" t="s">
        <v>3767</v>
      </c>
      <c r="AB322">
        <v>1290</v>
      </c>
      <c r="AC322">
        <v>1075</v>
      </c>
      <c r="AD322" t="s">
        <v>3477</v>
      </c>
      <c r="AE322">
        <v>0</v>
      </c>
      <c r="AF322">
        <v>0</v>
      </c>
      <c r="AG322" t="s">
        <v>3768</v>
      </c>
    </row>
    <row r="323" spans="1:60" x14ac:dyDescent="0.3">
      <c r="A323" t="s">
        <v>3769</v>
      </c>
      <c r="B323" t="str">
        <f>"0003049"</f>
        <v>0003049</v>
      </c>
      <c r="C323" t="s">
        <v>345</v>
      </c>
      <c r="D323" t="s">
        <v>280</v>
      </c>
      <c r="E323">
        <v>970</v>
      </c>
      <c r="F323">
        <v>550</v>
      </c>
      <c r="G323">
        <v>100</v>
      </c>
      <c r="I323">
        <v>84</v>
      </c>
      <c r="J323">
        <v>92</v>
      </c>
      <c r="K323">
        <v>0</v>
      </c>
      <c r="L323" s="1">
        <v>45820</v>
      </c>
      <c r="M323">
        <v>11.2</v>
      </c>
      <c r="O323">
        <v>4630074141949</v>
      </c>
      <c r="Q323" t="s">
        <v>1544</v>
      </c>
      <c r="R323" t="s">
        <v>1869</v>
      </c>
      <c r="S323">
        <v>20</v>
      </c>
      <c r="U323" t="s">
        <v>3770</v>
      </c>
      <c r="V323" t="s">
        <v>1199</v>
      </c>
      <c r="Y323">
        <v>9403609009</v>
      </c>
      <c r="Z323" t="s">
        <v>3771</v>
      </c>
      <c r="AA323" t="s">
        <v>3772</v>
      </c>
      <c r="AB323">
        <v>5768</v>
      </c>
      <c r="AC323">
        <v>4807</v>
      </c>
      <c r="AD323" t="s">
        <v>1125</v>
      </c>
      <c r="AE323">
        <v>0</v>
      </c>
      <c r="AF323">
        <v>5</v>
      </c>
      <c r="AG323" t="s">
        <v>3773</v>
      </c>
      <c r="AH323" t="s">
        <v>3774</v>
      </c>
      <c r="AI323" t="s">
        <v>3775</v>
      </c>
      <c r="AJ323" t="s">
        <v>3776</v>
      </c>
      <c r="AK323" t="s">
        <v>3777</v>
      </c>
      <c r="AL323" t="s">
        <v>3778</v>
      </c>
      <c r="AM323" t="s">
        <v>3779</v>
      </c>
      <c r="AN323" t="s">
        <v>3780</v>
      </c>
      <c r="AO323" t="s">
        <v>3781</v>
      </c>
      <c r="AP323" t="s">
        <v>3782</v>
      </c>
      <c r="AQ323" t="s">
        <v>3783</v>
      </c>
      <c r="AR323" t="s">
        <v>3784</v>
      </c>
      <c r="AS323" t="s">
        <v>3785</v>
      </c>
      <c r="AT323" t="s">
        <v>3786</v>
      </c>
      <c r="AU323" t="s">
        <v>3787</v>
      </c>
      <c r="AV323" t="s">
        <v>3788</v>
      </c>
      <c r="AW323" t="s">
        <v>3789</v>
      </c>
    </row>
    <row r="324" spans="1:60" x14ac:dyDescent="0.3">
      <c r="A324" t="s">
        <v>3790</v>
      </c>
      <c r="B324" t="str">
        <f>"0003049-04"</f>
        <v>0003049-04</v>
      </c>
      <c r="C324" t="s">
        <v>304</v>
      </c>
      <c r="D324" t="s">
        <v>280</v>
      </c>
      <c r="E324">
        <v>970</v>
      </c>
      <c r="F324">
        <v>550</v>
      </c>
      <c r="G324">
        <v>100</v>
      </c>
      <c r="I324">
        <v>84</v>
      </c>
      <c r="J324">
        <v>92</v>
      </c>
      <c r="K324">
        <v>0</v>
      </c>
      <c r="L324" s="1">
        <v>45820</v>
      </c>
      <c r="M324">
        <v>11.2</v>
      </c>
      <c r="O324">
        <v>4630074141956</v>
      </c>
      <c r="Q324" t="s">
        <v>1544</v>
      </c>
      <c r="R324" t="s">
        <v>1869</v>
      </c>
      <c r="S324">
        <v>20</v>
      </c>
      <c r="U324" t="s">
        <v>3770</v>
      </c>
      <c r="V324" t="s">
        <v>1199</v>
      </c>
      <c r="Y324">
        <v>9403609009</v>
      </c>
      <c r="Z324" t="s">
        <v>3791</v>
      </c>
      <c r="AA324" t="s">
        <v>3792</v>
      </c>
      <c r="AB324">
        <v>5768</v>
      </c>
      <c r="AC324">
        <v>4807</v>
      </c>
      <c r="AD324" t="s">
        <v>1125</v>
      </c>
      <c r="AE324">
        <v>0</v>
      </c>
      <c r="AF324">
        <v>4</v>
      </c>
      <c r="AG324" t="s">
        <v>3793</v>
      </c>
      <c r="AH324" t="s">
        <v>3794</v>
      </c>
      <c r="AI324" t="s">
        <v>3795</v>
      </c>
      <c r="AJ324" t="s">
        <v>3796</v>
      </c>
      <c r="AK324" t="s">
        <v>3797</v>
      </c>
      <c r="AL324" t="s">
        <v>3798</v>
      </c>
      <c r="AM324" t="s">
        <v>3799</v>
      </c>
      <c r="AN324" t="s">
        <v>3800</v>
      </c>
      <c r="AO324" t="s">
        <v>3801</v>
      </c>
      <c r="AP324" t="s">
        <v>3802</v>
      </c>
      <c r="AQ324" t="s">
        <v>3803</v>
      </c>
      <c r="AR324" t="s">
        <v>3804</v>
      </c>
      <c r="AS324" t="s">
        <v>3805</v>
      </c>
      <c r="AT324" t="s">
        <v>3806</v>
      </c>
      <c r="AU324" t="s">
        <v>3807</v>
      </c>
      <c r="AV324" t="s">
        <v>3808</v>
      </c>
      <c r="AW324" t="s">
        <v>3809</v>
      </c>
    </row>
    <row r="325" spans="1:60" x14ac:dyDescent="0.3">
      <c r="A325" t="s">
        <v>3810</v>
      </c>
      <c r="B325" t="str">
        <f>"0001433-3"</f>
        <v>0001433-3</v>
      </c>
      <c r="E325">
        <v>671</v>
      </c>
      <c r="F325">
        <v>531</v>
      </c>
      <c r="G325">
        <v>121</v>
      </c>
      <c r="H325">
        <v>130</v>
      </c>
      <c r="I325">
        <v>130</v>
      </c>
      <c r="J325">
        <v>147</v>
      </c>
      <c r="K325" s="2">
        <v>1074942</v>
      </c>
      <c r="L325" s="1">
        <v>45721</v>
      </c>
      <c r="M325">
        <v>4.5</v>
      </c>
      <c r="O325">
        <v>4620031183518</v>
      </c>
      <c r="S325">
        <v>10</v>
      </c>
      <c r="U325" t="s">
        <v>3078</v>
      </c>
      <c r="V325" t="s">
        <v>3079</v>
      </c>
      <c r="Y325">
        <v>9503009901</v>
      </c>
      <c r="Z325" t="s">
        <v>3811</v>
      </c>
      <c r="AA325" t="s">
        <v>3812</v>
      </c>
      <c r="AB325">
        <v>3490</v>
      </c>
      <c r="AC325">
        <v>2908</v>
      </c>
      <c r="AD325" t="s">
        <v>3082</v>
      </c>
      <c r="AE325">
        <v>0</v>
      </c>
      <c r="AF325">
        <v>0</v>
      </c>
      <c r="AG325" t="s">
        <v>3813</v>
      </c>
      <c r="AH325" t="s">
        <v>3814</v>
      </c>
      <c r="AI325" t="s">
        <v>3815</v>
      </c>
      <c r="AJ325" t="s">
        <v>3816</v>
      </c>
      <c r="AK325" t="s">
        <v>3817</v>
      </c>
      <c r="AL325" t="s">
        <v>3818</v>
      </c>
      <c r="AM325" t="s">
        <v>3819</v>
      </c>
      <c r="AN325" t="s">
        <v>3820</v>
      </c>
      <c r="AO325" t="s">
        <v>3821</v>
      </c>
      <c r="AP325" t="s">
        <v>3822</v>
      </c>
    </row>
    <row r="326" spans="1:60" x14ac:dyDescent="0.3">
      <c r="A326" t="s">
        <v>3823</v>
      </c>
      <c r="B326" t="str">
        <f>"0001633-6"</f>
        <v>0001633-6</v>
      </c>
      <c r="C326" t="s">
        <v>3704</v>
      </c>
      <c r="E326">
        <v>1250</v>
      </c>
      <c r="F326">
        <v>760</v>
      </c>
      <c r="G326">
        <v>195</v>
      </c>
      <c r="H326">
        <v>74</v>
      </c>
      <c r="I326">
        <v>112</v>
      </c>
      <c r="J326">
        <v>100</v>
      </c>
      <c r="K326" t="s">
        <v>3824</v>
      </c>
      <c r="L326">
        <v>8</v>
      </c>
      <c r="M326">
        <v>6.3</v>
      </c>
      <c r="O326">
        <v>4620031188872</v>
      </c>
      <c r="Q326" t="s">
        <v>3553</v>
      </c>
      <c r="R326" t="s">
        <v>3705</v>
      </c>
      <c r="S326">
        <v>20</v>
      </c>
      <c r="U326" t="s">
        <v>3825</v>
      </c>
      <c r="V326" t="s">
        <v>181</v>
      </c>
      <c r="Y326">
        <v>9401710009</v>
      </c>
      <c r="Z326" t="s">
        <v>3826</v>
      </c>
      <c r="AA326" t="s">
        <v>3827</v>
      </c>
      <c r="AB326">
        <v>3990</v>
      </c>
      <c r="AC326">
        <v>3325</v>
      </c>
      <c r="AD326" t="s">
        <v>101</v>
      </c>
      <c r="AE326">
        <v>0</v>
      </c>
      <c r="AF326">
        <v>0</v>
      </c>
      <c r="AG326" t="s">
        <v>3828</v>
      </c>
      <c r="AH326" t="s">
        <v>3829</v>
      </c>
      <c r="AI326" t="s">
        <v>3830</v>
      </c>
      <c r="AJ326" t="s">
        <v>3831</v>
      </c>
      <c r="AK326" t="s">
        <v>3832</v>
      </c>
      <c r="AL326" t="s">
        <v>3833</v>
      </c>
      <c r="AM326" t="s">
        <v>3834</v>
      </c>
      <c r="AN326" t="s">
        <v>3835</v>
      </c>
    </row>
    <row r="327" spans="1:60" x14ac:dyDescent="0.3">
      <c r="A327" t="s">
        <v>3836</v>
      </c>
      <c r="B327" t="str">
        <f>"0001555.55"</f>
        <v>0001555.55</v>
      </c>
      <c r="C327" t="s">
        <v>304</v>
      </c>
      <c r="D327" t="s">
        <v>1050</v>
      </c>
      <c r="E327">
        <v>930</v>
      </c>
      <c r="F327">
        <v>620</v>
      </c>
      <c r="G327">
        <v>100</v>
      </c>
      <c r="I327">
        <v>75</v>
      </c>
      <c r="J327">
        <v>76</v>
      </c>
      <c r="K327">
        <v>0</v>
      </c>
      <c r="L327" s="1">
        <v>45700</v>
      </c>
      <c r="M327">
        <v>11.2</v>
      </c>
      <c r="O327">
        <v>4620031187936</v>
      </c>
      <c r="Q327" t="s">
        <v>1544</v>
      </c>
      <c r="R327" t="s">
        <v>1869</v>
      </c>
      <c r="S327">
        <v>20</v>
      </c>
      <c r="U327" t="s">
        <v>3837</v>
      </c>
      <c r="V327" t="s">
        <v>3838</v>
      </c>
      <c r="Y327">
        <v>9403105100</v>
      </c>
      <c r="Z327" t="s">
        <v>3839</v>
      </c>
      <c r="AA327" t="s">
        <v>3840</v>
      </c>
      <c r="AB327">
        <v>8808</v>
      </c>
      <c r="AC327">
        <v>7340</v>
      </c>
      <c r="AD327" t="s">
        <v>3841</v>
      </c>
      <c r="AE327">
        <v>0</v>
      </c>
      <c r="AF327">
        <v>0</v>
      </c>
      <c r="AG327" t="s">
        <v>3842</v>
      </c>
      <c r="AH327" t="s">
        <v>3843</v>
      </c>
      <c r="AI327" t="s">
        <v>3844</v>
      </c>
      <c r="AJ327" t="s">
        <v>3845</v>
      </c>
      <c r="AK327" t="s">
        <v>3846</v>
      </c>
      <c r="AL327" t="s">
        <v>3847</v>
      </c>
      <c r="AM327" t="s">
        <v>3848</v>
      </c>
      <c r="AN327" t="s">
        <v>3849</v>
      </c>
      <c r="AO327" t="s">
        <v>3850</v>
      </c>
      <c r="AP327" t="s">
        <v>3851</v>
      </c>
      <c r="AQ327" t="s">
        <v>3852</v>
      </c>
      <c r="AR327" t="s">
        <v>3853</v>
      </c>
      <c r="AS327" t="s">
        <v>3854</v>
      </c>
      <c r="AT327" t="s">
        <v>3855</v>
      </c>
      <c r="AU327" t="s">
        <v>3856</v>
      </c>
      <c r="AV327" t="s">
        <v>3857</v>
      </c>
      <c r="AW327" t="s">
        <v>3858</v>
      </c>
      <c r="AX327" t="s">
        <v>3859</v>
      </c>
      <c r="AY327" t="s">
        <v>3860</v>
      </c>
      <c r="AZ327" t="s">
        <v>3861</v>
      </c>
      <c r="BA327" t="s">
        <v>3862</v>
      </c>
      <c r="BB327" t="s">
        <v>3863</v>
      </c>
      <c r="BC327" t="s">
        <v>3864</v>
      </c>
      <c r="BD327" t="s">
        <v>3865</v>
      </c>
      <c r="BE327" t="s">
        <v>3866</v>
      </c>
      <c r="BF327" t="s">
        <v>3867</v>
      </c>
      <c r="BG327" t="s">
        <v>3868</v>
      </c>
      <c r="BH327" t="s">
        <v>3869</v>
      </c>
    </row>
    <row r="328" spans="1:60" x14ac:dyDescent="0.3">
      <c r="A328" t="s">
        <v>3870</v>
      </c>
      <c r="B328" t="str">
        <f>"0001417.27.5"</f>
        <v>0001417.27.5</v>
      </c>
      <c r="C328" t="s">
        <v>196</v>
      </c>
      <c r="D328" t="s">
        <v>110</v>
      </c>
      <c r="E328">
        <v>730</v>
      </c>
      <c r="F328">
        <v>420</v>
      </c>
      <c r="G328">
        <v>120</v>
      </c>
      <c r="K328">
        <v>0</v>
      </c>
      <c r="L328" t="s">
        <v>1466</v>
      </c>
      <c r="M328">
        <v>0.55000000000000004</v>
      </c>
      <c r="O328">
        <v>4620031189077</v>
      </c>
      <c r="Q328" t="s">
        <v>1544</v>
      </c>
      <c r="S328">
        <v>20</v>
      </c>
      <c r="U328" t="s">
        <v>3871</v>
      </c>
      <c r="V328" t="s">
        <v>3872</v>
      </c>
      <c r="Y328">
        <v>9404909000</v>
      </c>
      <c r="Z328" t="s">
        <v>3873</v>
      </c>
      <c r="AA328" t="s">
        <v>3874</v>
      </c>
      <c r="AB328">
        <v>990</v>
      </c>
      <c r="AC328">
        <v>825</v>
      </c>
      <c r="AD328" t="s">
        <v>1419</v>
      </c>
      <c r="AE328">
        <v>0</v>
      </c>
      <c r="AF328">
        <v>0</v>
      </c>
      <c r="AG328" t="s">
        <v>3875</v>
      </c>
      <c r="AH328" t="s">
        <v>3876</v>
      </c>
      <c r="AI328" t="s">
        <v>3877</v>
      </c>
      <c r="AJ328" t="s">
        <v>3878</v>
      </c>
      <c r="AK328" t="s">
        <v>3879</v>
      </c>
      <c r="AL328" t="s">
        <v>3880</v>
      </c>
      <c r="AM328" t="s">
        <v>3881</v>
      </c>
      <c r="AN328" t="s">
        <v>3882</v>
      </c>
    </row>
    <row r="329" spans="1:60" x14ac:dyDescent="0.3">
      <c r="A329" t="s">
        <v>3883</v>
      </c>
      <c r="B329" t="str">
        <f>"0001417.27.4"</f>
        <v>0001417.27.4</v>
      </c>
      <c r="C329" t="s">
        <v>135</v>
      </c>
      <c r="D329" t="s">
        <v>110</v>
      </c>
      <c r="E329">
        <v>730</v>
      </c>
      <c r="F329">
        <v>420</v>
      </c>
      <c r="G329">
        <v>120</v>
      </c>
      <c r="K329">
        <v>0</v>
      </c>
      <c r="L329" t="s">
        <v>1466</v>
      </c>
      <c r="M329">
        <v>0.55000000000000004</v>
      </c>
      <c r="O329">
        <v>4620031189060</v>
      </c>
      <c r="Q329" t="s">
        <v>1544</v>
      </c>
      <c r="S329">
        <v>20</v>
      </c>
      <c r="U329" t="s">
        <v>3871</v>
      </c>
      <c r="V329" t="s">
        <v>3872</v>
      </c>
      <c r="Y329">
        <v>9404909000</v>
      </c>
      <c r="Z329" t="s">
        <v>3884</v>
      </c>
      <c r="AA329" t="s">
        <v>3885</v>
      </c>
      <c r="AB329">
        <v>990</v>
      </c>
      <c r="AC329">
        <v>825</v>
      </c>
      <c r="AD329" t="s">
        <v>1419</v>
      </c>
      <c r="AE329">
        <v>0</v>
      </c>
      <c r="AF329">
        <v>0</v>
      </c>
      <c r="AG329" t="s">
        <v>3886</v>
      </c>
      <c r="AH329" t="s">
        <v>3887</v>
      </c>
      <c r="AI329" t="s">
        <v>3888</v>
      </c>
      <c r="AJ329" t="s">
        <v>3889</v>
      </c>
      <c r="AK329" t="s">
        <v>3890</v>
      </c>
      <c r="AL329" t="s">
        <v>3891</v>
      </c>
      <c r="AM329" t="s">
        <v>3892</v>
      </c>
      <c r="AN329" t="s">
        <v>3893</v>
      </c>
    </row>
    <row r="330" spans="1:60" x14ac:dyDescent="0.3">
      <c r="A330" t="s">
        <v>3894</v>
      </c>
      <c r="B330" t="str">
        <f>"0001482-1"</f>
        <v>0001482-1</v>
      </c>
      <c r="C330" t="s">
        <v>1718</v>
      </c>
      <c r="D330" t="s">
        <v>110</v>
      </c>
      <c r="E330">
        <v>730</v>
      </c>
      <c r="F330">
        <v>420</v>
      </c>
      <c r="G330">
        <v>120</v>
      </c>
      <c r="K330">
        <v>0</v>
      </c>
      <c r="L330" t="s">
        <v>1466</v>
      </c>
      <c r="M330">
        <v>0.55000000000000004</v>
      </c>
      <c r="O330">
        <v>4620031188995</v>
      </c>
      <c r="Q330" t="s">
        <v>1544</v>
      </c>
      <c r="S330">
        <v>20</v>
      </c>
      <c r="U330" t="s">
        <v>3895</v>
      </c>
      <c r="V330" t="s">
        <v>3896</v>
      </c>
      <c r="Y330">
        <v>9404909000</v>
      </c>
      <c r="Z330" t="s">
        <v>3897</v>
      </c>
      <c r="AA330" t="s">
        <v>3898</v>
      </c>
      <c r="AB330">
        <v>700</v>
      </c>
      <c r="AC330">
        <v>583</v>
      </c>
      <c r="AD330" t="s">
        <v>1419</v>
      </c>
      <c r="AE330">
        <v>0</v>
      </c>
      <c r="AF330">
        <v>0</v>
      </c>
      <c r="AG330" t="s">
        <v>3899</v>
      </c>
      <c r="AH330" t="s">
        <v>3900</v>
      </c>
      <c r="AI330" t="s">
        <v>3901</v>
      </c>
      <c r="AJ330" t="s">
        <v>3902</v>
      </c>
      <c r="AK330" t="s">
        <v>3903</v>
      </c>
      <c r="AL330" t="s">
        <v>3904</v>
      </c>
      <c r="AM330" t="s">
        <v>3905</v>
      </c>
      <c r="AN330" t="s">
        <v>3906</v>
      </c>
    </row>
    <row r="331" spans="1:60" x14ac:dyDescent="0.3">
      <c r="A331" t="s">
        <v>3907</v>
      </c>
      <c r="B331" t="str">
        <f>"0001483-3"</f>
        <v>0001483-3</v>
      </c>
      <c r="C331" t="s">
        <v>1644</v>
      </c>
      <c r="D331" t="s">
        <v>110</v>
      </c>
      <c r="E331">
        <v>730</v>
      </c>
      <c r="F331">
        <v>420</v>
      </c>
      <c r="G331">
        <v>120</v>
      </c>
      <c r="K331">
        <v>0</v>
      </c>
      <c r="L331" t="s">
        <v>1466</v>
      </c>
      <c r="M331">
        <v>0.55000000000000004</v>
      </c>
      <c r="O331">
        <v>4620031189022</v>
      </c>
      <c r="Q331" t="s">
        <v>1544</v>
      </c>
      <c r="S331">
        <v>20</v>
      </c>
      <c r="U331" t="s">
        <v>3895</v>
      </c>
      <c r="V331" t="s">
        <v>3896</v>
      </c>
      <c r="Y331">
        <v>9404909000</v>
      </c>
      <c r="Z331" t="s">
        <v>3908</v>
      </c>
      <c r="AA331" t="s">
        <v>3909</v>
      </c>
      <c r="AB331">
        <v>1250</v>
      </c>
      <c r="AC331">
        <v>1042</v>
      </c>
      <c r="AD331" t="s">
        <v>1419</v>
      </c>
      <c r="AE331">
        <v>0</v>
      </c>
      <c r="AF331">
        <v>0</v>
      </c>
      <c r="AG331" t="s">
        <v>3910</v>
      </c>
      <c r="AH331" t="s">
        <v>3911</v>
      </c>
      <c r="AI331" t="s">
        <v>3912</v>
      </c>
      <c r="AJ331" t="s">
        <v>3913</v>
      </c>
      <c r="AK331" t="s">
        <v>3914</v>
      </c>
      <c r="AL331" t="s">
        <v>3915</v>
      </c>
      <c r="AM331" t="s">
        <v>3916</v>
      </c>
      <c r="AN331" t="s">
        <v>3917</v>
      </c>
    </row>
    <row r="332" spans="1:60" x14ac:dyDescent="0.3">
      <c r="A332" t="s">
        <v>3918</v>
      </c>
      <c r="B332" t="str">
        <f>"0001482-2"</f>
        <v>0001482-2</v>
      </c>
      <c r="C332" t="s">
        <v>1718</v>
      </c>
      <c r="D332" t="s">
        <v>110</v>
      </c>
      <c r="E332">
        <v>730</v>
      </c>
      <c r="F332">
        <v>420</v>
      </c>
      <c r="G332">
        <v>120</v>
      </c>
      <c r="K332">
        <v>0</v>
      </c>
      <c r="L332" t="s">
        <v>1466</v>
      </c>
      <c r="M332">
        <v>0.55000000000000004</v>
      </c>
      <c r="O332">
        <v>4620031189008</v>
      </c>
      <c r="Q332" t="s">
        <v>1544</v>
      </c>
      <c r="S332">
        <v>20</v>
      </c>
      <c r="U332" t="s">
        <v>3895</v>
      </c>
      <c r="V332" t="s">
        <v>3896</v>
      </c>
      <c r="Y332">
        <v>9404909000</v>
      </c>
      <c r="Z332" t="s">
        <v>3919</v>
      </c>
      <c r="AA332" t="s">
        <v>3920</v>
      </c>
      <c r="AB332">
        <v>1090</v>
      </c>
      <c r="AC332">
        <v>908</v>
      </c>
      <c r="AD332" t="s">
        <v>1419</v>
      </c>
      <c r="AE332">
        <v>0</v>
      </c>
      <c r="AF332">
        <v>0</v>
      </c>
      <c r="AG332" t="s">
        <v>3921</v>
      </c>
      <c r="AH332" t="s">
        <v>3922</v>
      </c>
      <c r="AI332" t="s">
        <v>3923</v>
      </c>
      <c r="AJ332" t="s">
        <v>3924</v>
      </c>
      <c r="AK332" t="s">
        <v>3925</v>
      </c>
      <c r="AL332" t="s">
        <v>3926</v>
      </c>
      <c r="AM332" t="s">
        <v>3927</v>
      </c>
      <c r="AN332" t="s">
        <v>3928</v>
      </c>
    </row>
    <row r="333" spans="1:60" x14ac:dyDescent="0.3">
      <c r="A333" t="s">
        <v>3929</v>
      </c>
      <c r="B333" t="str">
        <f>"0001483-1"</f>
        <v>0001483-1</v>
      </c>
      <c r="C333" t="s">
        <v>144</v>
      </c>
      <c r="D333" t="s">
        <v>110</v>
      </c>
      <c r="E333">
        <v>730</v>
      </c>
      <c r="F333">
        <v>420</v>
      </c>
      <c r="G333">
        <v>120</v>
      </c>
      <c r="K333">
        <v>0</v>
      </c>
      <c r="L333" t="s">
        <v>1466</v>
      </c>
      <c r="M333">
        <v>0.55000000000000004</v>
      </c>
      <c r="O333">
        <v>4620031189015</v>
      </c>
      <c r="Q333" t="s">
        <v>1544</v>
      </c>
      <c r="S333">
        <v>20</v>
      </c>
      <c r="U333" t="s">
        <v>3895</v>
      </c>
      <c r="V333" t="s">
        <v>3896</v>
      </c>
      <c r="Y333">
        <v>9404909000</v>
      </c>
      <c r="Z333" t="s">
        <v>3930</v>
      </c>
      <c r="AA333" t="s">
        <v>3931</v>
      </c>
      <c r="AB333">
        <v>1090</v>
      </c>
      <c r="AC333">
        <v>908</v>
      </c>
      <c r="AD333" t="s">
        <v>1419</v>
      </c>
      <c r="AE333">
        <v>0</v>
      </c>
      <c r="AF333">
        <v>0</v>
      </c>
      <c r="AG333" t="s">
        <v>3932</v>
      </c>
      <c r="AH333" t="s">
        <v>3933</v>
      </c>
      <c r="AI333" t="s">
        <v>3934</v>
      </c>
      <c r="AJ333" t="s">
        <v>3935</v>
      </c>
      <c r="AK333" t="s">
        <v>3936</v>
      </c>
      <c r="AL333" t="s">
        <v>3937</v>
      </c>
      <c r="AM333" t="s">
        <v>3938</v>
      </c>
      <c r="AN333" t="s">
        <v>3939</v>
      </c>
      <c r="AO333" t="s">
        <v>3940</v>
      </c>
      <c r="AP333" t="s">
        <v>3941</v>
      </c>
      <c r="AQ333" t="s">
        <v>3942</v>
      </c>
    </row>
    <row r="334" spans="1:60" x14ac:dyDescent="0.3">
      <c r="A334" t="s">
        <v>3943</v>
      </c>
      <c r="B334" t="str">
        <f>"0001483-4"</f>
        <v>0001483-4</v>
      </c>
      <c r="C334" t="s">
        <v>135</v>
      </c>
      <c r="D334" t="s">
        <v>110</v>
      </c>
      <c r="E334">
        <v>730</v>
      </c>
      <c r="F334">
        <v>420</v>
      </c>
      <c r="G334">
        <v>120</v>
      </c>
      <c r="K334">
        <v>0</v>
      </c>
      <c r="L334" t="s">
        <v>1466</v>
      </c>
      <c r="M334">
        <v>0.55000000000000004</v>
      </c>
      <c r="O334">
        <v>4620031189039</v>
      </c>
      <c r="Q334" t="s">
        <v>1544</v>
      </c>
      <c r="S334">
        <v>20</v>
      </c>
      <c r="U334" t="s">
        <v>3895</v>
      </c>
      <c r="V334" t="s">
        <v>3896</v>
      </c>
      <c r="Y334">
        <v>9404909000</v>
      </c>
      <c r="Z334" t="s">
        <v>3944</v>
      </c>
      <c r="AA334" t="s">
        <v>3945</v>
      </c>
      <c r="AB334">
        <v>1250</v>
      </c>
      <c r="AC334">
        <v>1042</v>
      </c>
      <c r="AD334" t="s">
        <v>1419</v>
      </c>
      <c r="AE334">
        <v>0</v>
      </c>
      <c r="AF334">
        <v>0</v>
      </c>
      <c r="AG334" t="s">
        <v>3946</v>
      </c>
      <c r="AH334" t="s">
        <v>3947</v>
      </c>
      <c r="AI334" t="s">
        <v>3948</v>
      </c>
      <c r="AJ334" t="s">
        <v>3949</v>
      </c>
      <c r="AK334" t="s">
        <v>3950</v>
      </c>
      <c r="AL334" t="s">
        <v>3951</v>
      </c>
      <c r="AM334" t="s">
        <v>3952</v>
      </c>
      <c r="AN334" t="s">
        <v>3953</v>
      </c>
    </row>
    <row r="335" spans="1:60" x14ac:dyDescent="0.3">
      <c r="A335" t="s">
        <v>3954</v>
      </c>
      <c r="B335" t="str">
        <f>"0001484-3"</f>
        <v>0001484-3</v>
      </c>
      <c r="C335" t="s">
        <v>85</v>
      </c>
      <c r="D335" t="s">
        <v>110</v>
      </c>
      <c r="E335">
        <v>730</v>
      </c>
      <c r="F335">
        <v>420</v>
      </c>
      <c r="G335">
        <v>120</v>
      </c>
      <c r="K335">
        <v>0</v>
      </c>
      <c r="L335" t="s">
        <v>1466</v>
      </c>
      <c r="M335">
        <v>0.55000000000000004</v>
      </c>
      <c r="O335">
        <v>4620031189046</v>
      </c>
      <c r="Q335" t="s">
        <v>1544</v>
      </c>
      <c r="S335">
        <v>20</v>
      </c>
      <c r="U335" t="s">
        <v>3895</v>
      </c>
      <c r="V335" t="s">
        <v>3896</v>
      </c>
      <c r="Y335">
        <v>9404909000</v>
      </c>
      <c r="Z335" t="s">
        <v>3955</v>
      </c>
      <c r="AA335" t="s">
        <v>3956</v>
      </c>
      <c r="AB335">
        <v>1090</v>
      </c>
      <c r="AC335">
        <v>908</v>
      </c>
      <c r="AD335" t="s">
        <v>1419</v>
      </c>
      <c r="AE335">
        <v>0</v>
      </c>
      <c r="AF335">
        <v>0</v>
      </c>
      <c r="AG335" t="s">
        <v>3957</v>
      </c>
      <c r="AH335" t="s">
        <v>3958</v>
      </c>
      <c r="AI335" t="s">
        <v>3959</v>
      </c>
      <c r="AJ335" t="s">
        <v>3960</v>
      </c>
      <c r="AK335" t="s">
        <v>3961</v>
      </c>
      <c r="AL335" t="s">
        <v>3962</v>
      </c>
      <c r="AM335" t="s">
        <v>3963</v>
      </c>
      <c r="AN335" t="s">
        <v>3964</v>
      </c>
      <c r="AO335" t="s">
        <v>3965</v>
      </c>
      <c r="AP335" t="s">
        <v>3966</v>
      </c>
      <c r="AQ335" t="s">
        <v>3967</v>
      </c>
      <c r="AR335" t="s">
        <v>3968</v>
      </c>
      <c r="AS335" t="s">
        <v>3969</v>
      </c>
      <c r="AT335" t="s">
        <v>3970</v>
      </c>
    </row>
    <row r="336" spans="1:60" x14ac:dyDescent="0.3">
      <c r="A336" t="s">
        <v>3971</v>
      </c>
      <c r="B336" t="str">
        <f>"0001481"</f>
        <v>0001481</v>
      </c>
      <c r="C336" t="s">
        <v>1718</v>
      </c>
      <c r="D336" t="s">
        <v>110</v>
      </c>
      <c r="E336">
        <v>600</v>
      </c>
      <c r="F336">
        <v>400</v>
      </c>
      <c r="G336">
        <v>160</v>
      </c>
      <c r="K336">
        <v>0</v>
      </c>
      <c r="L336" t="s">
        <v>1552</v>
      </c>
      <c r="M336">
        <v>0.6</v>
      </c>
      <c r="O336">
        <v>4620031189152</v>
      </c>
      <c r="Q336" t="s">
        <v>1544</v>
      </c>
      <c r="S336">
        <v>20</v>
      </c>
      <c r="U336" t="s">
        <v>3972</v>
      </c>
      <c r="V336" t="s">
        <v>128</v>
      </c>
      <c r="Y336">
        <v>9404909000</v>
      </c>
      <c r="Z336" t="s">
        <v>3973</v>
      </c>
      <c r="AA336" t="s">
        <v>3974</v>
      </c>
      <c r="AB336">
        <v>850</v>
      </c>
      <c r="AC336">
        <v>708</v>
      </c>
      <c r="AD336" t="s">
        <v>324</v>
      </c>
      <c r="AE336">
        <v>0</v>
      </c>
      <c r="AF336">
        <v>0</v>
      </c>
    </row>
    <row r="337" spans="1:62" x14ac:dyDescent="0.3">
      <c r="A337" t="s">
        <v>3975</v>
      </c>
      <c r="B337" t="str">
        <f>"0001462"</f>
        <v>0001462</v>
      </c>
      <c r="C337" t="s">
        <v>304</v>
      </c>
      <c r="D337" t="s">
        <v>110</v>
      </c>
      <c r="E337">
        <v>600</v>
      </c>
      <c r="F337">
        <v>400</v>
      </c>
      <c r="G337">
        <v>160</v>
      </c>
      <c r="K337">
        <v>0</v>
      </c>
      <c r="L337" t="s">
        <v>1552</v>
      </c>
      <c r="M337">
        <v>0.6</v>
      </c>
      <c r="O337">
        <v>4620031189190</v>
      </c>
      <c r="Q337" t="s">
        <v>1544</v>
      </c>
      <c r="S337">
        <v>20</v>
      </c>
      <c r="U337" t="s">
        <v>3976</v>
      </c>
      <c r="V337" t="s">
        <v>128</v>
      </c>
      <c r="Y337">
        <v>9404909000</v>
      </c>
      <c r="Z337" t="s">
        <v>3977</v>
      </c>
      <c r="AA337" t="s">
        <v>3978</v>
      </c>
      <c r="AB337">
        <v>1450</v>
      </c>
      <c r="AC337">
        <v>1208</v>
      </c>
      <c r="AD337" t="s">
        <v>324</v>
      </c>
      <c r="AE337">
        <v>0</v>
      </c>
      <c r="AF337">
        <v>0</v>
      </c>
      <c r="AG337" t="s">
        <v>3979</v>
      </c>
      <c r="AH337" t="s">
        <v>3980</v>
      </c>
      <c r="AI337" t="s">
        <v>3981</v>
      </c>
      <c r="AJ337" t="s">
        <v>3982</v>
      </c>
      <c r="AK337" t="s">
        <v>3983</v>
      </c>
      <c r="AL337" t="s">
        <v>3984</v>
      </c>
      <c r="AM337" t="s">
        <v>3985</v>
      </c>
      <c r="AN337" t="s">
        <v>3986</v>
      </c>
      <c r="AO337" t="s">
        <v>3987</v>
      </c>
      <c r="AP337" t="s">
        <v>3988</v>
      </c>
    </row>
    <row r="338" spans="1:62" x14ac:dyDescent="0.3">
      <c r="A338" t="s">
        <v>3989</v>
      </c>
      <c r="B338" t="str">
        <f>"0001460-3"</f>
        <v>0001460-3</v>
      </c>
      <c r="C338" t="s">
        <v>1644</v>
      </c>
      <c r="D338" t="s">
        <v>110</v>
      </c>
      <c r="E338">
        <v>600</v>
      </c>
      <c r="F338">
        <v>400</v>
      </c>
      <c r="G338">
        <v>160</v>
      </c>
      <c r="K338">
        <v>0</v>
      </c>
      <c r="L338" t="s">
        <v>1552</v>
      </c>
      <c r="M338">
        <v>0.6</v>
      </c>
      <c r="O338">
        <v>4620031189183</v>
      </c>
      <c r="Q338" t="s">
        <v>1544</v>
      </c>
      <c r="S338">
        <v>20</v>
      </c>
      <c r="U338" t="s">
        <v>3976</v>
      </c>
      <c r="V338" t="s">
        <v>128</v>
      </c>
      <c r="Y338">
        <v>9404909000</v>
      </c>
      <c r="Z338" t="s">
        <v>3990</v>
      </c>
      <c r="AA338" t="s">
        <v>3991</v>
      </c>
      <c r="AB338">
        <v>1450</v>
      </c>
      <c r="AC338">
        <v>1208</v>
      </c>
      <c r="AD338" t="s">
        <v>324</v>
      </c>
      <c r="AE338">
        <v>0</v>
      </c>
      <c r="AF338">
        <v>0</v>
      </c>
    </row>
    <row r="339" spans="1:62" x14ac:dyDescent="0.3">
      <c r="A339" t="s">
        <v>3992</v>
      </c>
      <c r="B339" t="str">
        <f>"0001483-2"</f>
        <v>0001483-2</v>
      </c>
      <c r="C339" t="s">
        <v>116</v>
      </c>
      <c r="D339" t="s">
        <v>110</v>
      </c>
      <c r="E339">
        <v>730</v>
      </c>
      <c r="F339">
        <v>420</v>
      </c>
      <c r="G339">
        <v>120</v>
      </c>
      <c r="K339">
        <v>0</v>
      </c>
      <c r="L339" t="s">
        <v>1466</v>
      </c>
      <c r="M339">
        <v>0.55000000000000004</v>
      </c>
      <c r="O339">
        <v>4620031188957</v>
      </c>
      <c r="Q339" t="s">
        <v>1544</v>
      </c>
      <c r="S339">
        <v>20</v>
      </c>
      <c r="U339" t="s">
        <v>3895</v>
      </c>
      <c r="V339" t="s">
        <v>3896</v>
      </c>
      <c r="Y339">
        <v>9404909000</v>
      </c>
      <c r="Z339" t="s">
        <v>3993</v>
      </c>
      <c r="AA339" t="s">
        <v>3994</v>
      </c>
      <c r="AB339">
        <v>1090</v>
      </c>
      <c r="AC339">
        <v>908</v>
      </c>
      <c r="AD339" t="s">
        <v>1419</v>
      </c>
      <c r="AE339">
        <v>0</v>
      </c>
      <c r="AF339">
        <v>0</v>
      </c>
      <c r="AG339" t="s">
        <v>3995</v>
      </c>
      <c r="AH339" t="s">
        <v>3996</v>
      </c>
      <c r="AI339" t="s">
        <v>3997</v>
      </c>
      <c r="AJ339" t="s">
        <v>3998</v>
      </c>
      <c r="AK339" t="s">
        <v>3999</v>
      </c>
      <c r="AL339" t="s">
        <v>4000</v>
      </c>
      <c r="AM339" t="s">
        <v>4001</v>
      </c>
      <c r="AN339" t="s">
        <v>4002</v>
      </c>
    </row>
    <row r="340" spans="1:62" x14ac:dyDescent="0.3">
      <c r="A340" t="s">
        <v>4003</v>
      </c>
      <c r="B340" t="str">
        <f>"0001557.55"</f>
        <v>0001557.55</v>
      </c>
      <c r="C340" t="s">
        <v>1718</v>
      </c>
      <c r="D340" t="s">
        <v>305</v>
      </c>
      <c r="E340">
        <v>740</v>
      </c>
      <c r="F340">
        <v>595</v>
      </c>
      <c r="G340">
        <v>95</v>
      </c>
      <c r="I340">
        <v>38</v>
      </c>
      <c r="J340">
        <v>84</v>
      </c>
      <c r="K340">
        <v>0</v>
      </c>
      <c r="L340" s="1">
        <v>45723</v>
      </c>
      <c r="M340">
        <v>6.6</v>
      </c>
      <c r="O340">
        <v>4620031187981</v>
      </c>
      <c r="Q340" t="s">
        <v>1544</v>
      </c>
      <c r="R340" t="s">
        <v>4004</v>
      </c>
      <c r="S340">
        <v>20</v>
      </c>
      <c r="U340" t="s">
        <v>4005</v>
      </c>
      <c r="V340" t="s">
        <v>3838</v>
      </c>
      <c r="Y340">
        <v>9401710009</v>
      </c>
      <c r="Z340" t="s">
        <v>4006</v>
      </c>
      <c r="AA340" t="s">
        <v>4007</v>
      </c>
      <c r="AB340">
        <v>6502</v>
      </c>
      <c r="AC340">
        <v>5418</v>
      </c>
      <c r="AD340" t="s">
        <v>3841</v>
      </c>
      <c r="AE340">
        <v>0</v>
      </c>
      <c r="AF340">
        <v>0</v>
      </c>
      <c r="AG340" t="s">
        <v>4008</v>
      </c>
      <c r="AH340" t="s">
        <v>4009</v>
      </c>
      <c r="AI340" t="s">
        <v>4010</v>
      </c>
      <c r="AJ340" t="s">
        <v>4011</v>
      </c>
      <c r="AK340" t="s">
        <v>4012</v>
      </c>
      <c r="AL340" t="s">
        <v>4013</v>
      </c>
      <c r="AM340" t="s">
        <v>4014</v>
      </c>
      <c r="AN340" t="s">
        <v>4015</v>
      </c>
      <c r="AO340" t="s">
        <v>4016</v>
      </c>
      <c r="AP340" t="s">
        <v>4017</v>
      </c>
      <c r="AQ340" t="s">
        <v>4018</v>
      </c>
      <c r="AR340" t="s">
        <v>4019</v>
      </c>
      <c r="AS340" t="s">
        <v>4020</v>
      </c>
      <c r="AT340" t="s">
        <v>4021</v>
      </c>
      <c r="AU340" t="s">
        <v>4022</v>
      </c>
      <c r="AV340" t="s">
        <v>4023</v>
      </c>
      <c r="AW340" t="s">
        <v>4024</v>
      </c>
      <c r="AX340" t="s">
        <v>4025</v>
      </c>
      <c r="AY340" t="s">
        <v>4026</v>
      </c>
      <c r="AZ340" t="s">
        <v>4027</v>
      </c>
      <c r="BA340" t="s">
        <v>4028</v>
      </c>
      <c r="BB340" t="s">
        <v>4029</v>
      </c>
      <c r="BC340" t="s">
        <v>4030</v>
      </c>
      <c r="BD340" t="s">
        <v>4031</v>
      </c>
      <c r="BE340" t="s">
        <v>4032</v>
      </c>
      <c r="BF340" t="s">
        <v>4033</v>
      </c>
      <c r="BG340" t="s">
        <v>4034</v>
      </c>
      <c r="BH340" t="s">
        <v>4035</v>
      </c>
      <c r="BI340" t="s">
        <v>4036</v>
      </c>
      <c r="BJ340" t="s">
        <v>4037</v>
      </c>
    </row>
    <row r="341" spans="1:62" x14ac:dyDescent="0.3">
      <c r="A341" t="s">
        <v>4038</v>
      </c>
      <c r="B341" t="str">
        <f>"0001555.42"</f>
        <v>0001555.42</v>
      </c>
      <c r="C341" t="s">
        <v>1644</v>
      </c>
      <c r="D341" t="s">
        <v>1050</v>
      </c>
      <c r="E341">
        <v>930</v>
      </c>
      <c r="F341">
        <v>620</v>
      </c>
      <c r="G341">
        <v>100</v>
      </c>
      <c r="I341">
        <v>75</v>
      </c>
      <c r="J341">
        <v>76</v>
      </c>
      <c r="K341">
        <v>0</v>
      </c>
      <c r="L341" s="1">
        <v>45700</v>
      </c>
      <c r="M341">
        <v>11.2</v>
      </c>
      <c r="O341">
        <v>4620031187912</v>
      </c>
      <c r="Q341" t="s">
        <v>1544</v>
      </c>
      <c r="S341">
        <v>20</v>
      </c>
      <c r="U341" t="s">
        <v>4039</v>
      </c>
      <c r="V341" t="s">
        <v>4040</v>
      </c>
      <c r="Y341">
        <v>9403105100</v>
      </c>
      <c r="Z341" t="s">
        <v>4041</v>
      </c>
      <c r="AA341" t="s">
        <v>4042</v>
      </c>
      <c r="AB341">
        <v>5990</v>
      </c>
      <c r="AC341">
        <v>4992</v>
      </c>
      <c r="AD341" t="s">
        <v>3841</v>
      </c>
      <c r="AE341">
        <v>0</v>
      </c>
      <c r="AF341">
        <v>0</v>
      </c>
      <c r="AG341" t="s">
        <v>4043</v>
      </c>
      <c r="AH341" t="s">
        <v>4044</v>
      </c>
      <c r="AI341" t="s">
        <v>4045</v>
      </c>
      <c r="AJ341" t="s">
        <v>4046</v>
      </c>
      <c r="AK341" t="s">
        <v>4047</v>
      </c>
      <c r="AL341" t="s">
        <v>4048</v>
      </c>
      <c r="AM341" t="s">
        <v>4049</v>
      </c>
      <c r="AN341" t="s">
        <v>4050</v>
      </c>
      <c r="AO341" t="s">
        <v>4051</v>
      </c>
      <c r="AP341" t="s">
        <v>4052</v>
      </c>
      <c r="AQ341" t="s">
        <v>4053</v>
      </c>
      <c r="AR341" t="s">
        <v>4054</v>
      </c>
      <c r="AS341" t="s">
        <v>4055</v>
      </c>
      <c r="AT341" t="s">
        <v>4056</v>
      </c>
      <c r="AU341" t="s">
        <v>4057</v>
      </c>
      <c r="AV341" t="s">
        <v>4058</v>
      </c>
      <c r="AW341" t="s">
        <v>4059</v>
      </c>
      <c r="AX341" t="s">
        <v>4060</v>
      </c>
      <c r="AY341" t="s">
        <v>4061</v>
      </c>
      <c r="AZ341" t="s">
        <v>4062</v>
      </c>
      <c r="BA341" t="s">
        <v>4063</v>
      </c>
    </row>
    <row r="342" spans="1:62" x14ac:dyDescent="0.3">
      <c r="A342" t="s">
        <v>4064</v>
      </c>
      <c r="B342" t="str">
        <f>"0001417.1-4"</f>
        <v>0001417.1-4</v>
      </c>
      <c r="C342" t="s">
        <v>135</v>
      </c>
      <c r="D342" t="s">
        <v>110</v>
      </c>
      <c r="E342">
        <v>700</v>
      </c>
      <c r="F342">
        <v>440</v>
      </c>
      <c r="G342">
        <v>200</v>
      </c>
      <c r="H342">
        <v>140</v>
      </c>
      <c r="I342">
        <v>110</v>
      </c>
      <c r="K342">
        <v>0</v>
      </c>
      <c r="L342" s="2">
        <v>23743</v>
      </c>
      <c r="M342">
        <v>1.5</v>
      </c>
      <c r="O342">
        <v>4620031185147</v>
      </c>
      <c r="Q342" t="s">
        <v>1544</v>
      </c>
      <c r="S342">
        <v>20</v>
      </c>
      <c r="U342" t="s">
        <v>4065</v>
      </c>
      <c r="V342" t="s">
        <v>4066</v>
      </c>
      <c r="Y342">
        <v>9404909000</v>
      </c>
      <c r="Z342" t="s">
        <v>4067</v>
      </c>
      <c r="AA342" t="s">
        <v>4068</v>
      </c>
      <c r="AB342">
        <v>1490</v>
      </c>
      <c r="AC342">
        <v>1242</v>
      </c>
      <c r="AD342" t="s">
        <v>324</v>
      </c>
      <c r="AE342">
        <v>0</v>
      </c>
      <c r="AF342">
        <v>0</v>
      </c>
      <c r="AG342" t="s">
        <v>4069</v>
      </c>
      <c r="AH342" t="s">
        <v>4070</v>
      </c>
    </row>
    <row r="343" spans="1:62" x14ac:dyDescent="0.3">
      <c r="A343" t="s">
        <v>4071</v>
      </c>
      <c r="B343" t="str">
        <f>"0001417.1-5"</f>
        <v>0001417.1-5</v>
      </c>
      <c r="C343" t="s">
        <v>196</v>
      </c>
      <c r="E343">
        <v>700</v>
      </c>
      <c r="F343">
        <v>440</v>
      </c>
      <c r="G343">
        <v>200</v>
      </c>
      <c r="H343">
        <v>140</v>
      </c>
      <c r="I343">
        <v>110</v>
      </c>
      <c r="K343">
        <v>0</v>
      </c>
      <c r="L343" s="2">
        <v>23743</v>
      </c>
      <c r="M343">
        <v>1.5</v>
      </c>
      <c r="O343">
        <v>4620031185161</v>
      </c>
      <c r="Q343" t="s">
        <v>1544</v>
      </c>
      <c r="S343">
        <v>20</v>
      </c>
      <c r="U343" t="s">
        <v>4065</v>
      </c>
      <c r="V343" t="s">
        <v>4066</v>
      </c>
      <c r="Y343">
        <v>9404909000</v>
      </c>
      <c r="Z343" t="s">
        <v>4072</v>
      </c>
      <c r="AA343" t="s">
        <v>4073</v>
      </c>
      <c r="AB343">
        <v>1990</v>
      </c>
      <c r="AC343">
        <v>1658</v>
      </c>
      <c r="AD343" t="s">
        <v>324</v>
      </c>
      <c r="AE343">
        <v>0</v>
      </c>
      <c r="AF343">
        <v>0</v>
      </c>
      <c r="AG343" t="s">
        <v>4074</v>
      </c>
      <c r="AH343" t="s">
        <v>4075</v>
      </c>
    </row>
    <row r="344" spans="1:62" x14ac:dyDescent="0.3">
      <c r="A344" t="s">
        <v>4076</v>
      </c>
      <c r="B344" t="str">
        <f>"0001566-6"</f>
        <v>0001566-6</v>
      </c>
      <c r="C344" t="s">
        <v>3704</v>
      </c>
      <c r="D344" t="s">
        <v>117</v>
      </c>
      <c r="E344">
        <v>600</v>
      </c>
      <c r="F344">
        <v>220</v>
      </c>
      <c r="G344">
        <v>400</v>
      </c>
      <c r="H344">
        <v>120</v>
      </c>
      <c r="K344">
        <v>0</v>
      </c>
      <c r="L344" s="1">
        <v>45691</v>
      </c>
      <c r="M344">
        <v>3</v>
      </c>
      <c r="O344">
        <v>4620031187424</v>
      </c>
      <c r="Q344" t="s">
        <v>3553</v>
      </c>
      <c r="R344" t="s">
        <v>3705</v>
      </c>
      <c r="S344">
        <v>20</v>
      </c>
      <c r="U344" t="s">
        <v>4077</v>
      </c>
      <c r="V344" t="s">
        <v>128</v>
      </c>
      <c r="W344" t="s">
        <v>118</v>
      </c>
      <c r="Y344">
        <v>6302210000</v>
      </c>
      <c r="Z344" t="s">
        <v>4078</v>
      </c>
      <c r="AA344" t="s">
        <v>4079</v>
      </c>
      <c r="AB344">
        <v>4490</v>
      </c>
      <c r="AC344">
        <v>3742</v>
      </c>
      <c r="AD344" t="s">
        <v>122</v>
      </c>
      <c r="AE344">
        <v>0</v>
      </c>
      <c r="AF344">
        <v>0</v>
      </c>
      <c r="AG344" t="s">
        <v>4080</v>
      </c>
      <c r="AH344" t="s">
        <v>4081</v>
      </c>
      <c r="AI344" t="s">
        <v>4082</v>
      </c>
      <c r="AJ344" t="s">
        <v>4083</v>
      </c>
      <c r="AK344" t="s">
        <v>4084</v>
      </c>
      <c r="AL344" t="s">
        <v>4085</v>
      </c>
      <c r="AM344" t="s">
        <v>4086</v>
      </c>
      <c r="AN344" t="s">
        <v>4087</v>
      </c>
      <c r="AO344" t="s">
        <v>4088</v>
      </c>
      <c r="AP344" t="s">
        <v>4089</v>
      </c>
    </row>
    <row r="345" spans="1:62" x14ac:dyDescent="0.3">
      <c r="A345" t="s">
        <v>4090</v>
      </c>
      <c r="B345" t="str">
        <f>"0003051"</f>
        <v>0003051</v>
      </c>
      <c r="C345" t="s">
        <v>4091</v>
      </c>
      <c r="D345" t="s">
        <v>3113</v>
      </c>
      <c r="E345">
        <v>730</v>
      </c>
      <c r="F345">
        <v>580</v>
      </c>
      <c r="G345">
        <v>140</v>
      </c>
      <c r="K345">
        <v>0</v>
      </c>
      <c r="L345" s="1">
        <v>45671</v>
      </c>
      <c r="M345">
        <v>13</v>
      </c>
      <c r="O345">
        <v>4630074142090</v>
      </c>
      <c r="Q345" t="s">
        <v>1544</v>
      </c>
      <c r="S345">
        <v>20</v>
      </c>
      <c r="U345" t="s">
        <v>4092</v>
      </c>
      <c r="V345" t="s">
        <v>854</v>
      </c>
      <c r="Y345">
        <v>9401690000</v>
      </c>
      <c r="Z345" t="s">
        <v>4093</v>
      </c>
      <c r="AA345" t="s">
        <v>4094</v>
      </c>
      <c r="AB345">
        <v>8380</v>
      </c>
      <c r="AC345">
        <v>6983</v>
      </c>
      <c r="AD345" t="s">
        <v>184</v>
      </c>
      <c r="AE345">
        <v>0</v>
      </c>
      <c r="AF345">
        <v>0</v>
      </c>
      <c r="AG345" t="s">
        <v>4095</v>
      </c>
      <c r="AH345" t="s">
        <v>4096</v>
      </c>
      <c r="AI345" t="s">
        <v>4097</v>
      </c>
      <c r="AJ345" t="s">
        <v>4098</v>
      </c>
      <c r="AK345" t="s">
        <v>4099</v>
      </c>
      <c r="AL345" t="s">
        <v>4100</v>
      </c>
      <c r="AM345" t="s">
        <v>4101</v>
      </c>
      <c r="AN345" t="s">
        <v>4102</v>
      </c>
      <c r="AO345" t="s">
        <v>4103</v>
      </c>
      <c r="AP345" t="s">
        <v>4104</v>
      </c>
      <c r="AQ345" t="s">
        <v>4105</v>
      </c>
      <c r="AR345" t="s">
        <v>4106</v>
      </c>
      <c r="AS345" t="s">
        <v>4107</v>
      </c>
      <c r="AT345" t="s">
        <v>4108</v>
      </c>
      <c r="AU345" t="s">
        <v>4109</v>
      </c>
      <c r="AV345" t="s">
        <v>4110</v>
      </c>
      <c r="AW345" t="s">
        <v>4111</v>
      </c>
      <c r="AX345" t="s">
        <v>4112</v>
      </c>
      <c r="AY345" t="s">
        <v>4113</v>
      </c>
      <c r="AZ345" t="s">
        <v>4114</v>
      </c>
      <c r="BA345" t="s">
        <v>4115</v>
      </c>
      <c r="BB345" t="s">
        <v>4116</v>
      </c>
      <c r="BC345" t="s">
        <v>4117</v>
      </c>
    </row>
    <row r="346" spans="1:62" x14ac:dyDescent="0.3">
      <c r="A346" t="s">
        <v>4118</v>
      </c>
      <c r="B346" t="str">
        <f>"0003051-02"</f>
        <v>0003051-02</v>
      </c>
      <c r="C346" t="s">
        <v>4091</v>
      </c>
      <c r="D346" t="s">
        <v>3113</v>
      </c>
      <c r="E346">
        <v>730</v>
      </c>
      <c r="F346">
        <v>580</v>
      </c>
      <c r="G346">
        <v>140</v>
      </c>
      <c r="K346">
        <v>0</v>
      </c>
      <c r="L346" s="1">
        <v>45671</v>
      </c>
      <c r="M346">
        <v>13</v>
      </c>
      <c r="O346">
        <v>4630074142113</v>
      </c>
      <c r="Q346" t="s">
        <v>1544</v>
      </c>
      <c r="S346">
        <v>20</v>
      </c>
      <c r="U346" t="s">
        <v>4119</v>
      </c>
      <c r="V346" t="s">
        <v>854</v>
      </c>
      <c r="Y346">
        <v>9401690000</v>
      </c>
      <c r="Z346" t="s">
        <v>4120</v>
      </c>
      <c r="AA346" t="s">
        <v>4121</v>
      </c>
      <c r="AB346">
        <v>8380</v>
      </c>
      <c r="AC346">
        <v>6983</v>
      </c>
      <c r="AD346" t="s">
        <v>184</v>
      </c>
      <c r="AE346">
        <v>0</v>
      </c>
      <c r="AF346">
        <v>0</v>
      </c>
      <c r="AG346" t="s">
        <v>4122</v>
      </c>
      <c r="AH346" t="s">
        <v>4123</v>
      </c>
      <c r="AI346" t="s">
        <v>4124</v>
      </c>
      <c r="AJ346" t="s">
        <v>4125</v>
      </c>
      <c r="AK346" t="s">
        <v>4126</v>
      </c>
      <c r="AL346" t="s">
        <v>4127</v>
      </c>
      <c r="AM346" t="s">
        <v>4128</v>
      </c>
      <c r="AN346" t="s">
        <v>4129</v>
      </c>
      <c r="AO346" t="s">
        <v>4130</v>
      </c>
      <c r="AP346" t="s">
        <v>4131</v>
      </c>
      <c r="AQ346" t="s">
        <v>4132</v>
      </c>
      <c r="AR346" t="s">
        <v>4133</v>
      </c>
      <c r="AS346" t="s">
        <v>4134</v>
      </c>
      <c r="AT346" t="s">
        <v>4135</v>
      </c>
      <c r="AU346" t="s">
        <v>4136</v>
      </c>
      <c r="AV346" t="s">
        <v>4137</v>
      </c>
      <c r="AW346" t="s">
        <v>4138</v>
      </c>
      <c r="AX346" t="s">
        <v>4139</v>
      </c>
      <c r="AY346" t="s">
        <v>4140</v>
      </c>
      <c r="AZ346" t="s">
        <v>4141</v>
      </c>
      <c r="BA346" t="s">
        <v>4142</v>
      </c>
      <c r="BB346" t="s">
        <v>4143</v>
      </c>
    </row>
    <row r="347" spans="1:62" x14ac:dyDescent="0.3">
      <c r="A347" t="s">
        <v>4144</v>
      </c>
      <c r="B347" t="str">
        <f>"0003051-01"</f>
        <v>0003051-01</v>
      </c>
      <c r="C347" t="s">
        <v>4091</v>
      </c>
      <c r="D347" t="s">
        <v>3113</v>
      </c>
      <c r="E347">
        <v>730</v>
      </c>
      <c r="F347">
        <v>580</v>
      </c>
      <c r="G347">
        <v>140</v>
      </c>
      <c r="K347">
        <v>0</v>
      </c>
      <c r="L347" s="1">
        <v>45671</v>
      </c>
      <c r="M347">
        <v>13</v>
      </c>
      <c r="O347">
        <v>4630074142106</v>
      </c>
      <c r="Q347" t="s">
        <v>1544</v>
      </c>
      <c r="S347">
        <v>20</v>
      </c>
      <c r="U347" t="s">
        <v>4145</v>
      </c>
      <c r="V347" t="s">
        <v>854</v>
      </c>
      <c r="Y347">
        <v>9401690000</v>
      </c>
      <c r="Z347" t="s">
        <v>4146</v>
      </c>
      <c r="AA347" t="s">
        <v>4147</v>
      </c>
      <c r="AB347">
        <v>8380</v>
      </c>
      <c r="AC347">
        <v>6983</v>
      </c>
      <c r="AD347" t="s">
        <v>184</v>
      </c>
      <c r="AE347">
        <v>0</v>
      </c>
      <c r="AF347">
        <v>0</v>
      </c>
      <c r="AG347" t="s">
        <v>4148</v>
      </c>
      <c r="AH347" t="s">
        <v>4149</v>
      </c>
      <c r="AI347" t="s">
        <v>4150</v>
      </c>
      <c r="AJ347" t="s">
        <v>4151</v>
      </c>
      <c r="AK347" t="s">
        <v>4152</v>
      </c>
      <c r="AL347" t="s">
        <v>4153</v>
      </c>
      <c r="AM347" t="s">
        <v>4154</v>
      </c>
      <c r="AN347" t="s">
        <v>4155</v>
      </c>
      <c r="AO347" t="s">
        <v>4156</v>
      </c>
      <c r="AP347" t="s">
        <v>4157</v>
      </c>
      <c r="AQ347" t="s">
        <v>4158</v>
      </c>
      <c r="AR347" t="s">
        <v>4159</v>
      </c>
      <c r="AS347" t="s">
        <v>4160</v>
      </c>
      <c r="AT347" t="s">
        <v>4161</v>
      </c>
      <c r="AU347" t="s">
        <v>4162</v>
      </c>
      <c r="AV347" t="s">
        <v>4163</v>
      </c>
      <c r="AW347" t="s">
        <v>4164</v>
      </c>
      <c r="AX347" t="s">
        <v>4165</v>
      </c>
      <c r="AY347" t="s">
        <v>4166</v>
      </c>
      <c r="AZ347" t="s">
        <v>4167</v>
      </c>
      <c r="BA347" t="s">
        <v>4168</v>
      </c>
      <c r="BB347" t="s">
        <v>4169</v>
      </c>
      <c r="BC347" t="s">
        <v>4170</v>
      </c>
    </row>
    <row r="348" spans="1:62" x14ac:dyDescent="0.3">
      <c r="A348" t="s">
        <v>4171</v>
      </c>
      <c r="B348" t="str">
        <f>"0003051-03"</f>
        <v>0003051-03</v>
      </c>
      <c r="C348" t="s">
        <v>4091</v>
      </c>
      <c r="D348" t="s">
        <v>3113</v>
      </c>
      <c r="E348">
        <v>730</v>
      </c>
      <c r="F348">
        <v>580</v>
      </c>
      <c r="G348">
        <v>140</v>
      </c>
      <c r="K348">
        <v>0</v>
      </c>
      <c r="L348" s="1">
        <v>45671</v>
      </c>
      <c r="M348">
        <v>13</v>
      </c>
      <c r="O348">
        <v>4630074142120</v>
      </c>
      <c r="Q348" t="s">
        <v>1544</v>
      </c>
      <c r="S348">
        <v>20</v>
      </c>
      <c r="U348" t="s">
        <v>4119</v>
      </c>
      <c r="V348" t="s">
        <v>854</v>
      </c>
      <c r="Y348">
        <v>9401690000</v>
      </c>
      <c r="Z348" t="s">
        <v>4172</v>
      </c>
      <c r="AA348" t="s">
        <v>4173</v>
      </c>
      <c r="AB348">
        <v>8380</v>
      </c>
      <c r="AC348">
        <v>6983</v>
      </c>
      <c r="AD348" t="s">
        <v>184</v>
      </c>
      <c r="AE348">
        <v>0</v>
      </c>
      <c r="AF348">
        <v>0</v>
      </c>
      <c r="AG348" t="s">
        <v>4174</v>
      </c>
      <c r="AH348" t="s">
        <v>4175</v>
      </c>
      <c r="AI348" t="s">
        <v>4176</v>
      </c>
      <c r="AJ348" t="s">
        <v>4177</v>
      </c>
      <c r="AK348" t="s">
        <v>4178</v>
      </c>
      <c r="AL348" t="s">
        <v>4179</v>
      </c>
      <c r="AM348" t="s">
        <v>4180</v>
      </c>
      <c r="AN348" t="s">
        <v>4181</v>
      </c>
      <c r="AO348" t="s">
        <v>4182</v>
      </c>
      <c r="AP348" t="s">
        <v>4183</v>
      </c>
      <c r="AQ348" t="s">
        <v>4184</v>
      </c>
      <c r="AR348" t="s">
        <v>4185</v>
      </c>
      <c r="AS348" t="s">
        <v>4186</v>
      </c>
      <c r="AT348" t="s">
        <v>4187</v>
      </c>
      <c r="AU348" t="s">
        <v>4188</v>
      </c>
      <c r="AV348" t="s">
        <v>4189</v>
      </c>
      <c r="AW348" t="s">
        <v>4190</v>
      </c>
      <c r="AX348" t="s">
        <v>4191</v>
      </c>
      <c r="AY348" t="s">
        <v>4192</v>
      </c>
      <c r="AZ348" t="s">
        <v>4193</v>
      </c>
      <c r="BA348" t="s">
        <v>4194</v>
      </c>
      <c r="BB348" t="s">
        <v>4195</v>
      </c>
    </row>
    <row r="349" spans="1:62" x14ac:dyDescent="0.3">
      <c r="A349" t="s">
        <v>4196</v>
      </c>
      <c r="B349" t="str">
        <f>"0003051-04"</f>
        <v>0003051-04</v>
      </c>
      <c r="C349" t="s">
        <v>4091</v>
      </c>
      <c r="D349" t="s">
        <v>3113</v>
      </c>
      <c r="E349">
        <v>730</v>
      </c>
      <c r="F349">
        <v>580</v>
      </c>
      <c r="G349">
        <v>140</v>
      </c>
      <c r="K349">
        <v>0</v>
      </c>
      <c r="L349" s="1">
        <v>45671</v>
      </c>
      <c r="M349">
        <v>13</v>
      </c>
      <c r="O349">
        <v>4630074142137</v>
      </c>
      <c r="Q349" t="s">
        <v>1544</v>
      </c>
      <c r="S349">
        <v>20</v>
      </c>
      <c r="U349" t="s">
        <v>4092</v>
      </c>
      <c r="V349" t="s">
        <v>854</v>
      </c>
      <c r="Y349">
        <v>9401690000</v>
      </c>
      <c r="Z349" t="s">
        <v>4197</v>
      </c>
      <c r="AA349" t="s">
        <v>4198</v>
      </c>
      <c r="AB349">
        <v>8380</v>
      </c>
      <c r="AC349">
        <v>6983</v>
      </c>
      <c r="AD349" t="s">
        <v>184</v>
      </c>
      <c r="AE349">
        <v>0</v>
      </c>
      <c r="AF349">
        <v>0</v>
      </c>
      <c r="AG349" t="s">
        <v>4199</v>
      </c>
      <c r="AH349" t="s">
        <v>4200</v>
      </c>
      <c r="AI349" t="s">
        <v>4201</v>
      </c>
      <c r="AJ349" t="s">
        <v>4202</v>
      </c>
      <c r="AK349" t="s">
        <v>4203</v>
      </c>
      <c r="AL349" t="s">
        <v>4204</v>
      </c>
      <c r="AM349" t="s">
        <v>4205</v>
      </c>
      <c r="AN349" t="s">
        <v>4206</v>
      </c>
      <c r="AO349" t="s">
        <v>4207</v>
      </c>
      <c r="AP349" t="s">
        <v>4208</v>
      </c>
      <c r="AQ349" t="s">
        <v>4209</v>
      </c>
      <c r="AR349" t="s">
        <v>4210</v>
      </c>
      <c r="AS349" t="s">
        <v>4211</v>
      </c>
      <c r="AT349" t="s">
        <v>4212</v>
      </c>
      <c r="AU349" t="s">
        <v>4213</v>
      </c>
      <c r="AV349" t="s">
        <v>4214</v>
      </c>
      <c r="AW349" t="s">
        <v>4215</v>
      </c>
      <c r="AX349" t="s">
        <v>4216</v>
      </c>
      <c r="AY349" t="s">
        <v>4217</v>
      </c>
      <c r="AZ349" t="s">
        <v>4218</v>
      </c>
      <c r="BA349" t="s">
        <v>4219</v>
      </c>
      <c r="BB349" t="s">
        <v>4220</v>
      </c>
    </row>
    <row r="350" spans="1:62" x14ac:dyDescent="0.3">
      <c r="A350" t="s">
        <v>4221</v>
      </c>
      <c r="B350" t="str">
        <f>"0003051-05"</f>
        <v>0003051-05</v>
      </c>
      <c r="C350" t="s">
        <v>4091</v>
      </c>
      <c r="D350" t="s">
        <v>3113</v>
      </c>
      <c r="E350">
        <v>730</v>
      </c>
      <c r="F350">
        <v>580</v>
      </c>
      <c r="G350">
        <v>140</v>
      </c>
      <c r="K350">
        <v>0</v>
      </c>
      <c r="L350" s="1">
        <v>45671</v>
      </c>
      <c r="M350">
        <v>13</v>
      </c>
      <c r="O350">
        <v>4630074142144</v>
      </c>
      <c r="Q350" t="s">
        <v>1544</v>
      </c>
      <c r="S350">
        <v>20</v>
      </c>
      <c r="U350" t="s">
        <v>4222</v>
      </c>
      <c r="V350" t="s">
        <v>854</v>
      </c>
      <c r="Y350">
        <v>9401690000</v>
      </c>
      <c r="Z350" t="s">
        <v>4223</v>
      </c>
      <c r="AA350" t="s">
        <v>4224</v>
      </c>
      <c r="AB350">
        <v>8380</v>
      </c>
      <c r="AC350">
        <v>6983</v>
      </c>
      <c r="AD350" t="s">
        <v>184</v>
      </c>
      <c r="AE350">
        <v>0</v>
      </c>
      <c r="AF350">
        <v>0</v>
      </c>
      <c r="AG350" t="s">
        <v>4225</v>
      </c>
      <c r="AH350" t="s">
        <v>4226</v>
      </c>
      <c r="AI350" t="s">
        <v>4227</v>
      </c>
      <c r="AJ350" t="s">
        <v>4228</v>
      </c>
      <c r="AK350" t="s">
        <v>4229</v>
      </c>
      <c r="AL350" t="s">
        <v>4230</v>
      </c>
      <c r="AM350" t="s">
        <v>4231</v>
      </c>
      <c r="AN350" t="s">
        <v>4232</v>
      </c>
      <c r="AO350" t="s">
        <v>4233</v>
      </c>
      <c r="AP350" t="s">
        <v>4234</v>
      </c>
      <c r="AQ350" t="s">
        <v>4235</v>
      </c>
      <c r="AR350" t="s">
        <v>4236</v>
      </c>
      <c r="AS350" t="s">
        <v>4237</v>
      </c>
      <c r="AT350" t="s">
        <v>4238</v>
      </c>
      <c r="AU350" t="s">
        <v>4239</v>
      </c>
      <c r="AV350" t="s">
        <v>4240</v>
      </c>
      <c r="AW350" t="s">
        <v>4241</v>
      </c>
      <c r="AX350" t="s">
        <v>4242</v>
      </c>
      <c r="AY350" t="s">
        <v>4243</v>
      </c>
      <c r="AZ350" t="s">
        <v>4244</v>
      </c>
    </row>
    <row r="351" spans="1:62" x14ac:dyDescent="0.3">
      <c r="A351" t="s">
        <v>4245</v>
      </c>
      <c r="B351" t="str">
        <f>"0001536.62"</f>
        <v>0001536.62</v>
      </c>
      <c r="C351" t="s">
        <v>4246</v>
      </c>
      <c r="D351" t="s">
        <v>1050</v>
      </c>
      <c r="E351">
        <v>860</v>
      </c>
      <c r="F351">
        <v>530</v>
      </c>
      <c r="G351">
        <v>195</v>
      </c>
      <c r="I351">
        <v>80</v>
      </c>
      <c r="J351">
        <v>92</v>
      </c>
      <c r="K351">
        <v>0</v>
      </c>
      <c r="L351" t="s">
        <v>4247</v>
      </c>
      <c r="M351">
        <v>38.4</v>
      </c>
      <c r="N351">
        <v>0.5</v>
      </c>
      <c r="O351">
        <v>4620031186861</v>
      </c>
      <c r="Q351" t="s">
        <v>1544</v>
      </c>
      <c r="R351" t="s">
        <v>4248</v>
      </c>
      <c r="S351">
        <v>20</v>
      </c>
      <c r="U351" t="s">
        <v>4249</v>
      </c>
      <c r="V351" t="s">
        <v>1179</v>
      </c>
      <c r="Y351">
        <v>9403601001</v>
      </c>
      <c r="Z351" t="s">
        <v>4250</v>
      </c>
      <c r="AA351" t="s">
        <v>4251</v>
      </c>
      <c r="AB351">
        <v>6990</v>
      </c>
      <c r="AC351">
        <v>5825</v>
      </c>
      <c r="AD351" t="s">
        <v>1125</v>
      </c>
      <c r="AE351">
        <v>0</v>
      </c>
      <c r="AF351">
        <v>0</v>
      </c>
      <c r="AG351" t="s">
        <v>4252</v>
      </c>
      <c r="AH351" t="s">
        <v>4253</v>
      </c>
      <c r="AI351" t="s">
        <v>4254</v>
      </c>
    </row>
    <row r="352" spans="1:62" x14ac:dyDescent="0.3">
      <c r="A352" t="s">
        <v>4255</v>
      </c>
      <c r="B352" t="str">
        <f>"0001582.9"</f>
        <v>0001582.9</v>
      </c>
      <c r="C352" t="s">
        <v>304</v>
      </c>
      <c r="D352" t="s">
        <v>4256</v>
      </c>
      <c r="E352">
        <v>1225</v>
      </c>
      <c r="F352">
        <v>850</v>
      </c>
      <c r="G352">
        <v>120</v>
      </c>
      <c r="H352">
        <v>123</v>
      </c>
      <c r="I352">
        <v>80</v>
      </c>
      <c r="J352">
        <v>103</v>
      </c>
      <c r="K352" t="s">
        <v>4257</v>
      </c>
      <c r="L352" t="s">
        <v>3537</v>
      </c>
      <c r="M352">
        <v>32</v>
      </c>
      <c r="N352">
        <v>0.5</v>
      </c>
      <c r="O352">
        <v>4620031187592</v>
      </c>
      <c r="Q352" t="s">
        <v>1544</v>
      </c>
      <c r="S352">
        <v>10</v>
      </c>
      <c r="U352" t="s">
        <v>4258</v>
      </c>
      <c r="V352" t="s">
        <v>1054</v>
      </c>
      <c r="Y352">
        <v>9403500009</v>
      </c>
      <c r="Z352" t="s">
        <v>4259</v>
      </c>
      <c r="AA352" t="s">
        <v>4260</v>
      </c>
      <c r="AB352">
        <v>10490</v>
      </c>
      <c r="AC352">
        <v>8742</v>
      </c>
      <c r="AD352" t="s">
        <v>288</v>
      </c>
      <c r="AE352">
        <v>0</v>
      </c>
      <c r="AF352">
        <v>0</v>
      </c>
      <c r="AG352" t="s">
        <v>4261</v>
      </c>
      <c r="AH352" t="s">
        <v>4262</v>
      </c>
      <c r="AI352" t="s">
        <v>4263</v>
      </c>
      <c r="AJ352" t="s">
        <v>4264</v>
      </c>
      <c r="AK352" t="s">
        <v>4265</v>
      </c>
      <c r="AL352" t="s">
        <v>4266</v>
      </c>
      <c r="AM352" t="s">
        <v>4267</v>
      </c>
      <c r="AN352" t="s">
        <v>4268</v>
      </c>
      <c r="AO352" t="s">
        <v>4269</v>
      </c>
      <c r="AP352" t="s">
        <v>4270</v>
      </c>
      <c r="AQ352" t="s">
        <v>4271</v>
      </c>
      <c r="AR352" t="s">
        <v>4272</v>
      </c>
      <c r="AS352" t="s">
        <v>4273</v>
      </c>
      <c r="AT352" t="s">
        <v>4274</v>
      </c>
      <c r="AU352" t="s">
        <v>4275</v>
      </c>
      <c r="AV352" t="s">
        <v>4276</v>
      </c>
      <c r="AW352" t="s">
        <v>4277</v>
      </c>
      <c r="AX352" t="s">
        <v>4278</v>
      </c>
      <c r="AY352" t="s">
        <v>4279</v>
      </c>
      <c r="AZ352" t="s">
        <v>4280</v>
      </c>
    </row>
    <row r="353" spans="1:55" x14ac:dyDescent="0.3">
      <c r="A353" t="s">
        <v>4281</v>
      </c>
      <c r="B353" t="str">
        <f>"0001583.9"</f>
        <v>0001583.9</v>
      </c>
      <c r="C353" t="s">
        <v>304</v>
      </c>
      <c r="D353" t="s">
        <v>4256</v>
      </c>
      <c r="E353">
        <v>1225</v>
      </c>
      <c r="F353">
        <v>850</v>
      </c>
      <c r="G353">
        <v>120</v>
      </c>
      <c r="H353">
        <v>123</v>
      </c>
      <c r="I353">
        <v>80</v>
      </c>
      <c r="J353">
        <v>103</v>
      </c>
      <c r="K353" t="s">
        <v>4257</v>
      </c>
      <c r="L353" t="s">
        <v>3537</v>
      </c>
      <c r="M353">
        <v>32</v>
      </c>
      <c r="N353">
        <v>0.5</v>
      </c>
      <c r="O353">
        <v>4620031187608</v>
      </c>
      <c r="Q353" t="s">
        <v>1544</v>
      </c>
      <c r="S353">
        <v>10</v>
      </c>
      <c r="U353" t="s">
        <v>4258</v>
      </c>
      <c r="V353" t="s">
        <v>1132</v>
      </c>
      <c r="Y353">
        <v>9403500009</v>
      </c>
      <c r="Z353" t="s">
        <v>4282</v>
      </c>
      <c r="AA353" t="s">
        <v>4283</v>
      </c>
      <c r="AB353">
        <v>9990</v>
      </c>
      <c r="AC353">
        <v>8325</v>
      </c>
      <c r="AD353" t="s">
        <v>288</v>
      </c>
      <c r="AE353">
        <v>0</v>
      </c>
      <c r="AF353">
        <v>0</v>
      </c>
      <c r="AG353" t="s">
        <v>4284</v>
      </c>
      <c r="AH353" t="s">
        <v>4285</v>
      </c>
      <c r="AI353" t="s">
        <v>4286</v>
      </c>
      <c r="AJ353" t="s">
        <v>4287</v>
      </c>
    </row>
    <row r="354" spans="1:55" x14ac:dyDescent="0.3">
      <c r="A354" t="s">
        <v>4288</v>
      </c>
      <c r="B354" t="str">
        <f>"0001583.62"</f>
        <v>0001583.62</v>
      </c>
      <c r="C354" t="s">
        <v>4246</v>
      </c>
      <c r="D354" t="s">
        <v>4256</v>
      </c>
      <c r="E354">
        <v>1225</v>
      </c>
      <c r="F354">
        <v>850</v>
      </c>
      <c r="G354">
        <v>120</v>
      </c>
      <c r="H354">
        <v>123</v>
      </c>
      <c r="I354">
        <v>80</v>
      </c>
      <c r="J354">
        <v>103</v>
      </c>
      <c r="K354" t="s">
        <v>4257</v>
      </c>
      <c r="L354" t="s">
        <v>3537</v>
      </c>
      <c r="M354">
        <v>32</v>
      </c>
      <c r="N354">
        <v>0.5</v>
      </c>
      <c r="O354">
        <v>4620031187813</v>
      </c>
      <c r="Q354" t="s">
        <v>1544</v>
      </c>
      <c r="R354" t="s">
        <v>4248</v>
      </c>
      <c r="S354">
        <v>10</v>
      </c>
      <c r="U354" t="s">
        <v>4258</v>
      </c>
      <c r="V354" t="s">
        <v>1132</v>
      </c>
      <c r="Y354">
        <v>9403500009</v>
      </c>
      <c r="Z354" t="s">
        <v>4289</v>
      </c>
      <c r="AA354" t="s">
        <v>4290</v>
      </c>
      <c r="AB354">
        <v>9990</v>
      </c>
      <c r="AC354">
        <v>8325</v>
      </c>
      <c r="AD354" t="s">
        <v>288</v>
      </c>
      <c r="AE354">
        <v>0</v>
      </c>
      <c r="AF354">
        <v>0</v>
      </c>
      <c r="AG354" t="s">
        <v>4291</v>
      </c>
      <c r="AH354" t="s">
        <v>4292</v>
      </c>
      <c r="AI354" t="s">
        <v>4293</v>
      </c>
      <c r="AJ354" t="s">
        <v>4294</v>
      </c>
    </row>
    <row r="355" spans="1:55" x14ac:dyDescent="0.3">
      <c r="A355" t="s">
        <v>4295</v>
      </c>
      <c r="B355" t="str">
        <f>"0001583.55"</f>
        <v>0001583.55</v>
      </c>
      <c r="C355" t="s">
        <v>1718</v>
      </c>
      <c r="D355" t="s">
        <v>4256</v>
      </c>
      <c r="E355">
        <v>1225</v>
      </c>
      <c r="F355">
        <v>850</v>
      </c>
      <c r="G355">
        <v>120</v>
      </c>
      <c r="H355">
        <v>123</v>
      </c>
      <c r="I355">
        <v>80</v>
      </c>
      <c r="J355">
        <v>103</v>
      </c>
      <c r="K355" t="s">
        <v>4257</v>
      </c>
      <c r="L355" t="s">
        <v>3537</v>
      </c>
      <c r="M355">
        <v>32</v>
      </c>
      <c r="N355">
        <v>0.5</v>
      </c>
      <c r="O355">
        <v>4620031187806</v>
      </c>
      <c r="Q355" t="s">
        <v>1544</v>
      </c>
      <c r="R355" t="s">
        <v>4248</v>
      </c>
      <c r="S355">
        <v>10</v>
      </c>
      <c r="U355" t="s">
        <v>4258</v>
      </c>
      <c r="V355" t="s">
        <v>1132</v>
      </c>
      <c r="Y355">
        <v>9403500001</v>
      </c>
      <c r="Z355" t="s">
        <v>4296</v>
      </c>
      <c r="AA355" t="s">
        <v>4297</v>
      </c>
      <c r="AB355">
        <v>9990</v>
      </c>
      <c r="AC355">
        <v>8325</v>
      </c>
      <c r="AD355" t="s">
        <v>288</v>
      </c>
      <c r="AE355">
        <v>0</v>
      </c>
      <c r="AF355">
        <v>0</v>
      </c>
      <c r="AG355" t="s">
        <v>4298</v>
      </c>
      <c r="AH355" t="s">
        <v>4299</v>
      </c>
      <c r="AI355" t="s">
        <v>4300</v>
      </c>
      <c r="AJ355" t="s">
        <v>4301</v>
      </c>
    </row>
    <row r="356" spans="1:55" x14ac:dyDescent="0.3">
      <c r="A356" t="s">
        <v>4302</v>
      </c>
      <c r="B356" t="str">
        <f>"0001582.55"</f>
        <v>0001582.55</v>
      </c>
      <c r="C356" t="s">
        <v>1718</v>
      </c>
      <c r="D356" t="s">
        <v>4256</v>
      </c>
      <c r="E356">
        <v>1225</v>
      </c>
      <c r="F356">
        <v>850</v>
      </c>
      <c r="G356">
        <v>120</v>
      </c>
      <c r="H356">
        <v>123</v>
      </c>
      <c r="I356">
        <v>80</v>
      </c>
      <c r="J356">
        <v>103</v>
      </c>
      <c r="K356" t="s">
        <v>4257</v>
      </c>
      <c r="L356" t="s">
        <v>3537</v>
      </c>
      <c r="M356">
        <v>32</v>
      </c>
      <c r="N356">
        <v>0.5</v>
      </c>
      <c r="O356">
        <v>4620031187783</v>
      </c>
      <c r="Q356" t="s">
        <v>1544</v>
      </c>
      <c r="R356" t="s">
        <v>4248</v>
      </c>
      <c r="S356">
        <v>10</v>
      </c>
      <c r="U356" t="s">
        <v>4258</v>
      </c>
      <c r="V356" t="s">
        <v>1132</v>
      </c>
      <c r="Y356">
        <v>9403500009</v>
      </c>
      <c r="Z356" t="s">
        <v>4303</v>
      </c>
      <c r="AA356" t="s">
        <v>4304</v>
      </c>
      <c r="AB356">
        <v>10490</v>
      </c>
      <c r="AC356">
        <v>8742</v>
      </c>
      <c r="AD356" t="s">
        <v>288</v>
      </c>
      <c r="AE356">
        <v>0</v>
      </c>
      <c r="AF356">
        <v>0</v>
      </c>
      <c r="AG356" t="s">
        <v>4305</v>
      </c>
      <c r="AH356" t="s">
        <v>4306</v>
      </c>
      <c r="AI356" t="s">
        <v>4307</v>
      </c>
      <c r="AJ356" t="s">
        <v>4308</v>
      </c>
    </row>
    <row r="357" spans="1:55" x14ac:dyDescent="0.3">
      <c r="A357" t="s">
        <v>4309</v>
      </c>
      <c r="B357" t="str">
        <f>"0003053"</f>
        <v>0003053</v>
      </c>
      <c r="C357" t="s">
        <v>345</v>
      </c>
      <c r="D357" t="s">
        <v>280</v>
      </c>
      <c r="E357">
        <v>825</v>
      </c>
      <c r="F357">
        <v>620</v>
      </c>
      <c r="G357">
        <v>325</v>
      </c>
      <c r="K357">
        <v>0</v>
      </c>
      <c r="L357" s="1">
        <v>45833</v>
      </c>
      <c r="M357">
        <v>22.6</v>
      </c>
      <c r="N357">
        <v>1</v>
      </c>
      <c r="O357">
        <v>4640011883078</v>
      </c>
      <c r="Q357" t="s">
        <v>1544</v>
      </c>
      <c r="R357" t="s">
        <v>1869</v>
      </c>
      <c r="S357">
        <v>10</v>
      </c>
      <c r="U357" t="s">
        <v>4310</v>
      </c>
      <c r="V357" t="s">
        <v>845</v>
      </c>
      <c r="Y357">
        <v>9403500009</v>
      </c>
      <c r="Z357" t="s">
        <v>4311</v>
      </c>
      <c r="AA357" t="s">
        <v>4312</v>
      </c>
      <c r="AB357">
        <v>9990</v>
      </c>
      <c r="AC357">
        <v>8325</v>
      </c>
      <c r="AD357" t="s">
        <v>4313</v>
      </c>
      <c r="AG357" t="s">
        <v>4314</v>
      </c>
      <c r="AH357" t="s">
        <v>4315</v>
      </c>
      <c r="AI357" t="s">
        <v>4316</v>
      </c>
      <c r="AJ357" t="s">
        <v>4317</v>
      </c>
      <c r="AK357" t="s">
        <v>4318</v>
      </c>
      <c r="AL357" t="s">
        <v>4319</v>
      </c>
      <c r="AM357" t="s">
        <v>4320</v>
      </c>
      <c r="AN357" t="s">
        <v>4321</v>
      </c>
      <c r="AO357" t="s">
        <v>4322</v>
      </c>
      <c r="AP357" t="s">
        <v>4323</v>
      </c>
      <c r="AQ357" t="s">
        <v>4324</v>
      </c>
      <c r="AR357" t="s">
        <v>4325</v>
      </c>
      <c r="AS357" t="s">
        <v>4326</v>
      </c>
    </row>
    <row r="358" spans="1:55" x14ac:dyDescent="0.3">
      <c r="A358" t="s">
        <v>4327</v>
      </c>
      <c r="B358" t="str">
        <f>"827428"</f>
        <v>827428</v>
      </c>
      <c r="C358" t="s">
        <v>4328</v>
      </c>
      <c r="D358" t="s">
        <v>1831</v>
      </c>
      <c r="E358">
        <v>650</v>
      </c>
      <c r="F358">
        <v>510</v>
      </c>
      <c r="G358">
        <v>280</v>
      </c>
      <c r="H358">
        <v>51</v>
      </c>
      <c r="I358">
        <v>82</v>
      </c>
      <c r="J358">
        <v>100</v>
      </c>
      <c r="K358" t="s">
        <v>4329</v>
      </c>
      <c r="L358" s="1">
        <v>45846</v>
      </c>
      <c r="M358">
        <v>7.9</v>
      </c>
      <c r="O358">
        <v>4620031188216</v>
      </c>
      <c r="Q358" t="s">
        <v>3553</v>
      </c>
      <c r="R358" t="s">
        <v>4330</v>
      </c>
      <c r="S358">
        <v>10</v>
      </c>
      <c r="U358" t="s">
        <v>4331</v>
      </c>
      <c r="V358" t="s">
        <v>4332</v>
      </c>
      <c r="W358" t="s">
        <v>4333</v>
      </c>
      <c r="Y358">
        <v>9401710009</v>
      </c>
      <c r="Z358" t="s">
        <v>4334</v>
      </c>
      <c r="AA358" t="s">
        <v>4335</v>
      </c>
      <c r="AB358">
        <v>6490</v>
      </c>
      <c r="AC358">
        <v>5408</v>
      </c>
      <c r="AD358" t="s">
        <v>1836</v>
      </c>
      <c r="AE358">
        <v>0</v>
      </c>
      <c r="AF358">
        <v>0</v>
      </c>
      <c r="AG358" t="s">
        <v>4336</v>
      </c>
      <c r="AH358" t="s">
        <v>4337</v>
      </c>
      <c r="AI358" t="s">
        <v>4338</v>
      </c>
      <c r="AJ358" t="s">
        <v>4339</v>
      </c>
      <c r="AK358" t="s">
        <v>4340</v>
      </c>
      <c r="AL358" t="s">
        <v>4341</v>
      </c>
      <c r="AM358" t="s">
        <v>4342</v>
      </c>
      <c r="AN358" t="s">
        <v>4343</v>
      </c>
      <c r="AO358" t="s">
        <v>4344</v>
      </c>
      <c r="AP358" t="s">
        <v>4345</v>
      </c>
      <c r="AQ358" t="s">
        <v>4346</v>
      </c>
    </row>
    <row r="359" spans="1:55" x14ac:dyDescent="0.3">
      <c r="A359" t="s">
        <v>4347</v>
      </c>
      <c r="B359" t="str">
        <f>"827429"</f>
        <v>827429</v>
      </c>
      <c r="C359" t="s">
        <v>116</v>
      </c>
      <c r="D359" t="s">
        <v>1831</v>
      </c>
      <c r="E359">
        <v>650</v>
      </c>
      <c r="F359">
        <v>510</v>
      </c>
      <c r="G359">
        <v>280</v>
      </c>
      <c r="H359">
        <v>51</v>
      </c>
      <c r="I359">
        <v>82</v>
      </c>
      <c r="J359">
        <v>100</v>
      </c>
      <c r="K359" t="s">
        <v>4329</v>
      </c>
      <c r="L359" s="1">
        <v>45846</v>
      </c>
      <c r="M359">
        <v>7.9</v>
      </c>
      <c r="O359">
        <v>4620031188223</v>
      </c>
      <c r="Q359" t="s">
        <v>3553</v>
      </c>
      <c r="R359" t="s">
        <v>4348</v>
      </c>
      <c r="S359">
        <v>10</v>
      </c>
      <c r="U359" t="s">
        <v>4331</v>
      </c>
      <c r="V359" t="s">
        <v>4332</v>
      </c>
      <c r="W359" t="s">
        <v>4333</v>
      </c>
      <c r="Y359">
        <v>9401710009</v>
      </c>
      <c r="Z359" t="s">
        <v>4349</v>
      </c>
      <c r="AA359" t="s">
        <v>4350</v>
      </c>
      <c r="AB359">
        <v>7990</v>
      </c>
      <c r="AC359">
        <v>6658</v>
      </c>
      <c r="AD359" t="s">
        <v>1836</v>
      </c>
      <c r="AE359">
        <v>0</v>
      </c>
      <c r="AF359">
        <v>0</v>
      </c>
      <c r="AG359" t="s">
        <v>4351</v>
      </c>
      <c r="AH359" t="s">
        <v>4352</v>
      </c>
      <c r="AI359" t="s">
        <v>4353</v>
      </c>
      <c r="AJ359" t="s">
        <v>4354</v>
      </c>
      <c r="AK359" t="s">
        <v>4355</v>
      </c>
      <c r="AL359" t="s">
        <v>4356</v>
      </c>
      <c r="AM359" t="s">
        <v>4357</v>
      </c>
      <c r="AN359" t="s">
        <v>4358</v>
      </c>
      <c r="AO359" t="s">
        <v>4359</v>
      </c>
      <c r="AP359" t="s">
        <v>4360</v>
      </c>
    </row>
    <row r="360" spans="1:55" x14ac:dyDescent="0.3">
      <c r="A360" t="s">
        <v>4361</v>
      </c>
      <c r="B360" t="str">
        <f>"0001632.30"</f>
        <v>0001632.30</v>
      </c>
      <c r="C360" t="s">
        <v>345</v>
      </c>
      <c r="E360">
        <v>0</v>
      </c>
      <c r="F360">
        <v>0</v>
      </c>
      <c r="G360">
        <v>0</v>
      </c>
      <c r="I360">
        <v>135</v>
      </c>
      <c r="J360">
        <v>190</v>
      </c>
      <c r="K360">
        <v>0</v>
      </c>
      <c r="L360" t="s">
        <v>4362</v>
      </c>
      <c r="M360">
        <v>107</v>
      </c>
      <c r="N360">
        <v>0.33300000000000002</v>
      </c>
      <c r="O360">
        <v>4620031188780</v>
      </c>
      <c r="Q360" t="s">
        <v>1544</v>
      </c>
      <c r="S360">
        <v>20</v>
      </c>
      <c r="U360" t="s">
        <v>4363</v>
      </c>
      <c r="V360" t="s">
        <v>1536</v>
      </c>
      <c r="Y360">
        <v>9403601001</v>
      </c>
      <c r="Z360" t="s">
        <v>4364</v>
      </c>
      <c r="AA360" t="s">
        <v>4365</v>
      </c>
      <c r="AB360">
        <v>18990</v>
      </c>
      <c r="AC360">
        <v>15825</v>
      </c>
      <c r="AD360" t="s">
        <v>2472</v>
      </c>
      <c r="AG360" t="s">
        <v>4366</v>
      </c>
    </row>
    <row r="361" spans="1:55" x14ac:dyDescent="0.3">
      <c r="A361" t="s">
        <v>4367</v>
      </c>
      <c r="B361" t="str">
        <f>"0001575.9"</f>
        <v>0001575.9</v>
      </c>
      <c r="C361" t="s">
        <v>304</v>
      </c>
      <c r="D361" t="s">
        <v>1050</v>
      </c>
      <c r="E361">
        <v>1180</v>
      </c>
      <c r="F361">
        <v>1155</v>
      </c>
      <c r="G361">
        <v>260</v>
      </c>
      <c r="H361">
        <v>195</v>
      </c>
      <c r="J361">
        <v>114</v>
      </c>
      <c r="K361">
        <v>0</v>
      </c>
      <c r="L361" t="s">
        <v>4368</v>
      </c>
      <c r="M361">
        <v>79.8</v>
      </c>
      <c r="N361">
        <v>0.33300000000000002</v>
      </c>
      <c r="O361">
        <v>4620031187684</v>
      </c>
      <c r="Q361" t="s">
        <v>1544</v>
      </c>
      <c r="S361">
        <v>20</v>
      </c>
      <c r="U361" t="s">
        <v>4369</v>
      </c>
      <c r="V361" t="s">
        <v>2632</v>
      </c>
      <c r="Y361">
        <v>9403500001</v>
      </c>
      <c r="Z361" t="s">
        <v>4370</v>
      </c>
      <c r="AA361" t="s">
        <v>4371</v>
      </c>
      <c r="AB361">
        <v>8490</v>
      </c>
      <c r="AC361">
        <v>7075</v>
      </c>
      <c r="AD361" t="s">
        <v>2592</v>
      </c>
      <c r="AE361">
        <v>0</v>
      </c>
      <c r="AF361">
        <v>6</v>
      </c>
      <c r="AG361" t="s">
        <v>4372</v>
      </c>
      <c r="AH361" t="s">
        <v>4373</v>
      </c>
      <c r="AI361" t="s">
        <v>4374</v>
      </c>
      <c r="AJ361" t="s">
        <v>4375</v>
      </c>
      <c r="AK361" t="s">
        <v>4376</v>
      </c>
      <c r="AL361" t="s">
        <v>4377</v>
      </c>
      <c r="AM361" t="s">
        <v>4378</v>
      </c>
      <c r="AN361" t="s">
        <v>4379</v>
      </c>
      <c r="AO361" t="s">
        <v>4380</v>
      </c>
      <c r="AP361" t="s">
        <v>4381</v>
      </c>
      <c r="AQ361" t="s">
        <v>4382</v>
      </c>
      <c r="AR361" t="s">
        <v>4383</v>
      </c>
    </row>
    <row r="362" spans="1:55" x14ac:dyDescent="0.3">
      <c r="A362" t="s">
        <v>4384</v>
      </c>
      <c r="B362" t="str">
        <f>"0001575.41"</f>
        <v>0001575.41</v>
      </c>
      <c r="E362">
        <v>1180</v>
      </c>
      <c r="F362">
        <v>1155</v>
      </c>
      <c r="G362">
        <v>260</v>
      </c>
      <c r="K362">
        <v>0</v>
      </c>
      <c r="L362" t="s">
        <v>4368</v>
      </c>
      <c r="M362">
        <v>79.8</v>
      </c>
      <c r="N362">
        <v>0.33300000000000002</v>
      </c>
      <c r="O362">
        <v>4620031187691</v>
      </c>
      <c r="Q362" t="s">
        <v>1544</v>
      </c>
      <c r="S362">
        <v>20</v>
      </c>
      <c r="U362" t="s">
        <v>4385</v>
      </c>
      <c r="V362" t="s">
        <v>181</v>
      </c>
      <c r="Y362">
        <v>9403500001</v>
      </c>
      <c r="Z362" t="s">
        <v>4386</v>
      </c>
      <c r="AA362" t="s">
        <v>4387</v>
      </c>
      <c r="AB362">
        <v>11990</v>
      </c>
      <c r="AC362">
        <v>9992</v>
      </c>
      <c r="AD362" t="s">
        <v>2592</v>
      </c>
      <c r="AE362">
        <v>0</v>
      </c>
      <c r="AF362">
        <v>0</v>
      </c>
      <c r="AG362" t="s">
        <v>4388</v>
      </c>
      <c r="AH362" t="s">
        <v>4389</v>
      </c>
      <c r="AI362" t="s">
        <v>4390</v>
      </c>
      <c r="AJ362" t="s">
        <v>4391</v>
      </c>
      <c r="AK362" t="s">
        <v>4392</v>
      </c>
      <c r="AL362" t="s">
        <v>4393</v>
      </c>
      <c r="AM362" t="s">
        <v>4394</v>
      </c>
      <c r="AN362" t="s">
        <v>4395</v>
      </c>
      <c r="AO362" t="s">
        <v>4396</v>
      </c>
      <c r="AP362" t="s">
        <v>4397</v>
      </c>
      <c r="AQ362" t="s">
        <v>4398</v>
      </c>
      <c r="AR362" t="s">
        <v>4399</v>
      </c>
      <c r="AS362" t="s">
        <v>4400</v>
      </c>
      <c r="AT362" t="s">
        <v>4401</v>
      </c>
      <c r="AU362" t="s">
        <v>4402</v>
      </c>
    </row>
    <row r="363" spans="1:55" x14ac:dyDescent="0.3">
      <c r="A363" t="s">
        <v>4403</v>
      </c>
      <c r="B363" t="str">
        <f>"0001302.9"</f>
        <v>0001302.9</v>
      </c>
      <c r="C363" t="s">
        <v>304</v>
      </c>
      <c r="D363" t="s">
        <v>1050</v>
      </c>
      <c r="E363">
        <v>1955</v>
      </c>
      <c r="F363">
        <v>555</v>
      </c>
      <c r="G363">
        <v>250</v>
      </c>
      <c r="I363">
        <v>70</v>
      </c>
      <c r="J363">
        <v>190</v>
      </c>
      <c r="K363">
        <v>0</v>
      </c>
      <c r="L363" t="s">
        <v>4404</v>
      </c>
      <c r="M363">
        <v>67.900000000000006</v>
      </c>
      <c r="N363">
        <v>0.5</v>
      </c>
      <c r="O363">
        <v>4610018235903</v>
      </c>
      <c r="Q363" t="s">
        <v>1544</v>
      </c>
      <c r="R363" t="s">
        <v>1869</v>
      </c>
      <c r="S363">
        <v>20</v>
      </c>
      <c r="U363" t="s">
        <v>4405</v>
      </c>
      <c r="V363" t="s">
        <v>1054</v>
      </c>
      <c r="Y363">
        <v>9403601001</v>
      </c>
      <c r="Z363" t="s">
        <v>4406</v>
      </c>
      <c r="AA363" t="s">
        <v>4407</v>
      </c>
      <c r="AB363">
        <v>12490</v>
      </c>
      <c r="AC363">
        <v>10408</v>
      </c>
      <c r="AD363" t="s">
        <v>2472</v>
      </c>
      <c r="AE363">
        <v>0</v>
      </c>
      <c r="AF363">
        <v>0</v>
      </c>
      <c r="AG363" t="s">
        <v>4408</v>
      </c>
      <c r="AH363" t="s">
        <v>4409</v>
      </c>
      <c r="AI363" t="s">
        <v>4410</v>
      </c>
      <c r="AJ363" t="s">
        <v>4411</v>
      </c>
      <c r="AK363" t="s">
        <v>4412</v>
      </c>
      <c r="AL363" t="s">
        <v>4413</v>
      </c>
      <c r="AM363" t="s">
        <v>4414</v>
      </c>
      <c r="AN363" t="s">
        <v>4415</v>
      </c>
      <c r="AO363" t="s">
        <v>4416</v>
      </c>
      <c r="AP363" t="s">
        <v>4417</v>
      </c>
      <c r="AQ363" t="s">
        <v>4418</v>
      </c>
      <c r="AR363" t="s">
        <v>4419</v>
      </c>
      <c r="AS363" t="s">
        <v>4420</v>
      </c>
      <c r="AT363" t="s">
        <v>4421</v>
      </c>
      <c r="AU363" t="s">
        <v>4422</v>
      </c>
      <c r="AV363" t="s">
        <v>4423</v>
      </c>
      <c r="AW363" t="s">
        <v>4424</v>
      </c>
      <c r="AX363" t="s">
        <v>4425</v>
      </c>
      <c r="AY363" t="s">
        <v>4426</v>
      </c>
      <c r="AZ363" t="s">
        <v>4427</v>
      </c>
      <c r="BA363" t="s">
        <v>4428</v>
      </c>
      <c r="BB363" t="s">
        <v>4429</v>
      </c>
      <c r="BC363" t="s">
        <v>4430</v>
      </c>
    </row>
    <row r="364" spans="1:55" x14ac:dyDescent="0.3">
      <c r="A364" t="s">
        <v>4431</v>
      </c>
      <c r="B364" t="str">
        <f>"0001231.11"</f>
        <v>0001231.11</v>
      </c>
      <c r="C364" t="s">
        <v>1093</v>
      </c>
      <c r="D364" t="s">
        <v>1050</v>
      </c>
      <c r="E364">
        <v>1910</v>
      </c>
      <c r="F364">
        <v>510</v>
      </c>
      <c r="G364">
        <v>95</v>
      </c>
      <c r="I364">
        <v>45</v>
      </c>
      <c r="J364">
        <v>190</v>
      </c>
      <c r="K364">
        <v>0</v>
      </c>
      <c r="L364">
        <v>45</v>
      </c>
      <c r="M364">
        <v>43</v>
      </c>
      <c r="O364">
        <v>4610018238973</v>
      </c>
      <c r="Q364" t="s">
        <v>1544</v>
      </c>
      <c r="R364" t="s">
        <v>1869</v>
      </c>
      <c r="S364">
        <v>20</v>
      </c>
      <c r="U364" t="s">
        <v>2133</v>
      </c>
      <c r="V364" t="s">
        <v>1536</v>
      </c>
      <c r="Y364">
        <v>9403601001</v>
      </c>
      <c r="Z364" t="s">
        <v>4432</v>
      </c>
      <c r="AA364" t="s">
        <v>4433</v>
      </c>
      <c r="AB364">
        <v>5000</v>
      </c>
      <c r="AC364">
        <v>4167</v>
      </c>
      <c r="AD364" t="s">
        <v>2472</v>
      </c>
      <c r="AE364">
        <v>0</v>
      </c>
      <c r="AF364">
        <v>0</v>
      </c>
      <c r="AG364" t="s">
        <v>4434</v>
      </c>
    </row>
    <row r="365" spans="1:55" x14ac:dyDescent="0.3">
      <c r="A365" t="s">
        <v>4435</v>
      </c>
      <c r="B365" t="str">
        <f>"0001642-2"</f>
        <v>0001642-2</v>
      </c>
      <c r="C365" t="s">
        <v>304</v>
      </c>
      <c r="D365" t="s">
        <v>584</v>
      </c>
      <c r="E365">
        <v>950</v>
      </c>
      <c r="F365">
        <v>530</v>
      </c>
      <c r="G365">
        <v>120</v>
      </c>
      <c r="H365">
        <v>90</v>
      </c>
      <c r="I365">
        <v>50</v>
      </c>
      <c r="K365">
        <v>0</v>
      </c>
      <c r="L365" s="1">
        <v>45689</v>
      </c>
      <c r="M365">
        <v>1.05</v>
      </c>
      <c r="O365">
        <v>4630074140270</v>
      </c>
      <c r="Q365" t="s">
        <v>1544</v>
      </c>
      <c r="S365">
        <v>20</v>
      </c>
      <c r="U365" t="s">
        <v>4436</v>
      </c>
      <c r="V365" t="s">
        <v>3282</v>
      </c>
      <c r="Y365">
        <v>9404299000</v>
      </c>
      <c r="Z365" t="s">
        <v>4437</v>
      </c>
      <c r="AA365" t="s">
        <v>4438</v>
      </c>
      <c r="AB365">
        <v>1837</v>
      </c>
      <c r="AC365">
        <v>1531</v>
      </c>
      <c r="AD365" t="s">
        <v>3279</v>
      </c>
      <c r="AE365">
        <v>0</v>
      </c>
      <c r="AF365">
        <v>0</v>
      </c>
    </row>
    <row r="366" spans="1:55" x14ac:dyDescent="0.3">
      <c r="A366" t="s">
        <v>4439</v>
      </c>
      <c r="B366" t="str">
        <f>"0001302.42"</f>
        <v>0001302.42</v>
      </c>
      <c r="C366" t="s">
        <v>1644</v>
      </c>
      <c r="D366" t="s">
        <v>1050</v>
      </c>
      <c r="E366">
        <v>1955</v>
      </c>
      <c r="F366">
        <v>555</v>
      </c>
      <c r="G366">
        <v>250</v>
      </c>
      <c r="I366">
        <v>70</v>
      </c>
      <c r="J366">
        <v>190</v>
      </c>
      <c r="K366">
        <v>0</v>
      </c>
      <c r="L366" t="s">
        <v>4404</v>
      </c>
      <c r="M366">
        <v>67.900000000000006</v>
      </c>
      <c r="N366">
        <v>0.5</v>
      </c>
      <c r="O366">
        <v>4610018235910</v>
      </c>
      <c r="Q366" t="s">
        <v>1544</v>
      </c>
      <c r="R366" t="s">
        <v>1869</v>
      </c>
      <c r="S366">
        <v>20</v>
      </c>
      <c r="U366" t="s">
        <v>4440</v>
      </c>
      <c r="V366" t="s">
        <v>2103</v>
      </c>
      <c r="Y366">
        <v>9403601001</v>
      </c>
      <c r="Z366" t="s">
        <v>4441</v>
      </c>
      <c r="AA366" t="s">
        <v>4442</v>
      </c>
      <c r="AB366">
        <v>12490</v>
      </c>
      <c r="AC366">
        <v>10408</v>
      </c>
      <c r="AD366" t="s">
        <v>2472</v>
      </c>
      <c r="AE366">
        <v>0</v>
      </c>
      <c r="AF366">
        <v>2</v>
      </c>
      <c r="AG366" t="s">
        <v>4443</v>
      </c>
      <c r="AH366" t="s">
        <v>4444</v>
      </c>
      <c r="AI366" t="s">
        <v>4445</v>
      </c>
      <c r="AJ366" t="s">
        <v>4446</v>
      </c>
      <c r="AK366" t="s">
        <v>4447</v>
      </c>
      <c r="AL366" t="s">
        <v>4448</v>
      </c>
      <c r="AM366" t="s">
        <v>4449</v>
      </c>
      <c r="AN366" t="s">
        <v>4450</v>
      </c>
      <c r="AO366" t="s">
        <v>4451</v>
      </c>
    </row>
    <row r="367" spans="1:55" x14ac:dyDescent="0.3">
      <c r="A367" t="s">
        <v>4452</v>
      </c>
      <c r="B367" t="str">
        <f>"0001580.9"</f>
        <v>0001580.9</v>
      </c>
      <c r="C367" t="s">
        <v>304</v>
      </c>
      <c r="D367" t="s">
        <v>1050</v>
      </c>
      <c r="E367">
        <v>810</v>
      </c>
      <c r="F367">
        <v>530</v>
      </c>
      <c r="G367">
        <v>75</v>
      </c>
      <c r="I367">
        <v>75</v>
      </c>
      <c r="J367">
        <v>69</v>
      </c>
      <c r="K367">
        <v>0</v>
      </c>
      <c r="L367">
        <v>13</v>
      </c>
      <c r="M367">
        <v>12</v>
      </c>
      <c r="O367">
        <v>4620031187745</v>
      </c>
      <c r="Q367" t="s">
        <v>1544</v>
      </c>
      <c r="R367" t="s">
        <v>1869</v>
      </c>
      <c r="S367">
        <v>20</v>
      </c>
      <c r="U367" t="s">
        <v>4453</v>
      </c>
      <c r="V367" t="s">
        <v>4454</v>
      </c>
      <c r="Y367">
        <v>9403601001</v>
      </c>
      <c r="Z367" t="s">
        <v>4455</v>
      </c>
      <c r="AA367" t="s">
        <v>4456</v>
      </c>
      <c r="AB367">
        <v>2500</v>
      </c>
      <c r="AC367">
        <v>2083</v>
      </c>
      <c r="AD367" t="s">
        <v>2592</v>
      </c>
      <c r="AE367">
        <v>0</v>
      </c>
      <c r="AF367">
        <v>0</v>
      </c>
      <c r="AG367" t="s">
        <v>4457</v>
      </c>
    </row>
    <row r="368" spans="1:55" x14ac:dyDescent="0.3">
      <c r="A368" t="s">
        <v>4458</v>
      </c>
      <c r="B368" t="str">
        <f>"0001579.9"</f>
        <v>0001579.9</v>
      </c>
      <c r="C368" t="s">
        <v>304</v>
      </c>
      <c r="D368" t="s">
        <v>1050</v>
      </c>
      <c r="E368">
        <v>810</v>
      </c>
      <c r="F368">
        <v>820</v>
      </c>
      <c r="G368">
        <v>75</v>
      </c>
      <c r="I368">
        <v>76</v>
      </c>
      <c r="J368">
        <v>69</v>
      </c>
      <c r="K368">
        <v>0</v>
      </c>
      <c r="L368" s="1">
        <v>45886</v>
      </c>
      <c r="M368">
        <v>16.8</v>
      </c>
      <c r="O368">
        <v>4620031187721</v>
      </c>
      <c r="Q368" t="s">
        <v>1544</v>
      </c>
      <c r="R368" t="s">
        <v>1869</v>
      </c>
      <c r="S368">
        <v>20</v>
      </c>
      <c r="U368" t="s">
        <v>4459</v>
      </c>
      <c r="V368" t="s">
        <v>4460</v>
      </c>
      <c r="Y368">
        <v>9403601001</v>
      </c>
      <c r="Z368" t="s">
        <v>4461</v>
      </c>
      <c r="AA368" t="s">
        <v>4462</v>
      </c>
      <c r="AB368">
        <v>4500</v>
      </c>
      <c r="AC368">
        <v>3750</v>
      </c>
      <c r="AD368" t="s">
        <v>2592</v>
      </c>
      <c r="AE368">
        <v>0</v>
      </c>
      <c r="AF368">
        <v>0</v>
      </c>
      <c r="AG368" t="s">
        <v>4463</v>
      </c>
    </row>
    <row r="369" spans="1:54" x14ac:dyDescent="0.3">
      <c r="A369" t="s">
        <v>4464</v>
      </c>
      <c r="B369" t="str">
        <f>"0004336-1"</f>
        <v>0004336-1</v>
      </c>
      <c r="C369" t="s">
        <v>144</v>
      </c>
      <c r="D369" t="s">
        <v>2290</v>
      </c>
      <c r="E369">
        <v>780</v>
      </c>
      <c r="F369">
        <v>470</v>
      </c>
      <c r="G369">
        <v>80</v>
      </c>
      <c r="H369">
        <v>79</v>
      </c>
      <c r="I369">
        <v>49</v>
      </c>
      <c r="K369">
        <v>0</v>
      </c>
      <c r="L369" s="1">
        <v>45718</v>
      </c>
      <c r="M369">
        <v>2.2000000000000002</v>
      </c>
      <c r="O369">
        <v>4620031188797</v>
      </c>
      <c r="Q369" t="s">
        <v>88</v>
      </c>
      <c r="S369">
        <v>20</v>
      </c>
      <c r="U369" t="s">
        <v>590</v>
      </c>
      <c r="V369" t="s">
        <v>90</v>
      </c>
      <c r="Y369">
        <v>4421991000</v>
      </c>
      <c r="Z369" t="s">
        <v>4465</v>
      </c>
      <c r="AA369" t="s">
        <v>4466</v>
      </c>
      <c r="AB369">
        <v>800</v>
      </c>
      <c r="AC369">
        <v>667</v>
      </c>
      <c r="AD369" t="s">
        <v>240</v>
      </c>
      <c r="AE369">
        <v>0</v>
      </c>
      <c r="AF369">
        <v>0</v>
      </c>
      <c r="AG369" t="s">
        <v>4467</v>
      </c>
      <c r="AH369" t="s">
        <v>4468</v>
      </c>
    </row>
    <row r="370" spans="1:54" x14ac:dyDescent="0.3">
      <c r="A370" t="s">
        <v>4469</v>
      </c>
      <c r="B370" t="str">
        <f>"0004336-2"</f>
        <v>0004336-2</v>
      </c>
      <c r="C370" t="s">
        <v>116</v>
      </c>
      <c r="D370" t="s">
        <v>2290</v>
      </c>
      <c r="E370">
        <v>780</v>
      </c>
      <c r="F370">
        <v>470</v>
      </c>
      <c r="G370">
        <v>80</v>
      </c>
      <c r="H370">
        <v>79</v>
      </c>
      <c r="I370">
        <v>49</v>
      </c>
      <c r="K370">
        <v>0</v>
      </c>
      <c r="L370" s="1">
        <v>45718</v>
      </c>
      <c r="M370">
        <v>2.2000000000000002</v>
      </c>
      <c r="O370">
        <v>4620031188803</v>
      </c>
      <c r="Q370" t="s">
        <v>88</v>
      </c>
      <c r="S370">
        <v>20</v>
      </c>
      <c r="U370" t="s">
        <v>590</v>
      </c>
      <c r="V370" t="s">
        <v>90</v>
      </c>
      <c r="Y370">
        <v>4421991000</v>
      </c>
      <c r="Z370" t="s">
        <v>4470</v>
      </c>
      <c r="AA370" t="s">
        <v>4471</v>
      </c>
      <c r="AB370">
        <v>900</v>
      </c>
      <c r="AC370">
        <v>750</v>
      </c>
      <c r="AD370" t="s">
        <v>240</v>
      </c>
      <c r="AE370">
        <v>0</v>
      </c>
      <c r="AF370">
        <v>0</v>
      </c>
      <c r="AG370" t="s">
        <v>4472</v>
      </c>
      <c r="AH370" t="s">
        <v>4473</v>
      </c>
    </row>
    <row r="371" spans="1:54" x14ac:dyDescent="0.3">
      <c r="A371" t="s">
        <v>4474</v>
      </c>
      <c r="B371" t="str">
        <f>"0004336-3"</f>
        <v>0004336-3</v>
      </c>
      <c r="C371" t="s">
        <v>658</v>
      </c>
      <c r="D371" t="s">
        <v>2290</v>
      </c>
      <c r="E371">
        <v>780</v>
      </c>
      <c r="F371">
        <v>470</v>
      </c>
      <c r="G371">
        <v>80</v>
      </c>
      <c r="H371">
        <v>79</v>
      </c>
      <c r="I371">
        <v>49</v>
      </c>
      <c r="K371">
        <v>0</v>
      </c>
      <c r="L371" s="1">
        <v>45718</v>
      </c>
      <c r="M371">
        <v>2.2000000000000002</v>
      </c>
      <c r="O371">
        <v>4620031188810</v>
      </c>
      <c r="Q371" t="s">
        <v>88</v>
      </c>
      <c r="S371">
        <v>20</v>
      </c>
      <c r="U371" t="s">
        <v>590</v>
      </c>
      <c r="V371" t="s">
        <v>90</v>
      </c>
      <c r="Y371">
        <v>4421991000</v>
      </c>
      <c r="Z371" t="s">
        <v>4475</v>
      </c>
      <c r="AA371" t="s">
        <v>4476</v>
      </c>
      <c r="AB371">
        <v>800</v>
      </c>
      <c r="AC371">
        <v>667</v>
      </c>
      <c r="AD371" t="s">
        <v>240</v>
      </c>
      <c r="AE371">
        <v>0</v>
      </c>
      <c r="AF371">
        <v>0</v>
      </c>
      <c r="AG371" t="s">
        <v>4477</v>
      </c>
      <c r="AH371" t="s">
        <v>4478</v>
      </c>
    </row>
    <row r="372" spans="1:54" x14ac:dyDescent="0.3">
      <c r="A372" t="s">
        <v>4479</v>
      </c>
      <c r="B372" t="str">
        <f>"0004336-5"</f>
        <v>0004336-5</v>
      </c>
      <c r="C372" t="s">
        <v>671</v>
      </c>
      <c r="D372" t="s">
        <v>2290</v>
      </c>
      <c r="E372">
        <v>780</v>
      </c>
      <c r="F372">
        <v>470</v>
      </c>
      <c r="G372">
        <v>80</v>
      </c>
      <c r="H372">
        <v>79</v>
      </c>
      <c r="I372">
        <v>49</v>
      </c>
      <c r="K372">
        <v>0</v>
      </c>
      <c r="L372" s="1">
        <v>45718</v>
      </c>
      <c r="M372">
        <v>2.2000000000000002</v>
      </c>
      <c r="O372">
        <v>4620031188834</v>
      </c>
      <c r="Q372" t="s">
        <v>88</v>
      </c>
      <c r="S372">
        <v>20</v>
      </c>
      <c r="U372" t="s">
        <v>590</v>
      </c>
      <c r="V372" t="s">
        <v>90</v>
      </c>
      <c r="Y372">
        <v>4421991000</v>
      </c>
      <c r="Z372" t="s">
        <v>4480</v>
      </c>
      <c r="AA372" t="s">
        <v>4481</v>
      </c>
      <c r="AB372">
        <v>800</v>
      </c>
      <c r="AC372">
        <v>667</v>
      </c>
      <c r="AD372" t="s">
        <v>240</v>
      </c>
      <c r="AE372">
        <v>0</v>
      </c>
      <c r="AF372">
        <v>0</v>
      </c>
      <c r="AG372" t="s">
        <v>4482</v>
      </c>
      <c r="AH372" t="s">
        <v>4483</v>
      </c>
    </row>
    <row r="373" spans="1:54" x14ac:dyDescent="0.3">
      <c r="A373" t="s">
        <v>4484</v>
      </c>
      <c r="B373" t="str">
        <f>"0003053-01"</f>
        <v>0003053-01</v>
      </c>
      <c r="C373" t="s">
        <v>1534</v>
      </c>
      <c r="D373" t="s">
        <v>280</v>
      </c>
      <c r="E373">
        <v>825</v>
      </c>
      <c r="F373">
        <v>620</v>
      </c>
      <c r="G373">
        <v>325</v>
      </c>
      <c r="K373">
        <v>0</v>
      </c>
      <c r="L373" s="1">
        <v>45833</v>
      </c>
      <c r="M373">
        <v>22.6</v>
      </c>
      <c r="O373">
        <v>4640011883085</v>
      </c>
      <c r="Q373" t="s">
        <v>1544</v>
      </c>
      <c r="R373" t="s">
        <v>1869</v>
      </c>
      <c r="S373">
        <v>10</v>
      </c>
      <c r="U373" t="s">
        <v>4485</v>
      </c>
      <c r="V373" t="s">
        <v>285</v>
      </c>
      <c r="Y373">
        <v>9403500009</v>
      </c>
      <c r="Z373" t="s">
        <v>4486</v>
      </c>
      <c r="AA373" t="s">
        <v>4487</v>
      </c>
      <c r="AB373">
        <v>8990</v>
      </c>
      <c r="AC373">
        <v>7492</v>
      </c>
      <c r="AD373" t="s">
        <v>4313</v>
      </c>
      <c r="AG373" t="s">
        <v>4488</v>
      </c>
      <c r="AH373" t="s">
        <v>4489</v>
      </c>
      <c r="AI373" t="s">
        <v>4490</v>
      </c>
      <c r="AJ373" t="s">
        <v>4491</v>
      </c>
      <c r="AK373" t="s">
        <v>4492</v>
      </c>
      <c r="AL373" t="s">
        <v>4493</v>
      </c>
      <c r="AM373" t="s">
        <v>4494</v>
      </c>
      <c r="AN373" t="s">
        <v>4495</v>
      </c>
      <c r="AO373" t="s">
        <v>4496</v>
      </c>
      <c r="AP373" t="s">
        <v>4497</v>
      </c>
      <c r="AQ373" t="s">
        <v>4498</v>
      </c>
      <c r="AR373" t="s">
        <v>4499</v>
      </c>
      <c r="AS373" t="s">
        <v>4500</v>
      </c>
    </row>
    <row r="374" spans="1:54" x14ac:dyDescent="0.3">
      <c r="A374" t="s">
        <v>4501</v>
      </c>
      <c r="B374" t="str">
        <f>"0003053-02"</f>
        <v>0003053-02</v>
      </c>
      <c r="C374" t="s">
        <v>853</v>
      </c>
      <c r="D374" t="s">
        <v>280</v>
      </c>
      <c r="E374">
        <v>825</v>
      </c>
      <c r="F374">
        <v>620</v>
      </c>
      <c r="G374">
        <v>325</v>
      </c>
      <c r="K374">
        <v>0</v>
      </c>
      <c r="L374" s="1">
        <v>45833</v>
      </c>
      <c r="M374">
        <v>22.6</v>
      </c>
      <c r="O374">
        <v>4640011883092</v>
      </c>
      <c r="Q374" t="s">
        <v>1544</v>
      </c>
      <c r="R374" t="s">
        <v>1869</v>
      </c>
      <c r="S374">
        <v>10</v>
      </c>
      <c r="U374" t="s">
        <v>4485</v>
      </c>
      <c r="V374" t="s">
        <v>845</v>
      </c>
      <c r="Y374">
        <v>9403500009</v>
      </c>
      <c r="Z374" t="s">
        <v>4502</v>
      </c>
      <c r="AA374" t="s">
        <v>4503</v>
      </c>
      <c r="AB374">
        <v>9990</v>
      </c>
      <c r="AC374">
        <v>8325</v>
      </c>
      <c r="AD374" t="s">
        <v>4313</v>
      </c>
      <c r="AG374" t="s">
        <v>4504</v>
      </c>
      <c r="AH374" t="s">
        <v>4505</v>
      </c>
      <c r="AI374" t="s">
        <v>4506</v>
      </c>
      <c r="AJ374" t="s">
        <v>4507</v>
      </c>
      <c r="AK374" t="s">
        <v>4508</v>
      </c>
      <c r="AL374" t="s">
        <v>4509</v>
      </c>
      <c r="AM374" t="s">
        <v>4510</v>
      </c>
      <c r="AN374" t="s">
        <v>4511</v>
      </c>
      <c r="AO374" t="s">
        <v>4512</v>
      </c>
      <c r="AP374" t="s">
        <v>4513</v>
      </c>
      <c r="AQ374" t="s">
        <v>4514</v>
      </c>
      <c r="AR374" t="s">
        <v>4515</v>
      </c>
      <c r="AS374" t="s">
        <v>4516</v>
      </c>
      <c r="AT374" t="s">
        <v>4517</v>
      </c>
    </row>
    <row r="375" spans="1:54" x14ac:dyDescent="0.3">
      <c r="A375" t="s">
        <v>4518</v>
      </c>
      <c r="B375" t="str">
        <f>"0003053.1"</f>
        <v>0003053.1</v>
      </c>
      <c r="C375" t="s">
        <v>345</v>
      </c>
      <c r="D375" t="s">
        <v>280</v>
      </c>
      <c r="E375">
        <v>1285</v>
      </c>
      <c r="F375">
        <v>105</v>
      </c>
      <c r="G375">
        <v>55</v>
      </c>
      <c r="H375">
        <v>128</v>
      </c>
      <c r="I375">
        <v>90</v>
      </c>
      <c r="J375">
        <v>30</v>
      </c>
      <c r="K375" t="s">
        <v>4519</v>
      </c>
      <c r="L375" s="1">
        <v>45659</v>
      </c>
      <c r="M375">
        <v>1.8</v>
      </c>
      <c r="O375">
        <v>4640011883146</v>
      </c>
      <c r="Q375" t="s">
        <v>1544</v>
      </c>
      <c r="S375">
        <v>20</v>
      </c>
      <c r="U375" t="s">
        <v>4520</v>
      </c>
      <c r="V375" t="s">
        <v>285</v>
      </c>
      <c r="Y375">
        <v>9403500009</v>
      </c>
      <c r="Z375" t="s">
        <v>4521</v>
      </c>
      <c r="AA375" t="s">
        <v>4522</v>
      </c>
      <c r="AB375">
        <v>780</v>
      </c>
      <c r="AC375">
        <v>650</v>
      </c>
      <c r="AD375" t="s">
        <v>3477</v>
      </c>
      <c r="AE375">
        <v>0</v>
      </c>
      <c r="AF375">
        <v>0</v>
      </c>
    </row>
    <row r="376" spans="1:54" x14ac:dyDescent="0.3">
      <c r="A376" t="s">
        <v>4523</v>
      </c>
      <c r="B376" t="str">
        <f>"0003053.1-01"</f>
        <v>0003053.1-01</v>
      </c>
      <c r="C376" t="s">
        <v>1534</v>
      </c>
      <c r="D376" t="s">
        <v>280</v>
      </c>
      <c r="E376">
        <v>1285</v>
      </c>
      <c r="F376">
        <v>105</v>
      </c>
      <c r="G376">
        <v>55</v>
      </c>
      <c r="H376">
        <v>128</v>
      </c>
      <c r="I376">
        <v>90</v>
      </c>
      <c r="J376">
        <v>30</v>
      </c>
      <c r="K376" t="s">
        <v>4519</v>
      </c>
      <c r="L376" s="1">
        <v>45659</v>
      </c>
      <c r="M376">
        <v>1.8</v>
      </c>
      <c r="O376">
        <v>4640011883153</v>
      </c>
      <c r="Q376" t="s">
        <v>1544</v>
      </c>
      <c r="S376">
        <v>20</v>
      </c>
      <c r="U376" t="s">
        <v>4520</v>
      </c>
      <c r="V376" t="s">
        <v>285</v>
      </c>
      <c r="Y376">
        <v>9403500009</v>
      </c>
      <c r="Z376" t="s">
        <v>4524</v>
      </c>
      <c r="AA376" t="s">
        <v>4525</v>
      </c>
      <c r="AB376">
        <v>780</v>
      </c>
      <c r="AC376">
        <v>650</v>
      </c>
      <c r="AD376" t="s">
        <v>3477</v>
      </c>
      <c r="AE376">
        <v>0</v>
      </c>
      <c r="AF376">
        <v>0</v>
      </c>
    </row>
    <row r="377" spans="1:54" x14ac:dyDescent="0.3">
      <c r="A377" t="s">
        <v>4526</v>
      </c>
      <c r="B377" t="str">
        <f>"0003053.1-02"</f>
        <v>0003053.1-02</v>
      </c>
      <c r="C377" t="s">
        <v>853</v>
      </c>
      <c r="D377" t="s">
        <v>280</v>
      </c>
      <c r="E377">
        <v>1285</v>
      </c>
      <c r="F377">
        <v>105</v>
      </c>
      <c r="G377">
        <v>55</v>
      </c>
      <c r="H377">
        <v>128</v>
      </c>
      <c r="I377">
        <v>90</v>
      </c>
      <c r="J377">
        <v>30</v>
      </c>
      <c r="K377" t="s">
        <v>4519</v>
      </c>
      <c r="L377" s="1">
        <v>45659</v>
      </c>
      <c r="M377">
        <v>1.8</v>
      </c>
      <c r="O377">
        <v>4640011883160</v>
      </c>
      <c r="Q377" t="s">
        <v>1544</v>
      </c>
      <c r="S377">
        <v>20</v>
      </c>
      <c r="U377" t="s">
        <v>4520</v>
      </c>
      <c r="V377" t="s">
        <v>285</v>
      </c>
      <c r="Y377">
        <v>9403500009</v>
      </c>
      <c r="Z377" t="s">
        <v>4527</v>
      </c>
      <c r="AA377" t="s">
        <v>4528</v>
      </c>
      <c r="AB377">
        <v>780</v>
      </c>
      <c r="AC377">
        <v>650</v>
      </c>
      <c r="AD377" t="s">
        <v>3477</v>
      </c>
      <c r="AE377">
        <v>0</v>
      </c>
      <c r="AF377">
        <v>0</v>
      </c>
    </row>
    <row r="378" spans="1:54" x14ac:dyDescent="0.3">
      <c r="A378" t="s">
        <v>4529</v>
      </c>
      <c r="B378" t="str">
        <f>"0003053.1-05"</f>
        <v>0003053.1-05</v>
      </c>
      <c r="C378" t="s">
        <v>1189</v>
      </c>
      <c r="D378" t="s">
        <v>280</v>
      </c>
      <c r="E378">
        <v>1285</v>
      </c>
      <c r="F378">
        <v>105</v>
      </c>
      <c r="G378">
        <v>55</v>
      </c>
      <c r="H378">
        <v>128</v>
      </c>
      <c r="I378">
        <v>90</v>
      </c>
      <c r="J378">
        <v>30</v>
      </c>
      <c r="K378" t="s">
        <v>4519</v>
      </c>
      <c r="L378" s="1">
        <v>45659</v>
      </c>
      <c r="M378">
        <v>1.8</v>
      </c>
      <c r="O378">
        <v>4640011883184</v>
      </c>
      <c r="Q378" t="s">
        <v>1544</v>
      </c>
      <c r="S378">
        <v>20</v>
      </c>
      <c r="U378" t="s">
        <v>4520</v>
      </c>
      <c r="V378" t="s">
        <v>285</v>
      </c>
      <c r="Y378">
        <v>9403500009</v>
      </c>
      <c r="Z378" t="s">
        <v>4530</v>
      </c>
      <c r="AA378" t="s">
        <v>4531</v>
      </c>
      <c r="AB378">
        <v>780</v>
      </c>
      <c r="AC378">
        <v>650</v>
      </c>
      <c r="AD378" t="s">
        <v>3477</v>
      </c>
      <c r="AE378">
        <v>0</v>
      </c>
      <c r="AF378">
        <v>0</v>
      </c>
    </row>
    <row r="379" spans="1:54" x14ac:dyDescent="0.3">
      <c r="A379" t="s">
        <v>4532</v>
      </c>
      <c r="B379" t="str">
        <f>"0003053.1-20"</f>
        <v>0003053.1-20</v>
      </c>
      <c r="C379" t="s">
        <v>4533</v>
      </c>
      <c r="D379" t="s">
        <v>280</v>
      </c>
      <c r="E379">
        <v>1285</v>
      </c>
      <c r="F379">
        <v>105</v>
      </c>
      <c r="G379">
        <v>55</v>
      </c>
      <c r="H379">
        <v>128</v>
      </c>
      <c r="I379">
        <v>90</v>
      </c>
      <c r="J379">
        <v>30</v>
      </c>
      <c r="K379" t="s">
        <v>4519</v>
      </c>
      <c r="L379" s="1">
        <v>45659</v>
      </c>
      <c r="M379">
        <v>1.8</v>
      </c>
      <c r="O379">
        <v>4640011883207</v>
      </c>
      <c r="Q379" t="s">
        <v>1544</v>
      </c>
      <c r="R379" t="s">
        <v>1869</v>
      </c>
      <c r="S379">
        <v>20</v>
      </c>
      <c r="U379" t="s">
        <v>4520</v>
      </c>
      <c r="V379" t="s">
        <v>285</v>
      </c>
      <c r="Y379">
        <v>9403500009</v>
      </c>
      <c r="Z379" t="s">
        <v>4534</v>
      </c>
      <c r="AA379" t="s">
        <v>4535</v>
      </c>
      <c r="AB379">
        <v>780</v>
      </c>
      <c r="AC379">
        <v>650</v>
      </c>
      <c r="AD379" t="s">
        <v>3477</v>
      </c>
      <c r="AE379">
        <v>0</v>
      </c>
      <c r="AF379">
        <v>0</v>
      </c>
    </row>
    <row r="380" spans="1:54" x14ac:dyDescent="0.3">
      <c r="A380" t="s">
        <v>4536</v>
      </c>
      <c r="B380" t="str">
        <f>"0001649.1"</f>
        <v>0001649.1</v>
      </c>
      <c r="C380" t="s">
        <v>304</v>
      </c>
      <c r="D380" t="s">
        <v>305</v>
      </c>
      <c r="E380">
        <v>1270</v>
      </c>
      <c r="F380">
        <v>730</v>
      </c>
      <c r="G380">
        <v>130</v>
      </c>
      <c r="H380">
        <v>125</v>
      </c>
      <c r="I380">
        <v>65</v>
      </c>
      <c r="J380">
        <v>100</v>
      </c>
      <c r="K380" t="s">
        <v>4537</v>
      </c>
      <c r="L380" s="1">
        <v>45679</v>
      </c>
      <c r="M380">
        <v>20.100000000000001</v>
      </c>
      <c r="O380">
        <v>4620031189787</v>
      </c>
      <c r="Q380" t="s">
        <v>1544</v>
      </c>
      <c r="R380" t="s">
        <v>4538</v>
      </c>
      <c r="S380">
        <v>10</v>
      </c>
      <c r="U380" t="s">
        <v>4539</v>
      </c>
      <c r="V380" t="s">
        <v>4540</v>
      </c>
      <c r="Y380">
        <v>9403202009</v>
      </c>
      <c r="Z380" t="s">
        <v>4541</v>
      </c>
      <c r="AA380" t="s">
        <v>4542</v>
      </c>
      <c r="AB380">
        <v>7750</v>
      </c>
      <c r="AC380">
        <v>6458</v>
      </c>
      <c r="AD380" t="s">
        <v>288</v>
      </c>
      <c r="AE380">
        <v>0</v>
      </c>
      <c r="AF380">
        <v>0</v>
      </c>
      <c r="AG380" t="s">
        <v>4543</v>
      </c>
      <c r="AH380" t="s">
        <v>4544</v>
      </c>
      <c r="AI380" t="s">
        <v>4545</v>
      </c>
      <c r="AJ380" t="s">
        <v>4546</v>
      </c>
      <c r="AK380" t="s">
        <v>4547</v>
      </c>
      <c r="AL380" t="s">
        <v>4548</v>
      </c>
      <c r="AM380" t="s">
        <v>4549</v>
      </c>
      <c r="AN380" t="s">
        <v>4550</v>
      </c>
      <c r="AO380" t="s">
        <v>4551</v>
      </c>
      <c r="AP380" t="s">
        <v>4552</v>
      </c>
      <c r="AQ380" t="s">
        <v>4553</v>
      </c>
      <c r="AR380" t="s">
        <v>4554</v>
      </c>
      <c r="AS380" t="s">
        <v>4555</v>
      </c>
      <c r="AT380" t="s">
        <v>4556</v>
      </c>
      <c r="AU380" t="s">
        <v>4557</v>
      </c>
      <c r="AV380" t="s">
        <v>4558</v>
      </c>
      <c r="AW380" t="s">
        <v>4559</v>
      </c>
      <c r="AX380" t="s">
        <v>4560</v>
      </c>
      <c r="AY380" t="s">
        <v>4561</v>
      </c>
      <c r="AZ380" t="s">
        <v>4562</v>
      </c>
      <c r="BA380" t="s">
        <v>4563</v>
      </c>
      <c r="BB380" t="s">
        <v>4564</v>
      </c>
    </row>
    <row r="381" spans="1:54" x14ac:dyDescent="0.3">
      <c r="A381" t="s">
        <v>4565</v>
      </c>
      <c r="B381" t="str">
        <f>"0001648.1"</f>
        <v>0001648.1</v>
      </c>
      <c r="C381" t="s">
        <v>304</v>
      </c>
      <c r="D381" t="s">
        <v>305</v>
      </c>
      <c r="E381">
        <v>1200</v>
      </c>
      <c r="F381">
        <v>730</v>
      </c>
      <c r="G381">
        <v>130</v>
      </c>
      <c r="H381">
        <v>125</v>
      </c>
      <c r="I381">
        <v>65</v>
      </c>
      <c r="J381">
        <v>100</v>
      </c>
      <c r="K381" t="s">
        <v>4537</v>
      </c>
      <c r="L381" s="1">
        <v>45858</v>
      </c>
      <c r="M381">
        <v>18.600000000000001</v>
      </c>
      <c r="O381">
        <v>4620031189763</v>
      </c>
      <c r="Q381" t="s">
        <v>1544</v>
      </c>
      <c r="R381" t="s">
        <v>4538</v>
      </c>
      <c r="S381">
        <v>10</v>
      </c>
      <c r="U381" t="s">
        <v>4566</v>
      </c>
      <c r="V381" t="s">
        <v>4540</v>
      </c>
      <c r="Y381">
        <v>9403202009</v>
      </c>
      <c r="Z381" t="s">
        <v>4567</v>
      </c>
      <c r="AA381" t="s">
        <v>4568</v>
      </c>
      <c r="AB381">
        <v>6500</v>
      </c>
      <c r="AC381">
        <v>5417</v>
      </c>
      <c r="AD381" t="s">
        <v>288</v>
      </c>
      <c r="AE381">
        <v>0</v>
      </c>
      <c r="AF381">
        <v>0</v>
      </c>
      <c r="AG381" t="s">
        <v>4569</v>
      </c>
      <c r="AH381" t="s">
        <v>4570</v>
      </c>
      <c r="AI381" t="s">
        <v>4571</v>
      </c>
      <c r="AJ381" t="s">
        <v>4572</v>
      </c>
      <c r="AK381" t="s">
        <v>4573</v>
      </c>
      <c r="AL381" t="s">
        <v>4574</v>
      </c>
      <c r="AM381" t="s">
        <v>4575</v>
      </c>
      <c r="AN381" t="s">
        <v>4576</v>
      </c>
      <c r="AO381" t="s">
        <v>4577</v>
      </c>
      <c r="AP381" t="s">
        <v>4578</v>
      </c>
      <c r="AQ381" t="s">
        <v>4579</v>
      </c>
      <c r="AR381" t="s">
        <v>4580</v>
      </c>
      <c r="AS381" t="s">
        <v>4581</v>
      </c>
      <c r="AT381" t="s">
        <v>4582</v>
      </c>
      <c r="AU381" t="s">
        <v>4583</v>
      </c>
      <c r="AV381" t="s">
        <v>4584</v>
      </c>
      <c r="AW381" t="s">
        <v>4585</v>
      </c>
      <c r="AX381" t="s">
        <v>4586</v>
      </c>
    </row>
    <row r="382" spans="1:54" x14ac:dyDescent="0.3">
      <c r="A382" t="s">
        <v>4587</v>
      </c>
      <c r="B382" t="str">
        <f>"0003050-04"</f>
        <v>0003050-04</v>
      </c>
      <c r="C382" t="s">
        <v>304</v>
      </c>
      <c r="D382" t="s">
        <v>280</v>
      </c>
      <c r="E382">
        <v>630</v>
      </c>
      <c r="F382">
        <v>540</v>
      </c>
      <c r="G382">
        <v>120</v>
      </c>
      <c r="K382">
        <v>0</v>
      </c>
      <c r="L382" s="1">
        <v>45876</v>
      </c>
      <c r="M382">
        <v>7.1</v>
      </c>
      <c r="O382">
        <v>4630074141987</v>
      </c>
      <c r="Q382" t="s">
        <v>1544</v>
      </c>
      <c r="R382" t="s">
        <v>1869</v>
      </c>
      <c r="S382">
        <v>20</v>
      </c>
      <c r="U382" t="s">
        <v>4588</v>
      </c>
      <c r="V382" t="s">
        <v>1199</v>
      </c>
      <c r="Y382">
        <v>9401690000</v>
      </c>
      <c r="Z382" t="s">
        <v>4589</v>
      </c>
      <c r="AA382" t="s">
        <v>4590</v>
      </c>
      <c r="AB382">
        <v>4929</v>
      </c>
      <c r="AC382">
        <v>4108</v>
      </c>
      <c r="AD382" t="s">
        <v>184</v>
      </c>
      <c r="AE382">
        <v>0</v>
      </c>
      <c r="AF382">
        <v>15</v>
      </c>
      <c r="AG382" t="s">
        <v>4591</v>
      </c>
      <c r="AH382" t="s">
        <v>4592</v>
      </c>
      <c r="AI382" t="s">
        <v>4593</v>
      </c>
      <c r="AJ382" t="s">
        <v>4594</v>
      </c>
      <c r="AK382" t="s">
        <v>4595</v>
      </c>
      <c r="AL382" t="s">
        <v>4596</v>
      </c>
      <c r="AM382" t="s">
        <v>4597</v>
      </c>
      <c r="AN382" t="s">
        <v>4598</v>
      </c>
      <c r="AO382" t="s">
        <v>4599</v>
      </c>
      <c r="AP382" t="s">
        <v>4600</v>
      </c>
      <c r="AQ382" t="s">
        <v>4601</v>
      </c>
      <c r="AR382" t="s">
        <v>4602</v>
      </c>
      <c r="AS382" t="s">
        <v>4603</v>
      </c>
      <c r="AT382" t="s">
        <v>4604</v>
      </c>
      <c r="AU382" t="s">
        <v>4605</v>
      </c>
      <c r="AV382" t="s">
        <v>4606</v>
      </c>
      <c r="AW382" t="s">
        <v>4607</v>
      </c>
      <c r="AX382" t="s">
        <v>4608</v>
      </c>
      <c r="AY382" t="s">
        <v>4609</v>
      </c>
    </row>
    <row r="383" spans="1:54" x14ac:dyDescent="0.3">
      <c r="A383" t="s">
        <v>4610</v>
      </c>
      <c r="B383" t="str">
        <f>"0003050"</f>
        <v>0003050</v>
      </c>
      <c r="C383" t="s">
        <v>345</v>
      </c>
      <c r="D383" t="s">
        <v>280</v>
      </c>
      <c r="E383">
        <v>630</v>
      </c>
      <c r="F383">
        <v>540</v>
      </c>
      <c r="G383">
        <v>120</v>
      </c>
      <c r="K383">
        <v>0</v>
      </c>
      <c r="L383" s="1">
        <v>45876</v>
      </c>
      <c r="M383">
        <v>7.1</v>
      </c>
      <c r="O383">
        <v>4630074141970</v>
      </c>
      <c r="Q383" t="s">
        <v>1544</v>
      </c>
      <c r="R383" t="s">
        <v>1869</v>
      </c>
      <c r="S383">
        <v>20</v>
      </c>
      <c r="U383" t="s">
        <v>4611</v>
      </c>
      <c r="V383" t="s">
        <v>1199</v>
      </c>
      <c r="Y383">
        <v>9401690000</v>
      </c>
      <c r="Z383" t="s">
        <v>4612</v>
      </c>
      <c r="AA383" t="s">
        <v>4613</v>
      </c>
      <c r="AB383">
        <v>4929</v>
      </c>
      <c r="AC383">
        <v>4108</v>
      </c>
      <c r="AD383" t="s">
        <v>184</v>
      </c>
      <c r="AE383">
        <v>0</v>
      </c>
      <c r="AF383">
        <v>9</v>
      </c>
      <c r="AG383" t="s">
        <v>4614</v>
      </c>
      <c r="AH383" t="s">
        <v>4615</v>
      </c>
      <c r="AI383" t="s">
        <v>4616</v>
      </c>
      <c r="AJ383" t="s">
        <v>4617</v>
      </c>
      <c r="AK383" t="s">
        <v>4618</v>
      </c>
      <c r="AL383" t="s">
        <v>4619</v>
      </c>
      <c r="AM383" t="s">
        <v>4620</v>
      </c>
      <c r="AN383" t="s">
        <v>4621</v>
      </c>
      <c r="AO383" t="s">
        <v>4622</v>
      </c>
      <c r="AP383" t="s">
        <v>4623</v>
      </c>
      <c r="AQ383" t="s">
        <v>4624</v>
      </c>
      <c r="AR383" t="s">
        <v>4625</v>
      </c>
      <c r="AS383" t="s">
        <v>4626</v>
      </c>
      <c r="AT383" t="s">
        <v>4627</v>
      </c>
      <c r="AU383" t="s">
        <v>4628</v>
      </c>
      <c r="AV383" t="s">
        <v>4629</v>
      </c>
      <c r="AW383" t="s">
        <v>4630</v>
      </c>
    </row>
    <row r="384" spans="1:54" x14ac:dyDescent="0.3">
      <c r="A384" t="s">
        <v>4631</v>
      </c>
      <c r="B384" t="str">
        <f>"0001636-3"</f>
        <v>0001636-3</v>
      </c>
      <c r="C384" t="s">
        <v>304</v>
      </c>
      <c r="D384" t="s">
        <v>110</v>
      </c>
      <c r="E384">
        <v>600</v>
      </c>
      <c r="F384">
        <v>220</v>
      </c>
      <c r="G384">
        <v>400</v>
      </c>
      <c r="H384">
        <v>120</v>
      </c>
      <c r="K384">
        <v>0</v>
      </c>
      <c r="L384" s="1">
        <v>45691</v>
      </c>
      <c r="M384">
        <v>3</v>
      </c>
      <c r="O384">
        <v>4620031188902</v>
      </c>
      <c r="Q384" t="s">
        <v>3553</v>
      </c>
      <c r="R384" t="s">
        <v>3554</v>
      </c>
      <c r="S384">
        <v>20</v>
      </c>
      <c r="U384" t="s">
        <v>4632</v>
      </c>
      <c r="V384" t="s">
        <v>128</v>
      </c>
      <c r="W384" t="s">
        <v>118</v>
      </c>
      <c r="Y384">
        <v>6302210000</v>
      </c>
      <c r="Z384" t="s">
        <v>4633</v>
      </c>
      <c r="AA384" t="s">
        <v>4634</v>
      </c>
      <c r="AB384">
        <v>3990</v>
      </c>
      <c r="AC384">
        <v>3325</v>
      </c>
      <c r="AD384" t="s">
        <v>122</v>
      </c>
      <c r="AE384">
        <v>0</v>
      </c>
      <c r="AF384">
        <v>0</v>
      </c>
      <c r="AG384" t="s">
        <v>4635</v>
      </c>
      <c r="AH384" t="s">
        <v>4636</v>
      </c>
      <c r="AI384" t="s">
        <v>4637</v>
      </c>
      <c r="AJ384" t="s">
        <v>4638</v>
      </c>
      <c r="AK384" t="s">
        <v>4639</v>
      </c>
      <c r="AL384" t="s">
        <v>4640</v>
      </c>
      <c r="AM384" t="s">
        <v>4641</v>
      </c>
      <c r="AN384" t="s">
        <v>4642</v>
      </c>
      <c r="AO384" t="s">
        <v>4643</v>
      </c>
      <c r="AP384" t="s">
        <v>4644</v>
      </c>
      <c r="AQ384" t="s">
        <v>4645</v>
      </c>
      <c r="AR384" t="s">
        <v>4646</v>
      </c>
      <c r="AS384" t="s">
        <v>4647</v>
      </c>
    </row>
    <row r="385" spans="1:54" x14ac:dyDescent="0.3">
      <c r="A385" t="s">
        <v>4648</v>
      </c>
      <c r="B385" t="str">
        <f>"0004239-10.2"</f>
        <v>0004239-10.2</v>
      </c>
      <c r="C385" t="s">
        <v>116</v>
      </c>
      <c r="E385">
        <v>1270</v>
      </c>
      <c r="F385">
        <v>610</v>
      </c>
      <c r="G385">
        <v>160</v>
      </c>
      <c r="K385">
        <v>0</v>
      </c>
      <c r="L385" s="1">
        <v>45693</v>
      </c>
      <c r="M385">
        <v>5</v>
      </c>
      <c r="O385">
        <v>4620031188698</v>
      </c>
      <c r="Q385" t="s">
        <v>88</v>
      </c>
      <c r="S385">
        <v>20</v>
      </c>
      <c r="U385" t="s">
        <v>4649</v>
      </c>
      <c r="V385" t="s">
        <v>4650</v>
      </c>
      <c r="Y385">
        <v>9401710009</v>
      </c>
      <c r="Z385" t="s">
        <v>4651</v>
      </c>
      <c r="AA385" t="s">
        <v>4652</v>
      </c>
      <c r="AB385">
        <v>2750</v>
      </c>
      <c r="AC385">
        <v>2292</v>
      </c>
      <c r="AD385" t="s">
        <v>101</v>
      </c>
      <c r="AE385">
        <v>0</v>
      </c>
      <c r="AF385">
        <v>0</v>
      </c>
      <c r="AG385" t="s">
        <v>4653</v>
      </c>
      <c r="AH385" t="s">
        <v>4654</v>
      </c>
      <c r="AI385" t="s">
        <v>4655</v>
      </c>
      <c r="AJ385" t="s">
        <v>4656</v>
      </c>
      <c r="AK385" t="s">
        <v>4657</v>
      </c>
      <c r="AL385" t="s">
        <v>4658</v>
      </c>
      <c r="AM385" t="s">
        <v>4659</v>
      </c>
      <c r="AN385" t="s">
        <v>4660</v>
      </c>
      <c r="AO385" t="s">
        <v>4661</v>
      </c>
    </row>
    <row r="386" spans="1:54" x14ac:dyDescent="0.3">
      <c r="A386" t="s">
        <v>4662</v>
      </c>
      <c r="B386" t="str">
        <f>"0004239-10.4"</f>
        <v>0004239-10.4</v>
      </c>
      <c r="C386" t="s">
        <v>85</v>
      </c>
      <c r="E386">
        <v>1270</v>
      </c>
      <c r="F386">
        <v>610</v>
      </c>
      <c r="G386">
        <v>160</v>
      </c>
      <c r="K386">
        <v>0</v>
      </c>
      <c r="L386" s="1">
        <v>45693</v>
      </c>
      <c r="M386">
        <v>5</v>
      </c>
      <c r="O386">
        <v>4620031188704</v>
      </c>
      <c r="Q386" t="s">
        <v>88</v>
      </c>
      <c r="S386">
        <v>20</v>
      </c>
      <c r="U386" t="s">
        <v>4649</v>
      </c>
      <c r="V386" t="s">
        <v>4650</v>
      </c>
      <c r="Y386">
        <v>9401710009</v>
      </c>
      <c r="Z386" t="s">
        <v>4663</v>
      </c>
      <c r="AA386" t="s">
        <v>4664</v>
      </c>
      <c r="AB386">
        <v>2750</v>
      </c>
      <c r="AC386">
        <v>2292</v>
      </c>
      <c r="AD386" t="s">
        <v>101</v>
      </c>
      <c r="AE386">
        <v>0</v>
      </c>
      <c r="AF386">
        <v>0</v>
      </c>
      <c r="AG386" t="s">
        <v>4665</v>
      </c>
      <c r="AH386" t="s">
        <v>4666</v>
      </c>
      <c r="AI386" t="s">
        <v>4667</v>
      </c>
      <c r="AJ386" t="s">
        <v>4668</v>
      </c>
      <c r="AK386" t="s">
        <v>4669</v>
      </c>
      <c r="AL386" t="s">
        <v>4670</v>
      </c>
      <c r="AM386" t="s">
        <v>4671</v>
      </c>
    </row>
    <row r="387" spans="1:54" x14ac:dyDescent="0.3">
      <c r="A387" t="s">
        <v>4672</v>
      </c>
      <c r="B387" t="str">
        <f>"0004239-10.5"</f>
        <v>0004239-10.5</v>
      </c>
      <c r="E387">
        <v>1270</v>
      </c>
      <c r="F387">
        <v>610</v>
      </c>
      <c r="G387">
        <v>160</v>
      </c>
      <c r="K387">
        <v>0</v>
      </c>
      <c r="L387" s="1">
        <v>45693</v>
      </c>
      <c r="M387">
        <v>5</v>
      </c>
      <c r="O387">
        <v>4620031188711</v>
      </c>
      <c r="S387">
        <v>20</v>
      </c>
      <c r="U387" t="s">
        <v>4673</v>
      </c>
      <c r="V387" t="s">
        <v>4650</v>
      </c>
      <c r="Y387">
        <v>9401710009</v>
      </c>
      <c r="Z387" t="s">
        <v>4674</v>
      </c>
      <c r="AA387" t="s">
        <v>4675</v>
      </c>
      <c r="AB387">
        <v>2750</v>
      </c>
      <c r="AC387">
        <v>2292</v>
      </c>
      <c r="AD387" t="s">
        <v>101</v>
      </c>
      <c r="AE387">
        <v>0</v>
      </c>
      <c r="AF387">
        <v>0</v>
      </c>
      <c r="AG387" t="s">
        <v>4676</v>
      </c>
      <c r="AH387" t="s">
        <v>4677</v>
      </c>
      <c r="AI387" t="s">
        <v>4678</v>
      </c>
      <c r="AJ387" t="s">
        <v>4679</v>
      </c>
      <c r="AK387" t="s">
        <v>4680</v>
      </c>
      <c r="AL387" t="s">
        <v>4681</v>
      </c>
      <c r="AM387" t="s">
        <v>4682</v>
      </c>
      <c r="AN387" t="s">
        <v>4683</v>
      </c>
    </row>
    <row r="388" spans="1:54" x14ac:dyDescent="0.3">
      <c r="A388" t="s">
        <v>4684</v>
      </c>
      <c r="B388" t="str">
        <f>"0004239-10.7"</f>
        <v>0004239-10.7</v>
      </c>
      <c r="C388" t="s">
        <v>1830</v>
      </c>
      <c r="E388">
        <v>1270</v>
      </c>
      <c r="F388">
        <v>610</v>
      </c>
      <c r="G388">
        <v>160</v>
      </c>
      <c r="K388">
        <v>0</v>
      </c>
      <c r="L388" s="1">
        <v>45693</v>
      </c>
      <c r="M388">
        <v>8</v>
      </c>
      <c r="O388">
        <v>4620031189213</v>
      </c>
      <c r="Q388" t="s">
        <v>88</v>
      </c>
      <c r="S388">
        <v>20</v>
      </c>
      <c r="U388" t="s">
        <v>4673</v>
      </c>
      <c r="V388" t="s">
        <v>4650</v>
      </c>
      <c r="Y388">
        <v>9401710009</v>
      </c>
      <c r="Z388" t="s">
        <v>4685</v>
      </c>
      <c r="AA388" t="s">
        <v>4686</v>
      </c>
      <c r="AB388">
        <v>2750</v>
      </c>
      <c r="AC388">
        <v>2292</v>
      </c>
      <c r="AD388" t="s">
        <v>101</v>
      </c>
      <c r="AE388">
        <v>0</v>
      </c>
      <c r="AF388">
        <v>0</v>
      </c>
      <c r="AG388" t="s">
        <v>4687</v>
      </c>
      <c r="AH388" t="s">
        <v>4688</v>
      </c>
      <c r="AI388" t="s">
        <v>4689</v>
      </c>
      <c r="AJ388" t="s">
        <v>4690</v>
      </c>
      <c r="AK388" t="s">
        <v>4691</v>
      </c>
      <c r="AL388" t="s">
        <v>4692</v>
      </c>
      <c r="AM388" t="s">
        <v>4693</v>
      </c>
      <c r="AN388" t="s">
        <v>4694</v>
      </c>
    </row>
    <row r="389" spans="1:54" x14ac:dyDescent="0.3">
      <c r="A389" t="s">
        <v>4695</v>
      </c>
      <c r="B389" t="str">
        <f>"0004239-10.6"</f>
        <v>0004239-10.6</v>
      </c>
      <c r="E389">
        <v>1270</v>
      </c>
      <c r="F389">
        <v>610</v>
      </c>
      <c r="G389">
        <v>160</v>
      </c>
      <c r="K389">
        <v>0</v>
      </c>
      <c r="L389" s="1">
        <v>45693</v>
      </c>
      <c r="M389">
        <v>5</v>
      </c>
      <c r="O389">
        <v>4620031189466</v>
      </c>
      <c r="S389">
        <v>20</v>
      </c>
      <c r="U389" t="s">
        <v>4673</v>
      </c>
      <c r="V389" t="s">
        <v>4650</v>
      </c>
      <c r="Y389">
        <v>9401710009</v>
      </c>
      <c r="Z389" t="s">
        <v>4696</v>
      </c>
      <c r="AA389" t="s">
        <v>4697</v>
      </c>
      <c r="AB389">
        <v>2990</v>
      </c>
      <c r="AC389">
        <v>2492</v>
      </c>
      <c r="AD389" t="s">
        <v>101</v>
      </c>
      <c r="AE389">
        <v>0</v>
      </c>
      <c r="AF389">
        <v>0</v>
      </c>
      <c r="AG389" t="s">
        <v>4698</v>
      </c>
      <c r="AH389" t="s">
        <v>4699</v>
      </c>
      <c r="AI389" t="s">
        <v>4700</v>
      </c>
      <c r="AJ389" t="s">
        <v>4701</v>
      </c>
      <c r="AK389" t="s">
        <v>4702</v>
      </c>
      <c r="AL389" t="s">
        <v>4703</v>
      </c>
      <c r="AM389" t="s">
        <v>4704</v>
      </c>
      <c r="AN389" t="s">
        <v>4705</v>
      </c>
    </row>
    <row r="390" spans="1:54" x14ac:dyDescent="0.3">
      <c r="A390" t="s">
        <v>4706</v>
      </c>
      <c r="B390" t="str">
        <f>"0001655-1"</f>
        <v>0001655-1</v>
      </c>
      <c r="C390" t="s">
        <v>304</v>
      </c>
      <c r="D390" t="s">
        <v>110</v>
      </c>
      <c r="E390">
        <v>1210</v>
      </c>
      <c r="F390">
        <v>640</v>
      </c>
      <c r="G390">
        <v>140</v>
      </c>
      <c r="H390">
        <v>120</v>
      </c>
      <c r="J390">
        <v>7</v>
      </c>
      <c r="K390">
        <v>0</v>
      </c>
      <c r="L390" s="1">
        <v>45840</v>
      </c>
      <c r="M390">
        <v>2.54</v>
      </c>
      <c r="O390">
        <v>4620031189695</v>
      </c>
      <c r="Q390" t="s">
        <v>1544</v>
      </c>
      <c r="S390">
        <v>10</v>
      </c>
      <c r="U390" t="s">
        <v>4707</v>
      </c>
      <c r="V390" t="s">
        <v>3302</v>
      </c>
      <c r="Y390">
        <v>9404299000</v>
      </c>
      <c r="Z390" t="s">
        <v>4708</v>
      </c>
      <c r="AA390" t="s">
        <v>4709</v>
      </c>
      <c r="AB390">
        <v>4982</v>
      </c>
      <c r="AC390">
        <v>4152</v>
      </c>
      <c r="AD390" t="s">
        <v>3279</v>
      </c>
      <c r="AE390">
        <v>0</v>
      </c>
      <c r="AF390">
        <v>0</v>
      </c>
      <c r="AG390" t="s">
        <v>4710</v>
      </c>
      <c r="AH390" t="s">
        <v>4711</v>
      </c>
      <c r="AI390" t="s">
        <v>4712</v>
      </c>
      <c r="AJ390" t="s">
        <v>4713</v>
      </c>
      <c r="AK390" t="s">
        <v>4714</v>
      </c>
      <c r="AL390" t="s">
        <v>4715</v>
      </c>
      <c r="AM390" t="s">
        <v>4716</v>
      </c>
      <c r="AN390" t="s">
        <v>4717</v>
      </c>
      <c r="AO390" t="s">
        <v>4718</v>
      </c>
      <c r="AP390" t="s">
        <v>4719</v>
      </c>
      <c r="AQ390" t="s">
        <v>4720</v>
      </c>
      <c r="AR390" t="s">
        <v>4721</v>
      </c>
    </row>
    <row r="391" spans="1:54" x14ac:dyDescent="0.3">
      <c r="A391" t="s">
        <v>4722</v>
      </c>
      <c r="B391" t="str">
        <f>"0001634-6"</f>
        <v>0001634-6</v>
      </c>
      <c r="C391" t="s">
        <v>3704</v>
      </c>
      <c r="D391" t="s">
        <v>110</v>
      </c>
      <c r="E391">
        <v>300</v>
      </c>
      <c r="F391">
        <v>250</v>
      </c>
      <c r="G391">
        <v>50</v>
      </c>
      <c r="H391">
        <v>120</v>
      </c>
      <c r="I391">
        <v>60</v>
      </c>
      <c r="K391">
        <v>0</v>
      </c>
      <c r="L391" t="s">
        <v>2984</v>
      </c>
      <c r="M391">
        <v>0.8</v>
      </c>
      <c r="O391">
        <v>4620031188889</v>
      </c>
      <c r="Q391" t="s">
        <v>3553</v>
      </c>
      <c r="R391" t="s">
        <v>3705</v>
      </c>
      <c r="S391">
        <v>20</v>
      </c>
      <c r="U391" t="s">
        <v>4723</v>
      </c>
      <c r="V391" t="s">
        <v>118</v>
      </c>
      <c r="Y391">
        <v>6302210000</v>
      </c>
      <c r="Z391" t="s">
        <v>4724</v>
      </c>
      <c r="AA391" t="s">
        <v>4725</v>
      </c>
      <c r="AB391">
        <v>850</v>
      </c>
      <c r="AC391">
        <v>708</v>
      </c>
      <c r="AD391" t="s">
        <v>149</v>
      </c>
      <c r="AE391">
        <v>0</v>
      </c>
      <c r="AF391">
        <v>0</v>
      </c>
      <c r="AG391" t="s">
        <v>4726</v>
      </c>
      <c r="AH391" t="s">
        <v>4727</v>
      </c>
      <c r="AI391" t="s">
        <v>4728</v>
      </c>
      <c r="AJ391" t="s">
        <v>4729</v>
      </c>
    </row>
    <row r="392" spans="1:54" x14ac:dyDescent="0.3">
      <c r="A392" t="s">
        <v>4730</v>
      </c>
      <c r="B392" t="str">
        <f>"0001649.5"</f>
        <v>0001649.5</v>
      </c>
      <c r="C392" t="s">
        <v>4731</v>
      </c>
      <c r="D392" t="s">
        <v>305</v>
      </c>
      <c r="E392">
        <v>1250</v>
      </c>
      <c r="F392">
        <v>710</v>
      </c>
      <c r="G392">
        <v>115</v>
      </c>
      <c r="H392">
        <v>125</v>
      </c>
      <c r="I392">
        <v>65</v>
      </c>
      <c r="J392">
        <v>100</v>
      </c>
      <c r="K392" t="s">
        <v>4537</v>
      </c>
      <c r="L392" t="s">
        <v>4732</v>
      </c>
      <c r="M392">
        <v>20.85</v>
      </c>
      <c r="O392">
        <v>4620031189916</v>
      </c>
      <c r="Q392" t="s">
        <v>1544</v>
      </c>
      <c r="R392" t="s">
        <v>4538</v>
      </c>
      <c r="S392">
        <v>10</v>
      </c>
      <c r="U392" t="s">
        <v>4539</v>
      </c>
      <c r="V392" t="s">
        <v>181</v>
      </c>
      <c r="Y392">
        <v>9403202009</v>
      </c>
      <c r="Z392" t="s">
        <v>4733</v>
      </c>
      <c r="AA392" t="s">
        <v>4734</v>
      </c>
      <c r="AB392">
        <v>8490</v>
      </c>
      <c r="AC392">
        <v>7075</v>
      </c>
      <c r="AD392" t="s">
        <v>288</v>
      </c>
      <c r="AE392">
        <v>0</v>
      </c>
      <c r="AF392">
        <v>0</v>
      </c>
      <c r="AG392" t="s">
        <v>4735</v>
      </c>
      <c r="AH392" t="s">
        <v>4736</v>
      </c>
      <c r="AI392" t="s">
        <v>4737</v>
      </c>
      <c r="AJ392" t="s">
        <v>4738</v>
      </c>
      <c r="AK392" t="s">
        <v>4739</v>
      </c>
      <c r="AL392" t="s">
        <v>4740</v>
      </c>
      <c r="AM392" t="s">
        <v>4741</v>
      </c>
      <c r="AN392" t="s">
        <v>4742</v>
      </c>
      <c r="AO392" t="s">
        <v>4743</v>
      </c>
      <c r="AP392" t="s">
        <v>4744</v>
      </c>
      <c r="AQ392" t="s">
        <v>4745</v>
      </c>
      <c r="AR392" t="s">
        <v>4746</v>
      </c>
      <c r="AS392" t="s">
        <v>4747</v>
      </c>
      <c r="AT392" t="s">
        <v>4748</v>
      </c>
      <c r="AU392" t="s">
        <v>4749</v>
      </c>
      <c r="AV392" t="s">
        <v>4750</v>
      </c>
      <c r="AW392" t="s">
        <v>4751</v>
      </c>
      <c r="AX392" t="s">
        <v>4752</v>
      </c>
      <c r="AY392" t="s">
        <v>4753</v>
      </c>
      <c r="AZ392" t="s">
        <v>4754</v>
      </c>
    </row>
    <row r="393" spans="1:54" x14ac:dyDescent="0.3">
      <c r="A393" t="s">
        <v>4755</v>
      </c>
      <c r="B393" t="str">
        <f>"0001649.7"</f>
        <v>0001649.7</v>
      </c>
      <c r="C393" t="s">
        <v>3500</v>
      </c>
      <c r="D393" t="s">
        <v>305</v>
      </c>
      <c r="E393">
        <v>1270</v>
      </c>
      <c r="F393">
        <v>730</v>
      </c>
      <c r="G393">
        <v>130</v>
      </c>
      <c r="H393">
        <v>125</v>
      </c>
      <c r="I393">
        <v>65</v>
      </c>
      <c r="J393">
        <v>100</v>
      </c>
      <c r="K393" t="s">
        <v>4537</v>
      </c>
      <c r="L393" s="1">
        <v>45679</v>
      </c>
      <c r="M393">
        <v>20.100000000000001</v>
      </c>
      <c r="O393">
        <v>4620031189930</v>
      </c>
      <c r="Q393" t="s">
        <v>1544</v>
      </c>
      <c r="R393" t="s">
        <v>4538</v>
      </c>
      <c r="S393">
        <v>10</v>
      </c>
      <c r="U393" t="s">
        <v>4539</v>
      </c>
      <c r="V393" t="s">
        <v>4540</v>
      </c>
      <c r="Y393">
        <v>9403202009</v>
      </c>
      <c r="Z393" t="s">
        <v>4756</v>
      </c>
      <c r="AA393" t="s">
        <v>4757</v>
      </c>
      <c r="AB393">
        <v>7750</v>
      </c>
      <c r="AC393">
        <v>6458</v>
      </c>
      <c r="AD393" t="s">
        <v>288</v>
      </c>
      <c r="AE393">
        <v>0</v>
      </c>
      <c r="AF393">
        <v>0</v>
      </c>
      <c r="AG393" t="s">
        <v>4758</v>
      </c>
      <c r="AH393" t="s">
        <v>4759</v>
      </c>
      <c r="AI393" t="s">
        <v>4760</v>
      </c>
      <c r="AJ393" t="s">
        <v>4761</v>
      </c>
      <c r="AK393" t="s">
        <v>4762</v>
      </c>
      <c r="AL393" t="s">
        <v>4763</v>
      </c>
      <c r="AM393" t="s">
        <v>4764</v>
      </c>
      <c r="AN393" t="s">
        <v>4765</v>
      </c>
      <c r="AO393" t="s">
        <v>4766</v>
      </c>
      <c r="AP393" t="s">
        <v>4767</v>
      </c>
      <c r="AQ393" t="s">
        <v>4768</v>
      </c>
      <c r="AR393" t="s">
        <v>4769</v>
      </c>
      <c r="AS393" t="s">
        <v>4770</v>
      </c>
      <c r="AT393" t="s">
        <v>4771</v>
      </c>
      <c r="AU393" t="s">
        <v>4772</v>
      </c>
      <c r="AV393" t="s">
        <v>4773</v>
      </c>
      <c r="AW393" t="s">
        <v>4774</v>
      </c>
      <c r="AX393" t="s">
        <v>4775</v>
      </c>
      <c r="AY393" t="s">
        <v>4776</v>
      </c>
    </row>
    <row r="394" spans="1:54" x14ac:dyDescent="0.3">
      <c r="A394" t="s">
        <v>4777</v>
      </c>
      <c r="B394" t="str">
        <f>"0001649.2"</f>
        <v>0001649.2</v>
      </c>
      <c r="C394" t="s">
        <v>1644</v>
      </c>
      <c r="D394" t="s">
        <v>305</v>
      </c>
      <c r="E394">
        <v>1270</v>
      </c>
      <c r="F394">
        <v>730</v>
      </c>
      <c r="G394">
        <v>130</v>
      </c>
      <c r="H394">
        <v>125</v>
      </c>
      <c r="I394">
        <v>65</v>
      </c>
      <c r="J394">
        <v>100</v>
      </c>
      <c r="K394" t="s">
        <v>4537</v>
      </c>
      <c r="L394" s="1">
        <v>45679</v>
      </c>
      <c r="M394">
        <v>20.100000000000001</v>
      </c>
      <c r="O394">
        <v>4620031189794</v>
      </c>
      <c r="Q394" t="s">
        <v>1544</v>
      </c>
      <c r="R394" t="s">
        <v>4538</v>
      </c>
      <c r="S394">
        <v>10</v>
      </c>
      <c r="U394" t="s">
        <v>4539</v>
      </c>
      <c r="V394" t="s">
        <v>4540</v>
      </c>
      <c r="Y394">
        <v>9403202009</v>
      </c>
      <c r="Z394" t="s">
        <v>4778</v>
      </c>
      <c r="AA394" t="s">
        <v>4779</v>
      </c>
      <c r="AB394">
        <v>7750</v>
      </c>
      <c r="AC394">
        <v>6458</v>
      </c>
      <c r="AD394" t="s">
        <v>288</v>
      </c>
      <c r="AE394">
        <v>0</v>
      </c>
      <c r="AF394">
        <v>0</v>
      </c>
      <c r="AG394" t="s">
        <v>4780</v>
      </c>
      <c r="AH394" t="s">
        <v>4781</v>
      </c>
      <c r="AI394" t="s">
        <v>4782</v>
      </c>
      <c r="AJ394" t="s">
        <v>4783</v>
      </c>
      <c r="AK394" t="s">
        <v>4784</v>
      </c>
      <c r="AL394" t="s">
        <v>4785</v>
      </c>
      <c r="AM394" t="s">
        <v>4786</v>
      </c>
      <c r="AN394" t="s">
        <v>4787</v>
      </c>
      <c r="AO394" t="s">
        <v>4788</v>
      </c>
      <c r="AP394" t="s">
        <v>4789</v>
      </c>
      <c r="AQ394" t="s">
        <v>4790</v>
      </c>
      <c r="AR394" t="s">
        <v>4791</v>
      </c>
      <c r="AS394" t="s">
        <v>4792</v>
      </c>
      <c r="AT394" t="s">
        <v>4793</v>
      </c>
      <c r="AU394" t="s">
        <v>4794</v>
      </c>
      <c r="AV394" t="s">
        <v>4795</v>
      </c>
      <c r="AW394" t="s">
        <v>4796</v>
      </c>
      <c r="AX394" t="s">
        <v>4797</v>
      </c>
      <c r="AY394" t="s">
        <v>4798</v>
      </c>
      <c r="AZ394" t="s">
        <v>4799</v>
      </c>
      <c r="BA394" t="s">
        <v>4800</v>
      </c>
      <c r="BB394" t="s">
        <v>4801</v>
      </c>
    </row>
    <row r="395" spans="1:54" x14ac:dyDescent="0.3">
      <c r="A395" t="s">
        <v>4802</v>
      </c>
      <c r="B395" t="str">
        <f>"0001555.47"</f>
        <v>0001555.47</v>
      </c>
      <c r="C395" t="s">
        <v>3704</v>
      </c>
      <c r="D395" t="s">
        <v>1050</v>
      </c>
      <c r="E395">
        <v>930</v>
      </c>
      <c r="F395">
        <v>620</v>
      </c>
      <c r="G395">
        <v>100</v>
      </c>
      <c r="I395">
        <v>75</v>
      </c>
      <c r="J395">
        <v>76</v>
      </c>
      <c r="K395">
        <v>0</v>
      </c>
      <c r="L395" s="1">
        <v>45700</v>
      </c>
      <c r="M395">
        <v>11.2</v>
      </c>
      <c r="O395">
        <v>4620031187929</v>
      </c>
      <c r="Q395" t="s">
        <v>1544</v>
      </c>
      <c r="R395" t="s">
        <v>1869</v>
      </c>
      <c r="S395">
        <v>20</v>
      </c>
      <c r="U395" t="s">
        <v>3837</v>
      </c>
      <c r="V395" t="s">
        <v>3838</v>
      </c>
      <c r="Y395">
        <v>9403105100</v>
      </c>
      <c r="Z395" t="s">
        <v>4803</v>
      </c>
      <c r="AA395" t="s">
        <v>4804</v>
      </c>
      <c r="AB395">
        <v>8808</v>
      </c>
      <c r="AC395">
        <v>7340</v>
      </c>
      <c r="AD395" t="s">
        <v>3841</v>
      </c>
      <c r="AE395">
        <v>0</v>
      </c>
      <c r="AF395">
        <v>0</v>
      </c>
      <c r="AG395" t="s">
        <v>4805</v>
      </c>
      <c r="AH395" t="s">
        <v>4806</v>
      </c>
      <c r="AI395" t="s">
        <v>4807</v>
      </c>
      <c r="AJ395" t="s">
        <v>4808</v>
      </c>
      <c r="AK395" t="s">
        <v>4809</v>
      </c>
      <c r="AL395" t="s">
        <v>4810</v>
      </c>
      <c r="AM395" t="s">
        <v>4811</v>
      </c>
      <c r="AN395" t="s">
        <v>4812</v>
      </c>
      <c r="AO395" t="s">
        <v>4813</v>
      </c>
      <c r="AP395" t="s">
        <v>4814</v>
      </c>
      <c r="AQ395" t="s">
        <v>4815</v>
      </c>
      <c r="AR395" t="s">
        <v>4816</v>
      </c>
    </row>
    <row r="396" spans="1:54" x14ac:dyDescent="0.3">
      <c r="A396" t="s">
        <v>4817</v>
      </c>
      <c r="B396" t="str">
        <f>"0001555.17"</f>
        <v>0001555.17</v>
      </c>
      <c r="C396" t="s">
        <v>1901</v>
      </c>
      <c r="D396" t="s">
        <v>1050</v>
      </c>
      <c r="E396">
        <v>930</v>
      </c>
      <c r="F396">
        <v>620</v>
      </c>
      <c r="G396">
        <v>100</v>
      </c>
      <c r="I396">
        <v>75</v>
      </c>
      <c r="J396">
        <v>76</v>
      </c>
      <c r="K396">
        <v>0</v>
      </c>
      <c r="L396" s="1">
        <v>45700</v>
      </c>
      <c r="M396">
        <v>11.2</v>
      </c>
      <c r="O396">
        <v>4620031187905</v>
      </c>
      <c r="Q396" t="s">
        <v>1544</v>
      </c>
      <c r="S396">
        <v>20</v>
      </c>
      <c r="U396" t="s">
        <v>3837</v>
      </c>
      <c r="V396" t="s">
        <v>3838</v>
      </c>
      <c r="Y396">
        <v>9403105100</v>
      </c>
      <c r="Z396" t="s">
        <v>4818</v>
      </c>
      <c r="AA396" t="s">
        <v>4819</v>
      </c>
      <c r="AB396">
        <v>8808</v>
      </c>
      <c r="AC396">
        <v>7340</v>
      </c>
      <c r="AD396" t="s">
        <v>3841</v>
      </c>
      <c r="AE396">
        <v>0</v>
      </c>
      <c r="AF396">
        <v>0</v>
      </c>
      <c r="AG396" t="s">
        <v>4820</v>
      </c>
      <c r="AH396" t="s">
        <v>4821</v>
      </c>
      <c r="AI396" t="s">
        <v>4822</v>
      </c>
      <c r="AJ396" t="s">
        <v>4823</v>
      </c>
      <c r="AK396" t="s">
        <v>4824</v>
      </c>
      <c r="AL396" t="s">
        <v>4825</v>
      </c>
      <c r="AM396" t="s">
        <v>4826</v>
      </c>
      <c r="AN396" t="s">
        <v>4827</v>
      </c>
      <c r="AO396" t="s">
        <v>4828</v>
      </c>
      <c r="AP396" t="s">
        <v>4829</v>
      </c>
      <c r="AQ396" t="s">
        <v>4830</v>
      </c>
      <c r="AR396" t="s">
        <v>4831</v>
      </c>
      <c r="AS396" t="s">
        <v>4832</v>
      </c>
      <c r="AT396" t="s">
        <v>4833</v>
      </c>
      <c r="AU396" t="s">
        <v>4834</v>
      </c>
      <c r="AV396" t="s">
        <v>4835</v>
      </c>
    </row>
    <row r="397" spans="1:54" x14ac:dyDescent="0.3">
      <c r="A397" t="s">
        <v>4836</v>
      </c>
      <c r="B397" t="str">
        <f>"0001555.69"</f>
        <v>0001555.69</v>
      </c>
      <c r="C397" t="s">
        <v>1397</v>
      </c>
      <c r="D397" t="s">
        <v>1050</v>
      </c>
      <c r="E397">
        <v>930</v>
      </c>
      <c r="F397">
        <v>620</v>
      </c>
      <c r="G397">
        <v>100</v>
      </c>
      <c r="I397">
        <v>75</v>
      </c>
      <c r="J397">
        <v>76</v>
      </c>
      <c r="K397">
        <v>0</v>
      </c>
      <c r="L397" s="1">
        <v>45700</v>
      </c>
      <c r="M397">
        <v>11.2</v>
      </c>
      <c r="O397">
        <v>4620031187943</v>
      </c>
      <c r="Q397" t="s">
        <v>1544</v>
      </c>
      <c r="R397" t="s">
        <v>1869</v>
      </c>
      <c r="S397">
        <v>20</v>
      </c>
      <c r="U397" t="s">
        <v>4837</v>
      </c>
      <c r="V397" t="s">
        <v>3838</v>
      </c>
      <c r="Y397">
        <v>9403105100</v>
      </c>
      <c r="Z397" t="s">
        <v>4838</v>
      </c>
      <c r="AA397" t="s">
        <v>4839</v>
      </c>
      <c r="AB397">
        <v>8808</v>
      </c>
      <c r="AC397">
        <v>7340</v>
      </c>
      <c r="AD397" t="s">
        <v>3841</v>
      </c>
      <c r="AE397">
        <v>0</v>
      </c>
      <c r="AF397">
        <v>0</v>
      </c>
      <c r="AG397" t="s">
        <v>4840</v>
      </c>
      <c r="AH397" t="s">
        <v>4841</v>
      </c>
      <c r="AI397" t="s">
        <v>4842</v>
      </c>
      <c r="AJ397" t="s">
        <v>4843</v>
      </c>
      <c r="AK397" t="s">
        <v>4844</v>
      </c>
      <c r="AL397" t="s">
        <v>4845</v>
      </c>
      <c r="AM397" t="s">
        <v>4846</v>
      </c>
      <c r="AN397" t="s">
        <v>4847</v>
      </c>
      <c r="AO397" t="s">
        <v>4848</v>
      </c>
      <c r="AP397" t="s">
        <v>4849</v>
      </c>
      <c r="AQ397" t="s">
        <v>4850</v>
      </c>
      <c r="AR397" t="s">
        <v>4851</v>
      </c>
      <c r="AS397" t="s">
        <v>4852</v>
      </c>
      <c r="AT397" t="s">
        <v>4853</v>
      </c>
      <c r="AU397" t="s">
        <v>4854</v>
      </c>
      <c r="AV397" t="s">
        <v>4855</v>
      </c>
      <c r="AW397" t="s">
        <v>4856</v>
      </c>
    </row>
    <row r="398" spans="1:54" x14ac:dyDescent="0.3">
      <c r="A398" t="s">
        <v>4857</v>
      </c>
      <c r="B398" t="str">
        <f>"0001557.17"</f>
        <v>0001557.17</v>
      </c>
      <c r="C398" t="s">
        <v>1901</v>
      </c>
      <c r="D398" t="s">
        <v>305</v>
      </c>
      <c r="E398">
        <v>740</v>
      </c>
      <c r="F398">
        <v>595</v>
      </c>
      <c r="G398">
        <v>95</v>
      </c>
      <c r="I398">
        <v>38</v>
      </c>
      <c r="J398">
        <v>84</v>
      </c>
      <c r="K398">
        <v>0</v>
      </c>
      <c r="L398" s="1">
        <v>45723</v>
      </c>
      <c r="M398">
        <v>6.6</v>
      </c>
      <c r="O398">
        <v>4620031187974</v>
      </c>
      <c r="Q398" t="s">
        <v>1544</v>
      </c>
      <c r="R398" t="s">
        <v>4004</v>
      </c>
      <c r="S398">
        <v>20</v>
      </c>
      <c r="U398" t="s">
        <v>4005</v>
      </c>
      <c r="V398" t="s">
        <v>3838</v>
      </c>
      <c r="Y398">
        <v>9401710009</v>
      </c>
      <c r="Z398" t="s">
        <v>4858</v>
      </c>
      <c r="AA398" t="s">
        <v>4859</v>
      </c>
      <c r="AB398">
        <v>6502</v>
      </c>
      <c r="AC398">
        <v>5418</v>
      </c>
      <c r="AD398" t="s">
        <v>3841</v>
      </c>
      <c r="AE398">
        <v>0</v>
      </c>
      <c r="AF398">
        <v>8</v>
      </c>
      <c r="AG398" t="s">
        <v>4860</v>
      </c>
      <c r="AH398" t="s">
        <v>4861</v>
      </c>
      <c r="AI398" t="s">
        <v>4862</v>
      </c>
      <c r="AJ398" t="s">
        <v>4863</v>
      </c>
      <c r="AK398" t="s">
        <v>4864</v>
      </c>
      <c r="AL398" t="s">
        <v>4865</v>
      </c>
      <c r="AM398" t="s">
        <v>4866</v>
      </c>
      <c r="AN398" t="s">
        <v>4867</v>
      </c>
      <c r="AO398" t="s">
        <v>4868</v>
      </c>
      <c r="AP398" t="s">
        <v>4869</v>
      </c>
      <c r="AQ398" t="s">
        <v>4870</v>
      </c>
      <c r="AR398" t="s">
        <v>4871</v>
      </c>
      <c r="AS398" t="s">
        <v>4872</v>
      </c>
      <c r="AT398" t="s">
        <v>4873</v>
      </c>
      <c r="AU398" t="s">
        <v>4874</v>
      </c>
      <c r="AV398" t="s">
        <v>4875</v>
      </c>
      <c r="AW398" t="s">
        <v>4876</v>
      </c>
      <c r="AX398" t="s">
        <v>4877</v>
      </c>
    </row>
    <row r="399" spans="1:54" x14ac:dyDescent="0.3">
      <c r="A399" t="s">
        <v>4878</v>
      </c>
      <c r="B399" t="str">
        <f>"0001556.17"</f>
        <v>0001556.17</v>
      </c>
      <c r="C399" t="s">
        <v>1901</v>
      </c>
      <c r="D399" t="s">
        <v>305</v>
      </c>
      <c r="E399">
        <v>740</v>
      </c>
      <c r="F399">
        <v>595</v>
      </c>
      <c r="G399">
        <v>95</v>
      </c>
      <c r="I399">
        <v>38</v>
      </c>
      <c r="J399">
        <v>75</v>
      </c>
      <c r="K399">
        <v>0</v>
      </c>
      <c r="L399" s="1">
        <v>45723</v>
      </c>
      <c r="M399">
        <v>6.6</v>
      </c>
      <c r="O399">
        <v>4620031187950</v>
      </c>
      <c r="Q399" t="s">
        <v>1544</v>
      </c>
      <c r="R399" t="s">
        <v>4004</v>
      </c>
      <c r="S399">
        <v>20</v>
      </c>
      <c r="U399" t="s">
        <v>4879</v>
      </c>
      <c r="V399" t="s">
        <v>3838</v>
      </c>
      <c r="Y399">
        <v>9401710009</v>
      </c>
      <c r="Z399" t="s">
        <v>4880</v>
      </c>
      <c r="AA399" t="s">
        <v>4881</v>
      </c>
      <c r="AB399">
        <v>6502</v>
      </c>
      <c r="AC399">
        <v>5418</v>
      </c>
      <c r="AD399" t="s">
        <v>3841</v>
      </c>
      <c r="AE399">
        <v>0</v>
      </c>
      <c r="AF399">
        <v>11</v>
      </c>
      <c r="AG399" t="s">
        <v>4882</v>
      </c>
      <c r="AH399" t="s">
        <v>4883</v>
      </c>
      <c r="AI399" t="s">
        <v>4884</v>
      </c>
      <c r="AJ399" t="s">
        <v>4885</v>
      </c>
      <c r="AK399" t="s">
        <v>4886</v>
      </c>
      <c r="AL399" t="s">
        <v>4887</v>
      </c>
      <c r="AM399" t="s">
        <v>4888</v>
      </c>
      <c r="AN399" t="s">
        <v>4889</v>
      </c>
      <c r="AO399" t="s">
        <v>4890</v>
      </c>
      <c r="AP399" t="s">
        <v>4891</v>
      </c>
      <c r="AQ399" t="s">
        <v>4892</v>
      </c>
      <c r="AR399" t="s">
        <v>4893</v>
      </c>
      <c r="AS399" t="s">
        <v>4894</v>
      </c>
      <c r="AT399" t="s">
        <v>4895</v>
      </c>
      <c r="AU399" t="s">
        <v>4896</v>
      </c>
      <c r="AV399" t="s">
        <v>4897</v>
      </c>
      <c r="AW399" t="s">
        <v>4898</v>
      </c>
    </row>
    <row r="400" spans="1:54" x14ac:dyDescent="0.3">
      <c r="A400" t="s">
        <v>4899</v>
      </c>
      <c r="B400" t="str">
        <f>"0001556.69"</f>
        <v>0001556.69</v>
      </c>
      <c r="C400" t="s">
        <v>1397</v>
      </c>
      <c r="D400" t="s">
        <v>305</v>
      </c>
      <c r="E400">
        <v>740</v>
      </c>
      <c r="F400">
        <v>595</v>
      </c>
      <c r="G400">
        <v>95</v>
      </c>
      <c r="I400">
        <v>38</v>
      </c>
      <c r="J400">
        <v>75</v>
      </c>
      <c r="K400">
        <v>0</v>
      </c>
      <c r="L400" s="1">
        <v>45723</v>
      </c>
      <c r="M400">
        <v>6.6</v>
      </c>
      <c r="O400">
        <v>4620031187967</v>
      </c>
      <c r="Q400" t="s">
        <v>1544</v>
      </c>
      <c r="R400" t="s">
        <v>4004</v>
      </c>
      <c r="S400">
        <v>20</v>
      </c>
      <c r="U400" t="s">
        <v>4879</v>
      </c>
      <c r="V400" t="s">
        <v>3838</v>
      </c>
      <c r="Y400">
        <v>9401710009</v>
      </c>
      <c r="Z400" t="s">
        <v>4900</v>
      </c>
      <c r="AA400" t="s">
        <v>4901</v>
      </c>
      <c r="AB400">
        <v>6502</v>
      </c>
      <c r="AC400">
        <v>5418</v>
      </c>
      <c r="AD400" t="s">
        <v>3841</v>
      </c>
      <c r="AE400">
        <v>0</v>
      </c>
      <c r="AF400">
        <v>9</v>
      </c>
      <c r="AG400" t="s">
        <v>4902</v>
      </c>
      <c r="AH400" t="s">
        <v>4903</v>
      </c>
      <c r="AI400" t="s">
        <v>4904</v>
      </c>
      <c r="AJ400" t="s">
        <v>4905</v>
      </c>
      <c r="AK400" t="s">
        <v>4906</v>
      </c>
      <c r="AL400" t="s">
        <v>4907</v>
      </c>
      <c r="AM400" t="s">
        <v>4908</v>
      </c>
      <c r="AN400" t="s">
        <v>4909</v>
      </c>
      <c r="AO400" t="s">
        <v>4910</v>
      </c>
      <c r="AP400" t="s">
        <v>4911</v>
      </c>
      <c r="AQ400" t="s">
        <v>4912</v>
      </c>
      <c r="AR400" t="s">
        <v>4913</v>
      </c>
      <c r="AS400" t="s">
        <v>4914</v>
      </c>
      <c r="AT400" t="s">
        <v>4915</v>
      </c>
      <c r="AU400" t="s">
        <v>4916</v>
      </c>
      <c r="AV400" t="s">
        <v>4917</v>
      </c>
      <c r="AW400" t="s">
        <v>4918</v>
      </c>
    </row>
    <row r="401" spans="1:49" x14ac:dyDescent="0.3">
      <c r="A401" t="s">
        <v>4919</v>
      </c>
      <c r="B401" t="str">
        <f>"0001557.69"</f>
        <v>0001557.69</v>
      </c>
      <c r="C401" t="s">
        <v>1397</v>
      </c>
      <c r="D401" t="s">
        <v>305</v>
      </c>
      <c r="E401">
        <v>740</v>
      </c>
      <c r="F401">
        <v>595</v>
      </c>
      <c r="G401">
        <v>95</v>
      </c>
      <c r="I401">
        <v>38</v>
      </c>
      <c r="J401">
        <v>84</v>
      </c>
      <c r="K401">
        <v>0</v>
      </c>
      <c r="L401" s="1">
        <v>45723</v>
      </c>
      <c r="M401">
        <v>6.6</v>
      </c>
      <c r="O401">
        <v>4620031187998</v>
      </c>
      <c r="Q401" t="s">
        <v>1544</v>
      </c>
      <c r="R401" t="s">
        <v>4004</v>
      </c>
      <c r="S401">
        <v>20</v>
      </c>
      <c r="U401" t="s">
        <v>4005</v>
      </c>
      <c r="V401" t="s">
        <v>3838</v>
      </c>
      <c r="Y401">
        <v>9401710009</v>
      </c>
      <c r="Z401" t="s">
        <v>4920</v>
      </c>
      <c r="AA401" t="s">
        <v>4921</v>
      </c>
      <c r="AB401">
        <v>6502</v>
      </c>
      <c r="AC401">
        <v>5418</v>
      </c>
      <c r="AD401" t="s">
        <v>3841</v>
      </c>
      <c r="AE401">
        <v>0</v>
      </c>
      <c r="AF401">
        <v>0</v>
      </c>
      <c r="AG401" t="s">
        <v>4922</v>
      </c>
      <c r="AH401" t="s">
        <v>4923</v>
      </c>
      <c r="AI401" t="s">
        <v>4924</v>
      </c>
      <c r="AJ401" t="s">
        <v>4925</v>
      </c>
      <c r="AK401" t="s">
        <v>4926</v>
      </c>
      <c r="AL401" t="s">
        <v>4927</v>
      </c>
      <c r="AM401" t="s">
        <v>4928</v>
      </c>
      <c r="AN401" t="s">
        <v>4929</v>
      </c>
      <c r="AO401" t="s">
        <v>4930</v>
      </c>
      <c r="AP401" t="s">
        <v>4931</v>
      </c>
      <c r="AQ401" t="s">
        <v>4932</v>
      </c>
      <c r="AR401" t="s">
        <v>4933</v>
      </c>
      <c r="AS401" t="s">
        <v>4934</v>
      </c>
      <c r="AT401" t="s">
        <v>4935</v>
      </c>
      <c r="AU401" t="s">
        <v>4936</v>
      </c>
      <c r="AV401" t="s">
        <v>4937</v>
      </c>
      <c r="AW401" t="s">
        <v>4938</v>
      </c>
    </row>
    <row r="402" spans="1:49" x14ac:dyDescent="0.3">
      <c r="A402" t="s">
        <v>4939</v>
      </c>
      <c r="B402" t="str">
        <f>"0001407"</f>
        <v>0001407</v>
      </c>
      <c r="C402" t="s">
        <v>1718</v>
      </c>
      <c r="D402" t="s">
        <v>117</v>
      </c>
      <c r="E402">
        <v>710</v>
      </c>
      <c r="F402">
        <v>420</v>
      </c>
      <c r="G402">
        <v>210</v>
      </c>
      <c r="K402">
        <v>0</v>
      </c>
      <c r="L402" s="1">
        <v>45750</v>
      </c>
      <c r="M402">
        <v>3.2</v>
      </c>
      <c r="O402">
        <v>4610018239581</v>
      </c>
      <c r="Q402" t="s">
        <v>1544</v>
      </c>
      <c r="R402" t="s">
        <v>1719</v>
      </c>
      <c r="S402">
        <v>20</v>
      </c>
      <c r="U402" t="s">
        <v>4940</v>
      </c>
      <c r="V402" t="s">
        <v>128</v>
      </c>
      <c r="W402" t="s">
        <v>118</v>
      </c>
      <c r="Y402">
        <v>6302210000</v>
      </c>
      <c r="Z402" t="s">
        <v>4941</v>
      </c>
      <c r="AA402" t="s">
        <v>4942</v>
      </c>
      <c r="AB402">
        <v>2350</v>
      </c>
      <c r="AC402">
        <v>1958</v>
      </c>
      <c r="AD402" t="s">
        <v>122</v>
      </c>
      <c r="AE402">
        <v>0</v>
      </c>
      <c r="AF402">
        <v>0</v>
      </c>
      <c r="AG402" t="s">
        <v>4943</v>
      </c>
      <c r="AH402" t="s">
        <v>4944</v>
      </c>
      <c r="AI402" t="s">
        <v>4945</v>
      </c>
      <c r="AJ402" t="s">
        <v>4946</v>
      </c>
      <c r="AK402" t="s">
        <v>4947</v>
      </c>
      <c r="AL402" t="s">
        <v>4948</v>
      </c>
      <c r="AM402" t="s">
        <v>4949</v>
      </c>
    </row>
    <row r="403" spans="1:49" x14ac:dyDescent="0.3">
      <c r="A403" t="s">
        <v>4950</v>
      </c>
      <c r="B403" t="str">
        <f>"0001417.4"</f>
        <v>0001417.4</v>
      </c>
      <c r="C403" t="s">
        <v>135</v>
      </c>
      <c r="D403" t="s">
        <v>117</v>
      </c>
      <c r="E403">
        <v>640</v>
      </c>
      <c r="F403">
        <v>200</v>
      </c>
      <c r="G403">
        <v>420</v>
      </c>
      <c r="H403">
        <v>120</v>
      </c>
      <c r="K403">
        <v>0</v>
      </c>
      <c r="L403" s="1">
        <v>45840</v>
      </c>
      <c r="M403">
        <v>2.5</v>
      </c>
      <c r="O403">
        <v>4620031180913</v>
      </c>
      <c r="Q403" t="s">
        <v>1544</v>
      </c>
      <c r="S403">
        <v>20</v>
      </c>
      <c r="U403" t="s">
        <v>2974</v>
      </c>
      <c r="V403" t="s">
        <v>128</v>
      </c>
      <c r="W403" t="s">
        <v>118</v>
      </c>
      <c r="Y403">
        <v>6302210000</v>
      </c>
      <c r="Z403" t="s">
        <v>4951</v>
      </c>
      <c r="AA403" t="s">
        <v>4952</v>
      </c>
      <c r="AB403">
        <v>2250</v>
      </c>
      <c r="AC403">
        <v>1875</v>
      </c>
      <c r="AD403" t="s">
        <v>122</v>
      </c>
      <c r="AE403">
        <v>0</v>
      </c>
      <c r="AF403">
        <v>0</v>
      </c>
      <c r="AG403" t="s">
        <v>4953</v>
      </c>
      <c r="AH403" t="s">
        <v>4954</v>
      </c>
      <c r="AI403" t="s">
        <v>4955</v>
      </c>
    </row>
    <row r="404" spans="1:49" x14ac:dyDescent="0.3">
      <c r="A404" t="s">
        <v>4956</v>
      </c>
      <c r="B404" t="str">
        <f>"0001485-3"</f>
        <v>0001485-3</v>
      </c>
      <c r="C404" t="s">
        <v>1644</v>
      </c>
      <c r="D404" t="s">
        <v>110</v>
      </c>
      <c r="E404">
        <v>730</v>
      </c>
      <c r="F404">
        <v>420</v>
      </c>
      <c r="G404">
        <v>120</v>
      </c>
      <c r="K404">
        <v>0</v>
      </c>
      <c r="L404" t="s">
        <v>1466</v>
      </c>
      <c r="M404">
        <v>0.55000000000000004</v>
      </c>
      <c r="O404">
        <v>4620031188964</v>
      </c>
      <c r="Q404" t="s">
        <v>1544</v>
      </c>
      <c r="S404">
        <v>20</v>
      </c>
      <c r="U404" t="s">
        <v>3895</v>
      </c>
      <c r="V404" t="s">
        <v>3896</v>
      </c>
      <c r="Y404">
        <v>9404909000</v>
      </c>
      <c r="Z404" t="s">
        <v>4957</v>
      </c>
      <c r="AA404" t="s">
        <v>4958</v>
      </c>
      <c r="AB404">
        <v>1250</v>
      </c>
      <c r="AC404">
        <v>1042</v>
      </c>
      <c r="AD404" t="s">
        <v>1419</v>
      </c>
      <c r="AE404">
        <v>0</v>
      </c>
      <c r="AF404">
        <v>0</v>
      </c>
      <c r="AG404" t="s">
        <v>4959</v>
      </c>
      <c r="AH404" t="s">
        <v>4960</v>
      </c>
    </row>
    <row r="405" spans="1:49" x14ac:dyDescent="0.3">
      <c r="A405" t="s">
        <v>4961</v>
      </c>
      <c r="B405" t="str">
        <f>"0001438-4"</f>
        <v>0001438-4</v>
      </c>
      <c r="C405" t="s">
        <v>135</v>
      </c>
      <c r="D405" t="s">
        <v>86</v>
      </c>
      <c r="E405">
        <v>501</v>
      </c>
      <c r="F405">
        <v>220</v>
      </c>
      <c r="G405">
        <v>501</v>
      </c>
      <c r="K405">
        <v>0</v>
      </c>
      <c r="L405" s="1">
        <v>45658</v>
      </c>
      <c r="M405">
        <v>0.85</v>
      </c>
      <c r="O405">
        <v>4630035400962</v>
      </c>
      <c r="Q405" t="s">
        <v>1544</v>
      </c>
      <c r="S405">
        <v>20</v>
      </c>
      <c r="U405" t="s">
        <v>3034</v>
      </c>
      <c r="V405" t="s">
        <v>560</v>
      </c>
      <c r="Y405">
        <v>9401800009</v>
      </c>
      <c r="Z405" t="s">
        <v>4962</v>
      </c>
      <c r="AA405" t="s">
        <v>4963</v>
      </c>
      <c r="AB405">
        <v>1850</v>
      </c>
      <c r="AC405">
        <v>1542</v>
      </c>
      <c r="AD405" t="s">
        <v>101</v>
      </c>
      <c r="AE405">
        <v>0</v>
      </c>
      <c r="AF405">
        <v>0</v>
      </c>
      <c r="AG405" t="s">
        <v>4964</v>
      </c>
      <c r="AH405" t="s">
        <v>4965</v>
      </c>
      <c r="AI405" t="s">
        <v>4966</v>
      </c>
      <c r="AJ405" t="s">
        <v>4967</v>
      </c>
      <c r="AK405" t="s">
        <v>4968</v>
      </c>
      <c r="AL405" t="s">
        <v>4969</v>
      </c>
    </row>
    <row r="406" spans="1:49" x14ac:dyDescent="0.3">
      <c r="A406" t="s">
        <v>4970</v>
      </c>
      <c r="B406" t="str">
        <f>"0001438-8"</f>
        <v>0001438-8</v>
      </c>
      <c r="C406" t="s">
        <v>1830</v>
      </c>
      <c r="D406" t="s">
        <v>86</v>
      </c>
      <c r="E406">
        <v>501</v>
      </c>
      <c r="F406">
        <v>220</v>
      </c>
      <c r="G406">
        <v>501</v>
      </c>
      <c r="K406">
        <v>0</v>
      </c>
      <c r="L406" s="1">
        <v>45658</v>
      </c>
      <c r="M406">
        <v>0.85</v>
      </c>
      <c r="O406">
        <v>4630035400986</v>
      </c>
      <c r="Q406" t="s">
        <v>1544</v>
      </c>
      <c r="S406">
        <v>20</v>
      </c>
      <c r="U406" t="s">
        <v>4971</v>
      </c>
      <c r="V406" t="s">
        <v>560</v>
      </c>
      <c r="Y406">
        <v>9401800009</v>
      </c>
      <c r="Z406" t="s">
        <v>4972</v>
      </c>
      <c r="AA406" t="s">
        <v>4973</v>
      </c>
      <c r="AB406">
        <v>1850</v>
      </c>
      <c r="AC406">
        <v>1542</v>
      </c>
      <c r="AD406" t="s">
        <v>101</v>
      </c>
      <c r="AE406">
        <v>0</v>
      </c>
      <c r="AF406">
        <v>0</v>
      </c>
      <c r="AG406" t="s">
        <v>4974</v>
      </c>
      <c r="AH406" t="s">
        <v>4975</v>
      </c>
      <c r="AI406" t="s">
        <v>4976</v>
      </c>
      <c r="AJ406" t="s">
        <v>4977</v>
      </c>
      <c r="AK406" t="s">
        <v>4978</v>
      </c>
    </row>
    <row r="407" spans="1:49" x14ac:dyDescent="0.3">
      <c r="A407" t="s">
        <v>4979</v>
      </c>
      <c r="B407" t="str">
        <f>"0001557.47"</f>
        <v>0001557.47</v>
      </c>
      <c r="C407" t="s">
        <v>3704</v>
      </c>
      <c r="D407" t="s">
        <v>305</v>
      </c>
      <c r="E407">
        <v>740</v>
      </c>
      <c r="F407">
        <v>595</v>
      </c>
      <c r="G407">
        <v>95</v>
      </c>
      <c r="I407">
        <v>38</v>
      </c>
      <c r="J407">
        <v>84</v>
      </c>
      <c r="K407">
        <v>0</v>
      </c>
      <c r="L407" s="1">
        <v>45723</v>
      </c>
      <c r="M407">
        <v>6.6</v>
      </c>
      <c r="N407">
        <v>1</v>
      </c>
      <c r="O407">
        <v>4630035401617</v>
      </c>
      <c r="Q407" t="s">
        <v>1544</v>
      </c>
      <c r="R407" t="s">
        <v>4004</v>
      </c>
      <c r="S407">
        <v>20</v>
      </c>
      <c r="U407" t="s">
        <v>4005</v>
      </c>
      <c r="V407" t="s">
        <v>3838</v>
      </c>
      <c r="Y407">
        <v>9401710009</v>
      </c>
      <c r="Z407" t="s">
        <v>4980</v>
      </c>
      <c r="AA407" t="s">
        <v>4981</v>
      </c>
      <c r="AB407">
        <v>6502</v>
      </c>
      <c r="AC407">
        <v>5418</v>
      </c>
      <c r="AD407" t="s">
        <v>3841</v>
      </c>
      <c r="AE407">
        <v>0</v>
      </c>
      <c r="AF407">
        <v>0</v>
      </c>
      <c r="AG407" t="s">
        <v>4982</v>
      </c>
      <c r="AH407" t="s">
        <v>4983</v>
      </c>
      <c r="AI407" t="s">
        <v>4984</v>
      </c>
      <c r="AJ407" t="s">
        <v>4985</v>
      </c>
      <c r="AK407" t="s">
        <v>4986</v>
      </c>
      <c r="AL407" t="s">
        <v>4987</v>
      </c>
      <c r="AM407" t="s">
        <v>4988</v>
      </c>
      <c r="AN407" t="s">
        <v>4989</v>
      </c>
      <c r="AO407" t="s">
        <v>4990</v>
      </c>
      <c r="AP407" t="s">
        <v>4991</v>
      </c>
      <c r="AQ407" t="s">
        <v>4992</v>
      </c>
      <c r="AR407" t="s">
        <v>4993</v>
      </c>
      <c r="AS407" t="s">
        <v>4994</v>
      </c>
    </row>
    <row r="408" spans="1:49" x14ac:dyDescent="0.3">
      <c r="A408" t="s">
        <v>4995</v>
      </c>
      <c r="B408" t="str">
        <f>"0001648.3"</f>
        <v>0001648.3</v>
      </c>
      <c r="C408" t="s">
        <v>351</v>
      </c>
      <c r="D408" t="s">
        <v>305</v>
      </c>
      <c r="E408">
        <v>1250</v>
      </c>
      <c r="F408">
        <v>710</v>
      </c>
      <c r="G408">
        <v>115</v>
      </c>
      <c r="H408">
        <v>125</v>
      </c>
      <c r="I408">
        <v>65</v>
      </c>
      <c r="J408">
        <v>100</v>
      </c>
      <c r="K408" t="s">
        <v>4537</v>
      </c>
      <c r="L408" t="s">
        <v>4996</v>
      </c>
      <c r="M408">
        <v>19.52</v>
      </c>
      <c r="O408">
        <v>4620031189824</v>
      </c>
      <c r="Q408" t="s">
        <v>1544</v>
      </c>
      <c r="R408" t="s">
        <v>4538</v>
      </c>
      <c r="S408">
        <v>10</v>
      </c>
      <c r="U408" t="s">
        <v>4566</v>
      </c>
      <c r="V408" t="s">
        <v>181</v>
      </c>
      <c r="Y408">
        <v>9403202009</v>
      </c>
      <c r="Z408" t="s">
        <v>4997</v>
      </c>
      <c r="AA408" t="s">
        <v>4998</v>
      </c>
      <c r="AB408">
        <v>6500</v>
      </c>
      <c r="AC408">
        <v>5417</v>
      </c>
      <c r="AD408" t="s">
        <v>288</v>
      </c>
      <c r="AE408">
        <v>0</v>
      </c>
      <c r="AF408">
        <v>0</v>
      </c>
      <c r="AG408" t="s">
        <v>4999</v>
      </c>
      <c r="AH408" t="s">
        <v>5000</v>
      </c>
      <c r="AI408" t="s">
        <v>5001</v>
      </c>
      <c r="AJ408" t="s">
        <v>5002</v>
      </c>
      <c r="AK408" t="s">
        <v>5003</v>
      </c>
      <c r="AL408" t="s">
        <v>5004</v>
      </c>
      <c r="AM408" t="s">
        <v>5005</v>
      </c>
      <c r="AN408" t="s">
        <v>5006</v>
      </c>
      <c r="AO408" t="s">
        <v>5007</v>
      </c>
      <c r="AP408" t="s">
        <v>5008</v>
      </c>
      <c r="AQ408" t="s">
        <v>5009</v>
      </c>
      <c r="AR408" t="s">
        <v>5010</v>
      </c>
      <c r="AS408" t="s">
        <v>5011</v>
      </c>
      <c r="AT408" t="s">
        <v>5012</v>
      </c>
      <c r="AU408" t="s">
        <v>5013</v>
      </c>
      <c r="AV408" t="s">
        <v>5014</v>
      </c>
      <c r="AW408" t="s">
        <v>5015</v>
      </c>
    </row>
    <row r="409" spans="1:49" x14ac:dyDescent="0.3">
      <c r="A409" t="s">
        <v>5016</v>
      </c>
      <c r="B409" t="str">
        <f>"0001648.5"</f>
        <v>0001648.5</v>
      </c>
      <c r="C409" t="s">
        <v>4731</v>
      </c>
      <c r="D409" t="s">
        <v>305</v>
      </c>
      <c r="E409">
        <v>1250</v>
      </c>
      <c r="F409">
        <v>710</v>
      </c>
      <c r="G409">
        <v>115</v>
      </c>
      <c r="H409">
        <v>125</v>
      </c>
      <c r="I409">
        <v>65</v>
      </c>
      <c r="J409">
        <v>100</v>
      </c>
      <c r="K409" t="s">
        <v>4537</v>
      </c>
      <c r="L409" t="s">
        <v>4996</v>
      </c>
      <c r="M409">
        <v>19.52</v>
      </c>
      <c r="O409">
        <v>4620031189848</v>
      </c>
      <c r="Q409" t="s">
        <v>1544</v>
      </c>
      <c r="R409" t="s">
        <v>4538</v>
      </c>
      <c r="S409">
        <v>10</v>
      </c>
      <c r="U409" t="s">
        <v>4566</v>
      </c>
      <c r="V409" t="s">
        <v>181</v>
      </c>
      <c r="Y409">
        <v>9403202009</v>
      </c>
      <c r="Z409" t="s">
        <v>5017</v>
      </c>
      <c r="AA409" t="s">
        <v>5018</v>
      </c>
      <c r="AB409">
        <v>7000</v>
      </c>
      <c r="AC409">
        <v>5833</v>
      </c>
      <c r="AD409" t="s">
        <v>288</v>
      </c>
      <c r="AE409">
        <v>0</v>
      </c>
      <c r="AF409">
        <v>0</v>
      </c>
      <c r="AG409" t="s">
        <v>5019</v>
      </c>
      <c r="AH409" t="s">
        <v>5020</v>
      </c>
      <c r="AI409" t="s">
        <v>5021</v>
      </c>
      <c r="AJ409" t="s">
        <v>5022</v>
      </c>
      <c r="AK409" t="s">
        <v>5023</v>
      </c>
      <c r="AL409" t="s">
        <v>5024</v>
      </c>
      <c r="AM409" t="s">
        <v>5025</v>
      </c>
      <c r="AN409" t="s">
        <v>5026</v>
      </c>
      <c r="AO409" t="s">
        <v>5027</v>
      </c>
      <c r="AP409" t="s">
        <v>5028</v>
      </c>
      <c r="AQ409" t="s">
        <v>5029</v>
      </c>
      <c r="AR409" t="s">
        <v>5030</v>
      </c>
      <c r="AS409" t="s">
        <v>5031</v>
      </c>
      <c r="AT409" t="s">
        <v>5032</v>
      </c>
      <c r="AU409" t="s">
        <v>5033</v>
      </c>
      <c r="AV409" t="s">
        <v>5034</v>
      </c>
    </row>
    <row r="410" spans="1:49" x14ac:dyDescent="0.3">
      <c r="A410" t="s">
        <v>5035</v>
      </c>
      <c r="B410" t="str">
        <f>"0001648.6"</f>
        <v>0001648.6</v>
      </c>
      <c r="C410" t="s">
        <v>5036</v>
      </c>
      <c r="D410" t="s">
        <v>305</v>
      </c>
      <c r="E410">
        <v>1200</v>
      </c>
      <c r="F410">
        <v>730</v>
      </c>
      <c r="G410">
        <v>130</v>
      </c>
      <c r="H410">
        <v>125</v>
      </c>
      <c r="I410">
        <v>65</v>
      </c>
      <c r="J410">
        <v>100</v>
      </c>
      <c r="K410" t="s">
        <v>4537</v>
      </c>
      <c r="L410" s="1">
        <v>45858</v>
      </c>
      <c r="M410">
        <v>18.600000000000001</v>
      </c>
      <c r="O410">
        <v>4620031189855</v>
      </c>
      <c r="Q410" t="s">
        <v>1544</v>
      </c>
      <c r="R410" t="s">
        <v>4538</v>
      </c>
      <c r="S410">
        <v>10</v>
      </c>
      <c r="U410" t="s">
        <v>4566</v>
      </c>
      <c r="V410" t="s">
        <v>4540</v>
      </c>
      <c r="Y410">
        <v>9403202009</v>
      </c>
      <c r="Z410" t="s">
        <v>5037</v>
      </c>
      <c r="AA410" t="s">
        <v>5038</v>
      </c>
      <c r="AB410">
        <v>6500</v>
      </c>
      <c r="AC410">
        <v>5417</v>
      </c>
      <c r="AD410" t="s">
        <v>288</v>
      </c>
      <c r="AE410">
        <v>0</v>
      </c>
      <c r="AF410">
        <v>0</v>
      </c>
      <c r="AG410" t="s">
        <v>5039</v>
      </c>
      <c r="AH410" t="s">
        <v>5040</v>
      </c>
      <c r="AI410" t="s">
        <v>5041</v>
      </c>
      <c r="AJ410" t="s">
        <v>5042</v>
      </c>
      <c r="AK410" t="s">
        <v>5043</v>
      </c>
      <c r="AL410" t="s">
        <v>5044</v>
      </c>
      <c r="AM410" t="s">
        <v>5045</v>
      </c>
      <c r="AN410" t="s">
        <v>5046</v>
      </c>
      <c r="AO410" t="s">
        <v>5047</v>
      </c>
      <c r="AP410" t="s">
        <v>5048</v>
      </c>
      <c r="AQ410" t="s">
        <v>5049</v>
      </c>
      <c r="AR410" t="s">
        <v>5050</v>
      </c>
      <c r="AS410" t="s">
        <v>5051</v>
      </c>
      <c r="AT410" t="s">
        <v>5052</v>
      </c>
      <c r="AU410" t="s">
        <v>5053</v>
      </c>
      <c r="AV410" t="s">
        <v>5054</v>
      </c>
      <c r="AW410" t="s">
        <v>5055</v>
      </c>
    </row>
    <row r="411" spans="1:49" x14ac:dyDescent="0.3">
      <c r="A411" t="s">
        <v>5056</v>
      </c>
      <c r="B411" t="str">
        <f>"0001648.7"</f>
        <v>0001648.7</v>
      </c>
      <c r="C411" t="s">
        <v>3500</v>
      </c>
      <c r="D411" t="s">
        <v>305</v>
      </c>
      <c r="E411">
        <v>1200</v>
      </c>
      <c r="F411">
        <v>730</v>
      </c>
      <c r="G411">
        <v>130</v>
      </c>
      <c r="H411">
        <v>125</v>
      </c>
      <c r="I411">
        <v>65</v>
      </c>
      <c r="J411">
        <v>100</v>
      </c>
      <c r="K411" t="s">
        <v>4537</v>
      </c>
      <c r="L411" s="1">
        <v>45858</v>
      </c>
      <c r="M411">
        <v>18.600000000000001</v>
      </c>
      <c r="O411">
        <v>4620031189862</v>
      </c>
      <c r="Q411" t="s">
        <v>1544</v>
      </c>
      <c r="R411" t="s">
        <v>4538</v>
      </c>
      <c r="S411">
        <v>10</v>
      </c>
      <c r="U411" t="s">
        <v>4566</v>
      </c>
      <c r="V411" t="s">
        <v>4540</v>
      </c>
      <c r="Y411">
        <v>9403202009</v>
      </c>
      <c r="Z411" t="s">
        <v>5057</v>
      </c>
      <c r="AA411" t="s">
        <v>5058</v>
      </c>
      <c r="AB411">
        <v>7990</v>
      </c>
      <c r="AC411">
        <v>6658</v>
      </c>
      <c r="AD411" t="s">
        <v>288</v>
      </c>
      <c r="AE411">
        <v>0</v>
      </c>
      <c r="AF411">
        <v>0</v>
      </c>
      <c r="AG411" t="s">
        <v>5059</v>
      </c>
      <c r="AH411" t="s">
        <v>5060</v>
      </c>
      <c r="AI411" t="s">
        <v>5061</v>
      </c>
      <c r="AJ411" t="s">
        <v>5062</v>
      </c>
      <c r="AK411" t="s">
        <v>5063</v>
      </c>
      <c r="AL411" t="s">
        <v>5064</v>
      </c>
      <c r="AM411" t="s">
        <v>5065</v>
      </c>
      <c r="AN411" t="s">
        <v>5066</v>
      </c>
      <c r="AO411" t="s">
        <v>5067</v>
      </c>
      <c r="AP411" t="s">
        <v>5068</v>
      </c>
      <c r="AQ411" t="s">
        <v>5069</v>
      </c>
      <c r="AR411" t="s">
        <v>5070</v>
      </c>
      <c r="AS411" t="s">
        <v>5071</v>
      </c>
      <c r="AT411" t="s">
        <v>5072</v>
      </c>
      <c r="AU411" t="s">
        <v>5073</v>
      </c>
      <c r="AV411" t="s">
        <v>5074</v>
      </c>
      <c r="AW411" t="s">
        <v>5075</v>
      </c>
    </row>
    <row r="412" spans="1:49" x14ac:dyDescent="0.3">
      <c r="A412" t="s">
        <v>5076</v>
      </c>
      <c r="B412" t="str">
        <f>"0001709-03"</f>
        <v>0001709-03</v>
      </c>
      <c r="C412" t="s">
        <v>1644</v>
      </c>
      <c r="D412" t="s">
        <v>1831</v>
      </c>
      <c r="E412">
        <v>780</v>
      </c>
      <c r="F412">
        <v>740</v>
      </c>
      <c r="G412">
        <v>140</v>
      </c>
      <c r="H412">
        <v>73</v>
      </c>
      <c r="I412">
        <v>72</v>
      </c>
      <c r="J412">
        <v>100</v>
      </c>
      <c r="K412" t="s">
        <v>3614</v>
      </c>
      <c r="L412">
        <v>6</v>
      </c>
      <c r="M412">
        <v>5.13</v>
      </c>
      <c r="O412">
        <v>4630035401884</v>
      </c>
      <c r="Q412" t="s">
        <v>1544</v>
      </c>
      <c r="S412">
        <v>10</v>
      </c>
      <c r="U412" t="s">
        <v>5077</v>
      </c>
      <c r="V412" t="s">
        <v>1833</v>
      </c>
      <c r="Y412">
        <v>9401710009</v>
      </c>
      <c r="Z412" t="s">
        <v>5078</v>
      </c>
      <c r="AA412" t="s">
        <v>5079</v>
      </c>
      <c r="AB412">
        <v>2750</v>
      </c>
      <c r="AC412">
        <v>2292</v>
      </c>
      <c r="AD412" t="s">
        <v>1836</v>
      </c>
      <c r="AE412">
        <v>0</v>
      </c>
      <c r="AF412">
        <v>0</v>
      </c>
      <c r="AG412" t="s">
        <v>5080</v>
      </c>
      <c r="AH412" t="s">
        <v>5081</v>
      </c>
      <c r="AI412" t="s">
        <v>5082</v>
      </c>
      <c r="AJ412" t="s">
        <v>5083</v>
      </c>
      <c r="AK412" t="s">
        <v>5084</v>
      </c>
      <c r="AL412" t="s">
        <v>5085</v>
      </c>
      <c r="AM412" t="s">
        <v>5086</v>
      </c>
      <c r="AN412" t="s">
        <v>5087</v>
      </c>
      <c r="AO412" t="s">
        <v>5088</v>
      </c>
      <c r="AP412" t="s">
        <v>5089</v>
      </c>
      <c r="AQ412" t="s">
        <v>5090</v>
      </c>
      <c r="AR412" t="s">
        <v>5091</v>
      </c>
    </row>
    <row r="413" spans="1:49" x14ac:dyDescent="0.3">
      <c r="A413" t="s">
        <v>5092</v>
      </c>
      <c r="B413" t="str">
        <f>"0001709-02"</f>
        <v>0001709-02</v>
      </c>
      <c r="C413" t="s">
        <v>116</v>
      </c>
      <c r="D413" t="s">
        <v>1831</v>
      </c>
      <c r="E413">
        <v>800</v>
      </c>
      <c r="F413">
        <v>740</v>
      </c>
      <c r="G413">
        <v>160</v>
      </c>
      <c r="H413">
        <v>73</v>
      </c>
      <c r="I413">
        <v>72</v>
      </c>
      <c r="J413">
        <v>100</v>
      </c>
      <c r="K413" t="s">
        <v>3614</v>
      </c>
      <c r="L413">
        <v>6</v>
      </c>
      <c r="M413">
        <v>5.0999999999999996</v>
      </c>
      <c r="O413">
        <v>4630035401877</v>
      </c>
      <c r="Q413" t="s">
        <v>1544</v>
      </c>
      <c r="S413">
        <v>10</v>
      </c>
      <c r="U413" t="s">
        <v>5077</v>
      </c>
      <c r="V413" t="s">
        <v>1833</v>
      </c>
      <c r="Y413">
        <v>9401710009</v>
      </c>
      <c r="Z413" t="s">
        <v>5093</v>
      </c>
      <c r="AA413" t="s">
        <v>5094</v>
      </c>
      <c r="AB413">
        <v>2500</v>
      </c>
      <c r="AC413">
        <v>2083</v>
      </c>
      <c r="AD413" t="s">
        <v>1836</v>
      </c>
      <c r="AE413">
        <v>0</v>
      </c>
      <c r="AF413">
        <v>0</v>
      </c>
      <c r="AG413" t="s">
        <v>5095</v>
      </c>
      <c r="AH413" t="s">
        <v>5096</v>
      </c>
      <c r="AI413" t="s">
        <v>5097</v>
      </c>
      <c r="AJ413" t="s">
        <v>5098</v>
      </c>
      <c r="AK413" t="s">
        <v>5099</v>
      </c>
      <c r="AL413" t="s">
        <v>5100</v>
      </c>
      <c r="AM413" t="s">
        <v>5101</v>
      </c>
      <c r="AN413" t="s">
        <v>5102</v>
      </c>
      <c r="AO413" t="s">
        <v>5103</v>
      </c>
      <c r="AP413" t="s">
        <v>5104</v>
      </c>
      <c r="AQ413" t="s">
        <v>5105</v>
      </c>
      <c r="AR413" t="s">
        <v>5106</v>
      </c>
    </row>
    <row r="414" spans="1:49" x14ac:dyDescent="0.3">
      <c r="A414" t="s">
        <v>5107</v>
      </c>
      <c r="B414" t="str">
        <f>"0001709-05"</f>
        <v>0001709-05</v>
      </c>
      <c r="C414" t="s">
        <v>135</v>
      </c>
      <c r="D414" t="s">
        <v>1831</v>
      </c>
      <c r="E414">
        <v>800</v>
      </c>
      <c r="F414">
        <v>740</v>
      </c>
      <c r="G414">
        <v>160</v>
      </c>
      <c r="H414">
        <v>73</v>
      </c>
      <c r="I414">
        <v>72</v>
      </c>
      <c r="J414">
        <v>100</v>
      </c>
      <c r="K414" t="s">
        <v>3614</v>
      </c>
      <c r="L414">
        <v>6</v>
      </c>
      <c r="M414">
        <v>5.0999999999999996</v>
      </c>
      <c r="O414">
        <v>4630035401891</v>
      </c>
      <c r="Q414" t="s">
        <v>1544</v>
      </c>
      <c r="S414">
        <v>10</v>
      </c>
      <c r="U414" t="s">
        <v>5077</v>
      </c>
      <c r="V414" t="s">
        <v>1833</v>
      </c>
      <c r="Y414">
        <v>9401710009</v>
      </c>
      <c r="Z414" t="s">
        <v>5108</v>
      </c>
      <c r="AA414" t="s">
        <v>5109</v>
      </c>
      <c r="AB414">
        <v>2500</v>
      </c>
      <c r="AC414">
        <v>2083</v>
      </c>
      <c r="AD414" t="s">
        <v>1836</v>
      </c>
      <c r="AE414">
        <v>0</v>
      </c>
      <c r="AF414">
        <v>0</v>
      </c>
      <c r="AG414" t="s">
        <v>5110</v>
      </c>
      <c r="AH414" t="s">
        <v>5111</v>
      </c>
      <c r="AI414" t="s">
        <v>5112</v>
      </c>
      <c r="AJ414" t="s">
        <v>5113</v>
      </c>
      <c r="AK414" t="s">
        <v>5114</v>
      </c>
      <c r="AL414" t="s">
        <v>5115</v>
      </c>
      <c r="AM414" t="s">
        <v>5116</v>
      </c>
      <c r="AN414" t="s">
        <v>5117</v>
      </c>
      <c r="AO414" t="s">
        <v>5118</v>
      </c>
      <c r="AP414" t="s">
        <v>5119</v>
      </c>
      <c r="AQ414" t="s">
        <v>5120</v>
      </c>
      <c r="AR414" t="s">
        <v>5121</v>
      </c>
    </row>
    <row r="415" spans="1:49" x14ac:dyDescent="0.3">
      <c r="A415" t="s">
        <v>5122</v>
      </c>
      <c r="B415" t="str">
        <f>"0001710-03"</f>
        <v>0001710-03</v>
      </c>
      <c r="C415" t="s">
        <v>1644</v>
      </c>
      <c r="D415" t="s">
        <v>1831</v>
      </c>
      <c r="E415">
        <v>780</v>
      </c>
      <c r="F415">
        <v>740</v>
      </c>
      <c r="G415">
        <v>140</v>
      </c>
      <c r="H415">
        <v>73</v>
      </c>
      <c r="I415">
        <v>72</v>
      </c>
      <c r="J415">
        <v>100</v>
      </c>
      <c r="K415" t="s">
        <v>3614</v>
      </c>
      <c r="L415" s="1">
        <v>45753</v>
      </c>
      <c r="M415">
        <v>5.5</v>
      </c>
      <c r="O415">
        <v>4630035401914</v>
      </c>
      <c r="Q415" t="s">
        <v>1544</v>
      </c>
      <c r="S415">
        <v>10</v>
      </c>
      <c r="U415" t="s">
        <v>3631</v>
      </c>
      <c r="V415" t="s">
        <v>1833</v>
      </c>
      <c r="Y415">
        <v>9401710009</v>
      </c>
      <c r="Z415" t="s">
        <v>5123</v>
      </c>
      <c r="AA415" t="s">
        <v>5124</v>
      </c>
      <c r="AB415">
        <v>3690</v>
      </c>
      <c r="AC415">
        <v>3075</v>
      </c>
      <c r="AD415" t="s">
        <v>1836</v>
      </c>
      <c r="AE415">
        <v>0</v>
      </c>
      <c r="AF415">
        <v>0</v>
      </c>
      <c r="AG415" t="s">
        <v>5125</v>
      </c>
      <c r="AH415" t="s">
        <v>5126</v>
      </c>
      <c r="AI415" t="s">
        <v>5127</v>
      </c>
      <c r="AJ415" t="s">
        <v>5128</v>
      </c>
      <c r="AK415" t="s">
        <v>5129</v>
      </c>
      <c r="AL415" t="s">
        <v>5130</v>
      </c>
      <c r="AM415" t="s">
        <v>5131</v>
      </c>
      <c r="AN415" t="s">
        <v>5132</v>
      </c>
      <c r="AO415" t="s">
        <v>5133</v>
      </c>
      <c r="AP415" t="s">
        <v>5134</v>
      </c>
      <c r="AQ415" t="s">
        <v>5135</v>
      </c>
      <c r="AR415" t="s">
        <v>5136</v>
      </c>
    </row>
    <row r="416" spans="1:49" x14ac:dyDescent="0.3">
      <c r="A416" t="s">
        <v>5137</v>
      </c>
      <c r="B416" t="str">
        <f>"0001710-02"</f>
        <v>0001710-02</v>
      </c>
      <c r="C416" t="s">
        <v>116</v>
      </c>
      <c r="D416" t="s">
        <v>1831</v>
      </c>
      <c r="E416">
        <v>780</v>
      </c>
      <c r="F416">
        <v>740</v>
      </c>
      <c r="G416">
        <v>140</v>
      </c>
      <c r="H416">
        <v>73</v>
      </c>
      <c r="I416">
        <v>72</v>
      </c>
      <c r="J416">
        <v>100</v>
      </c>
      <c r="K416" t="s">
        <v>3614</v>
      </c>
      <c r="L416" s="1">
        <v>45753</v>
      </c>
      <c r="M416">
        <v>5.5</v>
      </c>
      <c r="O416">
        <v>4630035401907</v>
      </c>
      <c r="Q416" t="s">
        <v>1544</v>
      </c>
      <c r="S416">
        <v>10</v>
      </c>
      <c r="U416" t="s">
        <v>3631</v>
      </c>
      <c r="V416" t="s">
        <v>1833</v>
      </c>
      <c r="Y416">
        <v>9401710009</v>
      </c>
      <c r="Z416" t="s">
        <v>5138</v>
      </c>
      <c r="AA416" t="s">
        <v>5139</v>
      </c>
      <c r="AB416">
        <v>3490</v>
      </c>
      <c r="AC416">
        <v>2908</v>
      </c>
      <c r="AD416" t="s">
        <v>1836</v>
      </c>
      <c r="AE416">
        <v>0</v>
      </c>
      <c r="AF416">
        <v>0</v>
      </c>
      <c r="AG416" t="s">
        <v>5140</v>
      </c>
      <c r="AH416" t="s">
        <v>5141</v>
      </c>
      <c r="AI416" t="s">
        <v>5142</v>
      </c>
      <c r="AJ416" t="s">
        <v>5143</v>
      </c>
      <c r="AK416" t="s">
        <v>5144</v>
      </c>
      <c r="AL416" t="s">
        <v>5145</v>
      </c>
      <c r="AM416" t="s">
        <v>5146</v>
      </c>
      <c r="AN416" t="s">
        <v>5147</v>
      </c>
      <c r="AO416" t="s">
        <v>5148</v>
      </c>
      <c r="AP416" t="s">
        <v>5149</v>
      </c>
      <c r="AQ416" t="s">
        <v>5150</v>
      </c>
      <c r="AR416" t="s">
        <v>5151</v>
      </c>
    </row>
    <row r="417" spans="1:53" x14ac:dyDescent="0.3">
      <c r="A417" t="s">
        <v>5152</v>
      </c>
      <c r="B417" t="str">
        <f>"0001710-05"</f>
        <v>0001710-05</v>
      </c>
      <c r="C417" t="s">
        <v>135</v>
      </c>
      <c r="D417" t="s">
        <v>1831</v>
      </c>
      <c r="E417">
        <v>780</v>
      </c>
      <c r="F417">
        <v>740</v>
      </c>
      <c r="G417">
        <v>140</v>
      </c>
      <c r="H417">
        <v>73</v>
      </c>
      <c r="I417">
        <v>72</v>
      </c>
      <c r="J417">
        <v>100</v>
      </c>
      <c r="K417" t="s">
        <v>3614</v>
      </c>
      <c r="L417" s="1">
        <v>45753</v>
      </c>
      <c r="M417">
        <v>5.53</v>
      </c>
      <c r="O417">
        <v>4630035401921</v>
      </c>
      <c r="Q417" t="s">
        <v>1544</v>
      </c>
      <c r="S417">
        <v>10</v>
      </c>
      <c r="U417" t="s">
        <v>3631</v>
      </c>
      <c r="V417" t="s">
        <v>1833</v>
      </c>
      <c r="Y417">
        <v>9401710009</v>
      </c>
      <c r="Z417" t="s">
        <v>5153</v>
      </c>
      <c r="AA417" t="s">
        <v>5154</v>
      </c>
      <c r="AB417">
        <v>3190</v>
      </c>
      <c r="AC417">
        <v>2658</v>
      </c>
      <c r="AD417" t="s">
        <v>1836</v>
      </c>
      <c r="AE417">
        <v>0</v>
      </c>
      <c r="AF417">
        <v>0</v>
      </c>
      <c r="AG417" t="s">
        <v>5155</v>
      </c>
      <c r="AH417" t="s">
        <v>5156</v>
      </c>
      <c r="AI417" t="s">
        <v>5157</v>
      </c>
      <c r="AJ417" t="s">
        <v>5158</v>
      </c>
      <c r="AK417" t="s">
        <v>5159</v>
      </c>
      <c r="AL417" t="s">
        <v>5160</v>
      </c>
      <c r="AM417" t="s">
        <v>5161</v>
      </c>
      <c r="AN417" t="s">
        <v>5162</v>
      </c>
      <c r="AO417" t="s">
        <v>5163</v>
      </c>
      <c r="AP417" t="s">
        <v>5164</v>
      </c>
      <c r="AQ417" t="s">
        <v>5165</v>
      </c>
      <c r="AR417" t="s">
        <v>5166</v>
      </c>
    </row>
    <row r="418" spans="1:53" x14ac:dyDescent="0.3">
      <c r="A418" t="s">
        <v>5167</v>
      </c>
      <c r="B418" t="str">
        <f>"0001714-03"</f>
        <v>0001714-03</v>
      </c>
      <c r="C418" t="s">
        <v>1644</v>
      </c>
      <c r="D418" t="s">
        <v>1831</v>
      </c>
      <c r="E418">
        <v>800</v>
      </c>
      <c r="F418">
        <v>740</v>
      </c>
      <c r="G418">
        <v>160</v>
      </c>
      <c r="H418">
        <v>73</v>
      </c>
      <c r="I418">
        <v>72</v>
      </c>
      <c r="J418">
        <v>100</v>
      </c>
      <c r="K418" t="s">
        <v>3614</v>
      </c>
      <c r="L418">
        <v>6</v>
      </c>
      <c r="M418">
        <v>5.0999999999999996</v>
      </c>
      <c r="O418">
        <v>4630035402102</v>
      </c>
      <c r="Q418" t="s">
        <v>1544</v>
      </c>
      <c r="S418">
        <v>10</v>
      </c>
      <c r="U418" t="s">
        <v>5077</v>
      </c>
      <c r="V418" t="s">
        <v>1833</v>
      </c>
      <c r="Y418">
        <v>9401710009</v>
      </c>
      <c r="Z418" t="s">
        <v>5168</v>
      </c>
      <c r="AA418" t="s">
        <v>5169</v>
      </c>
      <c r="AB418">
        <v>2500</v>
      </c>
      <c r="AC418">
        <v>2083</v>
      </c>
      <c r="AD418" t="s">
        <v>1836</v>
      </c>
      <c r="AE418">
        <v>0</v>
      </c>
      <c r="AF418">
        <v>0</v>
      </c>
      <c r="AG418" t="s">
        <v>5170</v>
      </c>
      <c r="AH418" t="s">
        <v>5171</v>
      </c>
      <c r="AI418" t="s">
        <v>5172</v>
      </c>
      <c r="AJ418" t="s">
        <v>5173</v>
      </c>
      <c r="AK418" t="s">
        <v>5174</v>
      </c>
      <c r="AL418" t="s">
        <v>5175</v>
      </c>
      <c r="AM418" t="s">
        <v>5176</v>
      </c>
      <c r="AN418" t="s">
        <v>5177</v>
      </c>
      <c r="AO418" t="s">
        <v>5178</v>
      </c>
      <c r="AP418" t="s">
        <v>5179</v>
      </c>
      <c r="AQ418" t="s">
        <v>5180</v>
      </c>
      <c r="AR418" t="s">
        <v>5181</v>
      </c>
    </row>
    <row r="419" spans="1:53" x14ac:dyDescent="0.3">
      <c r="A419" t="s">
        <v>5182</v>
      </c>
      <c r="B419" t="str">
        <f>"0001453-3"</f>
        <v>0001453-3</v>
      </c>
      <c r="C419" t="s">
        <v>5183</v>
      </c>
      <c r="E419">
        <v>900</v>
      </c>
      <c r="F419">
        <v>760</v>
      </c>
      <c r="G419">
        <v>40</v>
      </c>
      <c r="K419">
        <v>0</v>
      </c>
      <c r="L419" t="s">
        <v>1466</v>
      </c>
      <c r="M419">
        <v>0.5</v>
      </c>
      <c r="O419">
        <v>4620031184904</v>
      </c>
      <c r="Q419" t="s">
        <v>1544</v>
      </c>
      <c r="S419">
        <v>20</v>
      </c>
      <c r="U419" t="s">
        <v>5184</v>
      </c>
      <c r="V419" t="s">
        <v>673</v>
      </c>
      <c r="Y419">
        <v>9404908000</v>
      </c>
      <c r="Z419" t="s">
        <v>5185</v>
      </c>
      <c r="AA419" t="s">
        <v>5186</v>
      </c>
      <c r="AB419">
        <v>900</v>
      </c>
      <c r="AC419">
        <v>750</v>
      </c>
      <c r="AD419" t="s">
        <v>240</v>
      </c>
      <c r="AE419">
        <v>0</v>
      </c>
      <c r="AF419">
        <v>0</v>
      </c>
      <c r="AG419" t="s">
        <v>5187</v>
      </c>
      <c r="AH419" t="s">
        <v>5188</v>
      </c>
      <c r="AI419" t="s">
        <v>5189</v>
      </c>
      <c r="AJ419" t="s">
        <v>5190</v>
      </c>
    </row>
    <row r="420" spans="1:53" x14ac:dyDescent="0.3">
      <c r="A420" t="s">
        <v>5191</v>
      </c>
      <c r="B420" t="str">
        <f>"0001556.55"</f>
        <v>0001556.55</v>
      </c>
      <c r="C420" t="s">
        <v>5192</v>
      </c>
      <c r="D420" t="s">
        <v>305</v>
      </c>
      <c r="E420">
        <v>740</v>
      </c>
      <c r="F420">
        <v>595</v>
      </c>
      <c r="G420">
        <v>95</v>
      </c>
      <c r="I420">
        <v>38</v>
      </c>
      <c r="J420">
        <v>75</v>
      </c>
      <c r="K420">
        <v>0</v>
      </c>
      <c r="L420" s="1">
        <v>45723</v>
      </c>
      <c r="M420">
        <v>6.6</v>
      </c>
      <c r="O420">
        <v>4620031188001</v>
      </c>
      <c r="Q420" t="s">
        <v>1544</v>
      </c>
      <c r="R420" t="s">
        <v>4004</v>
      </c>
      <c r="S420">
        <v>20</v>
      </c>
      <c r="U420" t="s">
        <v>4879</v>
      </c>
      <c r="V420" t="s">
        <v>3838</v>
      </c>
      <c r="Y420">
        <v>9401710009</v>
      </c>
      <c r="Z420" t="s">
        <v>5193</v>
      </c>
      <c r="AA420" t="s">
        <v>5194</v>
      </c>
      <c r="AB420">
        <v>6502</v>
      </c>
      <c r="AC420">
        <v>5418</v>
      </c>
      <c r="AD420" t="s">
        <v>3841</v>
      </c>
      <c r="AE420">
        <v>0</v>
      </c>
      <c r="AF420">
        <v>0</v>
      </c>
      <c r="AG420" t="s">
        <v>5195</v>
      </c>
      <c r="AH420" t="s">
        <v>5196</v>
      </c>
      <c r="AI420" t="s">
        <v>5197</v>
      </c>
      <c r="AJ420" t="s">
        <v>5198</v>
      </c>
      <c r="AK420" t="s">
        <v>5199</v>
      </c>
      <c r="AL420" t="s">
        <v>5200</v>
      </c>
      <c r="AM420" t="s">
        <v>5201</v>
      </c>
      <c r="AN420" t="s">
        <v>5202</v>
      </c>
      <c r="AO420" t="s">
        <v>5203</v>
      </c>
      <c r="AP420" t="s">
        <v>5204</v>
      </c>
      <c r="AQ420" t="s">
        <v>5205</v>
      </c>
      <c r="AR420" t="s">
        <v>5206</v>
      </c>
      <c r="AS420" t="s">
        <v>5207</v>
      </c>
      <c r="AT420" t="s">
        <v>5208</v>
      </c>
    </row>
    <row r="421" spans="1:53" x14ac:dyDescent="0.3">
      <c r="A421" t="s">
        <v>5209</v>
      </c>
      <c r="B421" t="str">
        <f>"0001438-3"</f>
        <v>0001438-3</v>
      </c>
      <c r="C421" t="s">
        <v>85</v>
      </c>
      <c r="D421" t="s">
        <v>86</v>
      </c>
      <c r="E421">
        <v>500</v>
      </c>
      <c r="F421">
        <v>180</v>
      </c>
      <c r="G421">
        <v>500</v>
      </c>
      <c r="K421">
        <v>0</v>
      </c>
      <c r="L421" s="1">
        <v>45778</v>
      </c>
      <c r="M421">
        <v>0.9</v>
      </c>
      <c r="O421">
        <v>4630035400979</v>
      </c>
      <c r="Q421" t="s">
        <v>1544</v>
      </c>
      <c r="S421">
        <v>20</v>
      </c>
      <c r="U421" t="s">
        <v>3034</v>
      </c>
      <c r="V421" s="3" t="s">
        <v>3035</v>
      </c>
      <c r="Y421">
        <v>9401800009</v>
      </c>
      <c r="Z421" t="s">
        <v>5210</v>
      </c>
      <c r="AA421" t="s">
        <v>5211</v>
      </c>
      <c r="AB421">
        <v>1650</v>
      </c>
      <c r="AC421">
        <v>1375</v>
      </c>
      <c r="AD421" t="s">
        <v>101</v>
      </c>
      <c r="AE421">
        <v>0</v>
      </c>
      <c r="AF421">
        <v>0</v>
      </c>
      <c r="AG421" t="s">
        <v>5212</v>
      </c>
      <c r="AH421" t="s">
        <v>5213</v>
      </c>
      <c r="AI421" t="s">
        <v>5214</v>
      </c>
      <c r="AJ421" t="s">
        <v>5215</v>
      </c>
      <c r="AK421" t="s">
        <v>5216</v>
      </c>
    </row>
    <row r="422" spans="1:53" x14ac:dyDescent="0.3">
      <c r="A422" t="s">
        <v>5217</v>
      </c>
      <c r="B422" t="str">
        <f>"0001556.47"</f>
        <v>0001556.47</v>
      </c>
      <c r="C422" t="s">
        <v>3704</v>
      </c>
      <c r="D422" t="s">
        <v>305</v>
      </c>
      <c r="E422">
        <v>740</v>
      </c>
      <c r="F422">
        <v>595</v>
      </c>
      <c r="G422">
        <v>95</v>
      </c>
      <c r="I422">
        <v>38</v>
      </c>
      <c r="J422">
        <v>75</v>
      </c>
      <c r="K422">
        <v>0</v>
      </c>
      <c r="L422" s="1">
        <v>45723</v>
      </c>
      <c r="M422">
        <v>6.6</v>
      </c>
      <c r="O422">
        <v>4630035401594</v>
      </c>
      <c r="Q422" t="s">
        <v>1544</v>
      </c>
      <c r="R422" t="s">
        <v>4004</v>
      </c>
      <c r="S422">
        <v>20</v>
      </c>
      <c r="U422" t="s">
        <v>4879</v>
      </c>
      <c r="V422" t="s">
        <v>3838</v>
      </c>
      <c r="Y422">
        <v>9401710009</v>
      </c>
      <c r="Z422" t="s">
        <v>5218</v>
      </c>
      <c r="AA422" t="s">
        <v>5219</v>
      </c>
      <c r="AB422">
        <v>6502</v>
      </c>
      <c r="AC422">
        <v>5418</v>
      </c>
      <c r="AD422" t="s">
        <v>3841</v>
      </c>
      <c r="AE422">
        <v>0</v>
      </c>
      <c r="AF422">
        <v>16</v>
      </c>
      <c r="AG422" t="s">
        <v>5220</v>
      </c>
      <c r="AH422" t="s">
        <v>5221</v>
      </c>
      <c r="AI422" t="s">
        <v>5222</v>
      </c>
      <c r="AJ422" t="s">
        <v>5223</v>
      </c>
      <c r="AK422" t="s">
        <v>5224</v>
      </c>
      <c r="AL422" t="s">
        <v>5225</v>
      </c>
      <c r="AM422" t="s">
        <v>5226</v>
      </c>
      <c r="AN422" t="s">
        <v>5227</v>
      </c>
      <c r="AO422" t="s">
        <v>5228</v>
      </c>
      <c r="AP422" t="s">
        <v>5229</v>
      </c>
      <c r="AQ422" t="s">
        <v>5230</v>
      </c>
      <c r="AR422" t="s">
        <v>5231</v>
      </c>
      <c r="AS422" t="s">
        <v>5232</v>
      </c>
      <c r="AT422" t="s">
        <v>5233</v>
      </c>
      <c r="AU422" t="s">
        <v>5234</v>
      </c>
      <c r="AV422" t="s">
        <v>5235</v>
      </c>
      <c r="AW422" t="s">
        <v>5236</v>
      </c>
      <c r="AX422" t="s">
        <v>5237</v>
      </c>
      <c r="AY422" t="s">
        <v>5238</v>
      </c>
      <c r="AZ422" t="s">
        <v>5239</v>
      </c>
      <c r="BA422" t="s">
        <v>5240</v>
      </c>
    </row>
    <row r="423" spans="1:53" x14ac:dyDescent="0.3">
      <c r="A423" t="s">
        <v>5241</v>
      </c>
      <c r="B423" t="str">
        <f>"0001712-03"</f>
        <v>0001712-03</v>
      </c>
      <c r="D423" t="s">
        <v>1831</v>
      </c>
      <c r="E423">
        <v>800</v>
      </c>
      <c r="F423">
        <v>750</v>
      </c>
      <c r="G423">
        <v>160</v>
      </c>
      <c r="H423">
        <v>73</v>
      </c>
      <c r="I423">
        <v>72</v>
      </c>
      <c r="J423">
        <v>100</v>
      </c>
      <c r="K423" t="s">
        <v>3614</v>
      </c>
      <c r="L423" s="1">
        <v>45753</v>
      </c>
      <c r="M423">
        <v>5.5</v>
      </c>
      <c r="O423">
        <v>4630035402003</v>
      </c>
      <c r="Q423" t="s">
        <v>1544</v>
      </c>
      <c r="S423">
        <v>10</v>
      </c>
      <c r="U423" t="s">
        <v>3631</v>
      </c>
      <c r="V423" t="s">
        <v>1833</v>
      </c>
      <c r="Y423">
        <v>9401710009</v>
      </c>
      <c r="Z423" t="s">
        <v>5242</v>
      </c>
      <c r="AA423" t="s">
        <v>5243</v>
      </c>
      <c r="AB423">
        <v>3190</v>
      </c>
      <c r="AC423">
        <v>2658</v>
      </c>
      <c r="AD423" t="s">
        <v>1836</v>
      </c>
      <c r="AE423">
        <v>0</v>
      </c>
      <c r="AF423">
        <v>0</v>
      </c>
      <c r="AG423" t="s">
        <v>5244</v>
      </c>
      <c r="AH423" t="s">
        <v>5245</v>
      </c>
      <c r="AI423" t="s">
        <v>5246</v>
      </c>
      <c r="AJ423" t="s">
        <v>5247</v>
      </c>
      <c r="AK423" t="s">
        <v>5248</v>
      </c>
      <c r="AL423" t="s">
        <v>5249</v>
      </c>
      <c r="AM423" t="s">
        <v>5250</v>
      </c>
      <c r="AN423" t="s">
        <v>5251</v>
      </c>
      <c r="AO423" t="s">
        <v>5252</v>
      </c>
      <c r="AP423" t="s">
        <v>5253</v>
      </c>
      <c r="AQ423" t="s">
        <v>5254</v>
      </c>
      <c r="AR423" t="s">
        <v>5255</v>
      </c>
    </row>
    <row r="424" spans="1:53" x14ac:dyDescent="0.3">
      <c r="A424" t="s">
        <v>5256</v>
      </c>
      <c r="B424" t="str">
        <f>"0001704-03"</f>
        <v>0001704-03</v>
      </c>
      <c r="C424" t="s">
        <v>1644</v>
      </c>
      <c r="D424" t="s">
        <v>1831</v>
      </c>
      <c r="E424">
        <v>800</v>
      </c>
      <c r="F424">
        <v>750</v>
      </c>
      <c r="G424">
        <v>160</v>
      </c>
      <c r="H424">
        <v>73</v>
      </c>
      <c r="I424">
        <v>72</v>
      </c>
      <c r="J424">
        <v>100</v>
      </c>
      <c r="K424" t="s">
        <v>3614</v>
      </c>
      <c r="L424" s="1">
        <v>45753</v>
      </c>
      <c r="M424">
        <v>5.5</v>
      </c>
      <c r="O424">
        <v>4630035401976</v>
      </c>
      <c r="Q424" t="s">
        <v>1544</v>
      </c>
      <c r="S424">
        <v>10</v>
      </c>
      <c r="U424" t="s">
        <v>3631</v>
      </c>
      <c r="V424" t="s">
        <v>1833</v>
      </c>
      <c r="Y424">
        <v>9401710009</v>
      </c>
      <c r="Z424" t="s">
        <v>5257</v>
      </c>
      <c r="AA424" t="s">
        <v>5258</v>
      </c>
      <c r="AB424">
        <v>3190</v>
      </c>
      <c r="AC424">
        <v>2658</v>
      </c>
      <c r="AD424" t="s">
        <v>1836</v>
      </c>
      <c r="AE424">
        <v>0</v>
      </c>
      <c r="AF424">
        <v>0</v>
      </c>
      <c r="AG424" t="s">
        <v>5259</v>
      </c>
      <c r="AH424" t="s">
        <v>5260</v>
      </c>
      <c r="AI424" t="s">
        <v>5261</v>
      </c>
      <c r="AJ424" t="s">
        <v>5262</v>
      </c>
      <c r="AK424" t="s">
        <v>5263</v>
      </c>
      <c r="AL424" t="s">
        <v>5264</v>
      </c>
      <c r="AM424" t="s">
        <v>5265</v>
      </c>
      <c r="AN424" t="s">
        <v>5266</v>
      </c>
      <c r="AO424" t="s">
        <v>5267</v>
      </c>
      <c r="AP424" t="s">
        <v>5268</v>
      </c>
      <c r="AQ424" t="s">
        <v>5269</v>
      </c>
      <c r="AR424" t="s">
        <v>5270</v>
      </c>
    </row>
    <row r="425" spans="1:53" x14ac:dyDescent="0.3">
      <c r="A425" t="s">
        <v>5271</v>
      </c>
      <c r="B425" t="str">
        <f>"0001708-03"</f>
        <v>0001708-03</v>
      </c>
      <c r="C425" t="s">
        <v>1644</v>
      </c>
      <c r="D425" t="s">
        <v>1831</v>
      </c>
      <c r="E425">
        <v>800</v>
      </c>
      <c r="F425">
        <v>740</v>
      </c>
      <c r="G425">
        <v>160</v>
      </c>
      <c r="H425">
        <v>73</v>
      </c>
      <c r="I425">
        <v>72</v>
      </c>
      <c r="J425">
        <v>100</v>
      </c>
      <c r="K425" t="s">
        <v>3614</v>
      </c>
      <c r="L425">
        <v>6</v>
      </c>
      <c r="M425">
        <v>5.0999999999999996</v>
      </c>
      <c r="O425">
        <v>4630035402072</v>
      </c>
      <c r="Q425" t="s">
        <v>1544</v>
      </c>
      <c r="S425">
        <v>10</v>
      </c>
      <c r="U425" t="s">
        <v>5077</v>
      </c>
      <c r="V425" t="s">
        <v>1833</v>
      </c>
      <c r="Y425">
        <v>9401710009</v>
      </c>
      <c r="Z425" t="s">
        <v>5272</v>
      </c>
      <c r="AA425" t="s">
        <v>5273</v>
      </c>
      <c r="AB425">
        <v>2990</v>
      </c>
      <c r="AC425">
        <v>2492</v>
      </c>
      <c r="AD425" t="s">
        <v>1836</v>
      </c>
      <c r="AE425">
        <v>0</v>
      </c>
      <c r="AF425">
        <v>0</v>
      </c>
      <c r="AG425" t="s">
        <v>5274</v>
      </c>
      <c r="AH425" t="s">
        <v>5275</v>
      </c>
      <c r="AI425" t="s">
        <v>5276</v>
      </c>
      <c r="AJ425" t="s">
        <v>5277</v>
      </c>
      <c r="AK425" t="s">
        <v>5278</v>
      </c>
      <c r="AL425" t="s">
        <v>5279</v>
      </c>
      <c r="AM425" t="s">
        <v>5280</v>
      </c>
      <c r="AN425" t="s">
        <v>5281</v>
      </c>
      <c r="AO425" t="s">
        <v>5282</v>
      </c>
      <c r="AP425" t="s">
        <v>5283</v>
      </c>
      <c r="AQ425" t="s">
        <v>5284</v>
      </c>
      <c r="AR425" t="s">
        <v>5285</v>
      </c>
    </row>
    <row r="426" spans="1:53" x14ac:dyDescent="0.3">
      <c r="A426" t="s">
        <v>5286</v>
      </c>
      <c r="B426" t="str">
        <f>"0001277-2"</f>
        <v>0001277-2</v>
      </c>
      <c r="C426" t="s">
        <v>304</v>
      </c>
      <c r="D426" t="s">
        <v>584</v>
      </c>
      <c r="E426">
        <v>1190</v>
      </c>
      <c r="F426">
        <v>590</v>
      </c>
      <c r="G426">
        <v>100</v>
      </c>
      <c r="H426">
        <v>120</v>
      </c>
      <c r="K426">
        <v>0</v>
      </c>
      <c r="L426" s="1">
        <v>45661</v>
      </c>
      <c r="M426">
        <v>4.05</v>
      </c>
      <c r="O426">
        <v>4610018234623</v>
      </c>
      <c r="Q426" t="s">
        <v>1544</v>
      </c>
      <c r="S426">
        <v>10</v>
      </c>
      <c r="U426" t="s">
        <v>5287</v>
      </c>
      <c r="V426" t="s">
        <v>3282</v>
      </c>
      <c r="Y426">
        <v>9404299000</v>
      </c>
      <c r="Z426" t="s">
        <v>5288</v>
      </c>
      <c r="AA426" t="s">
        <v>5289</v>
      </c>
      <c r="AB426">
        <v>4290</v>
      </c>
      <c r="AC426">
        <v>3575</v>
      </c>
      <c r="AD426" t="s">
        <v>3279</v>
      </c>
      <c r="AE426">
        <v>0</v>
      </c>
      <c r="AF426">
        <v>0</v>
      </c>
    </row>
    <row r="427" spans="1:53" x14ac:dyDescent="0.3">
      <c r="A427" t="s">
        <v>5290</v>
      </c>
      <c r="B427" t="str">
        <f>"0001648.4"</f>
        <v>0001648.4</v>
      </c>
      <c r="C427" t="s">
        <v>116</v>
      </c>
      <c r="D427" t="s">
        <v>305</v>
      </c>
      <c r="E427">
        <v>1250</v>
      </c>
      <c r="F427">
        <v>710</v>
      </c>
      <c r="G427">
        <v>115</v>
      </c>
      <c r="H427">
        <v>125</v>
      </c>
      <c r="I427">
        <v>65</v>
      </c>
      <c r="J427">
        <v>100</v>
      </c>
      <c r="K427" t="s">
        <v>4537</v>
      </c>
      <c r="L427" t="s">
        <v>4996</v>
      </c>
      <c r="M427">
        <v>19.52</v>
      </c>
      <c r="O427">
        <v>4620031189831</v>
      </c>
      <c r="Q427" t="s">
        <v>1544</v>
      </c>
      <c r="R427" t="s">
        <v>4538</v>
      </c>
      <c r="S427">
        <v>10</v>
      </c>
      <c r="U427" t="s">
        <v>4566</v>
      </c>
      <c r="V427" t="s">
        <v>181</v>
      </c>
      <c r="Y427">
        <v>9403202009</v>
      </c>
      <c r="Z427" t="s">
        <v>5291</v>
      </c>
      <c r="AA427" t="s">
        <v>5292</v>
      </c>
      <c r="AB427">
        <v>6500</v>
      </c>
      <c r="AC427">
        <v>5417</v>
      </c>
      <c r="AD427" t="s">
        <v>288</v>
      </c>
      <c r="AE427">
        <v>0</v>
      </c>
      <c r="AF427">
        <v>0</v>
      </c>
      <c r="AG427" t="s">
        <v>5293</v>
      </c>
      <c r="AH427" t="s">
        <v>5294</v>
      </c>
      <c r="AI427" t="s">
        <v>5295</v>
      </c>
      <c r="AJ427" t="s">
        <v>5296</v>
      </c>
      <c r="AK427" t="s">
        <v>5297</v>
      </c>
      <c r="AL427" t="s">
        <v>5298</v>
      </c>
      <c r="AM427" t="s">
        <v>5299</v>
      </c>
      <c r="AN427" t="s">
        <v>5300</v>
      </c>
      <c r="AO427" t="s">
        <v>5301</v>
      </c>
      <c r="AP427" t="s">
        <v>5302</v>
      </c>
      <c r="AQ427" t="s">
        <v>5303</v>
      </c>
      <c r="AR427" t="s">
        <v>5304</v>
      </c>
      <c r="AS427" t="s">
        <v>5305</v>
      </c>
      <c r="AT427" t="s">
        <v>5306</v>
      </c>
      <c r="AU427" t="s">
        <v>5307</v>
      </c>
      <c r="AV427" t="s">
        <v>5308</v>
      </c>
      <c r="AW427" t="s">
        <v>5309</v>
      </c>
    </row>
    <row r="428" spans="1:53" x14ac:dyDescent="0.3">
      <c r="A428" t="s">
        <v>5310</v>
      </c>
      <c r="B428" t="str">
        <f>"0001648.9"</f>
        <v>0001648.9</v>
      </c>
      <c r="C428" t="s">
        <v>5311</v>
      </c>
      <c r="D428" t="s">
        <v>305</v>
      </c>
      <c r="E428">
        <v>1200</v>
      </c>
      <c r="F428">
        <v>730</v>
      </c>
      <c r="G428">
        <v>130</v>
      </c>
      <c r="H428">
        <v>125</v>
      </c>
      <c r="I428">
        <v>65</v>
      </c>
      <c r="J428">
        <v>100</v>
      </c>
      <c r="K428" t="s">
        <v>4537</v>
      </c>
      <c r="L428" s="1">
        <v>45858</v>
      </c>
      <c r="M428">
        <v>18.600000000000001</v>
      </c>
      <c r="O428">
        <v>4620031189886</v>
      </c>
      <c r="Q428" t="s">
        <v>1544</v>
      </c>
      <c r="R428" t="s">
        <v>4538</v>
      </c>
      <c r="S428">
        <v>10</v>
      </c>
      <c r="U428" t="s">
        <v>4566</v>
      </c>
      <c r="V428" t="s">
        <v>4540</v>
      </c>
      <c r="Y428">
        <v>9403202009</v>
      </c>
      <c r="Z428" t="s">
        <v>5312</v>
      </c>
      <c r="AA428" t="s">
        <v>5313</v>
      </c>
      <c r="AB428">
        <v>6500</v>
      </c>
      <c r="AC428">
        <v>5417</v>
      </c>
      <c r="AD428" t="s">
        <v>288</v>
      </c>
      <c r="AE428">
        <v>0</v>
      </c>
      <c r="AF428">
        <v>0</v>
      </c>
      <c r="AG428" t="s">
        <v>5314</v>
      </c>
      <c r="AH428" t="s">
        <v>5315</v>
      </c>
      <c r="AI428" t="s">
        <v>5316</v>
      </c>
      <c r="AJ428" t="s">
        <v>5317</v>
      </c>
      <c r="AK428" t="s">
        <v>5318</v>
      </c>
      <c r="AL428" t="s">
        <v>5319</v>
      </c>
      <c r="AM428" t="s">
        <v>5320</v>
      </c>
      <c r="AN428" t="s">
        <v>5321</v>
      </c>
      <c r="AO428" t="s">
        <v>5322</v>
      </c>
      <c r="AP428" t="s">
        <v>5323</v>
      </c>
      <c r="AQ428" t="s">
        <v>5324</v>
      </c>
      <c r="AR428" t="s">
        <v>5325</v>
      </c>
    </row>
    <row r="429" spans="1:53" x14ac:dyDescent="0.3">
      <c r="A429" t="s">
        <v>5326</v>
      </c>
      <c r="B429" t="str">
        <f>"0001649.8"</f>
        <v>0001649.8</v>
      </c>
      <c r="C429" t="s">
        <v>5327</v>
      </c>
      <c r="D429" t="s">
        <v>305</v>
      </c>
      <c r="E429">
        <v>1270</v>
      </c>
      <c r="F429">
        <v>730</v>
      </c>
      <c r="G429">
        <v>130</v>
      </c>
      <c r="H429">
        <v>125</v>
      </c>
      <c r="I429">
        <v>65</v>
      </c>
      <c r="J429">
        <v>100</v>
      </c>
      <c r="K429" t="s">
        <v>4537</v>
      </c>
      <c r="L429" s="1">
        <v>45679</v>
      </c>
      <c r="M429">
        <v>20.100000000000001</v>
      </c>
      <c r="O429">
        <v>4620031189947</v>
      </c>
      <c r="Q429" t="s">
        <v>1544</v>
      </c>
      <c r="R429" t="s">
        <v>4538</v>
      </c>
      <c r="S429">
        <v>10</v>
      </c>
      <c r="U429" t="s">
        <v>4539</v>
      </c>
      <c r="V429" t="s">
        <v>4540</v>
      </c>
      <c r="Y429">
        <v>9403202009</v>
      </c>
      <c r="Z429" t="s">
        <v>5328</v>
      </c>
      <c r="AA429" t="s">
        <v>5329</v>
      </c>
      <c r="AB429">
        <v>7750</v>
      </c>
      <c r="AC429">
        <v>6458</v>
      </c>
      <c r="AD429" t="s">
        <v>288</v>
      </c>
      <c r="AE429">
        <v>0</v>
      </c>
      <c r="AF429">
        <v>0</v>
      </c>
      <c r="AG429" t="s">
        <v>5330</v>
      </c>
      <c r="AH429" t="s">
        <v>5331</v>
      </c>
      <c r="AI429" t="s">
        <v>5332</v>
      </c>
      <c r="AJ429" t="s">
        <v>5333</v>
      </c>
      <c r="AK429" t="s">
        <v>5334</v>
      </c>
      <c r="AL429" t="s">
        <v>5335</v>
      </c>
      <c r="AM429" t="s">
        <v>5336</v>
      </c>
      <c r="AN429" t="s">
        <v>5337</v>
      </c>
      <c r="AO429" t="s">
        <v>5338</v>
      </c>
      <c r="AP429" t="s">
        <v>5339</v>
      </c>
      <c r="AQ429" t="s">
        <v>5340</v>
      </c>
      <c r="AR429" t="s">
        <v>5341</v>
      </c>
      <c r="AS429" t="s">
        <v>5342</v>
      </c>
      <c r="AT429" t="s">
        <v>5343</v>
      </c>
      <c r="AU429" t="s">
        <v>5344</v>
      </c>
      <c r="AV429" t="s">
        <v>5345</v>
      </c>
      <c r="AW429" t="s">
        <v>5346</v>
      </c>
    </row>
    <row r="430" spans="1:53" x14ac:dyDescent="0.3">
      <c r="A430" t="s">
        <v>5347</v>
      </c>
      <c r="B430" t="str">
        <f>"0001649.9"</f>
        <v>0001649.9</v>
      </c>
      <c r="C430" t="s">
        <v>5311</v>
      </c>
      <c r="D430" t="s">
        <v>305</v>
      </c>
      <c r="E430">
        <v>1270</v>
      </c>
      <c r="F430">
        <v>730</v>
      </c>
      <c r="G430">
        <v>130</v>
      </c>
      <c r="H430">
        <v>125</v>
      </c>
      <c r="I430">
        <v>65</v>
      </c>
      <c r="J430">
        <v>100</v>
      </c>
      <c r="K430" t="s">
        <v>4537</v>
      </c>
      <c r="L430" s="1">
        <v>45679</v>
      </c>
      <c r="M430">
        <v>20.100000000000001</v>
      </c>
      <c r="O430">
        <v>4620031189954</v>
      </c>
      <c r="Q430" t="s">
        <v>1544</v>
      </c>
      <c r="R430" t="s">
        <v>4538</v>
      </c>
      <c r="S430">
        <v>10</v>
      </c>
      <c r="U430" t="s">
        <v>5348</v>
      </c>
      <c r="V430" t="s">
        <v>4540</v>
      </c>
      <c r="Y430">
        <v>9403202009</v>
      </c>
      <c r="Z430" t="s">
        <v>5349</v>
      </c>
      <c r="AA430" t="s">
        <v>5350</v>
      </c>
      <c r="AB430">
        <v>8990</v>
      </c>
      <c r="AC430">
        <v>7492</v>
      </c>
      <c r="AD430" t="s">
        <v>288</v>
      </c>
      <c r="AE430">
        <v>0</v>
      </c>
      <c r="AF430">
        <v>0</v>
      </c>
      <c r="AG430" t="s">
        <v>5351</v>
      </c>
      <c r="AH430" t="s">
        <v>5352</v>
      </c>
      <c r="AI430" t="s">
        <v>5353</v>
      </c>
      <c r="AJ430" t="s">
        <v>5354</v>
      </c>
      <c r="AK430" t="s">
        <v>5355</v>
      </c>
      <c r="AL430" t="s">
        <v>5356</v>
      </c>
      <c r="AM430" t="s">
        <v>5357</v>
      </c>
      <c r="AN430" t="s">
        <v>5358</v>
      </c>
      <c r="AO430" t="s">
        <v>5359</v>
      </c>
      <c r="AP430" t="s">
        <v>5360</v>
      </c>
      <c r="AQ430" t="s">
        <v>5361</v>
      </c>
      <c r="AR430" t="s">
        <v>5362</v>
      </c>
      <c r="AS430" t="s">
        <v>5363</v>
      </c>
      <c r="AT430" t="s">
        <v>5364</v>
      </c>
      <c r="AU430" t="s">
        <v>5365</v>
      </c>
      <c r="AV430" t="s">
        <v>5366</v>
      </c>
      <c r="AW430" t="s">
        <v>5367</v>
      </c>
      <c r="AX430" t="s">
        <v>5368</v>
      </c>
      <c r="AY430" t="s">
        <v>5369</v>
      </c>
    </row>
    <row r="431" spans="1:53" x14ac:dyDescent="0.3">
      <c r="A431" t="s">
        <v>5370</v>
      </c>
      <c r="B431" t="str">
        <f>"0001417.21.4"</f>
        <v>0001417.21.4</v>
      </c>
      <c r="C431" t="s">
        <v>135</v>
      </c>
      <c r="D431" t="s">
        <v>110</v>
      </c>
      <c r="E431">
        <v>600</v>
      </c>
      <c r="F431">
        <v>520</v>
      </c>
      <c r="G431">
        <v>15</v>
      </c>
      <c r="K431">
        <v>0</v>
      </c>
      <c r="L431" t="s">
        <v>756</v>
      </c>
      <c r="M431">
        <v>0.25</v>
      </c>
      <c r="O431">
        <v>4620031187387</v>
      </c>
      <c r="Q431" t="s">
        <v>1544</v>
      </c>
      <c r="S431">
        <v>20</v>
      </c>
      <c r="U431" t="s">
        <v>5371</v>
      </c>
      <c r="V431" t="s">
        <v>5372</v>
      </c>
      <c r="Y431">
        <v>9404300000</v>
      </c>
      <c r="Z431" t="s">
        <v>5373</v>
      </c>
      <c r="AA431" t="s">
        <v>5374</v>
      </c>
      <c r="AB431">
        <v>941</v>
      </c>
      <c r="AC431">
        <v>784</v>
      </c>
      <c r="AD431" t="s">
        <v>5375</v>
      </c>
      <c r="AE431">
        <v>0</v>
      </c>
      <c r="AF431">
        <v>0</v>
      </c>
      <c r="AG431" t="s">
        <v>5376</v>
      </c>
      <c r="AH431" t="s">
        <v>5377</v>
      </c>
    </row>
    <row r="432" spans="1:53" x14ac:dyDescent="0.3">
      <c r="A432" t="s">
        <v>5378</v>
      </c>
      <c r="B432" t="str">
        <f>"0001417.21.5"</f>
        <v>0001417.21.5</v>
      </c>
      <c r="C432" t="s">
        <v>196</v>
      </c>
      <c r="D432" t="s">
        <v>110</v>
      </c>
      <c r="E432">
        <v>600</v>
      </c>
      <c r="F432">
        <v>520</v>
      </c>
      <c r="G432">
        <v>15</v>
      </c>
      <c r="K432">
        <v>0</v>
      </c>
      <c r="L432" t="s">
        <v>756</v>
      </c>
      <c r="M432">
        <v>0.25</v>
      </c>
      <c r="O432">
        <v>4620031187394</v>
      </c>
      <c r="Q432" t="s">
        <v>1544</v>
      </c>
      <c r="S432">
        <v>20</v>
      </c>
      <c r="U432" t="s">
        <v>5371</v>
      </c>
      <c r="V432" t="s">
        <v>5372</v>
      </c>
      <c r="Y432">
        <v>9404300000</v>
      </c>
      <c r="Z432" t="s">
        <v>5379</v>
      </c>
      <c r="AA432" t="s">
        <v>5380</v>
      </c>
      <c r="AB432">
        <v>941</v>
      </c>
      <c r="AC432">
        <v>784</v>
      </c>
      <c r="AD432" t="s">
        <v>5375</v>
      </c>
      <c r="AE432">
        <v>0</v>
      </c>
      <c r="AF432">
        <v>0</v>
      </c>
      <c r="AG432" t="s">
        <v>5381</v>
      </c>
      <c r="AH432" t="s">
        <v>5382</v>
      </c>
    </row>
    <row r="433" spans="1:48" x14ac:dyDescent="0.3">
      <c r="A433" t="s">
        <v>5383</v>
      </c>
      <c r="B433" t="str">
        <f>"0001530.55"</f>
        <v>0001530.55</v>
      </c>
      <c r="C433" t="s">
        <v>1718</v>
      </c>
      <c r="D433" t="s">
        <v>1050</v>
      </c>
      <c r="E433">
        <v>860</v>
      </c>
      <c r="F433">
        <v>530</v>
      </c>
      <c r="G433">
        <v>195</v>
      </c>
      <c r="I433">
        <v>80</v>
      </c>
      <c r="J433">
        <v>92</v>
      </c>
      <c r="K433">
        <v>0</v>
      </c>
      <c r="L433" t="s">
        <v>4247</v>
      </c>
      <c r="M433">
        <v>38.4</v>
      </c>
      <c r="N433">
        <v>0.5</v>
      </c>
      <c r="O433">
        <v>4620031186601</v>
      </c>
      <c r="Q433" t="s">
        <v>1544</v>
      </c>
      <c r="R433" t="s">
        <v>4248</v>
      </c>
      <c r="S433">
        <v>20</v>
      </c>
      <c r="U433" t="s">
        <v>4249</v>
      </c>
      <c r="V433" t="s">
        <v>1054</v>
      </c>
      <c r="Y433">
        <v>9403601001</v>
      </c>
      <c r="Z433" t="s">
        <v>5384</v>
      </c>
      <c r="AA433" t="s">
        <v>5385</v>
      </c>
      <c r="AB433">
        <v>10600</v>
      </c>
      <c r="AC433">
        <v>8833</v>
      </c>
      <c r="AD433" t="s">
        <v>1125</v>
      </c>
      <c r="AE433">
        <v>0</v>
      </c>
      <c r="AF433">
        <v>4</v>
      </c>
      <c r="AG433" t="s">
        <v>5386</v>
      </c>
      <c r="AH433" t="s">
        <v>5387</v>
      </c>
      <c r="AI433" t="s">
        <v>5388</v>
      </c>
    </row>
    <row r="434" spans="1:48" x14ac:dyDescent="0.3">
      <c r="A434" t="s">
        <v>5389</v>
      </c>
      <c r="B434" t="str">
        <f>"0001530.9"</f>
        <v>0001530.9</v>
      </c>
      <c r="C434" t="s">
        <v>304</v>
      </c>
      <c r="D434" t="s">
        <v>1050</v>
      </c>
      <c r="E434">
        <v>860</v>
      </c>
      <c r="F434">
        <v>530</v>
      </c>
      <c r="G434">
        <v>195</v>
      </c>
      <c r="I434">
        <v>80</v>
      </c>
      <c r="J434">
        <v>92</v>
      </c>
      <c r="K434">
        <v>0</v>
      </c>
      <c r="L434" t="s">
        <v>4247</v>
      </c>
      <c r="M434">
        <v>38.4</v>
      </c>
      <c r="N434">
        <v>0.5</v>
      </c>
      <c r="O434">
        <v>4620031186595</v>
      </c>
      <c r="Q434" t="s">
        <v>1544</v>
      </c>
      <c r="R434" t="s">
        <v>4248</v>
      </c>
      <c r="S434">
        <v>20</v>
      </c>
      <c r="U434" t="s">
        <v>4249</v>
      </c>
      <c r="V434" t="s">
        <v>1054</v>
      </c>
      <c r="Y434">
        <v>9403601001</v>
      </c>
      <c r="Z434" t="s">
        <v>5390</v>
      </c>
      <c r="AA434" t="s">
        <v>5391</v>
      </c>
      <c r="AB434">
        <v>10600</v>
      </c>
      <c r="AC434">
        <v>8833</v>
      </c>
      <c r="AD434" t="s">
        <v>1125</v>
      </c>
      <c r="AE434">
        <v>0</v>
      </c>
      <c r="AF434">
        <v>25</v>
      </c>
      <c r="AG434" t="s">
        <v>5392</v>
      </c>
      <c r="AH434" t="s">
        <v>5393</v>
      </c>
      <c r="AI434" t="s">
        <v>5394</v>
      </c>
      <c r="AJ434" t="s">
        <v>5395</v>
      </c>
      <c r="AK434" t="s">
        <v>5396</v>
      </c>
      <c r="AL434" t="s">
        <v>5397</v>
      </c>
      <c r="AM434" t="s">
        <v>5398</v>
      </c>
      <c r="AN434" t="s">
        <v>5399</v>
      </c>
      <c r="AO434" t="s">
        <v>5400</v>
      </c>
      <c r="AP434" t="s">
        <v>5401</v>
      </c>
      <c r="AQ434" t="s">
        <v>5402</v>
      </c>
      <c r="AR434" t="s">
        <v>5403</v>
      </c>
      <c r="AS434" t="s">
        <v>5404</v>
      </c>
    </row>
    <row r="435" spans="1:48" x14ac:dyDescent="0.3">
      <c r="A435" t="s">
        <v>5405</v>
      </c>
      <c r="B435" t="str">
        <f>"0001536.9"</f>
        <v>0001536.9</v>
      </c>
      <c r="C435" t="s">
        <v>304</v>
      </c>
      <c r="D435" t="s">
        <v>1050</v>
      </c>
      <c r="E435">
        <v>860</v>
      </c>
      <c r="F435">
        <v>530</v>
      </c>
      <c r="G435">
        <v>195</v>
      </c>
      <c r="I435">
        <v>80</v>
      </c>
      <c r="J435">
        <v>92</v>
      </c>
      <c r="K435">
        <v>0</v>
      </c>
      <c r="L435" t="s">
        <v>4247</v>
      </c>
      <c r="M435">
        <v>38.4</v>
      </c>
      <c r="N435">
        <v>0.5</v>
      </c>
      <c r="O435">
        <v>4620031186847</v>
      </c>
      <c r="Q435" t="s">
        <v>1544</v>
      </c>
      <c r="R435" t="s">
        <v>4248</v>
      </c>
      <c r="S435">
        <v>20</v>
      </c>
      <c r="U435" t="s">
        <v>4249</v>
      </c>
      <c r="V435" t="s">
        <v>1179</v>
      </c>
      <c r="Y435">
        <v>9403601001</v>
      </c>
      <c r="Z435" t="s">
        <v>5406</v>
      </c>
      <c r="AA435" t="s">
        <v>5407</v>
      </c>
      <c r="AB435">
        <v>6990</v>
      </c>
      <c r="AC435">
        <v>5825</v>
      </c>
      <c r="AD435" t="s">
        <v>1125</v>
      </c>
      <c r="AE435">
        <v>0</v>
      </c>
      <c r="AF435">
        <v>0</v>
      </c>
      <c r="AG435" t="s">
        <v>5408</v>
      </c>
      <c r="AH435" t="s">
        <v>5409</v>
      </c>
      <c r="AI435" t="s">
        <v>5410</v>
      </c>
    </row>
    <row r="436" spans="1:48" x14ac:dyDescent="0.3">
      <c r="A436" t="s">
        <v>5411</v>
      </c>
      <c r="B436" t="str">
        <f>"0001536.55"</f>
        <v>0001536.55</v>
      </c>
      <c r="C436" t="s">
        <v>1718</v>
      </c>
      <c r="D436" t="s">
        <v>1050</v>
      </c>
      <c r="E436">
        <v>860</v>
      </c>
      <c r="F436">
        <v>530</v>
      </c>
      <c r="G436">
        <v>195</v>
      </c>
      <c r="I436">
        <v>80</v>
      </c>
      <c r="J436">
        <v>92</v>
      </c>
      <c r="K436">
        <v>0</v>
      </c>
      <c r="L436" t="s">
        <v>4247</v>
      </c>
      <c r="M436">
        <v>38.4</v>
      </c>
      <c r="N436">
        <v>0.5</v>
      </c>
      <c r="O436">
        <v>4620031186854</v>
      </c>
      <c r="Q436" t="s">
        <v>1544</v>
      </c>
      <c r="R436" t="s">
        <v>4248</v>
      </c>
      <c r="S436">
        <v>20</v>
      </c>
      <c r="U436" t="s">
        <v>4249</v>
      </c>
      <c r="V436" t="s">
        <v>1179</v>
      </c>
      <c r="Y436">
        <v>9403601001</v>
      </c>
      <c r="Z436" t="s">
        <v>5412</v>
      </c>
      <c r="AA436" t="s">
        <v>5413</v>
      </c>
      <c r="AB436">
        <v>6990</v>
      </c>
      <c r="AC436">
        <v>5825</v>
      </c>
      <c r="AD436" t="s">
        <v>1125</v>
      </c>
      <c r="AE436">
        <v>0</v>
      </c>
      <c r="AF436">
        <v>0</v>
      </c>
      <c r="AG436" t="s">
        <v>5414</v>
      </c>
      <c r="AH436" t="s">
        <v>5415</v>
      </c>
      <c r="AI436" t="s">
        <v>5416</v>
      </c>
    </row>
    <row r="437" spans="1:48" x14ac:dyDescent="0.3">
      <c r="A437" t="s">
        <v>5417</v>
      </c>
      <c r="B437" t="str">
        <f>"0001692.9"</f>
        <v>0001692.9</v>
      </c>
      <c r="C437" t="s">
        <v>304</v>
      </c>
      <c r="D437" t="s">
        <v>1050</v>
      </c>
      <c r="E437">
        <v>745</v>
      </c>
      <c r="F437">
        <v>345</v>
      </c>
      <c r="G437">
        <v>115</v>
      </c>
      <c r="I437">
        <v>70</v>
      </c>
      <c r="J437">
        <v>73</v>
      </c>
      <c r="K437">
        <v>0</v>
      </c>
      <c r="L437" s="1">
        <v>45702</v>
      </c>
      <c r="M437">
        <v>13.7</v>
      </c>
      <c r="O437">
        <v>4630035401174</v>
      </c>
      <c r="Q437" t="s">
        <v>1544</v>
      </c>
      <c r="R437" t="s">
        <v>5418</v>
      </c>
      <c r="S437">
        <v>20</v>
      </c>
      <c r="U437" t="s">
        <v>5419</v>
      </c>
      <c r="V437" t="s">
        <v>5420</v>
      </c>
      <c r="Y437">
        <v>9403601001</v>
      </c>
      <c r="Z437" t="s">
        <v>5421</v>
      </c>
      <c r="AA437" t="s">
        <v>5422</v>
      </c>
      <c r="AB437">
        <v>2900</v>
      </c>
      <c r="AC437">
        <v>2417</v>
      </c>
      <c r="AD437" t="s">
        <v>2472</v>
      </c>
      <c r="AE437">
        <v>0</v>
      </c>
      <c r="AF437">
        <v>7</v>
      </c>
      <c r="AG437" t="s">
        <v>5423</v>
      </c>
      <c r="AH437" t="s">
        <v>5424</v>
      </c>
      <c r="AI437" t="s">
        <v>5425</v>
      </c>
      <c r="AJ437" t="s">
        <v>5426</v>
      </c>
      <c r="AK437" t="s">
        <v>5427</v>
      </c>
    </row>
    <row r="438" spans="1:48" x14ac:dyDescent="0.3">
      <c r="A438" t="s">
        <v>5428</v>
      </c>
      <c r="B438" t="str">
        <f>"0001693.9"</f>
        <v>0001693.9</v>
      </c>
      <c r="C438" t="s">
        <v>304</v>
      </c>
      <c r="D438" t="s">
        <v>1050</v>
      </c>
      <c r="E438">
        <v>1420</v>
      </c>
      <c r="F438">
        <v>350</v>
      </c>
      <c r="G438">
        <v>105</v>
      </c>
      <c r="I438">
        <v>70</v>
      </c>
      <c r="J438">
        <v>142</v>
      </c>
      <c r="K438">
        <v>0</v>
      </c>
      <c r="L438">
        <v>25</v>
      </c>
      <c r="M438">
        <v>24.3</v>
      </c>
      <c r="O438">
        <v>4630035401242</v>
      </c>
      <c r="Q438" t="s">
        <v>1544</v>
      </c>
      <c r="R438" t="s">
        <v>5418</v>
      </c>
      <c r="S438">
        <v>20</v>
      </c>
      <c r="U438" t="s">
        <v>5429</v>
      </c>
      <c r="V438" t="s">
        <v>5420</v>
      </c>
      <c r="Y438">
        <v>9403601001</v>
      </c>
      <c r="Z438" t="s">
        <v>5430</v>
      </c>
      <c r="AA438" t="s">
        <v>5431</v>
      </c>
      <c r="AB438">
        <v>4390</v>
      </c>
      <c r="AC438">
        <v>3658</v>
      </c>
      <c r="AD438" t="s">
        <v>2472</v>
      </c>
      <c r="AE438">
        <v>0</v>
      </c>
      <c r="AF438">
        <v>0</v>
      </c>
      <c r="AG438" t="s">
        <v>5432</v>
      </c>
      <c r="AH438" t="s">
        <v>5433</v>
      </c>
      <c r="AI438" t="s">
        <v>5434</v>
      </c>
      <c r="AJ438" t="s">
        <v>5435</v>
      </c>
      <c r="AK438" t="s">
        <v>5436</v>
      </c>
    </row>
    <row r="439" spans="1:48" x14ac:dyDescent="0.3">
      <c r="A439" t="s">
        <v>5437</v>
      </c>
      <c r="B439" t="str">
        <f>"0001694.9"</f>
        <v>0001694.9</v>
      </c>
      <c r="C439" t="s">
        <v>304</v>
      </c>
      <c r="D439" t="s">
        <v>1050</v>
      </c>
      <c r="E439">
        <v>1080</v>
      </c>
      <c r="F439">
        <v>355</v>
      </c>
      <c r="G439">
        <v>145</v>
      </c>
      <c r="I439">
        <v>104</v>
      </c>
      <c r="J439">
        <v>107</v>
      </c>
      <c r="K439">
        <v>0</v>
      </c>
      <c r="L439">
        <v>27</v>
      </c>
      <c r="M439">
        <v>26.4</v>
      </c>
      <c r="O439">
        <v>4630035401310</v>
      </c>
      <c r="Q439" t="s">
        <v>1544</v>
      </c>
      <c r="R439" t="s">
        <v>5418</v>
      </c>
      <c r="S439">
        <v>20</v>
      </c>
      <c r="U439" t="s">
        <v>5438</v>
      </c>
      <c r="V439" t="s">
        <v>5420</v>
      </c>
      <c r="Y439">
        <v>9403601001</v>
      </c>
      <c r="Z439" t="s">
        <v>5439</v>
      </c>
      <c r="AA439" t="s">
        <v>5440</v>
      </c>
      <c r="AB439">
        <v>4990</v>
      </c>
      <c r="AC439">
        <v>4158</v>
      </c>
      <c r="AD439" t="s">
        <v>2472</v>
      </c>
      <c r="AE439">
        <v>0</v>
      </c>
      <c r="AF439">
        <v>0</v>
      </c>
      <c r="AG439" t="s">
        <v>5441</v>
      </c>
      <c r="AH439" t="s">
        <v>5442</v>
      </c>
      <c r="AI439" t="s">
        <v>5443</v>
      </c>
      <c r="AJ439" t="s">
        <v>5444</v>
      </c>
      <c r="AK439" t="s">
        <v>5445</v>
      </c>
      <c r="AL439" t="s">
        <v>5446</v>
      </c>
      <c r="AM439" t="s">
        <v>5447</v>
      </c>
      <c r="AN439" t="s">
        <v>5448</v>
      </c>
      <c r="AO439" t="s">
        <v>5449</v>
      </c>
      <c r="AP439" t="s">
        <v>5450</v>
      </c>
      <c r="AQ439" t="s">
        <v>5451</v>
      </c>
      <c r="AR439" t="s">
        <v>5452</v>
      </c>
      <c r="AS439" t="s">
        <v>5453</v>
      </c>
    </row>
    <row r="440" spans="1:48" x14ac:dyDescent="0.3">
      <c r="A440" t="s">
        <v>5454</v>
      </c>
      <c r="B440" t="str">
        <f>"0001695.9"</f>
        <v>0001695.9</v>
      </c>
      <c r="C440" t="s">
        <v>304</v>
      </c>
      <c r="D440" t="s">
        <v>1050</v>
      </c>
      <c r="E440">
        <v>1450</v>
      </c>
      <c r="F440">
        <v>335</v>
      </c>
      <c r="G440">
        <v>174</v>
      </c>
      <c r="I440">
        <v>138</v>
      </c>
      <c r="J440">
        <v>142</v>
      </c>
      <c r="K440">
        <v>0</v>
      </c>
      <c r="L440" t="s">
        <v>5455</v>
      </c>
      <c r="M440">
        <v>45.4</v>
      </c>
      <c r="N440">
        <v>0.5</v>
      </c>
      <c r="O440">
        <v>4630035401396</v>
      </c>
      <c r="Q440" t="s">
        <v>1544</v>
      </c>
      <c r="R440" t="s">
        <v>5418</v>
      </c>
      <c r="S440">
        <v>20</v>
      </c>
      <c r="U440" t="s">
        <v>5456</v>
      </c>
      <c r="V440" t="s">
        <v>5420</v>
      </c>
      <c r="Y440">
        <v>9403601001</v>
      </c>
      <c r="Z440" t="s">
        <v>5457</v>
      </c>
      <c r="AA440" t="s">
        <v>5458</v>
      </c>
      <c r="AB440">
        <v>7690</v>
      </c>
      <c r="AC440">
        <v>6408</v>
      </c>
      <c r="AD440" t="s">
        <v>2472</v>
      </c>
      <c r="AE440">
        <v>0</v>
      </c>
      <c r="AF440">
        <v>0</v>
      </c>
      <c r="AG440" t="s">
        <v>5459</v>
      </c>
      <c r="AH440" t="s">
        <v>5460</v>
      </c>
      <c r="AI440" t="s">
        <v>5461</v>
      </c>
      <c r="AJ440" t="s">
        <v>5462</v>
      </c>
      <c r="AK440" t="s">
        <v>5463</v>
      </c>
      <c r="AL440" t="s">
        <v>5464</v>
      </c>
      <c r="AM440" t="s">
        <v>5465</v>
      </c>
      <c r="AN440" t="s">
        <v>5466</v>
      </c>
      <c r="AO440" t="s">
        <v>5467</v>
      </c>
      <c r="AP440" t="s">
        <v>5468</v>
      </c>
      <c r="AQ440" t="s">
        <v>5469</v>
      </c>
      <c r="AR440" t="s">
        <v>5470</v>
      </c>
      <c r="AS440" t="s">
        <v>5471</v>
      </c>
      <c r="AT440" t="s">
        <v>5472</v>
      </c>
      <c r="AU440" t="s">
        <v>5473</v>
      </c>
    </row>
    <row r="441" spans="1:48" x14ac:dyDescent="0.3">
      <c r="A441" t="s">
        <v>5474</v>
      </c>
      <c r="B441" t="str">
        <f>"0001696.9"</f>
        <v>0001696.9</v>
      </c>
      <c r="C441" t="s">
        <v>304</v>
      </c>
      <c r="D441" t="s">
        <v>1050</v>
      </c>
      <c r="E441">
        <v>1080</v>
      </c>
      <c r="F441">
        <v>355</v>
      </c>
      <c r="G441">
        <v>120</v>
      </c>
      <c r="I441">
        <v>104</v>
      </c>
      <c r="J441">
        <v>107</v>
      </c>
      <c r="K441">
        <v>0</v>
      </c>
      <c r="L441" s="1">
        <v>45708</v>
      </c>
      <c r="M441">
        <v>19.5</v>
      </c>
      <c r="O441">
        <v>4630035401389</v>
      </c>
      <c r="Q441" t="s">
        <v>1544</v>
      </c>
      <c r="R441" t="s">
        <v>5418</v>
      </c>
      <c r="S441">
        <v>20</v>
      </c>
      <c r="U441" t="s">
        <v>5475</v>
      </c>
      <c r="V441" t="s">
        <v>5420</v>
      </c>
      <c r="Y441">
        <v>9403601001</v>
      </c>
      <c r="Z441" t="s">
        <v>5476</v>
      </c>
      <c r="AA441" t="s">
        <v>5477</v>
      </c>
      <c r="AB441">
        <v>4200</v>
      </c>
      <c r="AC441">
        <v>3500</v>
      </c>
      <c r="AD441" t="s">
        <v>2472</v>
      </c>
      <c r="AE441">
        <v>0</v>
      </c>
      <c r="AF441">
        <v>0</v>
      </c>
      <c r="AG441" t="s">
        <v>5478</v>
      </c>
      <c r="AH441" t="s">
        <v>5479</v>
      </c>
      <c r="AI441" t="s">
        <v>5480</v>
      </c>
      <c r="AJ441" t="s">
        <v>5481</v>
      </c>
      <c r="AK441" t="s">
        <v>5482</v>
      </c>
      <c r="AL441" t="s">
        <v>5483</v>
      </c>
    </row>
    <row r="442" spans="1:48" x14ac:dyDescent="0.3">
      <c r="A442" t="s">
        <v>5484</v>
      </c>
      <c r="B442" t="str">
        <f>"0001697.9"</f>
        <v>0001697.9</v>
      </c>
      <c r="C442" t="s">
        <v>304</v>
      </c>
      <c r="D442" t="s">
        <v>1050</v>
      </c>
      <c r="E442">
        <v>1445</v>
      </c>
      <c r="F442">
        <v>345</v>
      </c>
      <c r="G442">
        <v>135</v>
      </c>
      <c r="I442">
        <v>138</v>
      </c>
      <c r="J442">
        <v>142</v>
      </c>
      <c r="K442">
        <v>0</v>
      </c>
      <c r="L442" s="1">
        <v>45899</v>
      </c>
      <c r="M442">
        <v>30.1</v>
      </c>
      <c r="N442">
        <v>1</v>
      </c>
      <c r="O442">
        <v>4630035401525</v>
      </c>
      <c r="Q442" t="s">
        <v>1544</v>
      </c>
      <c r="R442" t="s">
        <v>5418</v>
      </c>
      <c r="S442">
        <v>20</v>
      </c>
      <c r="U442" t="s">
        <v>5485</v>
      </c>
      <c r="V442" t="s">
        <v>5420</v>
      </c>
      <c r="Y442">
        <v>9403601001</v>
      </c>
      <c r="Z442" t="s">
        <v>5486</v>
      </c>
      <c r="AA442" t="s">
        <v>5487</v>
      </c>
      <c r="AB442">
        <v>5900</v>
      </c>
      <c r="AC442">
        <v>4917</v>
      </c>
      <c r="AD442" t="s">
        <v>2472</v>
      </c>
      <c r="AE442">
        <v>0</v>
      </c>
      <c r="AF442">
        <v>0</v>
      </c>
      <c r="AG442" t="s">
        <v>5488</v>
      </c>
      <c r="AH442" t="s">
        <v>5489</v>
      </c>
      <c r="AI442" t="s">
        <v>5490</v>
      </c>
      <c r="AJ442" t="s">
        <v>5491</v>
      </c>
      <c r="AK442" t="s">
        <v>5492</v>
      </c>
      <c r="AL442" t="s">
        <v>5493</v>
      </c>
      <c r="AM442" t="s">
        <v>5494</v>
      </c>
      <c r="AN442" t="s">
        <v>5495</v>
      </c>
      <c r="AO442" t="s">
        <v>5496</v>
      </c>
      <c r="AP442" t="s">
        <v>5497</v>
      </c>
      <c r="AQ442" t="s">
        <v>5498</v>
      </c>
      <c r="AR442" t="s">
        <v>5499</v>
      </c>
      <c r="AS442" t="s">
        <v>5500</v>
      </c>
      <c r="AT442" t="s">
        <v>5501</v>
      </c>
      <c r="AU442" t="s">
        <v>5502</v>
      </c>
      <c r="AV442" t="s">
        <v>5503</v>
      </c>
    </row>
    <row r="443" spans="1:48" x14ac:dyDescent="0.3">
      <c r="A443" t="s">
        <v>5504</v>
      </c>
      <c r="B443" t="str">
        <f>"0001722.9"</f>
        <v>0001722.9</v>
      </c>
      <c r="C443" t="s">
        <v>304</v>
      </c>
      <c r="E443">
        <v>480</v>
      </c>
      <c r="F443">
        <v>240</v>
      </c>
      <c r="G443">
        <v>100</v>
      </c>
      <c r="K443">
        <v>0</v>
      </c>
      <c r="L443" s="1">
        <v>45902</v>
      </c>
      <c r="M443">
        <v>2.6</v>
      </c>
      <c r="O443">
        <v>4630035402201</v>
      </c>
      <c r="Q443" t="s">
        <v>1544</v>
      </c>
      <c r="S443">
        <v>20</v>
      </c>
      <c r="U443" t="s">
        <v>5505</v>
      </c>
      <c r="V443" t="s">
        <v>560</v>
      </c>
      <c r="Y443">
        <v>9403901000</v>
      </c>
      <c r="Z443" t="s">
        <v>5506</v>
      </c>
      <c r="AA443" t="s">
        <v>5507</v>
      </c>
      <c r="AB443">
        <v>2190</v>
      </c>
      <c r="AC443">
        <v>1825</v>
      </c>
      <c r="AD443" t="s">
        <v>3477</v>
      </c>
      <c r="AE443">
        <v>0</v>
      </c>
      <c r="AF443">
        <v>0</v>
      </c>
      <c r="AG443" t="s">
        <v>5508</v>
      </c>
      <c r="AH443" t="s">
        <v>5509</v>
      </c>
      <c r="AI443" t="s">
        <v>5510</v>
      </c>
      <c r="AJ443" t="s">
        <v>5511</v>
      </c>
      <c r="AK443" t="s">
        <v>5512</v>
      </c>
    </row>
    <row r="444" spans="1:48" x14ac:dyDescent="0.3">
      <c r="A444" t="s">
        <v>5513</v>
      </c>
      <c r="B444" t="str">
        <f>"0001723.9"</f>
        <v>0001723.9</v>
      </c>
      <c r="C444" t="s">
        <v>304</v>
      </c>
      <c r="E444">
        <v>480</v>
      </c>
      <c r="F444">
        <v>240</v>
      </c>
      <c r="G444">
        <v>100</v>
      </c>
      <c r="K444">
        <v>0</v>
      </c>
      <c r="L444" s="1">
        <v>45902</v>
      </c>
      <c r="M444">
        <v>2.6</v>
      </c>
      <c r="O444">
        <v>4630035402218</v>
      </c>
      <c r="Q444" t="s">
        <v>1544</v>
      </c>
      <c r="S444">
        <v>20</v>
      </c>
      <c r="U444" t="s">
        <v>5514</v>
      </c>
      <c r="V444" t="s">
        <v>560</v>
      </c>
      <c r="Y444">
        <v>9403901000</v>
      </c>
      <c r="Z444" t="s">
        <v>5515</v>
      </c>
      <c r="AA444" t="s">
        <v>5516</v>
      </c>
      <c r="AB444">
        <v>2490</v>
      </c>
      <c r="AC444">
        <v>2075</v>
      </c>
      <c r="AD444" t="s">
        <v>3477</v>
      </c>
      <c r="AE444">
        <v>0</v>
      </c>
      <c r="AF444">
        <v>0</v>
      </c>
    </row>
    <row r="445" spans="1:48" x14ac:dyDescent="0.3">
      <c r="A445" t="s">
        <v>5517</v>
      </c>
      <c r="B445" t="str">
        <f>"0001530.62"</f>
        <v>0001530.62</v>
      </c>
      <c r="C445" t="s">
        <v>4246</v>
      </c>
      <c r="D445" t="s">
        <v>1050</v>
      </c>
      <c r="E445">
        <v>860</v>
      </c>
      <c r="F445">
        <v>530</v>
      </c>
      <c r="G445">
        <v>195</v>
      </c>
      <c r="I445">
        <v>80</v>
      </c>
      <c r="J445">
        <v>92</v>
      </c>
      <c r="K445">
        <v>0</v>
      </c>
      <c r="L445" t="s">
        <v>4247</v>
      </c>
      <c r="M445">
        <v>38.4</v>
      </c>
      <c r="N445">
        <v>0.5</v>
      </c>
      <c r="O445">
        <v>4620031186618</v>
      </c>
      <c r="Q445" t="s">
        <v>1544</v>
      </c>
      <c r="R445" t="s">
        <v>4248</v>
      </c>
      <c r="S445">
        <v>20</v>
      </c>
      <c r="U445" t="s">
        <v>4249</v>
      </c>
      <c r="V445" t="s">
        <v>1054</v>
      </c>
      <c r="Y445">
        <v>9403601001</v>
      </c>
      <c r="Z445" t="s">
        <v>5518</v>
      </c>
      <c r="AA445" t="s">
        <v>5519</v>
      </c>
      <c r="AB445">
        <v>10600</v>
      </c>
      <c r="AC445">
        <v>8833</v>
      </c>
      <c r="AD445" t="s">
        <v>1125</v>
      </c>
      <c r="AE445">
        <v>0</v>
      </c>
      <c r="AF445">
        <v>10</v>
      </c>
      <c r="AG445" t="s">
        <v>5520</v>
      </c>
      <c r="AH445" t="s">
        <v>5521</v>
      </c>
      <c r="AI445" t="s">
        <v>5522</v>
      </c>
    </row>
    <row r="446" spans="1:48" x14ac:dyDescent="0.3">
      <c r="A446" t="s">
        <v>5523</v>
      </c>
      <c r="B446" t="str">
        <f>"0001695.68"</f>
        <v>0001695.68</v>
      </c>
      <c r="C446" t="s">
        <v>4533</v>
      </c>
      <c r="D446" t="s">
        <v>1050</v>
      </c>
      <c r="E446">
        <v>1450</v>
      </c>
      <c r="F446">
        <v>335</v>
      </c>
      <c r="G446">
        <v>174</v>
      </c>
      <c r="I446">
        <v>138</v>
      </c>
      <c r="J446">
        <v>142</v>
      </c>
      <c r="K446">
        <v>0</v>
      </c>
      <c r="L446" t="s">
        <v>5455</v>
      </c>
      <c r="M446">
        <v>45.4</v>
      </c>
      <c r="N446">
        <v>0.5</v>
      </c>
      <c r="O446">
        <v>4630035401433</v>
      </c>
      <c r="Q446" t="s">
        <v>1544</v>
      </c>
      <c r="R446" t="s">
        <v>5418</v>
      </c>
      <c r="S446">
        <v>20</v>
      </c>
      <c r="U446" t="s">
        <v>5456</v>
      </c>
      <c r="V446" t="s">
        <v>5420</v>
      </c>
      <c r="Y446">
        <v>9403601001</v>
      </c>
      <c r="Z446" t="s">
        <v>5524</v>
      </c>
      <c r="AA446" t="s">
        <v>5525</v>
      </c>
      <c r="AB446">
        <v>7690</v>
      </c>
      <c r="AC446">
        <v>6408</v>
      </c>
      <c r="AD446" t="s">
        <v>2472</v>
      </c>
      <c r="AE446">
        <v>0</v>
      </c>
      <c r="AF446">
        <v>3</v>
      </c>
      <c r="AG446" t="s">
        <v>5526</v>
      </c>
      <c r="AH446" t="s">
        <v>5527</v>
      </c>
      <c r="AI446" t="s">
        <v>5528</v>
      </c>
      <c r="AJ446" t="s">
        <v>5529</v>
      </c>
      <c r="AK446" t="s">
        <v>5530</v>
      </c>
    </row>
    <row r="447" spans="1:48" x14ac:dyDescent="0.3">
      <c r="A447" t="s">
        <v>5531</v>
      </c>
      <c r="B447" t="str">
        <f>"0004289-4"</f>
        <v>0004289-4</v>
      </c>
      <c r="C447" t="s">
        <v>85</v>
      </c>
      <c r="E447">
        <v>1300</v>
      </c>
      <c r="F447">
        <v>560</v>
      </c>
      <c r="G447">
        <v>160</v>
      </c>
      <c r="K447">
        <v>0</v>
      </c>
      <c r="L447" s="2">
        <v>12905</v>
      </c>
      <c r="M447">
        <v>5.3</v>
      </c>
      <c r="O447">
        <v>4630035402454</v>
      </c>
      <c r="Q447" t="s">
        <v>88</v>
      </c>
      <c r="S447">
        <v>20</v>
      </c>
      <c r="V447" t="s">
        <v>181</v>
      </c>
      <c r="Y447">
        <v>9401710009</v>
      </c>
      <c r="Z447" t="s">
        <v>5532</v>
      </c>
      <c r="AA447" t="s">
        <v>5533</v>
      </c>
      <c r="AB447">
        <v>3150</v>
      </c>
      <c r="AC447">
        <v>2625</v>
      </c>
      <c r="AD447" t="s">
        <v>101</v>
      </c>
      <c r="AE447">
        <v>0</v>
      </c>
      <c r="AF447">
        <v>0</v>
      </c>
      <c r="AG447" t="s">
        <v>5534</v>
      </c>
      <c r="AH447" t="s">
        <v>5535</v>
      </c>
      <c r="AI447" t="s">
        <v>5536</v>
      </c>
      <c r="AJ447" t="s">
        <v>5537</v>
      </c>
      <c r="AK447" t="s">
        <v>5538</v>
      </c>
      <c r="AL447" t="s">
        <v>5539</v>
      </c>
      <c r="AM447" t="s">
        <v>5540</v>
      </c>
      <c r="AN447" t="s">
        <v>5541</v>
      </c>
      <c r="AO447" t="s">
        <v>5542</v>
      </c>
    </row>
    <row r="448" spans="1:48" x14ac:dyDescent="0.3">
      <c r="A448" t="s">
        <v>5543</v>
      </c>
      <c r="B448" t="str">
        <f>"0004289-7"</f>
        <v>0004289-7</v>
      </c>
      <c r="C448" t="s">
        <v>1830</v>
      </c>
      <c r="E448">
        <v>1300</v>
      </c>
      <c r="F448">
        <v>560</v>
      </c>
      <c r="G448">
        <v>160</v>
      </c>
      <c r="K448">
        <v>0</v>
      </c>
      <c r="L448" s="2">
        <v>12905</v>
      </c>
      <c r="M448">
        <v>5.3</v>
      </c>
      <c r="O448">
        <v>4630035402478</v>
      </c>
      <c r="Q448" t="s">
        <v>88</v>
      </c>
      <c r="S448">
        <v>20</v>
      </c>
      <c r="U448" t="s">
        <v>5544</v>
      </c>
      <c r="V448" t="s">
        <v>181</v>
      </c>
      <c r="Y448">
        <v>9401710009</v>
      </c>
      <c r="Z448" t="s">
        <v>5545</v>
      </c>
      <c r="AA448" t="s">
        <v>5546</v>
      </c>
      <c r="AB448">
        <v>3150</v>
      </c>
      <c r="AC448">
        <v>2625</v>
      </c>
      <c r="AD448" t="s">
        <v>101</v>
      </c>
      <c r="AE448">
        <v>0</v>
      </c>
      <c r="AF448">
        <v>0</v>
      </c>
      <c r="AG448" t="s">
        <v>5547</v>
      </c>
      <c r="AH448" t="s">
        <v>5548</v>
      </c>
      <c r="AI448" t="s">
        <v>5549</v>
      </c>
      <c r="AJ448" t="s">
        <v>5550</v>
      </c>
      <c r="AK448" t="s">
        <v>5551</v>
      </c>
      <c r="AL448" t="s">
        <v>5552</v>
      </c>
      <c r="AM448" t="s">
        <v>5553</v>
      </c>
      <c r="AN448" t="s">
        <v>5554</v>
      </c>
      <c r="AO448" t="s">
        <v>5555</v>
      </c>
      <c r="AP448" t="s">
        <v>5556</v>
      </c>
      <c r="AQ448" t="s">
        <v>5557</v>
      </c>
      <c r="AR448" t="s">
        <v>5558</v>
      </c>
    </row>
    <row r="449" spans="1:55" x14ac:dyDescent="0.3">
      <c r="A449" t="s">
        <v>5559</v>
      </c>
      <c r="B449" t="str">
        <f>"0004289-2"</f>
        <v>0004289-2</v>
      </c>
      <c r="C449" t="s">
        <v>116</v>
      </c>
      <c r="E449">
        <v>1300</v>
      </c>
      <c r="F449">
        <v>560</v>
      </c>
      <c r="G449">
        <v>160</v>
      </c>
      <c r="K449">
        <v>0</v>
      </c>
      <c r="L449" s="2">
        <v>12905</v>
      </c>
      <c r="M449">
        <v>5.3</v>
      </c>
      <c r="O449">
        <v>4630035402492</v>
      </c>
      <c r="Q449" t="s">
        <v>88</v>
      </c>
      <c r="S449">
        <v>20</v>
      </c>
      <c r="U449" t="s">
        <v>5544</v>
      </c>
      <c r="V449" t="s">
        <v>181</v>
      </c>
      <c r="Y449">
        <v>9401710009</v>
      </c>
      <c r="Z449" t="s">
        <v>5560</v>
      </c>
      <c r="AA449" t="s">
        <v>5561</v>
      </c>
      <c r="AB449">
        <v>3990</v>
      </c>
      <c r="AC449">
        <v>3325</v>
      </c>
      <c r="AD449" t="s">
        <v>101</v>
      </c>
      <c r="AE449">
        <v>0</v>
      </c>
      <c r="AF449">
        <v>0</v>
      </c>
      <c r="AG449" t="s">
        <v>5562</v>
      </c>
      <c r="AH449" t="s">
        <v>5563</v>
      </c>
      <c r="AI449" t="s">
        <v>5564</v>
      </c>
      <c r="AJ449" t="s">
        <v>5565</v>
      </c>
      <c r="AK449" t="s">
        <v>5566</v>
      </c>
      <c r="AL449" t="s">
        <v>5567</v>
      </c>
      <c r="AM449" t="s">
        <v>5568</v>
      </c>
      <c r="AN449" t="s">
        <v>5569</v>
      </c>
      <c r="AO449" t="s">
        <v>5570</v>
      </c>
      <c r="AP449" t="s">
        <v>5571</v>
      </c>
      <c r="AQ449" t="s">
        <v>5572</v>
      </c>
    </row>
    <row r="450" spans="1:55" x14ac:dyDescent="0.3">
      <c r="A450" t="s">
        <v>5573</v>
      </c>
      <c r="B450" t="str">
        <f>"0001702-02"</f>
        <v>0001702-02</v>
      </c>
      <c r="C450" t="s">
        <v>1397</v>
      </c>
      <c r="E450">
        <v>1250</v>
      </c>
      <c r="F450">
        <v>760</v>
      </c>
      <c r="G450">
        <v>195</v>
      </c>
      <c r="H450">
        <v>74</v>
      </c>
      <c r="I450">
        <v>112</v>
      </c>
      <c r="J450">
        <v>100</v>
      </c>
      <c r="K450" t="s">
        <v>3824</v>
      </c>
      <c r="L450">
        <v>8</v>
      </c>
      <c r="M450">
        <v>6.3</v>
      </c>
      <c r="O450">
        <v>4630035401648</v>
      </c>
      <c r="Q450" t="s">
        <v>3553</v>
      </c>
      <c r="R450" t="s">
        <v>5574</v>
      </c>
      <c r="S450">
        <v>20</v>
      </c>
      <c r="U450" t="s">
        <v>5575</v>
      </c>
      <c r="V450" t="s">
        <v>181</v>
      </c>
      <c r="Y450">
        <v>9401710009</v>
      </c>
      <c r="Z450" t="s">
        <v>5576</v>
      </c>
      <c r="AA450" t="s">
        <v>5577</v>
      </c>
      <c r="AB450">
        <v>3990</v>
      </c>
      <c r="AC450">
        <v>3325</v>
      </c>
      <c r="AD450" t="s">
        <v>101</v>
      </c>
      <c r="AE450">
        <v>0</v>
      </c>
      <c r="AF450">
        <v>0</v>
      </c>
      <c r="AG450" t="s">
        <v>5578</v>
      </c>
      <c r="AH450" t="s">
        <v>5579</v>
      </c>
      <c r="AI450" t="s">
        <v>5580</v>
      </c>
      <c r="AJ450" t="s">
        <v>5581</v>
      </c>
      <c r="AK450" t="s">
        <v>5582</v>
      </c>
      <c r="AL450" t="s">
        <v>5583</v>
      </c>
      <c r="AM450" t="s">
        <v>5584</v>
      </c>
      <c r="AN450" t="s">
        <v>5585</v>
      </c>
    </row>
    <row r="451" spans="1:55" x14ac:dyDescent="0.3">
      <c r="A451" t="s">
        <v>5586</v>
      </c>
      <c r="B451" t="str">
        <f>"0001041.5.12"</f>
        <v>0001041.5.12</v>
      </c>
      <c r="C451" t="s">
        <v>1131</v>
      </c>
      <c r="D451" t="s">
        <v>1050</v>
      </c>
      <c r="E451">
        <v>875</v>
      </c>
      <c r="F451">
        <v>500</v>
      </c>
      <c r="G451">
        <v>185</v>
      </c>
      <c r="I451">
        <v>80</v>
      </c>
      <c r="J451">
        <v>92</v>
      </c>
      <c r="K451">
        <v>0</v>
      </c>
      <c r="L451" t="s">
        <v>1155</v>
      </c>
      <c r="M451">
        <v>40</v>
      </c>
      <c r="O451">
        <v>4630039552506</v>
      </c>
      <c r="Q451" t="s">
        <v>88</v>
      </c>
      <c r="S451">
        <v>20</v>
      </c>
      <c r="U451" t="s">
        <v>1121</v>
      </c>
      <c r="V451" t="s">
        <v>1122</v>
      </c>
      <c r="Y451">
        <v>9403601009</v>
      </c>
      <c r="Z451" t="s">
        <v>5587</v>
      </c>
      <c r="AA451" t="s">
        <v>5588</v>
      </c>
      <c r="AB451">
        <v>9900</v>
      </c>
      <c r="AC451">
        <v>8250</v>
      </c>
      <c r="AD451" t="s">
        <v>1125</v>
      </c>
      <c r="AE451">
        <v>0</v>
      </c>
      <c r="AF451">
        <v>0</v>
      </c>
      <c r="AG451" t="s">
        <v>5589</v>
      </c>
      <c r="AH451" t="s">
        <v>5590</v>
      </c>
      <c r="AI451" t="s">
        <v>5591</v>
      </c>
      <c r="AJ451" t="s">
        <v>5592</v>
      </c>
      <c r="AK451" t="s">
        <v>5593</v>
      </c>
    </row>
    <row r="452" spans="1:55" x14ac:dyDescent="0.3">
      <c r="A452" t="s">
        <v>5594</v>
      </c>
      <c r="B452" t="str">
        <f>"0001041.9.13"</f>
        <v>0001041.9.13</v>
      </c>
      <c r="C452" t="s">
        <v>304</v>
      </c>
      <c r="D452" t="s">
        <v>1050</v>
      </c>
      <c r="E452">
        <v>875</v>
      </c>
      <c r="F452">
        <v>500</v>
      </c>
      <c r="G452">
        <v>185</v>
      </c>
      <c r="I452">
        <v>80</v>
      </c>
      <c r="J452">
        <v>92</v>
      </c>
      <c r="K452">
        <v>0</v>
      </c>
      <c r="L452" t="s">
        <v>1155</v>
      </c>
      <c r="M452">
        <v>40</v>
      </c>
      <c r="O452">
        <v>4630039552513</v>
      </c>
      <c r="Q452" t="s">
        <v>88</v>
      </c>
      <c r="S452">
        <v>20</v>
      </c>
      <c r="U452" t="s">
        <v>5595</v>
      </c>
      <c r="V452" t="s">
        <v>1054</v>
      </c>
      <c r="Y452">
        <v>9403601009</v>
      </c>
      <c r="Z452" t="s">
        <v>5596</v>
      </c>
      <c r="AA452" t="s">
        <v>5597</v>
      </c>
      <c r="AB452">
        <v>9900</v>
      </c>
      <c r="AC452">
        <v>8250</v>
      </c>
      <c r="AD452" t="s">
        <v>1125</v>
      </c>
      <c r="AE452">
        <v>0</v>
      </c>
      <c r="AF452">
        <v>0</v>
      </c>
      <c r="AG452" t="s">
        <v>5598</v>
      </c>
      <c r="AH452" t="s">
        <v>5599</v>
      </c>
      <c r="AI452" t="s">
        <v>5600</v>
      </c>
      <c r="AJ452" t="s">
        <v>5601</v>
      </c>
      <c r="AK452" t="s">
        <v>5602</v>
      </c>
      <c r="AL452" t="s">
        <v>5603</v>
      </c>
      <c r="AM452" t="s">
        <v>5604</v>
      </c>
      <c r="AN452" t="s">
        <v>5605</v>
      </c>
      <c r="AO452" t="s">
        <v>5606</v>
      </c>
      <c r="AP452" t="s">
        <v>5607</v>
      </c>
      <c r="AQ452" t="s">
        <v>5608</v>
      </c>
      <c r="AR452" t="s">
        <v>5609</v>
      </c>
      <c r="AS452" t="s">
        <v>5610</v>
      </c>
      <c r="AT452" t="s">
        <v>5611</v>
      </c>
      <c r="AU452" t="s">
        <v>5612</v>
      </c>
      <c r="AV452" t="s">
        <v>5613</v>
      </c>
      <c r="AW452" t="s">
        <v>5614</v>
      </c>
      <c r="AX452" t="s">
        <v>5615</v>
      </c>
      <c r="AY452" t="s">
        <v>5616</v>
      </c>
      <c r="AZ452" t="s">
        <v>5617</v>
      </c>
      <c r="BA452" t="s">
        <v>5618</v>
      </c>
      <c r="BB452" t="s">
        <v>5619</v>
      </c>
      <c r="BC452" t="s">
        <v>5620</v>
      </c>
    </row>
    <row r="453" spans="1:55" x14ac:dyDescent="0.3">
      <c r="A453" t="s">
        <v>5621</v>
      </c>
      <c r="B453" t="str">
        <f>"0004238-10.4"</f>
        <v>0004238-10.4</v>
      </c>
      <c r="C453" t="s">
        <v>85</v>
      </c>
      <c r="E453">
        <v>1130</v>
      </c>
      <c r="F453">
        <v>380</v>
      </c>
      <c r="G453">
        <v>110</v>
      </c>
      <c r="K453">
        <v>0</v>
      </c>
      <c r="L453" s="2">
        <v>12905</v>
      </c>
      <c r="M453">
        <v>5.0999999999999996</v>
      </c>
      <c r="O453">
        <v>4630035404045</v>
      </c>
      <c r="Q453" t="s">
        <v>88</v>
      </c>
      <c r="S453">
        <v>20</v>
      </c>
      <c r="U453" t="s">
        <v>5622</v>
      </c>
      <c r="V453" t="s">
        <v>4650</v>
      </c>
      <c r="Y453">
        <v>9401710009</v>
      </c>
      <c r="Z453" t="s">
        <v>5623</v>
      </c>
      <c r="AA453" t="s">
        <v>5624</v>
      </c>
      <c r="AB453">
        <v>3000</v>
      </c>
      <c r="AC453">
        <v>2500</v>
      </c>
      <c r="AD453" t="s">
        <v>101</v>
      </c>
      <c r="AE453">
        <v>0</v>
      </c>
      <c r="AF453">
        <v>0</v>
      </c>
      <c r="AG453" t="s">
        <v>5625</v>
      </c>
      <c r="AH453" t="s">
        <v>5626</v>
      </c>
      <c r="AI453" t="s">
        <v>5627</v>
      </c>
      <c r="AJ453" t="s">
        <v>5628</v>
      </c>
    </row>
    <row r="454" spans="1:55" x14ac:dyDescent="0.3">
      <c r="A454" t="s">
        <v>5629</v>
      </c>
      <c r="B454" t="str">
        <f>"0001527.9"</f>
        <v>0001527.9</v>
      </c>
      <c r="C454" t="s">
        <v>304</v>
      </c>
      <c r="D454" t="s">
        <v>4256</v>
      </c>
      <c r="E454">
        <v>1230</v>
      </c>
      <c r="F454">
        <v>830</v>
      </c>
      <c r="G454">
        <v>150</v>
      </c>
      <c r="H454">
        <v>123</v>
      </c>
      <c r="I454">
        <v>80</v>
      </c>
      <c r="J454">
        <v>103</v>
      </c>
      <c r="K454" t="s">
        <v>4257</v>
      </c>
      <c r="L454" s="1">
        <v>45835</v>
      </c>
      <c r="M454">
        <v>25</v>
      </c>
      <c r="N454">
        <v>0.5</v>
      </c>
      <c r="O454">
        <v>4620031186502</v>
      </c>
      <c r="Q454" t="s">
        <v>1544</v>
      </c>
      <c r="R454" t="s">
        <v>4248</v>
      </c>
      <c r="S454">
        <v>10</v>
      </c>
      <c r="U454" t="s">
        <v>5630</v>
      </c>
      <c r="V454" t="s">
        <v>181</v>
      </c>
      <c r="Y454">
        <v>9403500001</v>
      </c>
      <c r="Z454" t="s">
        <v>5631</v>
      </c>
      <c r="AA454" t="s">
        <v>5632</v>
      </c>
      <c r="AB454">
        <v>6250</v>
      </c>
      <c r="AC454">
        <v>5208</v>
      </c>
      <c r="AD454" t="s">
        <v>288</v>
      </c>
      <c r="AE454">
        <v>0</v>
      </c>
      <c r="AF454">
        <v>0</v>
      </c>
      <c r="AG454" t="s">
        <v>5633</v>
      </c>
      <c r="AH454" t="s">
        <v>5634</v>
      </c>
      <c r="AI454" t="s">
        <v>5635</v>
      </c>
      <c r="AJ454" t="s">
        <v>5636</v>
      </c>
    </row>
    <row r="455" spans="1:55" x14ac:dyDescent="0.3">
      <c r="A455" t="s">
        <v>5637</v>
      </c>
      <c r="B455" t="str">
        <f>"0001527.55"</f>
        <v>0001527.55</v>
      </c>
      <c r="C455" t="s">
        <v>1718</v>
      </c>
      <c r="D455" t="s">
        <v>4256</v>
      </c>
      <c r="E455">
        <v>1230</v>
      </c>
      <c r="F455">
        <v>830</v>
      </c>
      <c r="G455">
        <v>150</v>
      </c>
      <c r="H455">
        <v>123</v>
      </c>
      <c r="I455">
        <v>80</v>
      </c>
      <c r="J455">
        <v>103</v>
      </c>
      <c r="K455" t="s">
        <v>4257</v>
      </c>
      <c r="L455" s="1">
        <v>45835</v>
      </c>
      <c r="M455">
        <v>25</v>
      </c>
      <c r="N455">
        <v>0.5</v>
      </c>
      <c r="O455">
        <v>4620031186519</v>
      </c>
      <c r="Q455" t="s">
        <v>1544</v>
      </c>
      <c r="R455" t="s">
        <v>4248</v>
      </c>
      <c r="S455">
        <v>10</v>
      </c>
      <c r="U455" t="s">
        <v>5630</v>
      </c>
      <c r="V455" t="s">
        <v>181</v>
      </c>
      <c r="Y455">
        <v>9403500009</v>
      </c>
      <c r="Z455" t="s">
        <v>5638</v>
      </c>
      <c r="AA455" t="s">
        <v>5639</v>
      </c>
      <c r="AB455">
        <v>5990</v>
      </c>
      <c r="AC455">
        <v>4992</v>
      </c>
      <c r="AD455" t="s">
        <v>288</v>
      </c>
      <c r="AE455">
        <v>0</v>
      </c>
      <c r="AF455">
        <v>0</v>
      </c>
      <c r="AG455" t="s">
        <v>5640</v>
      </c>
      <c r="AH455" t="s">
        <v>5641</v>
      </c>
    </row>
    <row r="456" spans="1:55" x14ac:dyDescent="0.3">
      <c r="A456" t="s">
        <v>5642</v>
      </c>
      <c r="B456" t="str">
        <f>"0001527.62"</f>
        <v>0001527.62</v>
      </c>
      <c r="C456" t="s">
        <v>4246</v>
      </c>
      <c r="D456" t="s">
        <v>4256</v>
      </c>
      <c r="E456">
        <v>1230</v>
      </c>
      <c r="F456">
        <v>830</v>
      </c>
      <c r="G456">
        <v>150</v>
      </c>
      <c r="H456">
        <v>123</v>
      </c>
      <c r="I456">
        <v>80</v>
      </c>
      <c r="J456">
        <v>103</v>
      </c>
      <c r="K456" t="s">
        <v>4257</v>
      </c>
      <c r="L456" s="1">
        <v>45835</v>
      </c>
      <c r="M456">
        <v>25</v>
      </c>
      <c r="N456">
        <v>0.5</v>
      </c>
      <c r="O456">
        <v>4620031186526</v>
      </c>
      <c r="Q456" t="s">
        <v>1544</v>
      </c>
      <c r="R456" t="s">
        <v>4248</v>
      </c>
      <c r="S456">
        <v>10</v>
      </c>
      <c r="U456" t="s">
        <v>5630</v>
      </c>
      <c r="V456" t="s">
        <v>181</v>
      </c>
      <c r="Y456">
        <v>9403500009</v>
      </c>
      <c r="Z456" t="s">
        <v>5643</v>
      </c>
      <c r="AA456" t="s">
        <v>5644</v>
      </c>
      <c r="AB456">
        <v>5990</v>
      </c>
      <c r="AC456">
        <v>4992</v>
      </c>
      <c r="AD456" t="s">
        <v>288</v>
      </c>
      <c r="AE456">
        <v>0</v>
      </c>
      <c r="AF456">
        <v>0</v>
      </c>
      <c r="AG456" t="s">
        <v>5645</v>
      </c>
      <c r="AH456" t="s">
        <v>5646</v>
      </c>
    </row>
    <row r="457" spans="1:55" x14ac:dyDescent="0.3">
      <c r="A457" t="s">
        <v>5647</v>
      </c>
      <c r="B457" t="str">
        <f>"0001532.55"</f>
        <v>0001532.55</v>
      </c>
      <c r="C457" t="s">
        <v>1718</v>
      </c>
      <c r="D457" t="s">
        <v>4256</v>
      </c>
      <c r="E457">
        <v>1230</v>
      </c>
      <c r="F457">
        <v>830</v>
      </c>
      <c r="G457">
        <v>150</v>
      </c>
      <c r="H457">
        <v>123</v>
      </c>
      <c r="I457">
        <v>80</v>
      </c>
      <c r="J457">
        <v>103</v>
      </c>
      <c r="K457" t="s">
        <v>4257</v>
      </c>
      <c r="L457" s="1">
        <v>45835</v>
      </c>
      <c r="M457">
        <v>25</v>
      </c>
      <c r="N457">
        <v>0.5</v>
      </c>
      <c r="O457">
        <v>4620031186731</v>
      </c>
      <c r="Q457" t="s">
        <v>1544</v>
      </c>
      <c r="R457" t="s">
        <v>4248</v>
      </c>
      <c r="S457">
        <v>10</v>
      </c>
      <c r="U457" t="s">
        <v>5630</v>
      </c>
      <c r="V457" t="s">
        <v>181</v>
      </c>
      <c r="Y457">
        <v>9403500009</v>
      </c>
      <c r="Z457" t="s">
        <v>5648</v>
      </c>
      <c r="AA457" t="s">
        <v>5649</v>
      </c>
      <c r="AB457">
        <v>5990</v>
      </c>
      <c r="AC457">
        <v>4992</v>
      </c>
      <c r="AD457" t="s">
        <v>288</v>
      </c>
      <c r="AE457">
        <v>0</v>
      </c>
      <c r="AF457">
        <v>0</v>
      </c>
      <c r="AG457" t="s">
        <v>5650</v>
      </c>
    </row>
    <row r="458" spans="1:55" x14ac:dyDescent="0.3">
      <c r="A458" t="s">
        <v>5651</v>
      </c>
      <c r="B458" t="str">
        <f>"0001532.62"</f>
        <v>0001532.62</v>
      </c>
      <c r="C458" t="s">
        <v>4246</v>
      </c>
      <c r="D458" t="s">
        <v>4256</v>
      </c>
      <c r="E458">
        <v>1230</v>
      </c>
      <c r="F458">
        <v>830</v>
      </c>
      <c r="G458">
        <v>150</v>
      </c>
      <c r="H458">
        <v>123</v>
      </c>
      <c r="I458">
        <v>80</v>
      </c>
      <c r="J458">
        <v>103</v>
      </c>
      <c r="K458" t="s">
        <v>4257</v>
      </c>
      <c r="L458" s="1">
        <v>45835</v>
      </c>
      <c r="M458">
        <v>25</v>
      </c>
      <c r="N458">
        <v>0.5</v>
      </c>
      <c r="O458">
        <v>4620031186748</v>
      </c>
      <c r="Q458" t="s">
        <v>1544</v>
      </c>
      <c r="R458" t="s">
        <v>4248</v>
      </c>
      <c r="S458">
        <v>10</v>
      </c>
      <c r="U458" t="s">
        <v>5630</v>
      </c>
      <c r="V458" t="s">
        <v>181</v>
      </c>
      <c r="Y458">
        <v>9403500009</v>
      </c>
      <c r="Z458" t="s">
        <v>5652</v>
      </c>
      <c r="AA458" t="s">
        <v>5653</v>
      </c>
      <c r="AB458">
        <v>5990</v>
      </c>
      <c r="AC458">
        <v>4992</v>
      </c>
      <c r="AD458" t="s">
        <v>288</v>
      </c>
      <c r="AE458">
        <v>0</v>
      </c>
      <c r="AF458">
        <v>0</v>
      </c>
      <c r="AG458" t="s">
        <v>5654</v>
      </c>
      <c r="AH458" t="s">
        <v>5655</v>
      </c>
    </row>
    <row r="459" spans="1:55" x14ac:dyDescent="0.3">
      <c r="A459" t="s">
        <v>5656</v>
      </c>
      <c r="B459" t="str">
        <f>"0001692.35"</f>
        <v>0001692.35</v>
      </c>
      <c r="E459">
        <v>745</v>
      </c>
      <c r="F459">
        <v>345</v>
      </c>
      <c r="G459">
        <v>115</v>
      </c>
      <c r="K459">
        <v>0</v>
      </c>
      <c r="L459" s="1">
        <v>45702</v>
      </c>
      <c r="M459">
        <v>13.7</v>
      </c>
      <c r="O459">
        <v>4630035401181</v>
      </c>
      <c r="S459">
        <v>20</v>
      </c>
      <c r="Z459" t="s">
        <v>5657</v>
      </c>
      <c r="AA459" t="s">
        <v>5658</v>
      </c>
      <c r="AB459">
        <v>2388</v>
      </c>
      <c r="AC459">
        <v>1990</v>
      </c>
      <c r="AD459" t="s">
        <v>2472</v>
      </c>
      <c r="AE459">
        <v>0</v>
      </c>
      <c r="AF459">
        <v>0</v>
      </c>
      <c r="AG459" t="s">
        <v>5659</v>
      </c>
      <c r="AH459" t="s">
        <v>5660</v>
      </c>
      <c r="AI459" t="s">
        <v>5661</v>
      </c>
      <c r="AJ459" t="s">
        <v>5662</v>
      </c>
    </row>
    <row r="460" spans="1:55" x14ac:dyDescent="0.3">
      <c r="A460" t="s">
        <v>5663</v>
      </c>
      <c r="B460" t="str">
        <f>"0001692.75"</f>
        <v>0001692.75</v>
      </c>
      <c r="C460" t="s">
        <v>1644</v>
      </c>
      <c r="D460" t="s">
        <v>1050</v>
      </c>
      <c r="E460">
        <v>745</v>
      </c>
      <c r="F460">
        <v>345</v>
      </c>
      <c r="G460">
        <v>115</v>
      </c>
      <c r="I460">
        <v>70</v>
      </c>
      <c r="J460">
        <v>73</v>
      </c>
      <c r="K460">
        <v>0</v>
      </c>
      <c r="L460" s="1">
        <v>45702</v>
      </c>
      <c r="M460">
        <v>13.7</v>
      </c>
      <c r="O460">
        <v>4630035401198</v>
      </c>
      <c r="Q460" t="s">
        <v>1544</v>
      </c>
      <c r="R460" t="s">
        <v>5418</v>
      </c>
      <c r="S460">
        <v>20</v>
      </c>
      <c r="U460" t="s">
        <v>5664</v>
      </c>
      <c r="V460" t="s">
        <v>5420</v>
      </c>
      <c r="Y460">
        <v>9403601001</v>
      </c>
      <c r="Z460" t="s">
        <v>5665</v>
      </c>
      <c r="AA460" t="s">
        <v>5666</v>
      </c>
      <c r="AB460">
        <v>2900</v>
      </c>
      <c r="AC460">
        <v>2417</v>
      </c>
      <c r="AD460" t="s">
        <v>2472</v>
      </c>
      <c r="AE460">
        <v>0</v>
      </c>
      <c r="AF460">
        <v>2</v>
      </c>
      <c r="AG460" t="s">
        <v>5667</v>
      </c>
      <c r="AH460" t="s">
        <v>5668</v>
      </c>
      <c r="AI460" t="s">
        <v>5669</v>
      </c>
      <c r="AJ460" t="s">
        <v>5670</v>
      </c>
      <c r="AK460" t="s">
        <v>5671</v>
      </c>
    </row>
    <row r="461" spans="1:55" x14ac:dyDescent="0.3">
      <c r="A461" t="s">
        <v>5672</v>
      </c>
      <c r="B461" t="str">
        <f>"0001692.76"</f>
        <v>0001692.76</v>
      </c>
      <c r="C461" t="s">
        <v>5673</v>
      </c>
      <c r="D461" t="s">
        <v>1050</v>
      </c>
      <c r="E461">
        <v>745</v>
      </c>
      <c r="F461">
        <v>345</v>
      </c>
      <c r="G461">
        <v>115</v>
      </c>
      <c r="I461">
        <v>70</v>
      </c>
      <c r="J461">
        <v>73</v>
      </c>
      <c r="K461">
        <v>0</v>
      </c>
      <c r="L461" s="1">
        <v>45702</v>
      </c>
      <c r="M461">
        <v>13.7</v>
      </c>
      <c r="O461">
        <v>4630035401204</v>
      </c>
      <c r="Q461" t="s">
        <v>1544</v>
      </c>
      <c r="R461" t="s">
        <v>5418</v>
      </c>
      <c r="S461">
        <v>20</v>
      </c>
      <c r="U461" t="s">
        <v>5664</v>
      </c>
      <c r="V461" t="s">
        <v>5420</v>
      </c>
      <c r="Y461">
        <v>9403601001</v>
      </c>
      <c r="Z461" t="s">
        <v>5674</v>
      </c>
      <c r="AA461" t="s">
        <v>5675</v>
      </c>
      <c r="AB461">
        <v>2390</v>
      </c>
      <c r="AC461">
        <v>1992</v>
      </c>
      <c r="AD461" t="s">
        <v>2472</v>
      </c>
      <c r="AE461">
        <v>0</v>
      </c>
      <c r="AF461">
        <v>0</v>
      </c>
      <c r="AG461" t="s">
        <v>5676</v>
      </c>
      <c r="AH461" t="s">
        <v>5677</v>
      </c>
      <c r="AI461" t="s">
        <v>5678</v>
      </c>
      <c r="AJ461" t="s">
        <v>5679</v>
      </c>
      <c r="AK461" t="s">
        <v>5680</v>
      </c>
    </row>
    <row r="462" spans="1:55" x14ac:dyDescent="0.3">
      <c r="A462" t="s">
        <v>5681</v>
      </c>
      <c r="B462" t="str">
        <f>"0001692.68"</f>
        <v>0001692.68</v>
      </c>
      <c r="C462" t="s">
        <v>4533</v>
      </c>
      <c r="D462" t="s">
        <v>1050</v>
      </c>
      <c r="E462">
        <v>745</v>
      </c>
      <c r="F462">
        <v>345</v>
      </c>
      <c r="G462">
        <v>115</v>
      </c>
      <c r="I462">
        <v>70</v>
      </c>
      <c r="J462">
        <v>73</v>
      </c>
      <c r="K462">
        <v>0</v>
      </c>
      <c r="L462" s="1">
        <v>45702</v>
      </c>
      <c r="M462">
        <v>13.7</v>
      </c>
      <c r="O462">
        <v>4630035401211</v>
      </c>
      <c r="Q462" t="s">
        <v>1544</v>
      </c>
      <c r="R462" t="s">
        <v>5418</v>
      </c>
      <c r="S462">
        <v>20</v>
      </c>
      <c r="U462" t="s">
        <v>5419</v>
      </c>
      <c r="V462" t="s">
        <v>5420</v>
      </c>
      <c r="Y462">
        <v>9403601001</v>
      </c>
      <c r="Z462" t="s">
        <v>5682</v>
      </c>
      <c r="AA462" t="s">
        <v>5683</v>
      </c>
      <c r="AB462">
        <v>2900</v>
      </c>
      <c r="AC462">
        <v>2417</v>
      </c>
      <c r="AD462" t="s">
        <v>2472</v>
      </c>
      <c r="AE462">
        <v>0</v>
      </c>
      <c r="AF462">
        <v>10</v>
      </c>
      <c r="AG462" t="s">
        <v>5684</v>
      </c>
      <c r="AH462" t="s">
        <v>5685</v>
      </c>
      <c r="AI462" t="s">
        <v>5686</v>
      </c>
      <c r="AJ462" t="s">
        <v>5687</v>
      </c>
      <c r="AK462" t="s">
        <v>5688</v>
      </c>
    </row>
    <row r="463" spans="1:55" x14ac:dyDescent="0.3">
      <c r="A463" t="s">
        <v>5689</v>
      </c>
      <c r="B463" t="str">
        <f>"0001693.68"</f>
        <v>0001693.68</v>
      </c>
      <c r="C463" t="s">
        <v>4533</v>
      </c>
      <c r="D463" t="s">
        <v>1050</v>
      </c>
      <c r="E463">
        <v>1420</v>
      </c>
      <c r="F463">
        <v>350</v>
      </c>
      <c r="G463">
        <v>105</v>
      </c>
      <c r="I463">
        <v>70</v>
      </c>
      <c r="J463">
        <v>142</v>
      </c>
      <c r="K463">
        <v>0</v>
      </c>
      <c r="L463">
        <v>25</v>
      </c>
      <c r="M463">
        <v>24.3</v>
      </c>
      <c r="O463">
        <v>4630035401280</v>
      </c>
      <c r="Q463" t="s">
        <v>1544</v>
      </c>
      <c r="R463" t="s">
        <v>5418</v>
      </c>
      <c r="S463">
        <v>20</v>
      </c>
      <c r="U463" t="s">
        <v>5429</v>
      </c>
      <c r="V463" t="s">
        <v>5420</v>
      </c>
      <c r="Y463">
        <v>9403601001</v>
      </c>
      <c r="Z463" t="s">
        <v>5690</v>
      </c>
      <c r="AA463" t="s">
        <v>5691</v>
      </c>
      <c r="AB463">
        <v>4390</v>
      </c>
      <c r="AC463">
        <v>3658</v>
      </c>
      <c r="AD463" t="s">
        <v>2472</v>
      </c>
      <c r="AE463">
        <v>0</v>
      </c>
      <c r="AF463">
        <v>3</v>
      </c>
      <c r="AG463" t="s">
        <v>5692</v>
      </c>
      <c r="AH463" t="s">
        <v>5693</v>
      </c>
      <c r="AI463" t="s">
        <v>5694</v>
      </c>
      <c r="AJ463" t="s">
        <v>5695</v>
      </c>
      <c r="AK463" t="s">
        <v>5696</v>
      </c>
    </row>
    <row r="464" spans="1:55" x14ac:dyDescent="0.3">
      <c r="A464" t="s">
        <v>5697</v>
      </c>
      <c r="B464" t="str">
        <f>"0001693.75"</f>
        <v>0001693.75</v>
      </c>
      <c r="C464" t="s">
        <v>1644</v>
      </c>
      <c r="D464" t="s">
        <v>1050</v>
      </c>
      <c r="E464">
        <v>1420</v>
      </c>
      <c r="F464">
        <v>350</v>
      </c>
      <c r="G464">
        <v>105</v>
      </c>
      <c r="I464">
        <v>70</v>
      </c>
      <c r="J464">
        <v>142</v>
      </c>
      <c r="K464">
        <v>0</v>
      </c>
      <c r="L464">
        <v>25</v>
      </c>
      <c r="M464">
        <v>24.3</v>
      </c>
      <c r="O464">
        <v>4630035401266</v>
      </c>
      <c r="Q464" t="s">
        <v>1544</v>
      </c>
      <c r="R464" t="s">
        <v>5418</v>
      </c>
      <c r="S464">
        <v>20</v>
      </c>
      <c r="U464" t="s">
        <v>5429</v>
      </c>
      <c r="V464" t="s">
        <v>5420</v>
      </c>
      <c r="Y464">
        <v>9403601001</v>
      </c>
      <c r="Z464" t="s">
        <v>5698</v>
      </c>
      <c r="AA464" t="s">
        <v>5699</v>
      </c>
      <c r="AB464">
        <v>4390</v>
      </c>
      <c r="AC464">
        <v>3658</v>
      </c>
      <c r="AD464" t="s">
        <v>2472</v>
      </c>
      <c r="AE464">
        <v>0</v>
      </c>
      <c r="AF464">
        <v>11</v>
      </c>
      <c r="AG464" t="s">
        <v>5700</v>
      </c>
      <c r="AH464" t="s">
        <v>5701</v>
      </c>
      <c r="AI464" t="s">
        <v>5702</v>
      </c>
      <c r="AJ464" t="s">
        <v>5703</v>
      </c>
      <c r="AK464" t="s">
        <v>5704</v>
      </c>
    </row>
    <row r="465" spans="1:39" x14ac:dyDescent="0.3">
      <c r="A465" t="s">
        <v>5705</v>
      </c>
      <c r="B465" t="str">
        <f>"0001693.76"</f>
        <v>0001693.76</v>
      </c>
      <c r="C465" t="s">
        <v>5673</v>
      </c>
      <c r="D465" t="s">
        <v>1050</v>
      </c>
      <c r="E465">
        <v>1420</v>
      </c>
      <c r="F465">
        <v>350</v>
      </c>
      <c r="G465">
        <v>105</v>
      </c>
      <c r="I465">
        <v>70</v>
      </c>
      <c r="J465">
        <v>142</v>
      </c>
      <c r="K465">
        <v>0</v>
      </c>
      <c r="L465">
        <v>25</v>
      </c>
      <c r="M465">
        <v>24.3</v>
      </c>
      <c r="O465">
        <v>4630035401273</v>
      </c>
      <c r="Q465" t="s">
        <v>1544</v>
      </c>
      <c r="R465" t="s">
        <v>5418</v>
      </c>
      <c r="S465">
        <v>20</v>
      </c>
      <c r="U465" t="s">
        <v>5429</v>
      </c>
      <c r="V465" t="s">
        <v>5420</v>
      </c>
      <c r="Y465">
        <v>9403601001</v>
      </c>
      <c r="Z465" t="s">
        <v>5706</v>
      </c>
      <c r="AA465" t="s">
        <v>5707</v>
      </c>
      <c r="AB465">
        <v>3990</v>
      </c>
      <c r="AC465">
        <v>3325</v>
      </c>
      <c r="AD465" t="s">
        <v>2472</v>
      </c>
      <c r="AE465">
        <v>0</v>
      </c>
      <c r="AF465">
        <v>0</v>
      </c>
      <c r="AG465" t="s">
        <v>5708</v>
      </c>
      <c r="AH465" t="s">
        <v>5709</v>
      </c>
      <c r="AI465" t="s">
        <v>5710</v>
      </c>
      <c r="AJ465" t="s">
        <v>5711</v>
      </c>
      <c r="AK465" t="s">
        <v>5712</v>
      </c>
    </row>
    <row r="466" spans="1:39" x14ac:dyDescent="0.3">
      <c r="A466" t="s">
        <v>5713</v>
      </c>
      <c r="B466" t="str">
        <f>"0001694.68"</f>
        <v>0001694.68</v>
      </c>
      <c r="C466" t="s">
        <v>4533</v>
      </c>
      <c r="D466" t="s">
        <v>1050</v>
      </c>
      <c r="E466">
        <v>1080</v>
      </c>
      <c r="F466">
        <v>355</v>
      </c>
      <c r="G466">
        <v>145</v>
      </c>
      <c r="I466">
        <v>104</v>
      </c>
      <c r="J466">
        <v>107</v>
      </c>
      <c r="K466">
        <v>0</v>
      </c>
      <c r="L466">
        <v>27</v>
      </c>
      <c r="M466">
        <v>26.4</v>
      </c>
      <c r="O466">
        <v>4630035401358</v>
      </c>
      <c r="Q466" t="s">
        <v>1544</v>
      </c>
      <c r="R466" t="s">
        <v>5418</v>
      </c>
      <c r="S466">
        <v>20</v>
      </c>
      <c r="U466" t="s">
        <v>5438</v>
      </c>
      <c r="V466" t="s">
        <v>5420</v>
      </c>
      <c r="Y466">
        <v>9403601001</v>
      </c>
      <c r="Z466" t="s">
        <v>5714</v>
      </c>
      <c r="AA466" t="s">
        <v>5715</v>
      </c>
      <c r="AB466">
        <v>4990</v>
      </c>
      <c r="AC466">
        <v>4158</v>
      </c>
      <c r="AD466" t="s">
        <v>2472</v>
      </c>
      <c r="AE466">
        <v>0</v>
      </c>
      <c r="AF466">
        <v>10</v>
      </c>
      <c r="AG466" t="s">
        <v>5716</v>
      </c>
      <c r="AH466" t="s">
        <v>5717</v>
      </c>
      <c r="AI466" t="s">
        <v>5718</v>
      </c>
      <c r="AJ466" t="s">
        <v>5719</v>
      </c>
      <c r="AK466" t="s">
        <v>5720</v>
      </c>
    </row>
    <row r="467" spans="1:39" x14ac:dyDescent="0.3">
      <c r="A467" t="s">
        <v>5721</v>
      </c>
      <c r="B467" t="str">
        <f>"0001694.75"</f>
        <v>0001694.75</v>
      </c>
      <c r="C467" t="s">
        <v>1644</v>
      </c>
      <c r="D467" t="s">
        <v>1050</v>
      </c>
      <c r="E467">
        <v>1080</v>
      </c>
      <c r="F467">
        <v>355</v>
      </c>
      <c r="G467">
        <v>145</v>
      </c>
      <c r="I467">
        <v>104</v>
      </c>
      <c r="J467">
        <v>107</v>
      </c>
      <c r="K467">
        <v>0</v>
      </c>
      <c r="L467">
        <v>27</v>
      </c>
      <c r="M467">
        <v>26.4</v>
      </c>
      <c r="O467">
        <v>4630035401334</v>
      </c>
      <c r="Q467" t="s">
        <v>1544</v>
      </c>
      <c r="R467" t="s">
        <v>5418</v>
      </c>
      <c r="S467">
        <v>20</v>
      </c>
      <c r="U467" t="s">
        <v>5438</v>
      </c>
      <c r="V467" t="s">
        <v>5420</v>
      </c>
      <c r="Y467">
        <v>9403601001</v>
      </c>
      <c r="Z467" t="s">
        <v>5722</v>
      </c>
      <c r="AA467" t="s">
        <v>5723</v>
      </c>
      <c r="AB467">
        <v>4990</v>
      </c>
      <c r="AC467">
        <v>4158</v>
      </c>
      <c r="AD467" t="s">
        <v>2472</v>
      </c>
      <c r="AE467">
        <v>0</v>
      </c>
      <c r="AF467">
        <v>8</v>
      </c>
      <c r="AG467" t="s">
        <v>5724</v>
      </c>
      <c r="AH467" t="s">
        <v>5725</v>
      </c>
      <c r="AI467" t="s">
        <v>5726</v>
      </c>
      <c r="AJ467" t="s">
        <v>5727</v>
      </c>
      <c r="AK467" t="s">
        <v>5728</v>
      </c>
    </row>
    <row r="468" spans="1:39" x14ac:dyDescent="0.3">
      <c r="A468" t="s">
        <v>5729</v>
      </c>
      <c r="B468" t="str">
        <f>"0001694.76"</f>
        <v>0001694.76</v>
      </c>
      <c r="C468" t="s">
        <v>5673</v>
      </c>
      <c r="D468" t="s">
        <v>1050</v>
      </c>
      <c r="E468">
        <v>1080</v>
      </c>
      <c r="F468">
        <v>355</v>
      </c>
      <c r="G468">
        <v>145</v>
      </c>
      <c r="I468">
        <v>104</v>
      </c>
      <c r="J468">
        <v>107</v>
      </c>
      <c r="K468">
        <v>0</v>
      </c>
      <c r="L468">
        <v>27</v>
      </c>
      <c r="M468">
        <v>26.4</v>
      </c>
      <c r="O468">
        <v>4630035401341</v>
      </c>
      <c r="Q468" t="s">
        <v>1544</v>
      </c>
      <c r="R468" t="s">
        <v>5418</v>
      </c>
      <c r="S468">
        <v>20</v>
      </c>
      <c r="U468" t="s">
        <v>5438</v>
      </c>
      <c r="V468" t="s">
        <v>5420</v>
      </c>
      <c r="Y468">
        <v>9403601001</v>
      </c>
      <c r="Z468" t="s">
        <v>5730</v>
      </c>
      <c r="AA468" t="s">
        <v>5731</v>
      </c>
      <c r="AB468">
        <v>4490</v>
      </c>
      <c r="AC468">
        <v>3742</v>
      </c>
      <c r="AD468" t="s">
        <v>2472</v>
      </c>
      <c r="AE468">
        <v>0</v>
      </c>
      <c r="AF468">
        <v>0</v>
      </c>
      <c r="AG468" t="s">
        <v>5732</v>
      </c>
      <c r="AH468" t="s">
        <v>5733</v>
      </c>
      <c r="AI468" t="s">
        <v>5734</v>
      </c>
      <c r="AJ468" t="s">
        <v>5735</v>
      </c>
      <c r="AK468" t="s">
        <v>5736</v>
      </c>
    </row>
    <row r="469" spans="1:39" x14ac:dyDescent="0.3">
      <c r="A469" t="s">
        <v>5737</v>
      </c>
      <c r="B469" t="str">
        <f>"0001695.75"</f>
        <v>0001695.75</v>
      </c>
      <c r="C469" t="s">
        <v>1644</v>
      </c>
      <c r="D469" t="s">
        <v>1050</v>
      </c>
      <c r="E469">
        <v>1450</v>
      </c>
      <c r="F469">
        <v>335</v>
      </c>
      <c r="G469">
        <v>174</v>
      </c>
      <c r="I469">
        <v>138</v>
      </c>
      <c r="J469">
        <v>142</v>
      </c>
      <c r="K469">
        <v>0</v>
      </c>
      <c r="L469" t="s">
        <v>5455</v>
      </c>
      <c r="M469">
        <v>45.4</v>
      </c>
      <c r="N469">
        <v>0.5</v>
      </c>
      <c r="O469">
        <v>4630035401419</v>
      </c>
      <c r="Q469" t="s">
        <v>1544</v>
      </c>
      <c r="R469" t="s">
        <v>5418</v>
      </c>
      <c r="S469">
        <v>20</v>
      </c>
      <c r="U469" t="s">
        <v>5456</v>
      </c>
      <c r="V469" t="s">
        <v>5420</v>
      </c>
      <c r="Y469">
        <v>9403601001</v>
      </c>
      <c r="Z469" t="s">
        <v>5738</v>
      </c>
      <c r="AA469" t="s">
        <v>5739</v>
      </c>
      <c r="AB469">
        <v>7690</v>
      </c>
      <c r="AC469">
        <v>6408</v>
      </c>
      <c r="AD469" t="s">
        <v>2472</v>
      </c>
      <c r="AE469">
        <v>0</v>
      </c>
      <c r="AF469">
        <v>0</v>
      </c>
      <c r="AG469" t="s">
        <v>5740</v>
      </c>
      <c r="AH469" t="s">
        <v>5741</v>
      </c>
      <c r="AI469" t="s">
        <v>5742</v>
      </c>
      <c r="AJ469" t="s">
        <v>5743</v>
      </c>
      <c r="AK469" t="s">
        <v>5744</v>
      </c>
    </row>
    <row r="470" spans="1:39" x14ac:dyDescent="0.3">
      <c r="A470" t="s">
        <v>5745</v>
      </c>
      <c r="B470" t="str">
        <f>"0001695.76"</f>
        <v>0001695.76</v>
      </c>
      <c r="C470" t="s">
        <v>5673</v>
      </c>
      <c r="D470" t="s">
        <v>1050</v>
      </c>
      <c r="E470">
        <v>1450</v>
      </c>
      <c r="F470">
        <v>335</v>
      </c>
      <c r="G470">
        <v>174</v>
      </c>
      <c r="I470">
        <v>138</v>
      </c>
      <c r="J470">
        <v>142</v>
      </c>
      <c r="K470">
        <v>0</v>
      </c>
      <c r="L470" t="s">
        <v>5455</v>
      </c>
      <c r="M470">
        <v>45.4</v>
      </c>
      <c r="N470">
        <v>0.5</v>
      </c>
      <c r="O470">
        <v>4630035401426</v>
      </c>
      <c r="Q470" t="s">
        <v>1544</v>
      </c>
      <c r="R470" t="s">
        <v>5418</v>
      </c>
      <c r="S470">
        <v>20</v>
      </c>
      <c r="U470" t="s">
        <v>5456</v>
      </c>
      <c r="V470" t="s">
        <v>5420</v>
      </c>
      <c r="Y470">
        <v>9403601001</v>
      </c>
      <c r="Z470" t="s">
        <v>5746</v>
      </c>
      <c r="AA470" t="s">
        <v>5747</v>
      </c>
      <c r="AB470">
        <v>6990</v>
      </c>
      <c r="AC470">
        <v>5825</v>
      </c>
      <c r="AD470" t="s">
        <v>2472</v>
      </c>
      <c r="AE470">
        <v>0</v>
      </c>
      <c r="AF470">
        <v>0</v>
      </c>
      <c r="AG470" t="s">
        <v>5748</v>
      </c>
      <c r="AH470" t="s">
        <v>5749</v>
      </c>
      <c r="AI470" t="s">
        <v>5750</v>
      </c>
      <c r="AJ470" t="s">
        <v>5751</v>
      </c>
      <c r="AK470" t="s">
        <v>5752</v>
      </c>
    </row>
    <row r="471" spans="1:39" x14ac:dyDescent="0.3">
      <c r="A471" t="s">
        <v>5753</v>
      </c>
      <c r="B471" t="str">
        <f>"0001696.75"</f>
        <v>0001696.75</v>
      </c>
      <c r="C471" t="s">
        <v>1644</v>
      </c>
      <c r="D471" t="s">
        <v>1050</v>
      </c>
      <c r="E471">
        <v>1080</v>
      </c>
      <c r="F471">
        <v>355</v>
      </c>
      <c r="G471">
        <v>120</v>
      </c>
      <c r="I471">
        <v>104</v>
      </c>
      <c r="J471">
        <v>107</v>
      </c>
      <c r="K471">
        <v>0</v>
      </c>
      <c r="L471" s="1">
        <v>45708</v>
      </c>
      <c r="M471">
        <v>19.5</v>
      </c>
      <c r="O471">
        <v>4630035401471</v>
      </c>
      <c r="Q471" t="s">
        <v>1544</v>
      </c>
      <c r="R471" t="s">
        <v>5418</v>
      </c>
      <c r="S471">
        <v>20</v>
      </c>
      <c r="U471" t="s">
        <v>5754</v>
      </c>
      <c r="V471" t="s">
        <v>4454</v>
      </c>
      <c r="Y471">
        <v>9403601001</v>
      </c>
      <c r="Z471" t="s">
        <v>5755</v>
      </c>
      <c r="AA471" t="s">
        <v>5756</v>
      </c>
      <c r="AB471">
        <v>4200</v>
      </c>
      <c r="AC471">
        <v>3500</v>
      </c>
      <c r="AD471" t="s">
        <v>2472</v>
      </c>
      <c r="AE471">
        <v>0</v>
      </c>
      <c r="AF471">
        <v>0</v>
      </c>
      <c r="AG471" t="s">
        <v>5757</v>
      </c>
      <c r="AH471" t="s">
        <v>5758</v>
      </c>
      <c r="AI471" t="s">
        <v>5759</v>
      </c>
      <c r="AJ471" t="s">
        <v>5760</v>
      </c>
      <c r="AK471" t="s">
        <v>5761</v>
      </c>
    </row>
    <row r="472" spans="1:39" x14ac:dyDescent="0.3">
      <c r="A472" t="s">
        <v>5762</v>
      </c>
      <c r="B472" t="str">
        <f>"0001696.76"</f>
        <v>0001696.76</v>
      </c>
      <c r="C472" t="s">
        <v>5673</v>
      </c>
      <c r="D472" t="s">
        <v>1050</v>
      </c>
      <c r="E472">
        <v>1080</v>
      </c>
      <c r="F472">
        <v>355</v>
      </c>
      <c r="G472">
        <v>120</v>
      </c>
      <c r="I472">
        <v>104</v>
      </c>
      <c r="J472">
        <v>107</v>
      </c>
      <c r="K472">
        <v>0</v>
      </c>
      <c r="L472" s="1">
        <v>45708</v>
      </c>
      <c r="M472">
        <v>19.5</v>
      </c>
      <c r="O472">
        <v>4630035401488</v>
      </c>
      <c r="Q472" t="s">
        <v>1544</v>
      </c>
      <c r="R472" t="s">
        <v>5418</v>
      </c>
      <c r="S472">
        <v>20</v>
      </c>
      <c r="U472" t="s">
        <v>5763</v>
      </c>
      <c r="V472" t="s">
        <v>5420</v>
      </c>
      <c r="Y472">
        <v>9403601001</v>
      </c>
      <c r="Z472" t="s">
        <v>5764</v>
      </c>
      <c r="AA472" t="s">
        <v>5765</v>
      </c>
      <c r="AB472">
        <v>3490</v>
      </c>
      <c r="AC472">
        <v>2908</v>
      </c>
      <c r="AD472" t="s">
        <v>2472</v>
      </c>
      <c r="AE472">
        <v>0</v>
      </c>
      <c r="AF472">
        <v>0</v>
      </c>
      <c r="AG472" t="s">
        <v>5766</v>
      </c>
      <c r="AH472" t="s">
        <v>5767</v>
      </c>
      <c r="AI472" t="s">
        <v>5768</v>
      </c>
      <c r="AJ472" t="s">
        <v>5769</v>
      </c>
      <c r="AK472" t="s">
        <v>5770</v>
      </c>
    </row>
    <row r="473" spans="1:39" x14ac:dyDescent="0.3">
      <c r="A473" t="s">
        <v>5771</v>
      </c>
      <c r="B473" t="str">
        <f>"0001696.68"</f>
        <v>0001696.68</v>
      </c>
      <c r="C473" t="s">
        <v>4533</v>
      </c>
      <c r="D473" t="s">
        <v>1050</v>
      </c>
      <c r="E473">
        <v>1080</v>
      </c>
      <c r="F473">
        <v>355</v>
      </c>
      <c r="G473">
        <v>120</v>
      </c>
      <c r="I473">
        <v>104</v>
      </c>
      <c r="J473">
        <v>107</v>
      </c>
      <c r="K473">
        <v>0</v>
      </c>
      <c r="L473" s="1">
        <v>45708</v>
      </c>
      <c r="M473">
        <v>19.5</v>
      </c>
      <c r="O473">
        <v>4630035401495</v>
      </c>
      <c r="Q473" t="s">
        <v>1544</v>
      </c>
      <c r="R473" t="s">
        <v>5418</v>
      </c>
      <c r="S473">
        <v>20</v>
      </c>
      <c r="U473" t="s">
        <v>5763</v>
      </c>
      <c r="V473" t="s">
        <v>5420</v>
      </c>
      <c r="Y473">
        <v>9403601001</v>
      </c>
      <c r="Z473" t="s">
        <v>5772</v>
      </c>
      <c r="AA473" t="s">
        <v>5773</v>
      </c>
      <c r="AB473">
        <v>4200</v>
      </c>
      <c r="AC473">
        <v>3500</v>
      </c>
      <c r="AD473" t="s">
        <v>2472</v>
      </c>
      <c r="AE473">
        <v>0</v>
      </c>
      <c r="AF473">
        <v>6</v>
      </c>
      <c r="AG473" t="s">
        <v>5774</v>
      </c>
      <c r="AH473" t="s">
        <v>5775</v>
      </c>
      <c r="AI473" t="s">
        <v>5776</v>
      </c>
      <c r="AJ473" t="s">
        <v>5777</v>
      </c>
      <c r="AK473" t="s">
        <v>5778</v>
      </c>
    </row>
    <row r="474" spans="1:39" x14ac:dyDescent="0.3">
      <c r="A474" t="s">
        <v>5779</v>
      </c>
      <c r="B474" t="str">
        <f>"0001697.35"</f>
        <v>0001697.35</v>
      </c>
      <c r="E474">
        <v>1445</v>
      </c>
      <c r="F474">
        <v>345</v>
      </c>
      <c r="G474">
        <v>135</v>
      </c>
      <c r="K474">
        <v>0</v>
      </c>
      <c r="L474" s="1">
        <v>45899</v>
      </c>
      <c r="M474">
        <v>30.1</v>
      </c>
      <c r="O474">
        <v>4630035401532</v>
      </c>
      <c r="S474">
        <v>20</v>
      </c>
      <c r="Z474" t="s">
        <v>5780</v>
      </c>
      <c r="AA474" t="s">
        <v>5781</v>
      </c>
      <c r="AB474">
        <v>4188</v>
      </c>
      <c r="AC474">
        <v>3490</v>
      </c>
      <c r="AD474" t="s">
        <v>2472</v>
      </c>
      <c r="AE474">
        <v>0</v>
      </c>
      <c r="AF474">
        <v>0</v>
      </c>
      <c r="AG474" t="s">
        <v>5782</v>
      </c>
      <c r="AH474" t="s">
        <v>5783</v>
      </c>
      <c r="AI474" t="s">
        <v>5784</v>
      </c>
      <c r="AJ474" t="s">
        <v>5785</v>
      </c>
    </row>
    <row r="475" spans="1:39" x14ac:dyDescent="0.3">
      <c r="A475" t="s">
        <v>5786</v>
      </c>
      <c r="B475" t="str">
        <f>"0001697.75"</f>
        <v>0001697.75</v>
      </c>
      <c r="C475" t="s">
        <v>1644</v>
      </c>
      <c r="D475" t="s">
        <v>1050</v>
      </c>
      <c r="E475">
        <v>1445</v>
      </c>
      <c r="F475">
        <v>345</v>
      </c>
      <c r="G475">
        <v>135</v>
      </c>
      <c r="I475">
        <v>138</v>
      </c>
      <c r="J475">
        <v>142</v>
      </c>
      <c r="K475">
        <v>0</v>
      </c>
      <c r="L475" s="1">
        <v>45899</v>
      </c>
      <c r="M475">
        <v>30.1</v>
      </c>
      <c r="O475">
        <v>4630035401549</v>
      </c>
      <c r="Q475" t="s">
        <v>1544</v>
      </c>
      <c r="R475" t="s">
        <v>5418</v>
      </c>
      <c r="S475">
        <v>20</v>
      </c>
      <c r="U475" t="s">
        <v>5485</v>
      </c>
      <c r="V475" t="s">
        <v>5420</v>
      </c>
      <c r="Y475">
        <v>9403601001</v>
      </c>
      <c r="Z475" t="s">
        <v>5787</v>
      </c>
      <c r="AA475" t="s">
        <v>5788</v>
      </c>
      <c r="AB475">
        <v>5900</v>
      </c>
      <c r="AC475">
        <v>4917</v>
      </c>
      <c r="AD475" t="s">
        <v>2472</v>
      </c>
      <c r="AE475">
        <v>0</v>
      </c>
      <c r="AF475">
        <v>0</v>
      </c>
      <c r="AG475" t="s">
        <v>5789</v>
      </c>
      <c r="AH475" t="s">
        <v>5790</v>
      </c>
      <c r="AI475" t="s">
        <v>5791</v>
      </c>
      <c r="AJ475" t="s">
        <v>5792</v>
      </c>
      <c r="AK475" t="s">
        <v>5793</v>
      </c>
      <c r="AL475" t="s">
        <v>5794</v>
      </c>
    </row>
    <row r="476" spans="1:39" x14ac:dyDescent="0.3">
      <c r="A476" t="s">
        <v>5795</v>
      </c>
      <c r="B476" t="str">
        <f>"0001697.76"</f>
        <v>0001697.76</v>
      </c>
      <c r="C476" t="s">
        <v>5673</v>
      </c>
      <c r="D476" t="s">
        <v>1050</v>
      </c>
      <c r="E476">
        <v>1445</v>
      </c>
      <c r="F476">
        <v>345</v>
      </c>
      <c r="G476">
        <v>135</v>
      </c>
      <c r="I476">
        <v>138</v>
      </c>
      <c r="J476">
        <v>142</v>
      </c>
      <c r="K476">
        <v>0</v>
      </c>
      <c r="L476" s="1">
        <v>45899</v>
      </c>
      <c r="M476">
        <v>30.1</v>
      </c>
      <c r="N476">
        <v>1</v>
      </c>
      <c r="O476">
        <v>4630035401556</v>
      </c>
      <c r="Q476" t="s">
        <v>1544</v>
      </c>
      <c r="R476" t="s">
        <v>5418</v>
      </c>
      <c r="S476">
        <v>20</v>
      </c>
      <c r="U476" t="s">
        <v>5485</v>
      </c>
      <c r="V476" t="s">
        <v>5420</v>
      </c>
      <c r="Y476">
        <v>9403601001</v>
      </c>
      <c r="Z476" t="s">
        <v>5796</v>
      </c>
      <c r="AA476" t="s">
        <v>5797</v>
      </c>
      <c r="AB476">
        <v>4990</v>
      </c>
      <c r="AC476">
        <v>4158</v>
      </c>
      <c r="AD476" t="s">
        <v>2472</v>
      </c>
      <c r="AE476">
        <v>0</v>
      </c>
      <c r="AF476">
        <v>0</v>
      </c>
      <c r="AG476" t="s">
        <v>5798</v>
      </c>
      <c r="AH476" t="s">
        <v>5799</v>
      </c>
      <c r="AI476" t="s">
        <v>5800</v>
      </c>
      <c r="AJ476" t="s">
        <v>5801</v>
      </c>
      <c r="AK476" t="s">
        <v>5802</v>
      </c>
    </row>
    <row r="477" spans="1:39" x14ac:dyDescent="0.3">
      <c r="A477" t="s">
        <v>5803</v>
      </c>
      <c r="B477" t="str">
        <f>"0001697.68"</f>
        <v>0001697.68</v>
      </c>
      <c r="C477" t="s">
        <v>4533</v>
      </c>
      <c r="D477" t="s">
        <v>1050</v>
      </c>
      <c r="E477">
        <v>1445</v>
      </c>
      <c r="F477">
        <v>345</v>
      </c>
      <c r="G477">
        <v>135</v>
      </c>
      <c r="I477">
        <v>138</v>
      </c>
      <c r="J477">
        <v>142</v>
      </c>
      <c r="K477">
        <v>0</v>
      </c>
      <c r="L477" s="1">
        <v>45899</v>
      </c>
      <c r="M477">
        <v>30.1</v>
      </c>
      <c r="O477">
        <v>4630035401563</v>
      </c>
      <c r="Q477" t="s">
        <v>1544</v>
      </c>
      <c r="R477" t="s">
        <v>5418</v>
      </c>
      <c r="S477">
        <v>20</v>
      </c>
      <c r="U477" t="s">
        <v>5485</v>
      </c>
      <c r="V477" t="s">
        <v>5420</v>
      </c>
      <c r="Y477">
        <v>9403601001</v>
      </c>
      <c r="Z477" t="s">
        <v>5804</v>
      </c>
      <c r="AA477" t="s">
        <v>5805</v>
      </c>
      <c r="AB477">
        <v>5900</v>
      </c>
      <c r="AC477">
        <v>4917</v>
      </c>
      <c r="AD477" t="s">
        <v>2472</v>
      </c>
      <c r="AE477">
        <v>0</v>
      </c>
      <c r="AF477">
        <v>0</v>
      </c>
      <c r="AG477" t="s">
        <v>5806</v>
      </c>
      <c r="AH477" t="s">
        <v>5807</v>
      </c>
      <c r="AI477" t="s">
        <v>5808</v>
      </c>
      <c r="AJ477" t="s">
        <v>5809</v>
      </c>
      <c r="AK477" t="s">
        <v>5810</v>
      </c>
      <c r="AL477" t="s">
        <v>5811</v>
      </c>
    </row>
    <row r="478" spans="1:39" x14ac:dyDescent="0.3">
      <c r="A478" t="s">
        <v>5812</v>
      </c>
      <c r="B478" t="str">
        <f>"0001632.9"</f>
        <v>0001632.9</v>
      </c>
      <c r="C478" t="s">
        <v>304</v>
      </c>
      <c r="D478" t="s">
        <v>1050</v>
      </c>
      <c r="E478">
        <v>0</v>
      </c>
      <c r="F478">
        <v>0</v>
      </c>
      <c r="G478">
        <v>0</v>
      </c>
      <c r="I478">
        <v>135</v>
      </c>
      <c r="J478">
        <v>190</v>
      </c>
      <c r="K478">
        <v>0</v>
      </c>
      <c r="L478" t="s">
        <v>4362</v>
      </c>
      <c r="M478">
        <v>107</v>
      </c>
      <c r="N478">
        <v>0.33300000000000002</v>
      </c>
      <c r="O478">
        <v>4630039554104</v>
      </c>
      <c r="Q478" t="s">
        <v>1544</v>
      </c>
      <c r="S478">
        <v>20</v>
      </c>
      <c r="U478" t="s">
        <v>5813</v>
      </c>
      <c r="V478" t="s">
        <v>1536</v>
      </c>
      <c r="Y478">
        <v>9403609009</v>
      </c>
      <c r="Z478" t="s">
        <v>5814</v>
      </c>
      <c r="AA478" t="s">
        <v>5815</v>
      </c>
      <c r="AB478">
        <v>18990</v>
      </c>
      <c r="AC478">
        <v>15825</v>
      </c>
      <c r="AD478" t="s">
        <v>1539</v>
      </c>
      <c r="AG478" t="s">
        <v>5816</v>
      </c>
    </row>
    <row r="479" spans="1:39" x14ac:dyDescent="0.3">
      <c r="A479" t="s">
        <v>5817</v>
      </c>
      <c r="B479" t="str">
        <f>"0001772.55"</f>
        <v>0001772.55</v>
      </c>
      <c r="C479" t="s">
        <v>1718</v>
      </c>
      <c r="D479" t="s">
        <v>1050</v>
      </c>
      <c r="E479">
        <v>1220</v>
      </c>
      <c r="F479">
        <v>570</v>
      </c>
      <c r="G479">
        <v>100</v>
      </c>
      <c r="I479">
        <v>120</v>
      </c>
      <c r="J479">
        <v>76</v>
      </c>
      <c r="K479">
        <v>0</v>
      </c>
      <c r="L479" s="1">
        <v>45795</v>
      </c>
      <c r="M479">
        <v>17</v>
      </c>
      <c r="O479">
        <v>4630039552520</v>
      </c>
      <c r="Q479" t="s">
        <v>1544</v>
      </c>
      <c r="R479" t="s">
        <v>4004</v>
      </c>
      <c r="S479">
        <v>20</v>
      </c>
      <c r="U479" t="s">
        <v>5818</v>
      </c>
      <c r="V479" t="s">
        <v>3838</v>
      </c>
      <c r="Y479">
        <v>9403105100</v>
      </c>
      <c r="Z479" t="s">
        <v>5819</v>
      </c>
      <c r="AA479" t="s">
        <v>5820</v>
      </c>
      <c r="AB479">
        <v>12478</v>
      </c>
      <c r="AC479">
        <v>10398</v>
      </c>
      <c r="AD479" t="s">
        <v>3841</v>
      </c>
      <c r="AE479">
        <v>0</v>
      </c>
      <c r="AF479">
        <v>0</v>
      </c>
      <c r="AG479" t="s">
        <v>5821</v>
      </c>
      <c r="AH479" t="s">
        <v>5822</v>
      </c>
      <c r="AI479" t="s">
        <v>5823</v>
      </c>
      <c r="AJ479" t="s">
        <v>5824</v>
      </c>
      <c r="AK479" t="s">
        <v>5825</v>
      </c>
      <c r="AL479" t="s">
        <v>5826</v>
      </c>
      <c r="AM479" t="s">
        <v>5827</v>
      </c>
    </row>
    <row r="480" spans="1:39" x14ac:dyDescent="0.3">
      <c r="A480" t="s">
        <v>5828</v>
      </c>
      <c r="B480" t="str">
        <f>"0001775.55"</f>
        <v>0001775.55</v>
      </c>
      <c r="C480" t="s">
        <v>5192</v>
      </c>
      <c r="D480" t="s">
        <v>1050</v>
      </c>
      <c r="E480">
        <v>1210</v>
      </c>
      <c r="F480">
        <v>270</v>
      </c>
      <c r="G480">
        <v>50</v>
      </c>
      <c r="K480">
        <v>0</v>
      </c>
      <c r="L480" s="1">
        <v>45692</v>
      </c>
      <c r="M480">
        <v>3.62</v>
      </c>
      <c r="O480">
        <v>4630039552599</v>
      </c>
      <c r="Q480" t="s">
        <v>1544</v>
      </c>
      <c r="R480" t="s">
        <v>4004</v>
      </c>
      <c r="S480">
        <v>20</v>
      </c>
      <c r="U480" t="s">
        <v>5829</v>
      </c>
      <c r="V480" t="s">
        <v>4040</v>
      </c>
      <c r="Y480">
        <v>9403903000</v>
      </c>
      <c r="Z480" t="s">
        <v>5830</v>
      </c>
      <c r="AA480" t="s">
        <v>5831</v>
      </c>
      <c r="AB480">
        <v>1200</v>
      </c>
      <c r="AC480">
        <v>1000</v>
      </c>
      <c r="AD480" t="s">
        <v>3477</v>
      </c>
      <c r="AE480">
        <v>0</v>
      </c>
      <c r="AF480">
        <v>0</v>
      </c>
      <c r="AG480" t="s">
        <v>5832</v>
      </c>
      <c r="AH480" t="s">
        <v>5833</v>
      </c>
      <c r="AI480" t="s">
        <v>5834</v>
      </c>
    </row>
    <row r="481" spans="1:40" x14ac:dyDescent="0.3">
      <c r="A481" t="s">
        <v>5835</v>
      </c>
      <c r="B481" t="str">
        <f>"0001777.55"</f>
        <v>0001777.55</v>
      </c>
      <c r="C481" t="s">
        <v>5192</v>
      </c>
      <c r="D481" t="s">
        <v>1050</v>
      </c>
      <c r="E481">
        <v>560</v>
      </c>
      <c r="F481">
        <v>300</v>
      </c>
      <c r="G481">
        <v>50</v>
      </c>
      <c r="K481">
        <v>0</v>
      </c>
      <c r="L481" s="1">
        <v>45779</v>
      </c>
      <c r="M481">
        <v>1.65</v>
      </c>
      <c r="O481">
        <v>4630039552643</v>
      </c>
      <c r="Q481" t="s">
        <v>1544</v>
      </c>
      <c r="R481" t="s">
        <v>4004</v>
      </c>
      <c r="S481">
        <v>20</v>
      </c>
      <c r="U481" t="s">
        <v>5836</v>
      </c>
      <c r="V481" t="s">
        <v>4040</v>
      </c>
      <c r="Y481">
        <v>9403903000</v>
      </c>
      <c r="Z481" t="s">
        <v>5837</v>
      </c>
      <c r="AA481" t="s">
        <v>5838</v>
      </c>
      <c r="AB481">
        <v>750</v>
      </c>
      <c r="AC481">
        <v>625</v>
      </c>
      <c r="AD481" t="s">
        <v>3477</v>
      </c>
      <c r="AE481">
        <v>0</v>
      </c>
      <c r="AF481">
        <v>0</v>
      </c>
      <c r="AG481" t="s">
        <v>5839</v>
      </c>
      <c r="AH481" t="s">
        <v>5840</v>
      </c>
      <c r="AI481" t="s">
        <v>5841</v>
      </c>
    </row>
    <row r="482" spans="1:40" x14ac:dyDescent="0.3">
      <c r="A482" t="s">
        <v>5842</v>
      </c>
      <c r="B482" t="str">
        <f>"0001545.9"</f>
        <v>0001545.9</v>
      </c>
      <c r="C482" t="s">
        <v>304</v>
      </c>
      <c r="D482" t="s">
        <v>1050</v>
      </c>
      <c r="E482">
        <v>2145</v>
      </c>
      <c r="F482">
        <v>967</v>
      </c>
      <c r="G482">
        <v>255</v>
      </c>
      <c r="H482">
        <v>213</v>
      </c>
      <c r="J482">
        <v>175</v>
      </c>
      <c r="K482">
        <v>0</v>
      </c>
      <c r="L482" t="s">
        <v>5843</v>
      </c>
      <c r="M482">
        <v>102</v>
      </c>
      <c r="N482">
        <v>0.2</v>
      </c>
      <c r="O482">
        <v>4630074146937</v>
      </c>
      <c r="Q482" t="s">
        <v>1544</v>
      </c>
      <c r="R482" t="s">
        <v>4004</v>
      </c>
      <c r="S482">
        <v>20</v>
      </c>
      <c r="U482" t="s">
        <v>5844</v>
      </c>
      <c r="V482" t="s">
        <v>181</v>
      </c>
      <c r="Y482">
        <v>9403910000</v>
      </c>
      <c r="Z482" t="s">
        <v>5845</v>
      </c>
      <c r="AA482" t="s">
        <v>5846</v>
      </c>
      <c r="AB482">
        <v>17500</v>
      </c>
      <c r="AC482">
        <v>14583</v>
      </c>
      <c r="AD482" t="s">
        <v>2592</v>
      </c>
      <c r="AE482">
        <v>0</v>
      </c>
      <c r="AF482">
        <v>0</v>
      </c>
      <c r="AG482" t="s">
        <v>5847</v>
      </c>
      <c r="AH482" t="s">
        <v>5848</v>
      </c>
      <c r="AI482" t="s">
        <v>5849</v>
      </c>
      <c r="AJ482" t="s">
        <v>5850</v>
      </c>
    </row>
    <row r="483" spans="1:40" x14ac:dyDescent="0.3">
      <c r="A483" t="s">
        <v>5851</v>
      </c>
      <c r="B483" t="str">
        <f>"0001546.9"</f>
        <v>0001546.9</v>
      </c>
      <c r="C483" t="s">
        <v>304</v>
      </c>
      <c r="D483" t="s">
        <v>1050</v>
      </c>
      <c r="E483">
        <v>1325</v>
      </c>
      <c r="F483">
        <v>705</v>
      </c>
      <c r="G483">
        <v>170</v>
      </c>
      <c r="I483">
        <v>100</v>
      </c>
      <c r="J483">
        <v>129</v>
      </c>
      <c r="K483">
        <v>0</v>
      </c>
      <c r="L483" t="s">
        <v>5852</v>
      </c>
      <c r="M483">
        <v>63.4</v>
      </c>
      <c r="N483">
        <v>0.33300000000000002</v>
      </c>
      <c r="O483">
        <v>4620031186953</v>
      </c>
      <c r="Q483" t="s">
        <v>1544</v>
      </c>
      <c r="R483" t="s">
        <v>4004</v>
      </c>
      <c r="S483">
        <v>20</v>
      </c>
      <c r="U483" t="s">
        <v>5853</v>
      </c>
      <c r="V483" t="s">
        <v>1179</v>
      </c>
      <c r="Y483">
        <v>9403601001</v>
      </c>
      <c r="Z483" t="s">
        <v>5854</v>
      </c>
      <c r="AA483" t="s">
        <v>5855</v>
      </c>
      <c r="AB483">
        <v>8990</v>
      </c>
      <c r="AC483">
        <v>7492</v>
      </c>
      <c r="AD483" t="s">
        <v>3477</v>
      </c>
      <c r="AE483">
        <v>0</v>
      </c>
      <c r="AF483">
        <v>0</v>
      </c>
      <c r="AG483" t="s">
        <v>5856</v>
      </c>
      <c r="AH483" t="s">
        <v>5857</v>
      </c>
      <c r="AI483" t="s">
        <v>5858</v>
      </c>
    </row>
    <row r="484" spans="1:40" x14ac:dyDescent="0.3">
      <c r="A484" t="s">
        <v>5859</v>
      </c>
      <c r="B484" t="str">
        <f>"0002232.59"</f>
        <v>0002232.59</v>
      </c>
      <c r="C484" t="s">
        <v>351</v>
      </c>
      <c r="D484" t="s">
        <v>1050</v>
      </c>
      <c r="E484">
        <v>1110</v>
      </c>
      <c r="F484">
        <v>645</v>
      </c>
      <c r="G484">
        <v>95</v>
      </c>
      <c r="I484">
        <v>107</v>
      </c>
      <c r="J484">
        <v>73</v>
      </c>
      <c r="K484">
        <v>0</v>
      </c>
      <c r="L484">
        <v>32</v>
      </c>
      <c r="M484">
        <v>31</v>
      </c>
      <c r="O484">
        <v>4630074141123</v>
      </c>
      <c r="Q484" t="s">
        <v>1544</v>
      </c>
      <c r="R484" t="s">
        <v>4004</v>
      </c>
      <c r="S484">
        <v>20</v>
      </c>
      <c r="U484" t="s">
        <v>5860</v>
      </c>
      <c r="V484" t="s">
        <v>5861</v>
      </c>
      <c r="Y484">
        <v>9403601001</v>
      </c>
      <c r="Z484" t="s">
        <v>5862</v>
      </c>
      <c r="AA484" t="s">
        <v>5863</v>
      </c>
      <c r="AB484">
        <v>3000</v>
      </c>
      <c r="AC484">
        <v>2500</v>
      </c>
      <c r="AD484" t="s">
        <v>3841</v>
      </c>
      <c r="AE484">
        <v>0</v>
      </c>
      <c r="AF484">
        <v>0</v>
      </c>
      <c r="AG484" t="s">
        <v>5864</v>
      </c>
      <c r="AH484" t="s">
        <v>5865</v>
      </c>
      <c r="AI484" t="s">
        <v>5866</v>
      </c>
    </row>
    <row r="485" spans="1:40" x14ac:dyDescent="0.3">
      <c r="A485" t="s">
        <v>5867</v>
      </c>
      <c r="B485" t="str">
        <f>"0002232.58"</f>
        <v>0002232.58</v>
      </c>
      <c r="C485" t="s">
        <v>116</v>
      </c>
      <c r="D485" t="s">
        <v>1050</v>
      </c>
      <c r="E485">
        <v>1110</v>
      </c>
      <c r="F485">
        <v>645</v>
      </c>
      <c r="G485">
        <v>95</v>
      </c>
      <c r="I485">
        <v>107</v>
      </c>
      <c r="J485">
        <v>73</v>
      </c>
      <c r="K485">
        <v>0</v>
      </c>
      <c r="L485">
        <v>32</v>
      </c>
      <c r="M485">
        <v>31</v>
      </c>
      <c r="O485">
        <v>4630074141109</v>
      </c>
      <c r="Q485" t="s">
        <v>1544</v>
      </c>
      <c r="R485" t="s">
        <v>4004</v>
      </c>
      <c r="S485">
        <v>20</v>
      </c>
      <c r="U485" t="s">
        <v>5860</v>
      </c>
      <c r="V485" t="s">
        <v>5861</v>
      </c>
      <c r="Y485">
        <v>9403601001</v>
      </c>
      <c r="Z485" t="s">
        <v>5868</v>
      </c>
      <c r="AA485" t="s">
        <v>5869</v>
      </c>
      <c r="AB485">
        <v>4990</v>
      </c>
      <c r="AC485">
        <v>4158</v>
      </c>
      <c r="AD485" t="s">
        <v>3841</v>
      </c>
      <c r="AE485">
        <v>0</v>
      </c>
      <c r="AF485">
        <v>0</v>
      </c>
      <c r="AG485" t="s">
        <v>5870</v>
      </c>
      <c r="AH485" t="s">
        <v>5871</v>
      </c>
      <c r="AI485" t="s">
        <v>5872</v>
      </c>
    </row>
    <row r="486" spans="1:40" x14ac:dyDescent="0.3">
      <c r="A486" t="s">
        <v>5873</v>
      </c>
      <c r="B486" t="str">
        <f>"0002232.66"</f>
        <v>0002232.66</v>
      </c>
      <c r="C486" t="s">
        <v>5874</v>
      </c>
      <c r="D486" t="s">
        <v>1050</v>
      </c>
      <c r="E486">
        <v>1110</v>
      </c>
      <c r="F486">
        <v>645</v>
      </c>
      <c r="G486">
        <v>95</v>
      </c>
      <c r="I486">
        <v>107</v>
      </c>
      <c r="J486">
        <v>73</v>
      </c>
      <c r="K486">
        <v>0</v>
      </c>
      <c r="L486">
        <v>32</v>
      </c>
      <c r="M486">
        <v>31</v>
      </c>
      <c r="O486">
        <v>4630074141093</v>
      </c>
      <c r="Q486" t="s">
        <v>1544</v>
      </c>
      <c r="R486" t="s">
        <v>4004</v>
      </c>
      <c r="S486">
        <v>20</v>
      </c>
      <c r="U486" t="s">
        <v>5860</v>
      </c>
      <c r="V486" t="s">
        <v>5861</v>
      </c>
      <c r="Y486">
        <v>9403601001</v>
      </c>
      <c r="Z486" t="s">
        <v>5875</v>
      </c>
      <c r="AA486" t="s">
        <v>5876</v>
      </c>
      <c r="AB486">
        <v>2500</v>
      </c>
      <c r="AC486">
        <v>2083</v>
      </c>
      <c r="AD486" t="s">
        <v>3841</v>
      </c>
      <c r="AE486">
        <v>0</v>
      </c>
      <c r="AF486">
        <v>0</v>
      </c>
      <c r="AG486" t="s">
        <v>5877</v>
      </c>
      <c r="AH486" t="s">
        <v>5878</v>
      </c>
      <c r="AI486" t="s">
        <v>5879</v>
      </c>
    </row>
    <row r="487" spans="1:40" x14ac:dyDescent="0.3">
      <c r="A487" t="s">
        <v>5880</v>
      </c>
      <c r="B487" t="str">
        <f>"0002234.9"</f>
        <v>0002234.9</v>
      </c>
      <c r="C487" t="s">
        <v>304</v>
      </c>
      <c r="D487" t="s">
        <v>1050</v>
      </c>
      <c r="E487">
        <v>1715</v>
      </c>
      <c r="F487">
        <v>510</v>
      </c>
      <c r="G487">
        <v>204</v>
      </c>
      <c r="K487">
        <v>0</v>
      </c>
      <c r="L487" t="s">
        <v>5881</v>
      </c>
      <c r="M487">
        <v>58</v>
      </c>
      <c r="N487">
        <v>0.5</v>
      </c>
      <c r="O487">
        <v>4630074141208</v>
      </c>
      <c r="Q487" t="s">
        <v>1544</v>
      </c>
      <c r="R487" t="s">
        <v>4004</v>
      </c>
      <c r="S487">
        <v>20</v>
      </c>
      <c r="U487" t="s">
        <v>5882</v>
      </c>
      <c r="Y487">
        <v>9403903000</v>
      </c>
      <c r="Z487" t="s">
        <v>5883</v>
      </c>
      <c r="AA487" t="s">
        <v>5884</v>
      </c>
      <c r="AB487">
        <v>9000</v>
      </c>
      <c r="AC487">
        <v>7500</v>
      </c>
      <c r="AD487" t="s">
        <v>3477</v>
      </c>
      <c r="AE487">
        <v>0</v>
      </c>
      <c r="AF487">
        <v>0</v>
      </c>
      <c r="AG487" t="s">
        <v>5885</v>
      </c>
      <c r="AH487" t="s">
        <v>5886</v>
      </c>
      <c r="AI487" t="s">
        <v>5887</v>
      </c>
      <c r="AJ487" t="s">
        <v>5888</v>
      </c>
      <c r="AK487" t="s">
        <v>5889</v>
      </c>
      <c r="AL487" t="s">
        <v>5890</v>
      </c>
      <c r="AM487" t="s">
        <v>5891</v>
      </c>
    </row>
    <row r="488" spans="1:40" x14ac:dyDescent="0.3">
      <c r="A488" t="s">
        <v>5892</v>
      </c>
      <c r="B488" t="str">
        <f>"0001816.58"</f>
        <v>0001816.58</v>
      </c>
      <c r="C488" t="s">
        <v>116</v>
      </c>
      <c r="D488" t="s">
        <v>5893</v>
      </c>
      <c r="E488">
        <v>280</v>
      </c>
      <c r="F488">
        <v>260</v>
      </c>
      <c r="G488">
        <v>40</v>
      </c>
      <c r="K488">
        <v>0</v>
      </c>
      <c r="L488" t="s">
        <v>333</v>
      </c>
      <c r="M488">
        <v>0.4</v>
      </c>
      <c r="O488">
        <v>4630039553466</v>
      </c>
      <c r="Q488" t="s">
        <v>1544</v>
      </c>
      <c r="R488" t="s">
        <v>4004</v>
      </c>
      <c r="S488">
        <v>20</v>
      </c>
      <c r="U488" t="s">
        <v>5894</v>
      </c>
      <c r="Y488">
        <v>9403909000</v>
      </c>
      <c r="Z488" t="s">
        <v>5895</v>
      </c>
      <c r="AA488" t="s">
        <v>5896</v>
      </c>
      <c r="AB488">
        <v>800</v>
      </c>
      <c r="AC488">
        <v>667</v>
      </c>
      <c r="AD488" t="s">
        <v>3477</v>
      </c>
      <c r="AE488">
        <v>0</v>
      </c>
      <c r="AF488">
        <v>0</v>
      </c>
      <c r="AG488" t="s">
        <v>5897</v>
      </c>
      <c r="AH488" t="s">
        <v>5898</v>
      </c>
    </row>
    <row r="489" spans="1:40" x14ac:dyDescent="0.3">
      <c r="A489" t="s">
        <v>5899</v>
      </c>
      <c r="B489" t="str">
        <f>"0001816.59"</f>
        <v>0001816.59</v>
      </c>
      <c r="C489" t="s">
        <v>351</v>
      </c>
      <c r="D489" t="s">
        <v>5893</v>
      </c>
      <c r="E489">
        <v>280</v>
      </c>
      <c r="F489">
        <v>260</v>
      </c>
      <c r="G489">
        <v>40</v>
      </c>
      <c r="K489">
        <v>0</v>
      </c>
      <c r="L489" t="s">
        <v>333</v>
      </c>
      <c r="M489">
        <v>0.4</v>
      </c>
      <c r="O489">
        <v>4630039553480</v>
      </c>
      <c r="Q489" t="s">
        <v>1544</v>
      </c>
      <c r="R489" t="s">
        <v>4004</v>
      </c>
      <c r="S489">
        <v>20</v>
      </c>
      <c r="U489" t="s">
        <v>5894</v>
      </c>
      <c r="Y489">
        <v>9403909000</v>
      </c>
      <c r="Z489" t="s">
        <v>5900</v>
      </c>
      <c r="AA489" t="s">
        <v>5901</v>
      </c>
      <c r="AB489">
        <v>800</v>
      </c>
      <c r="AC489">
        <v>667</v>
      </c>
      <c r="AD489" t="s">
        <v>3477</v>
      </c>
      <c r="AE489">
        <v>0</v>
      </c>
      <c r="AF489">
        <v>0</v>
      </c>
      <c r="AG489" t="s">
        <v>5902</v>
      </c>
      <c r="AH489" t="s">
        <v>5903</v>
      </c>
    </row>
    <row r="490" spans="1:40" x14ac:dyDescent="0.3">
      <c r="A490" t="s">
        <v>5904</v>
      </c>
      <c r="B490" t="str">
        <f>"0001724.9"</f>
        <v>0001724.9</v>
      </c>
      <c r="C490" t="s">
        <v>304</v>
      </c>
      <c r="E490">
        <v>480</v>
      </c>
      <c r="F490">
        <v>240</v>
      </c>
      <c r="G490">
        <v>100</v>
      </c>
      <c r="K490">
        <v>0</v>
      </c>
      <c r="L490" s="1">
        <v>45902</v>
      </c>
      <c r="M490">
        <v>2.6</v>
      </c>
      <c r="O490">
        <v>4630035402225</v>
      </c>
      <c r="Q490" t="s">
        <v>1544</v>
      </c>
      <c r="S490">
        <v>20</v>
      </c>
      <c r="U490" t="s">
        <v>5905</v>
      </c>
      <c r="V490" t="s">
        <v>560</v>
      </c>
      <c r="Y490">
        <v>9403901000</v>
      </c>
      <c r="Z490" t="s">
        <v>5906</v>
      </c>
      <c r="AA490" t="s">
        <v>5907</v>
      </c>
      <c r="AB490">
        <v>2750</v>
      </c>
      <c r="AC490">
        <v>2292</v>
      </c>
      <c r="AD490" t="s">
        <v>3477</v>
      </c>
      <c r="AE490">
        <v>0</v>
      </c>
      <c r="AF490">
        <v>0</v>
      </c>
    </row>
    <row r="491" spans="1:40" x14ac:dyDescent="0.3">
      <c r="A491" t="s">
        <v>5908</v>
      </c>
      <c r="B491" t="str">
        <f>"0001013-13"</f>
        <v>0001013-13</v>
      </c>
      <c r="C491" t="s">
        <v>5909</v>
      </c>
      <c r="D491" t="s">
        <v>110</v>
      </c>
      <c r="E491">
        <v>380</v>
      </c>
      <c r="F491">
        <v>260</v>
      </c>
      <c r="G491">
        <v>40</v>
      </c>
      <c r="K491">
        <v>0</v>
      </c>
      <c r="L491" t="s">
        <v>254</v>
      </c>
      <c r="M491">
        <v>0.25</v>
      </c>
      <c r="O491">
        <v>4630035405714</v>
      </c>
      <c r="Q491" t="s">
        <v>88</v>
      </c>
      <c r="S491">
        <v>20</v>
      </c>
      <c r="U491" t="s">
        <v>602</v>
      </c>
      <c r="V491" t="s">
        <v>603</v>
      </c>
      <c r="Y491">
        <v>6302600000</v>
      </c>
      <c r="Z491" t="s">
        <v>5910</v>
      </c>
      <c r="AA491" t="s">
        <v>5911</v>
      </c>
      <c r="AB491">
        <v>690</v>
      </c>
      <c r="AC491">
        <v>575</v>
      </c>
      <c r="AD491" t="s">
        <v>114</v>
      </c>
      <c r="AE491">
        <v>0</v>
      </c>
      <c r="AF491">
        <v>0</v>
      </c>
      <c r="AG491" t="s">
        <v>5912</v>
      </c>
      <c r="AH491" t="s">
        <v>5913</v>
      </c>
      <c r="AI491" t="s">
        <v>5914</v>
      </c>
      <c r="AJ491" t="s">
        <v>5915</v>
      </c>
      <c r="AK491" t="s">
        <v>5916</v>
      </c>
      <c r="AL491" t="s">
        <v>5917</v>
      </c>
      <c r="AM491" t="s">
        <v>5918</v>
      </c>
    </row>
    <row r="492" spans="1:40" x14ac:dyDescent="0.3">
      <c r="A492" t="s">
        <v>5919</v>
      </c>
      <c r="B492" t="str">
        <f>"0001013-2"</f>
        <v>0001013-2</v>
      </c>
      <c r="C492" t="s">
        <v>116</v>
      </c>
      <c r="D492" t="s">
        <v>110</v>
      </c>
      <c r="E492">
        <v>380</v>
      </c>
      <c r="F492">
        <v>260</v>
      </c>
      <c r="G492">
        <v>40</v>
      </c>
      <c r="K492">
        <v>0</v>
      </c>
      <c r="L492" t="s">
        <v>254</v>
      </c>
      <c r="M492">
        <v>0.25</v>
      </c>
      <c r="O492">
        <v>4630035405721</v>
      </c>
      <c r="Q492" t="s">
        <v>88</v>
      </c>
      <c r="S492">
        <v>20</v>
      </c>
      <c r="U492" t="s">
        <v>602</v>
      </c>
      <c r="V492" t="s">
        <v>603</v>
      </c>
      <c r="Y492">
        <v>6302600000</v>
      </c>
      <c r="Z492" t="s">
        <v>5920</v>
      </c>
      <c r="AA492" t="s">
        <v>5921</v>
      </c>
      <c r="AB492">
        <v>750</v>
      </c>
      <c r="AC492">
        <v>625</v>
      </c>
      <c r="AD492" t="s">
        <v>114</v>
      </c>
      <c r="AE492">
        <v>0</v>
      </c>
      <c r="AF492">
        <v>0</v>
      </c>
      <c r="AG492" t="s">
        <v>5922</v>
      </c>
      <c r="AH492" t="s">
        <v>5923</v>
      </c>
      <c r="AI492" t="s">
        <v>5924</v>
      </c>
      <c r="AJ492" t="s">
        <v>5925</v>
      </c>
      <c r="AK492" t="s">
        <v>5926</v>
      </c>
      <c r="AL492" t="s">
        <v>5927</v>
      </c>
      <c r="AM492" t="s">
        <v>5928</v>
      </c>
    </row>
    <row r="493" spans="1:40" x14ac:dyDescent="0.3">
      <c r="A493" t="s">
        <v>5929</v>
      </c>
      <c r="B493" t="str">
        <f>"0001013-4"</f>
        <v>0001013-4</v>
      </c>
      <c r="C493" t="s">
        <v>135</v>
      </c>
      <c r="D493" t="s">
        <v>110</v>
      </c>
      <c r="E493">
        <v>380</v>
      </c>
      <c r="F493">
        <v>260</v>
      </c>
      <c r="G493">
        <v>40</v>
      </c>
      <c r="K493">
        <v>0</v>
      </c>
      <c r="L493" t="s">
        <v>254</v>
      </c>
      <c r="M493">
        <v>0.25</v>
      </c>
      <c r="O493">
        <v>4630035405738</v>
      </c>
      <c r="Q493" t="s">
        <v>88</v>
      </c>
      <c r="S493">
        <v>20</v>
      </c>
      <c r="U493" t="s">
        <v>602</v>
      </c>
      <c r="V493" t="s">
        <v>603</v>
      </c>
      <c r="Y493">
        <v>6302600000</v>
      </c>
      <c r="Z493" t="s">
        <v>5930</v>
      </c>
      <c r="AA493" t="s">
        <v>5931</v>
      </c>
      <c r="AB493">
        <v>690</v>
      </c>
      <c r="AC493">
        <v>575</v>
      </c>
      <c r="AD493" t="s">
        <v>114</v>
      </c>
      <c r="AE493">
        <v>0</v>
      </c>
      <c r="AF493">
        <v>0</v>
      </c>
      <c r="AG493" t="s">
        <v>5932</v>
      </c>
      <c r="AH493" t="s">
        <v>5933</v>
      </c>
      <c r="AI493" t="s">
        <v>5934</v>
      </c>
      <c r="AJ493" t="s">
        <v>5935</v>
      </c>
      <c r="AK493" t="s">
        <v>5936</v>
      </c>
      <c r="AL493" t="s">
        <v>5937</v>
      </c>
      <c r="AM493" t="s">
        <v>5938</v>
      </c>
      <c r="AN493" t="s">
        <v>5939</v>
      </c>
    </row>
    <row r="494" spans="1:40" x14ac:dyDescent="0.3">
      <c r="A494" t="s">
        <v>5940</v>
      </c>
      <c r="B494" t="str">
        <f>"0001013-1"</f>
        <v>0001013-1</v>
      </c>
      <c r="C494" t="s">
        <v>144</v>
      </c>
      <c r="D494" t="s">
        <v>110</v>
      </c>
      <c r="E494">
        <v>380</v>
      </c>
      <c r="F494">
        <v>260</v>
      </c>
      <c r="G494">
        <v>40</v>
      </c>
      <c r="K494">
        <v>0</v>
      </c>
      <c r="L494" t="s">
        <v>254</v>
      </c>
      <c r="M494">
        <v>0.25</v>
      </c>
      <c r="O494">
        <v>4630035405691</v>
      </c>
      <c r="Q494" t="s">
        <v>88</v>
      </c>
      <c r="S494">
        <v>20</v>
      </c>
      <c r="U494" t="s">
        <v>602</v>
      </c>
      <c r="V494" t="s">
        <v>603</v>
      </c>
      <c r="Y494">
        <v>6302600000</v>
      </c>
      <c r="Z494" t="s">
        <v>5941</v>
      </c>
      <c r="AA494" t="s">
        <v>5942</v>
      </c>
      <c r="AB494">
        <v>690</v>
      </c>
      <c r="AC494">
        <v>575</v>
      </c>
      <c r="AD494" t="s">
        <v>114</v>
      </c>
      <c r="AE494">
        <v>0</v>
      </c>
      <c r="AF494">
        <v>0</v>
      </c>
      <c r="AG494" t="s">
        <v>5943</v>
      </c>
      <c r="AH494" t="s">
        <v>5944</v>
      </c>
      <c r="AI494" t="s">
        <v>5945</v>
      </c>
      <c r="AJ494" t="s">
        <v>5946</v>
      </c>
      <c r="AK494" t="s">
        <v>5947</v>
      </c>
      <c r="AL494" t="s">
        <v>5948</v>
      </c>
      <c r="AM494" t="s">
        <v>5949</v>
      </c>
    </row>
    <row r="495" spans="1:40" x14ac:dyDescent="0.3">
      <c r="A495" t="s">
        <v>5950</v>
      </c>
      <c r="B495" t="str">
        <f>"0001013-12"</f>
        <v>0001013-12</v>
      </c>
      <c r="C495" t="s">
        <v>5036</v>
      </c>
      <c r="D495" t="s">
        <v>110</v>
      </c>
      <c r="E495">
        <v>380</v>
      </c>
      <c r="F495">
        <v>260</v>
      </c>
      <c r="G495">
        <v>40</v>
      </c>
      <c r="K495">
        <v>0</v>
      </c>
      <c r="L495" t="s">
        <v>254</v>
      </c>
      <c r="M495">
        <v>0.25</v>
      </c>
      <c r="O495">
        <v>4630035405707</v>
      </c>
      <c r="Q495" t="s">
        <v>88</v>
      </c>
      <c r="S495">
        <v>20</v>
      </c>
      <c r="U495" t="s">
        <v>602</v>
      </c>
      <c r="V495" t="s">
        <v>603</v>
      </c>
      <c r="Y495">
        <v>6302600000</v>
      </c>
      <c r="Z495" t="s">
        <v>5951</v>
      </c>
      <c r="AA495" t="s">
        <v>5952</v>
      </c>
      <c r="AB495">
        <v>850</v>
      </c>
      <c r="AC495">
        <v>708</v>
      </c>
      <c r="AD495" t="s">
        <v>114</v>
      </c>
      <c r="AE495">
        <v>0</v>
      </c>
      <c r="AF495">
        <v>0</v>
      </c>
      <c r="AG495" t="s">
        <v>5953</v>
      </c>
      <c r="AH495" t="s">
        <v>5954</v>
      </c>
      <c r="AI495" t="s">
        <v>5955</v>
      </c>
      <c r="AJ495" t="s">
        <v>5956</v>
      </c>
      <c r="AK495" t="s">
        <v>5957</v>
      </c>
    </row>
    <row r="496" spans="1:40" x14ac:dyDescent="0.3">
      <c r="A496" t="s">
        <v>5958</v>
      </c>
      <c r="B496" t="str">
        <f>"0001643.6"</f>
        <v>0001643.6</v>
      </c>
      <c r="C496" t="s">
        <v>527</v>
      </c>
      <c r="D496" t="s">
        <v>4256</v>
      </c>
      <c r="E496">
        <v>0</v>
      </c>
      <c r="F496">
        <v>0</v>
      </c>
      <c r="G496">
        <v>0</v>
      </c>
      <c r="H496">
        <v>170</v>
      </c>
      <c r="I496">
        <v>60</v>
      </c>
      <c r="J496">
        <v>110</v>
      </c>
      <c r="K496" t="s">
        <v>1051</v>
      </c>
      <c r="L496">
        <v>81</v>
      </c>
      <c r="M496">
        <v>76.900000000000006</v>
      </c>
      <c r="N496">
        <v>0.5</v>
      </c>
      <c r="O496">
        <v>4620031189299</v>
      </c>
      <c r="P496" t="s">
        <v>283</v>
      </c>
      <c r="Q496" t="s">
        <v>1544</v>
      </c>
      <c r="R496" t="s">
        <v>1869</v>
      </c>
      <c r="S496">
        <v>10</v>
      </c>
      <c r="U496" t="s">
        <v>5959</v>
      </c>
      <c r="V496" t="s">
        <v>673</v>
      </c>
      <c r="Y496">
        <v>9403500009</v>
      </c>
      <c r="Z496" t="s">
        <v>5960</v>
      </c>
      <c r="AA496" t="s">
        <v>5961</v>
      </c>
      <c r="AB496">
        <v>12990</v>
      </c>
      <c r="AC496">
        <v>10825</v>
      </c>
      <c r="AD496" t="s">
        <v>1057</v>
      </c>
      <c r="AE496">
        <v>0</v>
      </c>
      <c r="AF496">
        <v>0</v>
      </c>
      <c r="AG496" t="s">
        <v>5962</v>
      </c>
      <c r="AH496" t="s">
        <v>5963</v>
      </c>
      <c r="AI496" t="s">
        <v>5964</v>
      </c>
    </row>
    <row r="497" spans="1:51" x14ac:dyDescent="0.3">
      <c r="A497" t="s">
        <v>5965</v>
      </c>
      <c r="B497" t="str">
        <f>"0001643.18"</f>
        <v>0001643.18</v>
      </c>
      <c r="C497" t="s">
        <v>2630</v>
      </c>
      <c r="D497" t="s">
        <v>4256</v>
      </c>
      <c r="E497">
        <v>0</v>
      </c>
      <c r="F497">
        <v>0</v>
      </c>
      <c r="G497">
        <v>0</v>
      </c>
      <c r="H497">
        <v>170</v>
      </c>
      <c r="I497">
        <v>60</v>
      </c>
      <c r="J497">
        <v>110</v>
      </c>
      <c r="K497" t="s">
        <v>1051</v>
      </c>
      <c r="L497">
        <v>81</v>
      </c>
      <c r="M497">
        <v>76.900000000000006</v>
      </c>
      <c r="N497">
        <v>1</v>
      </c>
      <c r="O497">
        <v>4620031189329</v>
      </c>
      <c r="P497" t="s">
        <v>283</v>
      </c>
      <c r="Q497" t="s">
        <v>1544</v>
      </c>
      <c r="S497">
        <v>10</v>
      </c>
      <c r="U497" t="s">
        <v>5959</v>
      </c>
      <c r="V497" t="s">
        <v>181</v>
      </c>
      <c r="Y497">
        <v>9403500009</v>
      </c>
      <c r="Z497" t="s">
        <v>5966</v>
      </c>
      <c r="AA497" t="s">
        <v>5967</v>
      </c>
      <c r="AB497">
        <v>12990</v>
      </c>
      <c r="AC497">
        <v>10825</v>
      </c>
      <c r="AD497" t="s">
        <v>1057</v>
      </c>
      <c r="AE497">
        <v>0</v>
      </c>
      <c r="AF497">
        <v>0</v>
      </c>
      <c r="AG497" t="s">
        <v>5968</v>
      </c>
      <c r="AH497" t="s">
        <v>5969</v>
      </c>
    </row>
    <row r="498" spans="1:51" x14ac:dyDescent="0.3">
      <c r="A498" t="s">
        <v>5970</v>
      </c>
      <c r="B498" t="str">
        <f>"0001490-3"</f>
        <v>0001490-3</v>
      </c>
      <c r="C498" t="s">
        <v>1644</v>
      </c>
      <c r="D498" t="s">
        <v>110</v>
      </c>
      <c r="E498">
        <v>200</v>
      </c>
      <c r="F498">
        <v>600</v>
      </c>
      <c r="G498">
        <v>750</v>
      </c>
      <c r="K498">
        <v>0</v>
      </c>
      <c r="L498" s="1">
        <v>45691</v>
      </c>
      <c r="M498">
        <v>3.1</v>
      </c>
      <c r="O498">
        <v>4630035404083</v>
      </c>
      <c r="Q498" t="s">
        <v>1544</v>
      </c>
      <c r="S498">
        <v>20</v>
      </c>
      <c r="U498" t="s">
        <v>5971</v>
      </c>
      <c r="V498" t="s">
        <v>128</v>
      </c>
      <c r="W498" t="s">
        <v>118</v>
      </c>
      <c r="Y498">
        <v>6302210000</v>
      </c>
      <c r="Z498" t="s">
        <v>5972</v>
      </c>
      <c r="AA498" t="s">
        <v>5973</v>
      </c>
      <c r="AB498">
        <v>2750</v>
      </c>
      <c r="AC498">
        <v>2292</v>
      </c>
      <c r="AD498" t="s">
        <v>122</v>
      </c>
      <c r="AE498">
        <v>0</v>
      </c>
      <c r="AF498">
        <v>0</v>
      </c>
      <c r="AG498" t="s">
        <v>5974</v>
      </c>
      <c r="AH498" t="s">
        <v>5975</v>
      </c>
      <c r="AI498" t="s">
        <v>5976</v>
      </c>
      <c r="AJ498" t="s">
        <v>5977</v>
      </c>
      <c r="AK498" t="s">
        <v>5978</v>
      </c>
      <c r="AL498" t="s">
        <v>5979</v>
      </c>
      <c r="AM498" t="s">
        <v>5980</v>
      </c>
      <c r="AN498" t="s">
        <v>5981</v>
      </c>
      <c r="AO498" t="s">
        <v>5982</v>
      </c>
      <c r="AP498" t="s">
        <v>5983</v>
      </c>
    </row>
    <row r="499" spans="1:51" x14ac:dyDescent="0.3">
      <c r="A499" t="s">
        <v>5984</v>
      </c>
      <c r="B499" t="str">
        <f>"0001489-10"</f>
        <v>0001489-10</v>
      </c>
      <c r="C499" t="s">
        <v>144</v>
      </c>
      <c r="D499" t="s">
        <v>110</v>
      </c>
      <c r="E499">
        <v>200</v>
      </c>
      <c r="F499">
        <v>600</v>
      </c>
      <c r="G499">
        <v>750</v>
      </c>
      <c r="K499">
        <v>0</v>
      </c>
      <c r="L499" s="1">
        <v>45691</v>
      </c>
      <c r="M499">
        <v>3.1</v>
      </c>
      <c r="O499">
        <v>4630035404106</v>
      </c>
      <c r="Q499" t="s">
        <v>1544</v>
      </c>
      <c r="R499" t="s">
        <v>3021</v>
      </c>
      <c r="S499">
        <v>20</v>
      </c>
      <c r="U499" t="s">
        <v>5985</v>
      </c>
      <c r="V499" t="s">
        <v>128</v>
      </c>
      <c r="W499" t="s">
        <v>118</v>
      </c>
      <c r="Y499">
        <v>6302210000</v>
      </c>
      <c r="Z499" t="s">
        <v>5986</v>
      </c>
      <c r="AA499" t="s">
        <v>5987</v>
      </c>
      <c r="AB499">
        <v>2750</v>
      </c>
      <c r="AC499">
        <v>2292</v>
      </c>
      <c r="AD499" t="s">
        <v>122</v>
      </c>
      <c r="AE499">
        <v>0</v>
      </c>
      <c r="AF499">
        <v>0</v>
      </c>
      <c r="AG499" t="s">
        <v>5988</v>
      </c>
      <c r="AH499" t="s">
        <v>5989</v>
      </c>
      <c r="AI499" t="s">
        <v>5990</v>
      </c>
      <c r="AJ499" t="s">
        <v>5991</v>
      </c>
      <c r="AK499" t="s">
        <v>5992</v>
      </c>
      <c r="AL499" t="s">
        <v>5993</v>
      </c>
      <c r="AM499" t="s">
        <v>5994</v>
      </c>
    </row>
    <row r="500" spans="1:51" x14ac:dyDescent="0.3">
      <c r="A500" t="s">
        <v>5995</v>
      </c>
      <c r="B500" t="str">
        <f>"0001489-11"</f>
        <v>0001489-11</v>
      </c>
      <c r="C500" t="s">
        <v>5996</v>
      </c>
      <c r="D500" t="s">
        <v>110</v>
      </c>
      <c r="E500">
        <v>200</v>
      </c>
      <c r="F500">
        <v>600</v>
      </c>
      <c r="G500">
        <v>750</v>
      </c>
      <c r="K500">
        <v>0</v>
      </c>
      <c r="L500" s="1">
        <v>45691</v>
      </c>
      <c r="M500">
        <v>3.1</v>
      </c>
      <c r="O500">
        <v>4630035404113</v>
      </c>
      <c r="Q500" t="s">
        <v>1544</v>
      </c>
      <c r="R500" t="s">
        <v>3021</v>
      </c>
      <c r="S500">
        <v>20</v>
      </c>
      <c r="U500" t="s">
        <v>5985</v>
      </c>
      <c r="V500" t="s">
        <v>128</v>
      </c>
      <c r="W500" t="s">
        <v>118</v>
      </c>
      <c r="Y500">
        <v>6302210000</v>
      </c>
      <c r="Z500" t="s">
        <v>5997</v>
      </c>
      <c r="AA500" t="s">
        <v>5998</v>
      </c>
      <c r="AB500">
        <v>2750</v>
      </c>
      <c r="AC500">
        <v>2292</v>
      </c>
      <c r="AD500" t="s">
        <v>122</v>
      </c>
      <c r="AE500">
        <v>0</v>
      </c>
      <c r="AF500">
        <v>0</v>
      </c>
      <c r="AG500" t="s">
        <v>5999</v>
      </c>
      <c r="AH500" t="s">
        <v>6000</v>
      </c>
      <c r="AI500" t="s">
        <v>6001</v>
      </c>
      <c r="AJ500" t="s">
        <v>6002</v>
      </c>
      <c r="AK500" t="s">
        <v>6003</v>
      </c>
      <c r="AL500" t="s">
        <v>6004</v>
      </c>
      <c r="AM500" t="s">
        <v>6005</v>
      </c>
      <c r="AN500" t="s">
        <v>6006</v>
      </c>
    </row>
    <row r="501" spans="1:51" x14ac:dyDescent="0.3">
      <c r="A501" t="s">
        <v>6007</v>
      </c>
      <c r="B501" t="str">
        <f>"0001772.47"</f>
        <v>0001772.47</v>
      </c>
      <c r="C501" t="s">
        <v>3704</v>
      </c>
      <c r="D501" t="s">
        <v>1050</v>
      </c>
      <c r="E501">
        <v>1220</v>
      </c>
      <c r="F501">
        <v>570</v>
      </c>
      <c r="G501">
        <v>100</v>
      </c>
      <c r="I501">
        <v>120</v>
      </c>
      <c r="J501">
        <v>76</v>
      </c>
      <c r="K501">
        <v>0</v>
      </c>
      <c r="L501" s="1">
        <v>45795</v>
      </c>
      <c r="M501">
        <v>17</v>
      </c>
      <c r="O501">
        <v>4630039552537</v>
      </c>
      <c r="Q501" t="s">
        <v>1544</v>
      </c>
      <c r="R501" t="s">
        <v>4004</v>
      </c>
      <c r="S501">
        <v>20</v>
      </c>
      <c r="U501" t="s">
        <v>5818</v>
      </c>
      <c r="V501" t="s">
        <v>3838</v>
      </c>
      <c r="Y501">
        <v>9403105100</v>
      </c>
      <c r="Z501" t="s">
        <v>6008</v>
      </c>
      <c r="AA501" t="s">
        <v>6009</v>
      </c>
      <c r="AB501">
        <v>12478</v>
      </c>
      <c r="AC501">
        <v>10398</v>
      </c>
      <c r="AD501" t="s">
        <v>3841</v>
      </c>
      <c r="AE501">
        <v>0</v>
      </c>
      <c r="AF501">
        <v>0</v>
      </c>
      <c r="AG501" t="s">
        <v>6010</v>
      </c>
      <c r="AH501" t="s">
        <v>6011</v>
      </c>
      <c r="AI501" t="s">
        <v>6012</v>
      </c>
      <c r="AJ501" t="s">
        <v>6013</v>
      </c>
      <c r="AK501" t="s">
        <v>6014</v>
      </c>
      <c r="AL501" t="s">
        <v>6015</v>
      </c>
      <c r="AM501" t="s">
        <v>6016</v>
      </c>
      <c r="AN501" t="s">
        <v>6017</v>
      </c>
      <c r="AO501" t="s">
        <v>6018</v>
      </c>
      <c r="AP501" t="s">
        <v>6019</v>
      </c>
    </row>
    <row r="502" spans="1:51" x14ac:dyDescent="0.3">
      <c r="A502" t="s">
        <v>6020</v>
      </c>
      <c r="B502" t="str">
        <f>"0001772.17"</f>
        <v>0001772.17</v>
      </c>
      <c r="C502" t="s">
        <v>1901</v>
      </c>
      <c r="D502" t="s">
        <v>1050</v>
      </c>
      <c r="E502">
        <v>1220</v>
      </c>
      <c r="F502">
        <v>580</v>
      </c>
      <c r="G502">
        <v>100</v>
      </c>
      <c r="I502">
        <v>120</v>
      </c>
      <c r="J502">
        <v>76</v>
      </c>
      <c r="K502">
        <v>0</v>
      </c>
      <c r="L502" s="1">
        <v>45795</v>
      </c>
      <c r="M502">
        <v>17</v>
      </c>
      <c r="O502">
        <v>4630039552551</v>
      </c>
      <c r="Q502" t="s">
        <v>1544</v>
      </c>
      <c r="R502" t="s">
        <v>4004</v>
      </c>
      <c r="S502">
        <v>20</v>
      </c>
      <c r="U502" t="s">
        <v>5818</v>
      </c>
      <c r="V502" t="s">
        <v>3838</v>
      </c>
      <c r="Y502">
        <v>9403105100</v>
      </c>
      <c r="Z502" t="s">
        <v>6021</v>
      </c>
      <c r="AA502" t="s">
        <v>6022</v>
      </c>
      <c r="AB502">
        <v>12478</v>
      </c>
      <c r="AC502">
        <v>10398</v>
      </c>
      <c r="AD502" t="s">
        <v>3841</v>
      </c>
      <c r="AE502">
        <v>0</v>
      </c>
      <c r="AF502">
        <v>0</v>
      </c>
      <c r="AG502" t="s">
        <v>6023</v>
      </c>
      <c r="AH502" t="s">
        <v>6024</v>
      </c>
      <c r="AI502" t="s">
        <v>6025</v>
      </c>
      <c r="AJ502" t="s">
        <v>6026</v>
      </c>
      <c r="AK502" t="s">
        <v>6027</v>
      </c>
      <c r="AL502" t="s">
        <v>6028</v>
      </c>
      <c r="AM502" t="s">
        <v>6029</v>
      </c>
    </row>
    <row r="503" spans="1:51" x14ac:dyDescent="0.3">
      <c r="A503" t="s">
        <v>6030</v>
      </c>
      <c r="B503" t="str">
        <f>"0001772.92"</f>
        <v>0001772.92</v>
      </c>
      <c r="C503" t="s">
        <v>6031</v>
      </c>
      <c r="D503" t="s">
        <v>1050</v>
      </c>
      <c r="E503">
        <v>1220</v>
      </c>
      <c r="F503">
        <v>570</v>
      </c>
      <c r="G503">
        <v>100</v>
      </c>
      <c r="I503">
        <v>120</v>
      </c>
      <c r="J503">
        <v>76</v>
      </c>
      <c r="K503">
        <v>0</v>
      </c>
      <c r="L503" s="1">
        <v>45795</v>
      </c>
      <c r="M503">
        <v>17</v>
      </c>
      <c r="O503">
        <v>4630039552568</v>
      </c>
      <c r="Q503" t="s">
        <v>1544</v>
      </c>
      <c r="R503" t="s">
        <v>4004</v>
      </c>
      <c r="S503">
        <v>20</v>
      </c>
      <c r="U503" t="s">
        <v>6032</v>
      </c>
      <c r="V503" t="s">
        <v>4040</v>
      </c>
      <c r="Y503">
        <v>9403105100</v>
      </c>
      <c r="Z503" t="s">
        <v>6033</v>
      </c>
      <c r="AA503" t="s">
        <v>6034</v>
      </c>
      <c r="AB503">
        <v>9190</v>
      </c>
      <c r="AC503">
        <v>7658</v>
      </c>
      <c r="AD503" t="s">
        <v>3841</v>
      </c>
      <c r="AE503">
        <v>0</v>
      </c>
      <c r="AF503">
        <v>0</v>
      </c>
      <c r="AG503" t="s">
        <v>6035</v>
      </c>
      <c r="AH503" t="s">
        <v>6036</v>
      </c>
      <c r="AI503" t="s">
        <v>6037</v>
      </c>
      <c r="AJ503" t="s">
        <v>6038</v>
      </c>
      <c r="AK503" t="s">
        <v>6039</v>
      </c>
      <c r="AL503" t="s">
        <v>6040</v>
      </c>
      <c r="AM503" t="s">
        <v>6041</v>
      </c>
      <c r="AN503" t="s">
        <v>6042</v>
      </c>
      <c r="AO503" t="s">
        <v>6043</v>
      </c>
      <c r="AP503" t="s">
        <v>6044</v>
      </c>
      <c r="AQ503" t="s">
        <v>6045</v>
      </c>
      <c r="AR503" t="s">
        <v>6046</v>
      </c>
      <c r="AS503" t="s">
        <v>6047</v>
      </c>
    </row>
    <row r="504" spans="1:51" x14ac:dyDescent="0.3">
      <c r="A504" t="s">
        <v>6048</v>
      </c>
      <c r="B504" t="str">
        <f>"0003047.1-04"</f>
        <v>0003047.1-04</v>
      </c>
      <c r="C504" t="s">
        <v>304</v>
      </c>
      <c r="D504" t="s">
        <v>280</v>
      </c>
      <c r="E504">
        <v>1020</v>
      </c>
      <c r="F504">
        <v>610</v>
      </c>
      <c r="G504">
        <v>60</v>
      </c>
      <c r="K504">
        <v>0</v>
      </c>
      <c r="L504">
        <v>2</v>
      </c>
      <c r="M504">
        <v>1.7</v>
      </c>
      <c r="N504">
        <v>1</v>
      </c>
      <c r="O504">
        <v>4630074141642</v>
      </c>
      <c r="Q504" t="s">
        <v>88</v>
      </c>
      <c r="S504">
        <v>20</v>
      </c>
      <c r="U504" t="s">
        <v>6049</v>
      </c>
      <c r="V504" t="s">
        <v>6050</v>
      </c>
      <c r="Y504">
        <v>9403500009</v>
      </c>
      <c r="Z504" t="s">
        <v>6051</v>
      </c>
      <c r="AA504" t="s">
        <v>6052</v>
      </c>
      <c r="AB504">
        <v>1637</v>
      </c>
      <c r="AC504">
        <v>1364</v>
      </c>
      <c r="AD504" t="s">
        <v>3477</v>
      </c>
      <c r="AE504">
        <v>0</v>
      </c>
      <c r="AF504">
        <v>0</v>
      </c>
      <c r="AG504" t="s">
        <v>6053</v>
      </c>
      <c r="AH504" t="s">
        <v>6054</v>
      </c>
    </row>
    <row r="505" spans="1:51" x14ac:dyDescent="0.3">
      <c r="A505" t="s">
        <v>6055</v>
      </c>
      <c r="B505" t="str">
        <f>"0003047.2-04"</f>
        <v>0003047.2-04</v>
      </c>
      <c r="C505" t="s">
        <v>304</v>
      </c>
      <c r="D505" t="s">
        <v>1831</v>
      </c>
      <c r="E505">
        <v>130</v>
      </c>
      <c r="F505">
        <v>130</v>
      </c>
      <c r="G505">
        <v>55</v>
      </c>
      <c r="K505">
        <v>0</v>
      </c>
      <c r="L505" t="s">
        <v>6056</v>
      </c>
      <c r="M505">
        <v>0.19</v>
      </c>
      <c r="O505">
        <v>4630074141659</v>
      </c>
      <c r="Q505" t="s">
        <v>88</v>
      </c>
      <c r="S505">
        <v>20</v>
      </c>
      <c r="U505" t="s">
        <v>6057</v>
      </c>
      <c r="V505" t="s">
        <v>6050</v>
      </c>
      <c r="Y505">
        <v>8302200000</v>
      </c>
      <c r="Z505" t="s">
        <v>6058</v>
      </c>
      <c r="AA505" t="s">
        <v>6059</v>
      </c>
      <c r="AB505">
        <v>327</v>
      </c>
      <c r="AC505">
        <v>273</v>
      </c>
      <c r="AD505" t="s">
        <v>3477</v>
      </c>
      <c r="AE505">
        <v>0</v>
      </c>
      <c r="AF505">
        <v>3</v>
      </c>
      <c r="AG505" t="s">
        <v>6060</v>
      </c>
      <c r="AH505" t="s">
        <v>6061</v>
      </c>
      <c r="AI505" t="s">
        <v>6062</v>
      </c>
    </row>
    <row r="506" spans="1:51" x14ac:dyDescent="0.3">
      <c r="A506" t="s">
        <v>6063</v>
      </c>
      <c r="B506" t="str">
        <f>"0001529.55"</f>
        <v>0001529.55</v>
      </c>
      <c r="C506" t="s">
        <v>1718</v>
      </c>
      <c r="D506" t="s">
        <v>1050</v>
      </c>
      <c r="E506">
        <v>830</v>
      </c>
      <c r="F506">
        <v>505</v>
      </c>
      <c r="G506">
        <v>190</v>
      </c>
      <c r="I506">
        <v>70</v>
      </c>
      <c r="J506">
        <v>86</v>
      </c>
      <c r="K506">
        <v>0</v>
      </c>
      <c r="L506" t="s">
        <v>1221</v>
      </c>
      <c r="M506">
        <v>31.8</v>
      </c>
      <c r="N506">
        <v>0.5</v>
      </c>
      <c r="O506">
        <v>4620031186571</v>
      </c>
      <c r="Q506" t="s">
        <v>1544</v>
      </c>
      <c r="R506" t="s">
        <v>4248</v>
      </c>
      <c r="S506">
        <v>20</v>
      </c>
      <c r="U506" t="s">
        <v>6064</v>
      </c>
      <c r="V506" t="s">
        <v>1122</v>
      </c>
      <c r="Y506">
        <v>9403601001</v>
      </c>
      <c r="Z506" t="s">
        <v>6065</v>
      </c>
      <c r="AA506" t="s">
        <v>6066</v>
      </c>
      <c r="AB506">
        <v>6250</v>
      </c>
      <c r="AC506">
        <v>5208</v>
      </c>
      <c r="AD506" t="s">
        <v>1125</v>
      </c>
      <c r="AE506">
        <v>0</v>
      </c>
      <c r="AF506">
        <v>0</v>
      </c>
      <c r="AG506" t="s">
        <v>6067</v>
      </c>
      <c r="AH506" t="s">
        <v>6068</v>
      </c>
      <c r="AI506" t="s">
        <v>6069</v>
      </c>
      <c r="AJ506" t="s">
        <v>6070</v>
      </c>
    </row>
    <row r="507" spans="1:51" x14ac:dyDescent="0.3">
      <c r="A507" t="s">
        <v>6071</v>
      </c>
      <c r="B507" t="str">
        <f>"0001529.62"</f>
        <v>0001529.62</v>
      </c>
      <c r="C507" t="s">
        <v>4246</v>
      </c>
      <c r="D507" t="s">
        <v>1050</v>
      </c>
      <c r="E507">
        <v>830</v>
      </c>
      <c r="F507">
        <v>505</v>
      </c>
      <c r="G507">
        <v>190</v>
      </c>
      <c r="I507">
        <v>70</v>
      </c>
      <c r="J507">
        <v>86</v>
      </c>
      <c r="K507">
        <v>0</v>
      </c>
      <c r="L507" t="s">
        <v>1221</v>
      </c>
      <c r="M507">
        <v>31.8</v>
      </c>
      <c r="N507">
        <v>0.5</v>
      </c>
      <c r="O507">
        <v>4620031186588</v>
      </c>
      <c r="Q507" t="s">
        <v>1544</v>
      </c>
      <c r="R507" t="s">
        <v>4248</v>
      </c>
      <c r="S507">
        <v>20</v>
      </c>
      <c r="U507" t="s">
        <v>6064</v>
      </c>
      <c r="V507" t="s">
        <v>1122</v>
      </c>
      <c r="Y507">
        <v>9403601001</v>
      </c>
      <c r="Z507" t="s">
        <v>6072</v>
      </c>
      <c r="AA507" t="s">
        <v>6073</v>
      </c>
      <c r="AB507">
        <v>6250</v>
      </c>
      <c r="AC507">
        <v>5208</v>
      </c>
      <c r="AD507" t="s">
        <v>1125</v>
      </c>
      <c r="AE507">
        <v>0</v>
      </c>
      <c r="AF507">
        <v>0</v>
      </c>
      <c r="AG507" t="s">
        <v>6074</v>
      </c>
      <c r="AH507" t="s">
        <v>6075</v>
      </c>
      <c r="AI507" t="s">
        <v>6076</v>
      </c>
      <c r="AJ507" t="s">
        <v>6077</v>
      </c>
    </row>
    <row r="508" spans="1:51" x14ac:dyDescent="0.3">
      <c r="A508" t="s">
        <v>6078</v>
      </c>
      <c r="B508" t="str">
        <f>"0001535.9"</f>
        <v>0001535.9</v>
      </c>
      <c r="C508" t="s">
        <v>304</v>
      </c>
      <c r="D508" t="s">
        <v>1050</v>
      </c>
      <c r="E508">
        <v>830</v>
      </c>
      <c r="F508">
        <v>505</v>
      </c>
      <c r="G508">
        <v>190</v>
      </c>
      <c r="I508">
        <v>70</v>
      </c>
      <c r="J508">
        <v>86</v>
      </c>
      <c r="K508">
        <v>0</v>
      </c>
      <c r="L508" t="s">
        <v>1221</v>
      </c>
      <c r="M508">
        <v>31.8</v>
      </c>
      <c r="N508">
        <v>0.5</v>
      </c>
      <c r="O508">
        <v>4620031186816</v>
      </c>
      <c r="Q508" t="s">
        <v>1544</v>
      </c>
      <c r="R508" t="s">
        <v>4248</v>
      </c>
      <c r="S508">
        <v>20</v>
      </c>
      <c r="U508" t="s">
        <v>6064</v>
      </c>
      <c r="V508" t="s">
        <v>1179</v>
      </c>
      <c r="Y508">
        <v>9403601001</v>
      </c>
      <c r="Z508" t="s">
        <v>6079</v>
      </c>
      <c r="AA508" t="s">
        <v>6080</v>
      </c>
      <c r="AB508">
        <v>4750</v>
      </c>
      <c r="AC508">
        <v>3958</v>
      </c>
      <c r="AD508" t="s">
        <v>1125</v>
      </c>
      <c r="AE508">
        <v>0</v>
      </c>
      <c r="AF508">
        <v>0</v>
      </c>
      <c r="AG508" t="s">
        <v>6081</v>
      </c>
      <c r="AH508" t="s">
        <v>6082</v>
      </c>
      <c r="AI508" t="s">
        <v>6083</v>
      </c>
      <c r="AJ508" t="s">
        <v>6084</v>
      </c>
    </row>
    <row r="509" spans="1:51" x14ac:dyDescent="0.3">
      <c r="A509" t="s">
        <v>6085</v>
      </c>
      <c r="B509" t="str">
        <f>"0001649.3"</f>
        <v>0001649.3</v>
      </c>
      <c r="C509" t="s">
        <v>351</v>
      </c>
      <c r="D509" t="s">
        <v>305</v>
      </c>
      <c r="E509">
        <v>1250</v>
      </c>
      <c r="F509">
        <v>710</v>
      </c>
      <c r="G509">
        <v>115</v>
      </c>
      <c r="H509">
        <v>125</v>
      </c>
      <c r="I509">
        <v>65</v>
      </c>
      <c r="J509">
        <v>100</v>
      </c>
      <c r="K509" t="s">
        <v>4537</v>
      </c>
      <c r="L509" t="s">
        <v>4732</v>
      </c>
      <c r="M509">
        <v>20.85</v>
      </c>
      <c r="O509">
        <v>4620031189893</v>
      </c>
      <c r="Q509" t="s">
        <v>1544</v>
      </c>
      <c r="R509" t="s">
        <v>4538</v>
      </c>
      <c r="S509">
        <v>10</v>
      </c>
      <c r="U509" t="s">
        <v>4539</v>
      </c>
      <c r="V509" t="s">
        <v>181</v>
      </c>
      <c r="Y509">
        <v>9403202009</v>
      </c>
      <c r="Z509" t="s">
        <v>6086</v>
      </c>
      <c r="AA509" t="s">
        <v>6087</v>
      </c>
      <c r="AB509">
        <v>7750</v>
      </c>
      <c r="AC509">
        <v>6458</v>
      </c>
      <c r="AD509" t="s">
        <v>288</v>
      </c>
      <c r="AE509">
        <v>0</v>
      </c>
      <c r="AF509">
        <v>0</v>
      </c>
      <c r="AG509" t="s">
        <v>6088</v>
      </c>
      <c r="AH509" t="s">
        <v>6089</v>
      </c>
      <c r="AI509" t="s">
        <v>6090</v>
      </c>
      <c r="AJ509" t="s">
        <v>6091</v>
      </c>
      <c r="AK509" t="s">
        <v>6092</v>
      </c>
      <c r="AL509" t="s">
        <v>6093</v>
      </c>
      <c r="AM509" t="s">
        <v>6094</v>
      </c>
      <c r="AN509" t="s">
        <v>6095</v>
      </c>
      <c r="AO509" t="s">
        <v>6096</v>
      </c>
      <c r="AP509" t="s">
        <v>6097</v>
      </c>
      <c r="AQ509" t="s">
        <v>6098</v>
      </c>
      <c r="AR509" t="s">
        <v>6099</v>
      </c>
      <c r="AS509" t="s">
        <v>6100</v>
      </c>
      <c r="AT509" t="s">
        <v>6101</v>
      </c>
      <c r="AU509" t="s">
        <v>6102</v>
      </c>
      <c r="AV509" t="s">
        <v>6103</v>
      </c>
      <c r="AW509" t="s">
        <v>6104</v>
      </c>
      <c r="AX509" t="s">
        <v>6105</v>
      </c>
    </row>
    <row r="510" spans="1:51" x14ac:dyDescent="0.3">
      <c r="A510" t="s">
        <v>6106</v>
      </c>
      <c r="B510" t="str">
        <f>"0001649.4"</f>
        <v>0001649.4</v>
      </c>
      <c r="C510" t="s">
        <v>116</v>
      </c>
      <c r="D510" t="s">
        <v>305</v>
      </c>
      <c r="E510">
        <v>1250</v>
      </c>
      <c r="F510">
        <v>710</v>
      </c>
      <c r="G510">
        <v>115</v>
      </c>
      <c r="H510">
        <v>125</v>
      </c>
      <c r="I510">
        <v>65</v>
      </c>
      <c r="J510">
        <v>100</v>
      </c>
      <c r="K510" t="s">
        <v>4537</v>
      </c>
      <c r="L510" t="s">
        <v>4732</v>
      </c>
      <c r="M510">
        <v>20.85</v>
      </c>
      <c r="O510">
        <v>4620031189909</v>
      </c>
      <c r="Q510" t="s">
        <v>1544</v>
      </c>
      <c r="R510" t="s">
        <v>4538</v>
      </c>
      <c r="S510">
        <v>10</v>
      </c>
      <c r="U510" t="s">
        <v>4539</v>
      </c>
      <c r="V510" t="s">
        <v>181</v>
      </c>
      <c r="Y510">
        <v>9403202009</v>
      </c>
      <c r="Z510" t="s">
        <v>6107</v>
      </c>
      <c r="AA510" t="s">
        <v>6108</v>
      </c>
      <c r="AB510">
        <v>8490</v>
      </c>
      <c r="AC510">
        <v>7075</v>
      </c>
      <c r="AD510" t="s">
        <v>288</v>
      </c>
      <c r="AE510">
        <v>0</v>
      </c>
      <c r="AF510">
        <v>0</v>
      </c>
      <c r="AG510" t="s">
        <v>6109</v>
      </c>
      <c r="AH510" t="s">
        <v>6110</v>
      </c>
      <c r="AI510" t="s">
        <v>6111</v>
      </c>
      <c r="AJ510" t="s">
        <v>6112</v>
      </c>
      <c r="AK510" t="s">
        <v>6113</v>
      </c>
      <c r="AL510" t="s">
        <v>6114</v>
      </c>
      <c r="AM510" t="s">
        <v>6115</v>
      </c>
      <c r="AN510" t="s">
        <v>6116</v>
      </c>
      <c r="AO510" t="s">
        <v>6117</v>
      </c>
      <c r="AP510" t="s">
        <v>6118</v>
      </c>
      <c r="AQ510" t="s">
        <v>6119</v>
      </c>
      <c r="AR510" t="s">
        <v>6120</v>
      </c>
      <c r="AS510" t="s">
        <v>6121</v>
      </c>
      <c r="AT510" t="s">
        <v>6122</v>
      </c>
      <c r="AU510" t="s">
        <v>6123</v>
      </c>
      <c r="AV510" t="s">
        <v>6124</v>
      </c>
      <c r="AW510" t="s">
        <v>6125</v>
      </c>
      <c r="AX510" t="s">
        <v>6126</v>
      </c>
      <c r="AY510" t="s">
        <v>6127</v>
      </c>
    </row>
    <row r="511" spans="1:51" x14ac:dyDescent="0.3">
      <c r="A511" t="s">
        <v>6128</v>
      </c>
      <c r="B511" t="str">
        <f>"0001649.6"</f>
        <v>0001649.6</v>
      </c>
      <c r="C511" t="s">
        <v>5036</v>
      </c>
      <c r="D511" t="s">
        <v>305</v>
      </c>
      <c r="E511">
        <v>1270</v>
      </c>
      <c r="F511">
        <v>730</v>
      </c>
      <c r="G511">
        <v>130</v>
      </c>
      <c r="H511">
        <v>125</v>
      </c>
      <c r="I511">
        <v>65</v>
      </c>
      <c r="J511">
        <v>100</v>
      </c>
      <c r="K511" t="s">
        <v>4537</v>
      </c>
      <c r="L511" s="1">
        <v>45679</v>
      </c>
      <c r="M511">
        <v>20.100000000000001</v>
      </c>
      <c r="O511">
        <v>4620031189923</v>
      </c>
      <c r="Q511" t="s">
        <v>1544</v>
      </c>
      <c r="R511" t="s">
        <v>4538</v>
      </c>
      <c r="S511">
        <v>10</v>
      </c>
      <c r="U511" t="s">
        <v>4539</v>
      </c>
      <c r="V511" t="s">
        <v>4540</v>
      </c>
      <c r="Y511">
        <v>9403202009</v>
      </c>
      <c r="Z511" t="s">
        <v>6129</v>
      </c>
      <c r="AA511" t="s">
        <v>6130</v>
      </c>
      <c r="AB511">
        <v>7750</v>
      </c>
      <c r="AC511">
        <v>6458</v>
      </c>
      <c r="AD511" t="s">
        <v>288</v>
      </c>
      <c r="AE511">
        <v>0</v>
      </c>
      <c r="AF511">
        <v>0</v>
      </c>
      <c r="AG511" t="s">
        <v>6131</v>
      </c>
      <c r="AH511" t="s">
        <v>6132</v>
      </c>
      <c r="AI511" t="s">
        <v>6133</v>
      </c>
      <c r="AJ511" t="s">
        <v>6134</v>
      </c>
      <c r="AK511" t="s">
        <v>6135</v>
      </c>
      <c r="AL511" t="s">
        <v>6136</v>
      </c>
      <c r="AM511" t="s">
        <v>6137</v>
      </c>
      <c r="AN511" t="s">
        <v>6138</v>
      </c>
      <c r="AO511" t="s">
        <v>6139</v>
      </c>
      <c r="AP511" t="s">
        <v>6140</v>
      </c>
      <c r="AQ511" t="s">
        <v>6141</v>
      </c>
      <c r="AR511" t="s">
        <v>6142</v>
      </c>
      <c r="AS511" t="s">
        <v>6143</v>
      </c>
      <c r="AT511" t="s">
        <v>6144</v>
      </c>
      <c r="AU511" t="s">
        <v>6145</v>
      </c>
      <c r="AV511" t="s">
        <v>6146</v>
      </c>
      <c r="AW511" t="s">
        <v>6147</v>
      </c>
      <c r="AX511" t="s">
        <v>6148</v>
      </c>
      <c r="AY511" t="s">
        <v>6149</v>
      </c>
    </row>
    <row r="512" spans="1:51" x14ac:dyDescent="0.3">
      <c r="A512" t="s">
        <v>6150</v>
      </c>
      <c r="B512" t="str">
        <f>"0001648.2"</f>
        <v>0001648.2</v>
      </c>
      <c r="C512" t="s">
        <v>6151</v>
      </c>
      <c r="D512" t="s">
        <v>305</v>
      </c>
      <c r="E512">
        <v>1200</v>
      </c>
      <c r="F512">
        <v>730</v>
      </c>
      <c r="G512">
        <v>130</v>
      </c>
      <c r="H512">
        <v>125</v>
      </c>
      <c r="I512">
        <v>65</v>
      </c>
      <c r="J512">
        <v>100</v>
      </c>
      <c r="K512" t="s">
        <v>4537</v>
      </c>
      <c r="L512" s="1">
        <v>45858</v>
      </c>
      <c r="M512">
        <v>18.600000000000001</v>
      </c>
      <c r="O512">
        <v>4620031189770</v>
      </c>
      <c r="Q512" t="s">
        <v>1544</v>
      </c>
      <c r="R512" t="s">
        <v>4538</v>
      </c>
      <c r="S512">
        <v>10</v>
      </c>
      <c r="U512" t="s">
        <v>4566</v>
      </c>
      <c r="V512" t="s">
        <v>4540</v>
      </c>
      <c r="Y512">
        <v>9403202009</v>
      </c>
      <c r="Z512" t="s">
        <v>6152</v>
      </c>
      <c r="AA512" t="s">
        <v>6153</v>
      </c>
      <c r="AB512">
        <v>6500</v>
      </c>
      <c r="AC512">
        <v>5417</v>
      </c>
      <c r="AD512" t="s">
        <v>288</v>
      </c>
      <c r="AE512">
        <v>0</v>
      </c>
      <c r="AF512">
        <v>0</v>
      </c>
      <c r="AG512" t="s">
        <v>6154</v>
      </c>
      <c r="AH512" t="s">
        <v>6155</v>
      </c>
      <c r="AI512" t="s">
        <v>6156</v>
      </c>
      <c r="AJ512" t="s">
        <v>6157</v>
      </c>
      <c r="AK512" t="s">
        <v>6158</v>
      </c>
      <c r="AL512" t="s">
        <v>6159</v>
      </c>
      <c r="AM512" t="s">
        <v>6160</v>
      </c>
      <c r="AN512" t="s">
        <v>6161</v>
      </c>
      <c r="AO512" t="s">
        <v>6162</v>
      </c>
      <c r="AP512" t="s">
        <v>6163</v>
      </c>
      <c r="AQ512" t="s">
        <v>6164</v>
      </c>
      <c r="AR512" t="s">
        <v>6165</v>
      </c>
      <c r="AS512" t="s">
        <v>6166</v>
      </c>
      <c r="AT512" t="s">
        <v>6167</v>
      </c>
      <c r="AU512" t="s">
        <v>6168</v>
      </c>
      <c r="AV512" t="s">
        <v>6169</v>
      </c>
      <c r="AW512" t="s">
        <v>6170</v>
      </c>
      <c r="AX512" t="s">
        <v>6171</v>
      </c>
      <c r="AY512" t="s">
        <v>6172</v>
      </c>
    </row>
    <row r="513" spans="1:45" x14ac:dyDescent="0.3">
      <c r="A513" t="s">
        <v>6173</v>
      </c>
      <c r="B513" t="str">
        <f>"0001461-6"</f>
        <v>0001461-6</v>
      </c>
      <c r="C513" t="s">
        <v>5874</v>
      </c>
      <c r="D513" t="s">
        <v>110</v>
      </c>
      <c r="E513">
        <v>600</v>
      </c>
      <c r="F513">
        <v>400</v>
      </c>
      <c r="G513">
        <v>160</v>
      </c>
      <c r="K513">
        <v>0</v>
      </c>
      <c r="L513" t="s">
        <v>1552</v>
      </c>
      <c r="M513">
        <v>0.6</v>
      </c>
      <c r="O513">
        <v>4620031187165</v>
      </c>
      <c r="Q513" t="s">
        <v>1544</v>
      </c>
      <c r="S513">
        <v>20</v>
      </c>
      <c r="U513" t="s">
        <v>3976</v>
      </c>
      <c r="V513" t="s">
        <v>128</v>
      </c>
      <c r="Y513">
        <v>9404909000</v>
      </c>
      <c r="Z513" t="s">
        <v>6174</v>
      </c>
      <c r="AA513" t="s">
        <v>6175</v>
      </c>
      <c r="AB513">
        <v>1450</v>
      </c>
      <c r="AC513">
        <v>1208</v>
      </c>
      <c r="AD513" t="s">
        <v>324</v>
      </c>
      <c r="AE513">
        <v>0</v>
      </c>
      <c r="AF513">
        <v>0</v>
      </c>
    </row>
    <row r="514" spans="1:45" x14ac:dyDescent="0.3">
      <c r="A514" t="s">
        <v>6176</v>
      </c>
      <c r="B514" t="str">
        <f>"0001421"</f>
        <v>0001421</v>
      </c>
      <c r="C514" t="s">
        <v>419</v>
      </c>
      <c r="D514" t="s">
        <v>110</v>
      </c>
      <c r="E514">
        <v>320</v>
      </c>
      <c r="F514">
        <v>260</v>
      </c>
      <c r="G514">
        <v>40</v>
      </c>
      <c r="K514">
        <v>0</v>
      </c>
      <c r="L514" t="s">
        <v>3677</v>
      </c>
      <c r="M514">
        <v>0.25</v>
      </c>
      <c r="O514">
        <v>4620031180708</v>
      </c>
      <c r="Q514" t="s">
        <v>1544</v>
      </c>
      <c r="R514" t="s">
        <v>2423</v>
      </c>
      <c r="S514">
        <v>20</v>
      </c>
      <c r="U514" t="s">
        <v>3678</v>
      </c>
      <c r="V514" t="s">
        <v>246</v>
      </c>
      <c r="Y514">
        <v>6302600000</v>
      </c>
      <c r="Z514" t="s">
        <v>6177</v>
      </c>
      <c r="AA514" t="s">
        <v>6178</v>
      </c>
      <c r="AB514">
        <v>1490</v>
      </c>
      <c r="AC514">
        <v>1242</v>
      </c>
      <c r="AD514" t="s">
        <v>114</v>
      </c>
      <c r="AE514">
        <v>0</v>
      </c>
      <c r="AF514">
        <v>0</v>
      </c>
      <c r="AG514" t="s">
        <v>6179</v>
      </c>
      <c r="AH514" t="s">
        <v>6180</v>
      </c>
      <c r="AI514" t="s">
        <v>6181</v>
      </c>
      <c r="AJ514" t="s">
        <v>6182</v>
      </c>
      <c r="AK514" t="s">
        <v>6183</v>
      </c>
      <c r="AL514" t="s">
        <v>6184</v>
      </c>
      <c r="AM514" t="s">
        <v>6185</v>
      </c>
      <c r="AN514" t="s">
        <v>6186</v>
      </c>
      <c r="AO514" t="s">
        <v>6187</v>
      </c>
      <c r="AP514" t="s">
        <v>6188</v>
      </c>
    </row>
    <row r="515" spans="1:45" x14ac:dyDescent="0.3">
      <c r="A515" t="s">
        <v>6189</v>
      </c>
      <c r="B515" t="str">
        <f>"0001661"</f>
        <v>0001661</v>
      </c>
      <c r="C515" t="s">
        <v>304</v>
      </c>
      <c r="D515" t="s">
        <v>110</v>
      </c>
      <c r="E515">
        <v>600</v>
      </c>
      <c r="F515">
        <v>400</v>
      </c>
      <c r="G515">
        <v>160</v>
      </c>
      <c r="K515">
        <v>0</v>
      </c>
      <c r="L515" t="s">
        <v>1552</v>
      </c>
      <c r="M515">
        <v>0.6</v>
      </c>
      <c r="O515">
        <v>4630035400641</v>
      </c>
      <c r="Q515" t="s">
        <v>3553</v>
      </c>
      <c r="S515">
        <v>20</v>
      </c>
      <c r="U515" t="s">
        <v>3976</v>
      </c>
      <c r="V515" t="s">
        <v>128</v>
      </c>
      <c r="W515" t="s">
        <v>119</v>
      </c>
      <c r="Y515">
        <v>9404909000</v>
      </c>
      <c r="Z515" t="s">
        <v>6190</v>
      </c>
      <c r="AA515" t="s">
        <v>6191</v>
      </c>
      <c r="AB515">
        <v>850</v>
      </c>
      <c r="AC515">
        <v>708</v>
      </c>
      <c r="AD515" t="s">
        <v>324</v>
      </c>
      <c r="AE515">
        <v>0</v>
      </c>
      <c r="AF515">
        <v>0</v>
      </c>
      <c r="AG515" t="s">
        <v>6192</v>
      </c>
      <c r="AH515" t="s">
        <v>6193</v>
      </c>
      <c r="AI515" t="s">
        <v>6194</v>
      </c>
      <c r="AJ515" t="s">
        <v>6195</v>
      </c>
      <c r="AK515" t="s">
        <v>6196</v>
      </c>
      <c r="AL515" t="s">
        <v>6197</v>
      </c>
      <c r="AM515" t="s">
        <v>6198</v>
      </c>
    </row>
    <row r="516" spans="1:45" x14ac:dyDescent="0.3">
      <c r="A516" t="s">
        <v>6199</v>
      </c>
      <c r="B516" t="str">
        <f>"0001712-02"</f>
        <v>0001712-02</v>
      </c>
      <c r="C516" t="s">
        <v>116</v>
      </c>
      <c r="D516" t="s">
        <v>1831</v>
      </c>
      <c r="E516">
        <v>780</v>
      </c>
      <c r="F516">
        <v>740</v>
      </c>
      <c r="G516">
        <v>140</v>
      </c>
      <c r="H516">
        <v>53</v>
      </c>
      <c r="I516">
        <v>74</v>
      </c>
      <c r="J516">
        <v>100</v>
      </c>
      <c r="K516" t="s">
        <v>3552</v>
      </c>
      <c r="L516" s="1">
        <v>45753</v>
      </c>
      <c r="M516">
        <v>5.53</v>
      </c>
      <c r="O516">
        <v>4630035401990</v>
      </c>
      <c r="Q516" t="s">
        <v>1544</v>
      </c>
      <c r="S516">
        <v>10</v>
      </c>
      <c r="U516" t="s">
        <v>3631</v>
      </c>
      <c r="V516" t="s">
        <v>1833</v>
      </c>
      <c r="Y516">
        <v>9401710009</v>
      </c>
      <c r="Z516" t="s">
        <v>6200</v>
      </c>
      <c r="AA516" t="s">
        <v>6201</v>
      </c>
      <c r="AB516">
        <v>3490</v>
      </c>
      <c r="AC516">
        <v>2908</v>
      </c>
      <c r="AD516" t="s">
        <v>1836</v>
      </c>
      <c r="AE516">
        <v>0</v>
      </c>
      <c r="AF516">
        <v>0</v>
      </c>
      <c r="AG516" t="s">
        <v>6202</v>
      </c>
      <c r="AH516" t="s">
        <v>6203</v>
      </c>
      <c r="AI516" t="s">
        <v>6204</v>
      </c>
      <c r="AJ516" t="s">
        <v>6205</v>
      </c>
      <c r="AK516" t="s">
        <v>6206</v>
      </c>
      <c r="AL516" t="s">
        <v>6207</v>
      </c>
      <c r="AM516" t="s">
        <v>6208</v>
      </c>
      <c r="AN516" t="s">
        <v>6209</v>
      </c>
      <c r="AO516" t="s">
        <v>6210</v>
      </c>
      <c r="AP516" t="s">
        <v>6211</v>
      </c>
      <c r="AQ516" t="s">
        <v>6212</v>
      </c>
      <c r="AR516" t="s">
        <v>6213</v>
      </c>
      <c r="AS516" t="s">
        <v>6214</v>
      </c>
    </row>
    <row r="517" spans="1:45" x14ac:dyDescent="0.3">
      <c r="A517" t="s">
        <v>6215</v>
      </c>
      <c r="B517" t="str">
        <f>"0001713-01"</f>
        <v>0001713-01</v>
      </c>
      <c r="C517" t="s">
        <v>144</v>
      </c>
      <c r="D517" t="s">
        <v>1831</v>
      </c>
      <c r="E517">
        <v>800</v>
      </c>
      <c r="F517">
        <v>750</v>
      </c>
      <c r="G517">
        <v>160</v>
      </c>
      <c r="H517">
        <v>53</v>
      </c>
      <c r="I517">
        <v>74</v>
      </c>
      <c r="J517">
        <v>100</v>
      </c>
      <c r="K517" t="s">
        <v>3552</v>
      </c>
      <c r="L517" s="1">
        <v>45753</v>
      </c>
      <c r="M517">
        <v>5.5</v>
      </c>
      <c r="O517">
        <v>4630035402010</v>
      </c>
      <c r="Q517" t="s">
        <v>1544</v>
      </c>
      <c r="S517">
        <v>10</v>
      </c>
      <c r="U517" t="s">
        <v>3631</v>
      </c>
      <c r="V517" t="s">
        <v>1833</v>
      </c>
      <c r="Y517">
        <v>9401710009</v>
      </c>
      <c r="Z517" t="s">
        <v>6216</v>
      </c>
      <c r="AA517" t="s">
        <v>6217</v>
      </c>
      <c r="AB517">
        <v>2750</v>
      </c>
      <c r="AC517">
        <v>2292</v>
      </c>
      <c r="AD517" t="s">
        <v>1836</v>
      </c>
      <c r="AE517">
        <v>0</v>
      </c>
      <c r="AF517">
        <v>0</v>
      </c>
      <c r="AG517" t="s">
        <v>6218</v>
      </c>
      <c r="AH517" t="s">
        <v>6219</v>
      </c>
      <c r="AI517" t="s">
        <v>6220</v>
      </c>
      <c r="AJ517" t="s">
        <v>6221</v>
      </c>
      <c r="AK517" t="s">
        <v>6222</v>
      </c>
      <c r="AL517" t="s">
        <v>6223</v>
      </c>
      <c r="AM517" t="s">
        <v>6224</v>
      </c>
      <c r="AN517" t="s">
        <v>6225</v>
      </c>
      <c r="AO517" t="s">
        <v>6226</v>
      </c>
      <c r="AP517" t="s">
        <v>6227</v>
      </c>
      <c r="AQ517" t="s">
        <v>6228</v>
      </c>
      <c r="AR517" t="s">
        <v>6229</v>
      </c>
      <c r="AS517" t="s">
        <v>6230</v>
      </c>
    </row>
    <row r="518" spans="1:45" x14ac:dyDescent="0.3">
      <c r="A518" t="s">
        <v>6231</v>
      </c>
      <c r="B518" t="str">
        <f>"0001713-03"</f>
        <v>0001713-03</v>
      </c>
      <c r="C518" t="s">
        <v>1644</v>
      </c>
      <c r="D518" t="s">
        <v>1831</v>
      </c>
      <c r="E518">
        <v>800</v>
      </c>
      <c r="F518">
        <v>750</v>
      </c>
      <c r="G518">
        <v>160</v>
      </c>
      <c r="H518">
        <v>53</v>
      </c>
      <c r="I518">
        <v>74</v>
      </c>
      <c r="J518">
        <v>74</v>
      </c>
      <c r="K518" t="s">
        <v>6232</v>
      </c>
      <c r="L518" s="1">
        <v>45753</v>
      </c>
      <c r="M518">
        <v>5.5</v>
      </c>
      <c r="O518">
        <v>4630035402027</v>
      </c>
      <c r="Q518" t="s">
        <v>1544</v>
      </c>
      <c r="S518">
        <v>10</v>
      </c>
      <c r="U518" t="s">
        <v>3631</v>
      </c>
      <c r="V518" t="s">
        <v>1833</v>
      </c>
      <c r="Y518">
        <v>9401710009</v>
      </c>
      <c r="Z518" t="s">
        <v>6233</v>
      </c>
      <c r="AA518" t="s">
        <v>6234</v>
      </c>
      <c r="AB518">
        <v>3190</v>
      </c>
      <c r="AC518">
        <v>2658</v>
      </c>
      <c r="AD518" t="s">
        <v>1836</v>
      </c>
      <c r="AE518">
        <v>0</v>
      </c>
      <c r="AF518">
        <v>0</v>
      </c>
      <c r="AG518" t="s">
        <v>6235</v>
      </c>
      <c r="AH518" t="s">
        <v>6236</v>
      </c>
      <c r="AI518" t="s">
        <v>6237</v>
      </c>
      <c r="AJ518" t="s">
        <v>6238</v>
      </c>
      <c r="AK518" t="s">
        <v>6239</v>
      </c>
      <c r="AL518" t="s">
        <v>6240</v>
      </c>
      <c r="AM518" t="s">
        <v>6241</v>
      </c>
      <c r="AN518" t="s">
        <v>6242</v>
      </c>
      <c r="AO518" t="s">
        <v>6243</v>
      </c>
      <c r="AP518" t="s">
        <v>6244</v>
      </c>
      <c r="AQ518" t="s">
        <v>6245</v>
      </c>
      <c r="AR518" t="s">
        <v>6246</v>
      </c>
    </row>
    <row r="519" spans="1:45" x14ac:dyDescent="0.3">
      <c r="A519" t="s">
        <v>6247</v>
      </c>
      <c r="B519" t="str">
        <f>"0001715-03"</f>
        <v>0001715-03</v>
      </c>
      <c r="C519" t="s">
        <v>1644</v>
      </c>
      <c r="D519" t="s">
        <v>1831</v>
      </c>
      <c r="E519">
        <v>800</v>
      </c>
      <c r="F519">
        <v>750</v>
      </c>
      <c r="G519">
        <v>160</v>
      </c>
      <c r="H519">
        <v>73</v>
      </c>
      <c r="I519">
        <v>72</v>
      </c>
      <c r="J519">
        <v>100</v>
      </c>
      <c r="K519" t="s">
        <v>3614</v>
      </c>
      <c r="L519">
        <v>6</v>
      </c>
      <c r="M519">
        <v>5</v>
      </c>
      <c r="O519">
        <v>4630035402126</v>
      </c>
      <c r="Q519" t="s">
        <v>1544</v>
      </c>
      <c r="S519">
        <v>10</v>
      </c>
      <c r="U519" t="s">
        <v>6248</v>
      </c>
      <c r="V519" t="s">
        <v>1833</v>
      </c>
      <c r="Y519">
        <v>9401710009</v>
      </c>
      <c r="Z519" t="s">
        <v>6249</v>
      </c>
      <c r="AA519" t="s">
        <v>6250</v>
      </c>
      <c r="AB519">
        <v>3190</v>
      </c>
      <c r="AC519">
        <v>2658</v>
      </c>
      <c r="AD519" t="s">
        <v>1836</v>
      </c>
      <c r="AE519">
        <v>0</v>
      </c>
      <c r="AF519">
        <v>0</v>
      </c>
      <c r="AG519" t="s">
        <v>6251</v>
      </c>
      <c r="AH519" t="s">
        <v>6252</v>
      </c>
      <c r="AI519" t="s">
        <v>6253</v>
      </c>
      <c r="AJ519" t="s">
        <v>6254</v>
      </c>
      <c r="AK519" t="s">
        <v>6255</v>
      </c>
      <c r="AL519" t="s">
        <v>6256</v>
      </c>
      <c r="AM519" t="s">
        <v>6257</v>
      </c>
      <c r="AN519" t="s">
        <v>6258</v>
      </c>
      <c r="AO519" t="s">
        <v>6258</v>
      </c>
      <c r="AP519" t="s">
        <v>6258</v>
      </c>
      <c r="AQ519" t="s">
        <v>6258</v>
      </c>
    </row>
    <row r="520" spans="1:45" x14ac:dyDescent="0.3">
      <c r="A520" t="s">
        <v>6259</v>
      </c>
      <c r="B520" t="str">
        <f>"0001823.10"</f>
        <v>0001823.10</v>
      </c>
      <c r="C520" t="s">
        <v>144</v>
      </c>
      <c r="D520" t="s">
        <v>305</v>
      </c>
      <c r="E520">
        <v>1310</v>
      </c>
      <c r="F520">
        <v>530</v>
      </c>
      <c r="G520">
        <v>120</v>
      </c>
      <c r="I520">
        <v>86</v>
      </c>
      <c r="J520">
        <v>210</v>
      </c>
      <c r="K520">
        <v>0</v>
      </c>
      <c r="L520" s="1">
        <v>45919</v>
      </c>
      <c r="M520">
        <v>18.5</v>
      </c>
      <c r="O520">
        <v>4630039553848</v>
      </c>
      <c r="Q520" t="s">
        <v>1544</v>
      </c>
      <c r="S520">
        <v>20</v>
      </c>
      <c r="U520" t="s">
        <v>6260</v>
      </c>
      <c r="V520" t="s">
        <v>6261</v>
      </c>
      <c r="Y520">
        <v>9506919000</v>
      </c>
      <c r="Z520" t="s">
        <v>6262</v>
      </c>
      <c r="AA520" t="s">
        <v>6263</v>
      </c>
      <c r="AB520">
        <v>12990</v>
      </c>
      <c r="AC520">
        <v>10825</v>
      </c>
      <c r="AD520" t="s">
        <v>6264</v>
      </c>
      <c r="AE520">
        <v>0</v>
      </c>
      <c r="AF520">
        <v>0</v>
      </c>
      <c r="AG520" t="s">
        <v>6265</v>
      </c>
      <c r="AH520" t="s">
        <v>6266</v>
      </c>
      <c r="AI520" t="s">
        <v>6267</v>
      </c>
      <c r="AJ520" t="s">
        <v>6268</v>
      </c>
      <c r="AK520" t="s">
        <v>6269</v>
      </c>
      <c r="AL520" t="s">
        <v>6270</v>
      </c>
      <c r="AM520" t="s">
        <v>6271</v>
      </c>
      <c r="AN520" t="s">
        <v>6272</v>
      </c>
    </row>
    <row r="521" spans="1:45" x14ac:dyDescent="0.3">
      <c r="A521" t="s">
        <v>6273</v>
      </c>
      <c r="B521" t="str">
        <f>"0001823.5"</f>
        <v>0001823.5</v>
      </c>
      <c r="C521" t="s">
        <v>4731</v>
      </c>
      <c r="D521" t="s">
        <v>305</v>
      </c>
      <c r="E521">
        <v>1310</v>
      </c>
      <c r="F521">
        <v>530</v>
      </c>
      <c r="G521">
        <v>120</v>
      </c>
      <c r="I521">
        <v>86</v>
      </c>
      <c r="J521">
        <v>210</v>
      </c>
      <c r="K521">
        <v>0</v>
      </c>
      <c r="L521" s="1">
        <v>45919</v>
      </c>
      <c r="M521">
        <v>18.5</v>
      </c>
      <c r="O521">
        <v>4630039553879</v>
      </c>
      <c r="Q521" t="s">
        <v>1544</v>
      </c>
      <c r="S521">
        <v>20</v>
      </c>
      <c r="U521" t="s">
        <v>6260</v>
      </c>
      <c r="V521" t="s">
        <v>6274</v>
      </c>
      <c r="Y521">
        <v>9506919000</v>
      </c>
      <c r="Z521" t="s">
        <v>6275</v>
      </c>
      <c r="AA521" t="s">
        <v>6276</v>
      </c>
      <c r="AB521">
        <v>12990</v>
      </c>
      <c r="AC521">
        <v>10825</v>
      </c>
      <c r="AD521" t="s">
        <v>6264</v>
      </c>
      <c r="AE521">
        <v>0</v>
      </c>
      <c r="AF521">
        <v>0</v>
      </c>
      <c r="AG521" t="s">
        <v>6277</v>
      </c>
      <c r="AH521" t="s">
        <v>6278</v>
      </c>
      <c r="AI521" t="s">
        <v>6279</v>
      </c>
      <c r="AJ521" t="s">
        <v>6280</v>
      </c>
      <c r="AK521" t="s">
        <v>6281</v>
      </c>
      <c r="AL521" t="s">
        <v>6282</v>
      </c>
      <c r="AM521" t="s">
        <v>6283</v>
      </c>
      <c r="AN521" t="s">
        <v>6284</v>
      </c>
    </row>
    <row r="522" spans="1:45" x14ac:dyDescent="0.3">
      <c r="A522" t="s">
        <v>6285</v>
      </c>
      <c r="B522" t="str">
        <f>"0001823.3"</f>
        <v>0001823.3</v>
      </c>
      <c r="C522" t="s">
        <v>351</v>
      </c>
      <c r="D522" t="s">
        <v>305</v>
      </c>
      <c r="E522">
        <v>1310</v>
      </c>
      <c r="F522">
        <v>530</v>
      </c>
      <c r="G522">
        <v>120</v>
      </c>
      <c r="I522">
        <v>86</v>
      </c>
      <c r="J522">
        <v>210</v>
      </c>
      <c r="K522">
        <v>0</v>
      </c>
      <c r="L522" s="1">
        <v>45919</v>
      </c>
      <c r="M522">
        <v>18.5</v>
      </c>
      <c r="O522">
        <v>4630039553886</v>
      </c>
      <c r="Q522" t="s">
        <v>1544</v>
      </c>
      <c r="S522">
        <v>20</v>
      </c>
      <c r="U522" t="s">
        <v>6260</v>
      </c>
      <c r="V522" t="s">
        <v>6274</v>
      </c>
      <c r="Y522">
        <v>9506919000</v>
      </c>
      <c r="Z522" t="s">
        <v>6286</v>
      </c>
      <c r="AA522" t="s">
        <v>6287</v>
      </c>
      <c r="AB522">
        <v>12990</v>
      </c>
      <c r="AC522">
        <v>10825</v>
      </c>
      <c r="AD522" t="s">
        <v>6264</v>
      </c>
      <c r="AE522">
        <v>0</v>
      </c>
      <c r="AF522">
        <v>0</v>
      </c>
      <c r="AG522" t="s">
        <v>6288</v>
      </c>
      <c r="AH522" t="s">
        <v>6289</v>
      </c>
      <c r="AI522" t="s">
        <v>6290</v>
      </c>
      <c r="AJ522" t="s">
        <v>6291</v>
      </c>
      <c r="AK522" t="s">
        <v>6292</v>
      </c>
      <c r="AL522" t="s">
        <v>6293</v>
      </c>
      <c r="AM522" t="s">
        <v>6294</v>
      </c>
      <c r="AN522" t="s">
        <v>6295</v>
      </c>
    </row>
    <row r="523" spans="1:45" x14ac:dyDescent="0.3">
      <c r="A523" t="s">
        <v>6296</v>
      </c>
      <c r="B523" t="str">
        <f>"0001771.6"</f>
        <v>0001771.6</v>
      </c>
      <c r="C523" t="s">
        <v>5036</v>
      </c>
      <c r="D523" t="s">
        <v>305</v>
      </c>
      <c r="E523">
        <v>1310</v>
      </c>
      <c r="F523">
        <v>530</v>
      </c>
      <c r="G523">
        <v>120</v>
      </c>
      <c r="I523">
        <v>86</v>
      </c>
      <c r="J523">
        <v>245</v>
      </c>
      <c r="K523">
        <v>0</v>
      </c>
      <c r="L523" s="1">
        <v>45684</v>
      </c>
      <c r="M523">
        <v>25.7</v>
      </c>
      <c r="O523">
        <v>4630039552155</v>
      </c>
      <c r="Q523" t="s">
        <v>1544</v>
      </c>
      <c r="S523">
        <v>20</v>
      </c>
      <c r="U523" t="s">
        <v>6297</v>
      </c>
      <c r="V523" t="s">
        <v>6274</v>
      </c>
      <c r="Y523">
        <v>9506919000</v>
      </c>
      <c r="Z523" t="s">
        <v>6298</v>
      </c>
      <c r="AA523" t="s">
        <v>6299</v>
      </c>
      <c r="AB523">
        <v>10990</v>
      </c>
      <c r="AC523">
        <v>9158</v>
      </c>
      <c r="AD523" t="s">
        <v>6264</v>
      </c>
      <c r="AE523">
        <v>0</v>
      </c>
      <c r="AF523">
        <v>0</v>
      </c>
      <c r="AG523" t="s">
        <v>6300</v>
      </c>
      <c r="AH523" t="s">
        <v>6301</v>
      </c>
      <c r="AI523" t="s">
        <v>6302</v>
      </c>
      <c r="AJ523" t="s">
        <v>6303</v>
      </c>
      <c r="AK523" t="s">
        <v>6304</v>
      </c>
      <c r="AL523" t="s">
        <v>6305</v>
      </c>
      <c r="AM523" t="s">
        <v>6306</v>
      </c>
      <c r="AN523" t="s">
        <v>6307</v>
      </c>
      <c r="AO523" t="s">
        <v>6308</v>
      </c>
    </row>
    <row r="524" spans="1:45" x14ac:dyDescent="0.3">
      <c r="A524" t="s">
        <v>6309</v>
      </c>
      <c r="B524" t="str">
        <f>"0001771.3"</f>
        <v>0001771.3</v>
      </c>
      <c r="C524" t="s">
        <v>351</v>
      </c>
      <c r="D524" t="s">
        <v>305</v>
      </c>
      <c r="E524">
        <v>1310</v>
      </c>
      <c r="F524">
        <v>530</v>
      </c>
      <c r="G524">
        <v>120</v>
      </c>
      <c r="I524">
        <v>86</v>
      </c>
      <c r="J524">
        <v>245</v>
      </c>
      <c r="K524">
        <v>0</v>
      </c>
      <c r="L524" s="1">
        <v>45684</v>
      </c>
      <c r="M524">
        <v>25.7</v>
      </c>
      <c r="O524">
        <v>4630039552186</v>
      </c>
      <c r="Q524" t="s">
        <v>1544</v>
      </c>
      <c r="S524">
        <v>20</v>
      </c>
      <c r="U524" t="s">
        <v>6297</v>
      </c>
      <c r="V524" t="s">
        <v>6274</v>
      </c>
      <c r="Y524">
        <v>9506919000</v>
      </c>
      <c r="Z524" t="s">
        <v>6310</v>
      </c>
      <c r="AA524" t="s">
        <v>6311</v>
      </c>
      <c r="AB524">
        <v>10990</v>
      </c>
      <c r="AC524">
        <v>9158</v>
      </c>
      <c r="AD524" t="s">
        <v>6264</v>
      </c>
      <c r="AE524">
        <v>0</v>
      </c>
      <c r="AF524">
        <v>0</v>
      </c>
      <c r="AG524" t="s">
        <v>6312</v>
      </c>
      <c r="AH524" t="s">
        <v>6313</v>
      </c>
      <c r="AI524" t="s">
        <v>6314</v>
      </c>
      <c r="AJ524" t="s">
        <v>6315</v>
      </c>
      <c r="AK524" t="s">
        <v>6316</v>
      </c>
      <c r="AL524" t="s">
        <v>6317</v>
      </c>
      <c r="AM524" t="s">
        <v>6318</v>
      </c>
      <c r="AN524" t="s">
        <v>6319</v>
      </c>
      <c r="AO524" t="s">
        <v>6320</v>
      </c>
      <c r="AP524" t="s">
        <v>6321</v>
      </c>
    </row>
    <row r="525" spans="1:45" x14ac:dyDescent="0.3">
      <c r="A525" t="s">
        <v>6322</v>
      </c>
      <c r="B525" t="str">
        <f>"0001771.12"</f>
        <v>0001771.12</v>
      </c>
      <c r="C525" t="s">
        <v>1830</v>
      </c>
      <c r="D525" t="s">
        <v>305</v>
      </c>
      <c r="E525">
        <v>1310</v>
      </c>
      <c r="F525">
        <v>530</v>
      </c>
      <c r="G525">
        <v>120</v>
      </c>
      <c r="I525">
        <v>86</v>
      </c>
      <c r="J525">
        <v>245</v>
      </c>
      <c r="K525">
        <v>0</v>
      </c>
      <c r="L525" s="1">
        <v>45684</v>
      </c>
      <c r="M525">
        <v>25.7</v>
      </c>
      <c r="O525">
        <v>4630039552193</v>
      </c>
      <c r="Q525" t="s">
        <v>1544</v>
      </c>
      <c r="S525">
        <v>20</v>
      </c>
      <c r="U525" t="s">
        <v>6297</v>
      </c>
      <c r="V525" t="s">
        <v>6274</v>
      </c>
      <c r="Y525">
        <v>9506919000</v>
      </c>
      <c r="Z525" t="s">
        <v>6323</v>
      </c>
      <c r="AA525" t="s">
        <v>6324</v>
      </c>
      <c r="AB525">
        <v>10990</v>
      </c>
      <c r="AC525">
        <v>9158</v>
      </c>
      <c r="AD525" t="s">
        <v>6264</v>
      </c>
      <c r="AE525">
        <v>0</v>
      </c>
      <c r="AF525">
        <v>0</v>
      </c>
      <c r="AG525" t="s">
        <v>6325</v>
      </c>
      <c r="AH525" t="s">
        <v>6326</v>
      </c>
      <c r="AI525" t="s">
        <v>6327</v>
      </c>
      <c r="AJ525" t="s">
        <v>6328</v>
      </c>
      <c r="AK525" t="s">
        <v>6329</v>
      </c>
      <c r="AL525" t="s">
        <v>6330</v>
      </c>
      <c r="AM525" t="s">
        <v>6331</v>
      </c>
      <c r="AN525" t="s">
        <v>6332</v>
      </c>
      <c r="AO525" t="s">
        <v>6333</v>
      </c>
      <c r="AP525" t="s">
        <v>6334</v>
      </c>
    </row>
    <row r="526" spans="1:45" x14ac:dyDescent="0.3">
      <c r="A526" t="s">
        <v>6335</v>
      </c>
      <c r="B526" t="str">
        <f>"0001771.13"</f>
        <v>0001771.13</v>
      </c>
      <c r="C526" t="s">
        <v>85</v>
      </c>
      <c r="D526" t="s">
        <v>305</v>
      </c>
      <c r="E526">
        <v>1310</v>
      </c>
      <c r="F526">
        <v>530</v>
      </c>
      <c r="G526">
        <v>120</v>
      </c>
      <c r="I526">
        <v>86</v>
      </c>
      <c r="J526">
        <v>245</v>
      </c>
      <c r="K526">
        <v>0</v>
      </c>
      <c r="L526" s="1">
        <v>45684</v>
      </c>
      <c r="M526">
        <v>25.7</v>
      </c>
      <c r="O526">
        <v>4630039552216</v>
      </c>
      <c r="Q526" t="s">
        <v>1544</v>
      </c>
      <c r="S526">
        <v>20</v>
      </c>
      <c r="U526" t="s">
        <v>6297</v>
      </c>
      <c r="V526" t="s">
        <v>6274</v>
      </c>
      <c r="Y526">
        <v>9506919000</v>
      </c>
      <c r="Z526" t="s">
        <v>6336</v>
      </c>
      <c r="AA526" t="s">
        <v>6337</v>
      </c>
      <c r="AB526">
        <v>10990</v>
      </c>
      <c r="AC526">
        <v>9158</v>
      </c>
      <c r="AD526" t="s">
        <v>6264</v>
      </c>
      <c r="AE526">
        <v>0</v>
      </c>
      <c r="AF526">
        <v>0</v>
      </c>
      <c r="AG526" t="s">
        <v>6338</v>
      </c>
      <c r="AH526" t="s">
        <v>6339</v>
      </c>
      <c r="AI526" t="s">
        <v>6340</v>
      </c>
      <c r="AJ526" t="s">
        <v>6341</v>
      </c>
      <c r="AK526" t="s">
        <v>6342</v>
      </c>
      <c r="AL526" t="s">
        <v>6343</v>
      </c>
      <c r="AM526" t="s">
        <v>6344</v>
      </c>
      <c r="AN526" t="s">
        <v>6345</v>
      </c>
      <c r="AO526" t="s">
        <v>6346</v>
      </c>
      <c r="AP526" t="s">
        <v>6347</v>
      </c>
    </row>
    <row r="527" spans="1:45" x14ac:dyDescent="0.3">
      <c r="A527" t="s">
        <v>6348</v>
      </c>
      <c r="B527" t="str">
        <f>"0001824.10"</f>
        <v>0001824.10</v>
      </c>
      <c r="C527" t="s">
        <v>6349</v>
      </c>
      <c r="D527" t="s">
        <v>305</v>
      </c>
      <c r="E527">
        <v>1310</v>
      </c>
      <c r="F527">
        <v>530</v>
      </c>
      <c r="G527">
        <v>120</v>
      </c>
      <c r="I527">
        <v>86</v>
      </c>
      <c r="J527">
        <v>245</v>
      </c>
      <c r="K527">
        <v>0</v>
      </c>
      <c r="L527" s="1">
        <v>45801</v>
      </c>
      <c r="M527">
        <v>23.1</v>
      </c>
      <c r="O527">
        <v>4630039553923</v>
      </c>
      <c r="Q527" t="s">
        <v>1544</v>
      </c>
      <c r="S527">
        <v>20</v>
      </c>
      <c r="U527" t="s">
        <v>6350</v>
      </c>
      <c r="V527" t="s">
        <v>6274</v>
      </c>
      <c r="Y527">
        <v>9506919000</v>
      </c>
      <c r="Z527" t="s">
        <v>6351</v>
      </c>
      <c r="AA527" t="s">
        <v>6352</v>
      </c>
      <c r="AB527">
        <v>9490</v>
      </c>
      <c r="AC527">
        <v>7908</v>
      </c>
      <c r="AD527" t="s">
        <v>6264</v>
      </c>
      <c r="AE527">
        <v>0</v>
      </c>
      <c r="AF527">
        <v>0</v>
      </c>
      <c r="AG527" t="s">
        <v>6353</v>
      </c>
      <c r="AH527" t="s">
        <v>6354</v>
      </c>
      <c r="AI527" t="s">
        <v>6355</v>
      </c>
      <c r="AJ527" t="s">
        <v>6356</v>
      </c>
      <c r="AK527" t="s">
        <v>6357</v>
      </c>
      <c r="AL527" t="s">
        <v>6358</v>
      </c>
      <c r="AM527" t="s">
        <v>6359</v>
      </c>
    </row>
    <row r="528" spans="1:45" x14ac:dyDescent="0.3">
      <c r="A528" t="s">
        <v>6360</v>
      </c>
      <c r="B528" t="str">
        <f>"0001824.6"</f>
        <v>0001824.6</v>
      </c>
      <c r="C528" t="s">
        <v>5036</v>
      </c>
      <c r="D528" t="s">
        <v>305</v>
      </c>
      <c r="E528">
        <v>1310</v>
      </c>
      <c r="F528">
        <v>530</v>
      </c>
      <c r="G528">
        <v>120</v>
      </c>
      <c r="I528">
        <v>86</v>
      </c>
      <c r="J528">
        <v>245</v>
      </c>
      <c r="K528">
        <v>0</v>
      </c>
      <c r="L528" s="1">
        <v>45801</v>
      </c>
      <c r="M528">
        <v>23.1</v>
      </c>
      <c r="O528">
        <v>4630039553930</v>
      </c>
      <c r="Q528" t="s">
        <v>1544</v>
      </c>
      <c r="S528">
        <v>20</v>
      </c>
      <c r="U528" t="s">
        <v>6361</v>
      </c>
      <c r="V528" t="s">
        <v>6274</v>
      </c>
      <c r="Y528">
        <v>9506919000</v>
      </c>
      <c r="Z528" t="s">
        <v>6362</v>
      </c>
      <c r="AA528" t="s">
        <v>6363</v>
      </c>
      <c r="AB528">
        <v>9490</v>
      </c>
      <c r="AC528">
        <v>7908</v>
      </c>
      <c r="AD528" t="s">
        <v>6264</v>
      </c>
      <c r="AE528">
        <v>0</v>
      </c>
      <c r="AF528">
        <v>0</v>
      </c>
      <c r="AG528" t="s">
        <v>6364</v>
      </c>
      <c r="AH528" t="s">
        <v>6365</v>
      </c>
      <c r="AI528" t="s">
        <v>6366</v>
      </c>
      <c r="AJ528" t="s">
        <v>6367</v>
      </c>
      <c r="AK528" t="s">
        <v>6368</v>
      </c>
      <c r="AL528" t="s">
        <v>6369</v>
      </c>
      <c r="AM528" t="s">
        <v>6370</v>
      </c>
    </row>
    <row r="529" spans="1:50" x14ac:dyDescent="0.3">
      <c r="A529" t="s">
        <v>6371</v>
      </c>
      <c r="B529" t="str">
        <f>"0001824.11"</f>
        <v>0001824.11</v>
      </c>
      <c r="C529" t="s">
        <v>135</v>
      </c>
      <c r="D529" t="s">
        <v>305</v>
      </c>
      <c r="E529">
        <v>1310</v>
      </c>
      <c r="F529">
        <v>530</v>
      </c>
      <c r="G529">
        <v>120</v>
      </c>
      <c r="I529">
        <v>86</v>
      </c>
      <c r="J529">
        <v>245</v>
      </c>
      <c r="K529">
        <v>0</v>
      </c>
      <c r="L529" s="1">
        <v>45801</v>
      </c>
      <c r="M529">
        <v>23.1</v>
      </c>
      <c r="O529">
        <v>4630039553947</v>
      </c>
      <c r="Q529" t="s">
        <v>1544</v>
      </c>
      <c r="S529">
        <v>20</v>
      </c>
      <c r="U529" t="s">
        <v>6372</v>
      </c>
      <c r="V529" t="s">
        <v>6274</v>
      </c>
      <c r="Y529">
        <v>9506919000</v>
      </c>
      <c r="Z529" t="s">
        <v>6373</v>
      </c>
      <c r="AA529" t="s">
        <v>6374</v>
      </c>
      <c r="AB529">
        <v>9490</v>
      </c>
      <c r="AC529">
        <v>7908</v>
      </c>
      <c r="AD529" t="s">
        <v>6264</v>
      </c>
      <c r="AE529">
        <v>0</v>
      </c>
      <c r="AF529">
        <v>0</v>
      </c>
      <c r="AG529" t="s">
        <v>6375</v>
      </c>
      <c r="AH529" t="s">
        <v>6376</v>
      </c>
      <c r="AI529" t="s">
        <v>6377</v>
      </c>
      <c r="AJ529" t="s">
        <v>6378</v>
      </c>
      <c r="AK529" t="s">
        <v>6379</v>
      </c>
      <c r="AL529" t="s">
        <v>6380</v>
      </c>
      <c r="AM529" t="s">
        <v>6381</v>
      </c>
    </row>
    <row r="530" spans="1:50" x14ac:dyDescent="0.3">
      <c r="A530" t="s">
        <v>6382</v>
      </c>
      <c r="B530" t="str">
        <f>"0001824.3"</f>
        <v>0001824.3</v>
      </c>
      <c r="C530" t="s">
        <v>351</v>
      </c>
      <c r="D530" t="s">
        <v>305</v>
      </c>
      <c r="E530">
        <v>1310</v>
      </c>
      <c r="F530">
        <v>530</v>
      </c>
      <c r="G530">
        <v>120</v>
      </c>
      <c r="I530">
        <v>86</v>
      </c>
      <c r="J530">
        <v>245</v>
      </c>
      <c r="K530">
        <v>0</v>
      </c>
      <c r="L530" s="1">
        <v>45801</v>
      </c>
      <c r="M530">
        <v>23.1</v>
      </c>
      <c r="O530">
        <v>4630039553961</v>
      </c>
      <c r="Q530" t="s">
        <v>1544</v>
      </c>
      <c r="S530">
        <v>20</v>
      </c>
      <c r="U530" t="s">
        <v>6372</v>
      </c>
      <c r="V530" t="s">
        <v>6274</v>
      </c>
      <c r="Y530">
        <v>9506919000</v>
      </c>
      <c r="Z530" t="s">
        <v>6383</v>
      </c>
      <c r="AA530" t="s">
        <v>6384</v>
      </c>
      <c r="AB530">
        <v>9490</v>
      </c>
      <c r="AC530">
        <v>7908</v>
      </c>
      <c r="AD530" t="s">
        <v>6264</v>
      </c>
      <c r="AE530">
        <v>0</v>
      </c>
      <c r="AF530">
        <v>0</v>
      </c>
      <c r="AG530" t="s">
        <v>6385</v>
      </c>
      <c r="AH530" t="s">
        <v>6386</v>
      </c>
      <c r="AI530" t="s">
        <v>6387</v>
      </c>
      <c r="AJ530" t="s">
        <v>6388</v>
      </c>
      <c r="AK530" t="s">
        <v>6389</v>
      </c>
      <c r="AL530" t="s">
        <v>6390</v>
      </c>
    </row>
    <row r="531" spans="1:50" x14ac:dyDescent="0.3">
      <c r="A531" t="s">
        <v>6391</v>
      </c>
      <c r="B531" t="str">
        <f>"0001824.4"</f>
        <v>0001824.4</v>
      </c>
      <c r="C531" t="s">
        <v>116</v>
      </c>
      <c r="D531" t="s">
        <v>305</v>
      </c>
      <c r="E531">
        <v>1310</v>
      </c>
      <c r="F531">
        <v>530</v>
      </c>
      <c r="G531">
        <v>120</v>
      </c>
      <c r="I531">
        <v>86</v>
      </c>
      <c r="J531">
        <v>245</v>
      </c>
      <c r="K531">
        <v>0</v>
      </c>
      <c r="L531" s="1">
        <v>45801</v>
      </c>
      <c r="M531">
        <v>23.1</v>
      </c>
      <c r="O531">
        <v>4630039553985</v>
      </c>
      <c r="Q531" t="s">
        <v>1544</v>
      </c>
      <c r="S531">
        <v>20</v>
      </c>
      <c r="U531" t="s">
        <v>6392</v>
      </c>
      <c r="V531" t="s">
        <v>6274</v>
      </c>
      <c r="Y531">
        <v>9506919000</v>
      </c>
      <c r="Z531" t="s">
        <v>6393</v>
      </c>
      <c r="AA531" t="s">
        <v>6394</v>
      </c>
      <c r="AB531">
        <v>9490</v>
      </c>
      <c r="AC531">
        <v>7908</v>
      </c>
      <c r="AD531" t="s">
        <v>6264</v>
      </c>
      <c r="AE531">
        <v>0</v>
      </c>
      <c r="AF531">
        <v>0</v>
      </c>
      <c r="AG531" t="s">
        <v>6395</v>
      </c>
      <c r="AH531" t="s">
        <v>6396</v>
      </c>
      <c r="AI531" t="s">
        <v>6397</v>
      </c>
      <c r="AJ531" t="s">
        <v>6398</v>
      </c>
      <c r="AK531" t="s">
        <v>6399</v>
      </c>
      <c r="AL531" t="s">
        <v>6400</v>
      </c>
      <c r="AM531" t="s">
        <v>6401</v>
      </c>
    </row>
    <row r="532" spans="1:50" x14ac:dyDescent="0.3">
      <c r="A532" t="s">
        <v>6402</v>
      </c>
      <c r="B532" t="str">
        <f>"0001824.13"</f>
        <v>0001824.13</v>
      </c>
      <c r="C532" t="s">
        <v>85</v>
      </c>
      <c r="D532" t="s">
        <v>305</v>
      </c>
      <c r="E532">
        <v>1310</v>
      </c>
      <c r="F532">
        <v>530</v>
      </c>
      <c r="G532">
        <v>120</v>
      </c>
      <c r="I532">
        <v>86</v>
      </c>
      <c r="J532">
        <v>245</v>
      </c>
      <c r="K532">
        <v>0</v>
      </c>
      <c r="L532" s="1">
        <v>45801</v>
      </c>
      <c r="M532">
        <v>23.1</v>
      </c>
      <c r="O532">
        <v>4630039553992</v>
      </c>
      <c r="Q532" t="s">
        <v>1544</v>
      </c>
      <c r="S532">
        <v>20</v>
      </c>
      <c r="U532" t="s">
        <v>6372</v>
      </c>
      <c r="V532" t="s">
        <v>6274</v>
      </c>
      <c r="Y532">
        <v>9506919000</v>
      </c>
      <c r="Z532" t="s">
        <v>6403</v>
      </c>
      <c r="AA532" t="s">
        <v>6404</v>
      </c>
      <c r="AB532">
        <v>9490</v>
      </c>
      <c r="AC532">
        <v>7908</v>
      </c>
      <c r="AD532" t="s">
        <v>6264</v>
      </c>
      <c r="AE532">
        <v>0</v>
      </c>
      <c r="AF532">
        <v>0</v>
      </c>
      <c r="AG532" t="s">
        <v>6405</v>
      </c>
      <c r="AH532" t="s">
        <v>6406</v>
      </c>
      <c r="AI532" t="s">
        <v>6407</v>
      </c>
      <c r="AJ532" t="s">
        <v>6408</v>
      </c>
      <c r="AK532" t="s">
        <v>6409</v>
      </c>
      <c r="AL532" t="s">
        <v>6410</v>
      </c>
    </row>
    <row r="533" spans="1:50" x14ac:dyDescent="0.3">
      <c r="A533" t="s">
        <v>6411</v>
      </c>
      <c r="B533" t="str">
        <f>"0001701-06"</f>
        <v>0001701-06</v>
      </c>
      <c r="C533" t="s">
        <v>1718</v>
      </c>
      <c r="D533" t="s">
        <v>305</v>
      </c>
      <c r="E533">
        <v>1250</v>
      </c>
      <c r="F533">
        <v>760</v>
      </c>
      <c r="G533">
        <v>195</v>
      </c>
      <c r="H533">
        <v>74</v>
      </c>
      <c r="I533">
        <v>112</v>
      </c>
      <c r="J533">
        <v>100</v>
      </c>
      <c r="K533" t="s">
        <v>3824</v>
      </c>
      <c r="L533">
        <v>8</v>
      </c>
      <c r="M533">
        <v>6.3</v>
      </c>
      <c r="O533">
        <v>4630035401631</v>
      </c>
      <c r="Q533" t="s">
        <v>3553</v>
      </c>
      <c r="R533" t="s">
        <v>6412</v>
      </c>
      <c r="S533">
        <v>20</v>
      </c>
      <c r="U533" t="s">
        <v>6413</v>
      </c>
      <c r="V533" t="s">
        <v>181</v>
      </c>
      <c r="Y533">
        <v>9401710009</v>
      </c>
      <c r="Z533" t="s">
        <v>6414</v>
      </c>
      <c r="AA533" t="s">
        <v>6415</v>
      </c>
      <c r="AB533">
        <v>3990</v>
      </c>
      <c r="AC533">
        <v>3325</v>
      </c>
      <c r="AD533" t="s">
        <v>101</v>
      </c>
      <c r="AE533">
        <v>0</v>
      </c>
      <c r="AF533">
        <v>0</v>
      </c>
      <c r="AG533" t="s">
        <v>6416</v>
      </c>
      <c r="AH533" t="s">
        <v>6417</v>
      </c>
      <c r="AI533" t="s">
        <v>6418</v>
      </c>
      <c r="AJ533" t="s">
        <v>6419</v>
      </c>
      <c r="AK533" t="s">
        <v>6420</v>
      </c>
      <c r="AL533" t="s">
        <v>6421</v>
      </c>
      <c r="AM533" t="s">
        <v>6422</v>
      </c>
      <c r="AN533" t="s">
        <v>6423</v>
      </c>
      <c r="AO533" t="s">
        <v>6424</v>
      </c>
    </row>
    <row r="534" spans="1:50" x14ac:dyDescent="0.3">
      <c r="A534" t="s">
        <v>6425</v>
      </c>
      <c r="B534" t="str">
        <f>"0001453-4"</f>
        <v>0001453-4</v>
      </c>
      <c r="C534" t="s">
        <v>1644</v>
      </c>
      <c r="D534" t="s">
        <v>110</v>
      </c>
      <c r="E534">
        <v>900</v>
      </c>
      <c r="F534">
        <v>760</v>
      </c>
      <c r="G534">
        <v>40</v>
      </c>
      <c r="K534">
        <v>0</v>
      </c>
      <c r="L534" t="s">
        <v>1466</v>
      </c>
      <c r="M534">
        <v>0.5</v>
      </c>
      <c r="O534">
        <v>4620031186373</v>
      </c>
      <c r="Q534" t="s">
        <v>1544</v>
      </c>
      <c r="S534">
        <v>20</v>
      </c>
      <c r="U534" t="s">
        <v>6426</v>
      </c>
      <c r="V534" t="s">
        <v>673</v>
      </c>
      <c r="Y534">
        <v>9404908000</v>
      </c>
      <c r="Z534" t="s">
        <v>6427</v>
      </c>
      <c r="AA534" t="s">
        <v>6428</v>
      </c>
      <c r="AB534">
        <v>1090</v>
      </c>
      <c r="AC534">
        <v>908</v>
      </c>
      <c r="AD534" t="s">
        <v>240</v>
      </c>
      <c r="AE534">
        <v>0</v>
      </c>
      <c r="AF534">
        <v>0</v>
      </c>
      <c r="AG534" t="s">
        <v>6429</v>
      </c>
      <c r="AH534" t="s">
        <v>6430</v>
      </c>
      <c r="AI534" t="s">
        <v>6431</v>
      </c>
      <c r="AJ534" t="s">
        <v>6432</v>
      </c>
    </row>
    <row r="535" spans="1:50" x14ac:dyDescent="0.3">
      <c r="A535" t="s">
        <v>6433</v>
      </c>
      <c r="B535" t="str">
        <f>"0001698-8"</f>
        <v>0001698-8</v>
      </c>
      <c r="C535" t="s">
        <v>3704</v>
      </c>
      <c r="D535" t="s">
        <v>110</v>
      </c>
      <c r="E535">
        <v>250</v>
      </c>
      <c r="F535">
        <v>90</v>
      </c>
      <c r="G535">
        <v>300</v>
      </c>
      <c r="K535">
        <v>0</v>
      </c>
      <c r="L535" t="s">
        <v>333</v>
      </c>
      <c r="M535">
        <v>0.42</v>
      </c>
      <c r="O535">
        <v>4630035401655</v>
      </c>
      <c r="Q535" t="s">
        <v>3553</v>
      </c>
      <c r="R535" t="s">
        <v>3705</v>
      </c>
      <c r="S535">
        <v>20</v>
      </c>
      <c r="U535" t="s">
        <v>6434</v>
      </c>
      <c r="V535" t="s">
        <v>222</v>
      </c>
      <c r="Y535">
        <v>4202929800</v>
      </c>
      <c r="Z535" t="s">
        <v>6435</v>
      </c>
      <c r="AA535" t="s">
        <v>6436</v>
      </c>
      <c r="AB535">
        <v>1750</v>
      </c>
      <c r="AC535">
        <v>1458</v>
      </c>
      <c r="AD535" t="s">
        <v>760</v>
      </c>
      <c r="AE535">
        <v>0</v>
      </c>
      <c r="AF535">
        <v>0</v>
      </c>
      <c r="AG535" t="s">
        <v>6437</v>
      </c>
      <c r="AH535" t="s">
        <v>6438</v>
      </c>
      <c r="AI535" t="s">
        <v>6439</v>
      </c>
      <c r="AJ535" t="s">
        <v>6440</v>
      </c>
      <c r="AK535" t="s">
        <v>6441</v>
      </c>
      <c r="AL535" t="s">
        <v>6442</v>
      </c>
      <c r="AM535" t="s">
        <v>6443</v>
      </c>
      <c r="AN535" t="s">
        <v>6444</v>
      </c>
      <c r="AO535" t="s">
        <v>6445</v>
      </c>
      <c r="AP535" t="s">
        <v>6446</v>
      </c>
      <c r="AQ535" t="s">
        <v>6447</v>
      </c>
    </row>
    <row r="536" spans="1:50" x14ac:dyDescent="0.3">
      <c r="A536" t="s">
        <v>6448</v>
      </c>
      <c r="B536" t="str">
        <f>"0001699-9"</f>
        <v>0001699-9</v>
      </c>
      <c r="C536" t="s">
        <v>1718</v>
      </c>
      <c r="D536" t="s">
        <v>110</v>
      </c>
      <c r="E536">
        <v>250</v>
      </c>
      <c r="F536">
        <v>90</v>
      </c>
      <c r="G536">
        <v>300</v>
      </c>
      <c r="K536">
        <v>0</v>
      </c>
      <c r="L536" t="s">
        <v>333</v>
      </c>
      <c r="M536">
        <v>0.42</v>
      </c>
      <c r="O536">
        <v>4630035401662</v>
      </c>
      <c r="Q536" t="s">
        <v>3553</v>
      </c>
      <c r="R536" t="s">
        <v>6412</v>
      </c>
      <c r="S536">
        <v>20</v>
      </c>
      <c r="U536" t="s">
        <v>6434</v>
      </c>
      <c r="V536" t="s">
        <v>222</v>
      </c>
      <c r="Y536">
        <v>4202929800</v>
      </c>
      <c r="Z536" t="s">
        <v>6449</v>
      </c>
      <c r="AA536" t="s">
        <v>6450</v>
      </c>
      <c r="AB536">
        <v>1750</v>
      </c>
      <c r="AC536">
        <v>1458</v>
      </c>
      <c r="AD536" t="s">
        <v>760</v>
      </c>
      <c r="AE536">
        <v>0</v>
      </c>
      <c r="AF536">
        <v>0</v>
      </c>
      <c r="AG536" t="s">
        <v>6451</v>
      </c>
      <c r="AH536" t="s">
        <v>6452</v>
      </c>
      <c r="AI536" t="s">
        <v>6453</v>
      </c>
      <c r="AJ536" t="s">
        <v>6454</v>
      </c>
      <c r="AK536" t="s">
        <v>6455</v>
      </c>
      <c r="AL536" t="s">
        <v>6456</v>
      </c>
      <c r="AM536" t="s">
        <v>6457</v>
      </c>
      <c r="AN536" t="s">
        <v>6458</v>
      </c>
      <c r="AO536" t="s">
        <v>6459</v>
      </c>
      <c r="AP536" t="s">
        <v>6460</v>
      </c>
      <c r="AQ536" t="s">
        <v>6461</v>
      </c>
      <c r="AR536" t="s">
        <v>6462</v>
      </c>
      <c r="AS536" t="s">
        <v>6463</v>
      </c>
    </row>
    <row r="537" spans="1:50" x14ac:dyDescent="0.3">
      <c r="A537" t="s">
        <v>6464</v>
      </c>
      <c r="B537" t="str">
        <f>"0001700-9"</f>
        <v>0001700-9</v>
      </c>
      <c r="C537" t="s">
        <v>1397</v>
      </c>
      <c r="D537" t="s">
        <v>110</v>
      </c>
      <c r="E537">
        <v>250</v>
      </c>
      <c r="F537">
        <v>90</v>
      </c>
      <c r="G537">
        <v>300</v>
      </c>
      <c r="K537">
        <v>0</v>
      </c>
      <c r="L537" t="s">
        <v>333</v>
      </c>
      <c r="M537">
        <v>0.42</v>
      </c>
      <c r="O537">
        <v>4630035401679</v>
      </c>
      <c r="Q537" t="s">
        <v>3553</v>
      </c>
      <c r="R537" t="s">
        <v>5574</v>
      </c>
      <c r="S537">
        <v>20</v>
      </c>
      <c r="U537" t="s">
        <v>6434</v>
      </c>
      <c r="V537" t="s">
        <v>222</v>
      </c>
      <c r="Y537">
        <v>4202929800</v>
      </c>
      <c r="Z537" t="s">
        <v>6465</v>
      </c>
      <c r="AA537" t="s">
        <v>6466</v>
      </c>
      <c r="AB537">
        <v>1750</v>
      </c>
      <c r="AC537">
        <v>1458</v>
      </c>
      <c r="AD537" t="s">
        <v>760</v>
      </c>
      <c r="AE537">
        <v>0</v>
      </c>
      <c r="AF537">
        <v>0</v>
      </c>
      <c r="AG537" t="s">
        <v>6467</v>
      </c>
      <c r="AH537" t="s">
        <v>6468</v>
      </c>
      <c r="AI537" t="s">
        <v>6469</v>
      </c>
      <c r="AJ537" t="s">
        <v>6470</v>
      </c>
      <c r="AK537" t="s">
        <v>6471</v>
      </c>
      <c r="AL537" t="s">
        <v>6472</v>
      </c>
      <c r="AM537" t="s">
        <v>6473</v>
      </c>
      <c r="AN537" t="s">
        <v>6474</v>
      </c>
      <c r="AO537" t="s">
        <v>6475</v>
      </c>
      <c r="AP537" t="s">
        <v>6476</v>
      </c>
      <c r="AQ537" t="s">
        <v>6477</v>
      </c>
      <c r="AR537" t="s">
        <v>6478</v>
      </c>
      <c r="AS537" t="s">
        <v>6479</v>
      </c>
    </row>
    <row r="538" spans="1:50" x14ac:dyDescent="0.3">
      <c r="A538" t="s">
        <v>6480</v>
      </c>
      <c r="B538" t="str">
        <f>"0001564-4"</f>
        <v>0001564-4</v>
      </c>
      <c r="C538" t="s">
        <v>304</v>
      </c>
      <c r="D538" t="s">
        <v>305</v>
      </c>
      <c r="E538">
        <v>1120</v>
      </c>
      <c r="F538">
        <v>380</v>
      </c>
      <c r="G538">
        <v>100</v>
      </c>
      <c r="K538">
        <v>0</v>
      </c>
      <c r="L538" s="1">
        <v>45752</v>
      </c>
      <c r="M538">
        <v>5.3</v>
      </c>
      <c r="O538">
        <v>4620031187370</v>
      </c>
      <c r="Q538" t="s">
        <v>1544</v>
      </c>
      <c r="R538" t="s">
        <v>3554</v>
      </c>
      <c r="S538">
        <v>20</v>
      </c>
      <c r="U538" t="s">
        <v>6481</v>
      </c>
      <c r="V538" t="s">
        <v>181</v>
      </c>
      <c r="Y538">
        <v>9401710009</v>
      </c>
      <c r="Z538" t="s">
        <v>6482</v>
      </c>
      <c r="AA538" t="s">
        <v>6483</v>
      </c>
      <c r="AB538">
        <v>2750</v>
      </c>
      <c r="AC538">
        <v>2292</v>
      </c>
      <c r="AD538" t="s">
        <v>101</v>
      </c>
      <c r="AE538">
        <v>0</v>
      </c>
      <c r="AF538">
        <v>0</v>
      </c>
      <c r="AG538" t="s">
        <v>6484</v>
      </c>
      <c r="AH538" t="s">
        <v>6485</v>
      </c>
      <c r="AI538" t="s">
        <v>6486</v>
      </c>
      <c r="AJ538" t="s">
        <v>6487</v>
      </c>
    </row>
    <row r="539" spans="1:50" x14ac:dyDescent="0.3">
      <c r="A539" t="s">
        <v>6488</v>
      </c>
      <c r="B539" t="str">
        <f>"0004238-10.2"</f>
        <v>0004238-10.2</v>
      </c>
      <c r="C539" t="s">
        <v>116</v>
      </c>
      <c r="D539" t="s">
        <v>305</v>
      </c>
      <c r="E539">
        <v>1130</v>
      </c>
      <c r="F539">
        <v>380</v>
      </c>
      <c r="G539">
        <v>110</v>
      </c>
      <c r="K539">
        <v>0</v>
      </c>
      <c r="L539" s="2">
        <v>12905</v>
      </c>
      <c r="M539">
        <v>5.0999999999999996</v>
      </c>
      <c r="O539">
        <v>4630035404038</v>
      </c>
      <c r="Q539" t="s">
        <v>88</v>
      </c>
      <c r="S539">
        <v>20</v>
      </c>
      <c r="U539" t="s">
        <v>6489</v>
      </c>
      <c r="V539" t="s">
        <v>4650</v>
      </c>
      <c r="Y539">
        <v>9401710009</v>
      </c>
      <c r="Z539" t="s">
        <v>6490</v>
      </c>
      <c r="AA539" t="s">
        <v>6491</v>
      </c>
      <c r="AB539">
        <v>2500</v>
      </c>
      <c r="AC539">
        <v>2083</v>
      </c>
      <c r="AD539" t="s">
        <v>101</v>
      </c>
      <c r="AE539">
        <v>0</v>
      </c>
      <c r="AF539">
        <v>0</v>
      </c>
      <c r="AG539" t="s">
        <v>6492</v>
      </c>
      <c r="AH539" t="s">
        <v>6493</v>
      </c>
      <c r="AI539" t="s">
        <v>6494</v>
      </c>
      <c r="AJ539" t="s">
        <v>6495</v>
      </c>
      <c r="AK539" t="s">
        <v>6496</v>
      </c>
      <c r="AL539" t="s">
        <v>6497</v>
      </c>
      <c r="AM539" t="s">
        <v>6498</v>
      </c>
      <c r="AN539" t="s">
        <v>6499</v>
      </c>
      <c r="AO539" t="s">
        <v>6500</v>
      </c>
      <c r="AP539" t="s">
        <v>6501</v>
      </c>
      <c r="AQ539" t="s">
        <v>6502</v>
      </c>
    </row>
    <row r="540" spans="1:50" x14ac:dyDescent="0.3">
      <c r="A540" t="s">
        <v>6503</v>
      </c>
      <c r="B540" t="str">
        <f>"0003048-04"</f>
        <v>0003048-04</v>
      </c>
      <c r="C540" t="s">
        <v>304</v>
      </c>
      <c r="D540" t="s">
        <v>280</v>
      </c>
      <c r="E540">
        <v>950</v>
      </c>
      <c r="F540">
        <v>630</v>
      </c>
      <c r="G540">
        <v>140</v>
      </c>
      <c r="H540">
        <v>95</v>
      </c>
      <c r="I540">
        <v>54</v>
      </c>
      <c r="J540">
        <v>82</v>
      </c>
      <c r="K540" t="s">
        <v>6504</v>
      </c>
      <c r="L540" s="1">
        <v>45878</v>
      </c>
      <c r="M540">
        <v>8.4</v>
      </c>
      <c r="O540">
        <v>4630074141741</v>
      </c>
      <c r="Q540" t="s">
        <v>1544</v>
      </c>
      <c r="R540" t="s">
        <v>1869</v>
      </c>
      <c r="S540">
        <v>10</v>
      </c>
      <c r="U540" t="s">
        <v>6505</v>
      </c>
      <c r="V540" t="s">
        <v>854</v>
      </c>
      <c r="Y540">
        <v>9403500009</v>
      </c>
      <c r="Z540" t="s">
        <v>6506</v>
      </c>
      <c r="AA540" t="s">
        <v>6507</v>
      </c>
      <c r="AB540">
        <v>6282</v>
      </c>
      <c r="AC540">
        <v>5235</v>
      </c>
      <c r="AD540" t="s">
        <v>288</v>
      </c>
      <c r="AE540">
        <v>0</v>
      </c>
      <c r="AF540">
        <v>0</v>
      </c>
      <c r="AG540" t="s">
        <v>6508</v>
      </c>
      <c r="AH540" t="s">
        <v>6509</v>
      </c>
      <c r="AI540" t="s">
        <v>6510</v>
      </c>
      <c r="AJ540" t="s">
        <v>6511</v>
      </c>
      <c r="AK540" t="s">
        <v>6512</v>
      </c>
      <c r="AL540" t="s">
        <v>6513</v>
      </c>
      <c r="AM540" t="s">
        <v>6514</v>
      </c>
      <c r="AN540" t="s">
        <v>6515</v>
      </c>
      <c r="AO540" t="s">
        <v>6516</v>
      </c>
      <c r="AP540" t="s">
        <v>6517</v>
      </c>
      <c r="AQ540" t="s">
        <v>6518</v>
      </c>
    </row>
    <row r="541" spans="1:50" x14ac:dyDescent="0.3">
      <c r="A541" t="s">
        <v>6519</v>
      </c>
      <c r="B541" t="str">
        <f>"0001582.62"</f>
        <v>0001582.62</v>
      </c>
      <c r="C541" t="s">
        <v>4246</v>
      </c>
      <c r="D541" t="s">
        <v>4256</v>
      </c>
      <c r="E541">
        <v>1265</v>
      </c>
      <c r="F541">
        <v>850</v>
      </c>
      <c r="G541">
        <v>120</v>
      </c>
      <c r="H541">
        <v>123</v>
      </c>
      <c r="I541">
        <v>80</v>
      </c>
      <c r="J541">
        <v>103</v>
      </c>
      <c r="K541" t="s">
        <v>4257</v>
      </c>
      <c r="L541" t="s">
        <v>3537</v>
      </c>
      <c r="M541">
        <v>32</v>
      </c>
      <c r="N541">
        <v>0.5</v>
      </c>
      <c r="O541">
        <v>4620031187790</v>
      </c>
      <c r="Q541" t="s">
        <v>1544</v>
      </c>
      <c r="S541">
        <v>10</v>
      </c>
      <c r="U541" t="s">
        <v>4258</v>
      </c>
      <c r="V541" t="s">
        <v>1132</v>
      </c>
      <c r="Y541">
        <v>9403500009</v>
      </c>
      <c r="Z541" t="s">
        <v>6520</v>
      </c>
      <c r="AA541" t="s">
        <v>6521</v>
      </c>
      <c r="AB541">
        <v>10490</v>
      </c>
      <c r="AC541">
        <v>8742</v>
      </c>
      <c r="AD541" t="s">
        <v>288</v>
      </c>
      <c r="AE541">
        <v>0</v>
      </c>
      <c r="AF541">
        <v>0</v>
      </c>
      <c r="AG541" t="s">
        <v>6522</v>
      </c>
      <c r="AH541" t="s">
        <v>6523</v>
      </c>
      <c r="AI541" t="s">
        <v>6524</v>
      </c>
      <c r="AJ541" t="s">
        <v>6525</v>
      </c>
      <c r="AK541" t="s">
        <v>6526</v>
      </c>
    </row>
    <row r="542" spans="1:50" x14ac:dyDescent="0.3">
      <c r="A542" t="s">
        <v>6527</v>
      </c>
      <c r="B542" t="str">
        <f>"0001288.9.2"</f>
        <v>0001288.9.2</v>
      </c>
      <c r="C542" t="s">
        <v>304</v>
      </c>
      <c r="D542" t="s">
        <v>1050</v>
      </c>
      <c r="E542">
        <v>860</v>
      </c>
      <c r="F542">
        <v>530</v>
      </c>
      <c r="G542">
        <v>195</v>
      </c>
      <c r="I542">
        <v>80</v>
      </c>
      <c r="J542">
        <v>92</v>
      </c>
      <c r="K542">
        <v>0</v>
      </c>
      <c r="L542" t="s">
        <v>1979</v>
      </c>
      <c r="M542">
        <v>38.5</v>
      </c>
      <c r="N542">
        <v>0.5</v>
      </c>
      <c r="O542">
        <v>4620031184294</v>
      </c>
      <c r="Q542" t="s">
        <v>1544</v>
      </c>
      <c r="R542" t="s">
        <v>1869</v>
      </c>
      <c r="S542">
        <v>20</v>
      </c>
      <c r="U542" t="s">
        <v>6528</v>
      </c>
      <c r="V542" t="s">
        <v>1179</v>
      </c>
      <c r="Y542">
        <v>9403601001</v>
      </c>
      <c r="Z542" t="s">
        <v>6529</v>
      </c>
      <c r="AA542" t="s">
        <v>6530</v>
      </c>
      <c r="AB542">
        <v>9990</v>
      </c>
      <c r="AC542">
        <v>8325</v>
      </c>
      <c r="AD542" t="s">
        <v>1125</v>
      </c>
      <c r="AE542">
        <v>0</v>
      </c>
      <c r="AF542">
        <v>0</v>
      </c>
      <c r="AG542" t="s">
        <v>6531</v>
      </c>
      <c r="AH542" t="s">
        <v>6532</v>
      </c>
      <c r="AI542" t="s">
        <v>6533</v>
      </c>
      <c r="AJ542" t="s">
        <v>6534</v>
      </c>
      <c r="AK542" t="s">
        <v>6535</v>
      </c>
      <c r="AL542" t="s">
        <v>6536</v>
      </c>
      <c r="AM542" t="s">
        <v>6537</v>
      </c>
      <c r="AN542" t="s">
        <v>6538</v>
      </c>
      <c r="AO542" t="s">
        <v>6539</v>
      </c>
      <c r="AP542" t="s">
        <v>6540</v>
      </c>
      <c r="AQ542" t="s">
        <v>6541</v>
      </c>
      <c r="AR542" t="s">
        <v>6542</v>
      </c>
      <c r="AS542" t="s">
        <v>6543</v>
      </c>
      <c r="AT542" t="s">
        <v>6544</v>
      </c>
      <c r="AU542" t="s">
        <v>6545</v>
      </c>
      <c r="AV542" t="s">
        <v>6546</v>
      </c>
      <c r="AW542" t="s">
        <v>6547</v>
      </c>
      <c r="AX542" t="s">
        <v>6548</v>
      </c>
    </row>
    <row r="543" spans="1:50" x14ac:dyDescent="0.3">
      <c r="A543" t="s">
        <v>6549</v>
      </c>
      <c r="B543" t="str">
        <f>"0001288.9.7"</f>
        <v>0001288.9.7</v>
      </c>
      <c r="C543" t="s">
        <v>304</v>
      </c>
      <c r="D543" t="s">
        <v>1050</v>
      </c>
      <c r="E543">
        <v>860</v>
      </c>
      <c r="F543">
        <v>530</v>
      </c>
      <c r="G543">
        <v>195</v>
      </c>
      <c r="I543">
        <v>80</v>
      </c>
      <c r="J543">
        <v>92</v>
      </c>
      <c r="K543">
        <v>0</v>
      </c>
      <c r="L543" t="s">
        <v>1979</v>
      </c>
      <c r="M543">
        <v>38.5</v>
      </c>
      <c r="N543">
        <v>0.5</v>
      </c>
      <c r="O543">
        <v>4620031184317</v>
      </c>
      <c r="Q543" t="s">
        <v>1544</v>
      </c>
      <c r="R543" t="s">
        <v>1869</v>
      </c>
      <c r="S543">
        <v>20</v>
      </c>
      <c r="U543" t="s">
        <v>6550</v>
      </c>
      <c r="V543" t="s">
        <v>1179</v>
      </c>
      <c r="Y543">
        <v>9403601001</v>
      </c>
      <c r="Z543" t="s">
        <v>6551</v>
      </c>
      <c r="AA543" t="s">
        <v>6552</v>
      </c>
      <c r="AB543">
        <v>9990</v>
      </c>
      <c r="AC543">
        <v>8325</v>
      </c>
      <c r="AD543" t="s">
        <v>1125</v>
      </c>
      <c r="AE543">
        <v>0</v>
      </c>
      <c r="AF543">
        <v>0</v>
      </c>
      <c r="AG543" t="s">
        <v>6553</v>
      </c>
      <c r="AH543" t="s">
        <v>6554</v>
      </c>
      <c r="AI543" t="s">
        <v>6555</v>
      </c>
      <c r="AJ543" t="s">
        <v>6556</v>
      </c>
      <c r="AK543" t="s">
        <v>6557</v>
      </c>
      <c r="AL543" t="s">
        <v>6558</v>
      </c>
      <c r="AM543" t="s">
        <v>6559</v>
      </c>
      <c r="AN543" t="s">
        <v>6560</v>
      </c>
      <c r="AO543" t="s">
        <v>6561</v>
      </c>
      <c r="AP543" t="s">
        <v>6562</v>
      </c>
      <c r="AQ543" t="s">
        <v>6563</v>
      </c>
      <c r="AR543" t="s">
        <v>6564</v>
      </c>
      <c r="AS543" t="s">
        <v>6565</v>
      </c>
      <c r="AT543" t="s">
        <v>6566</v>
      </c>
    </row>
    <row r="544" spans="1:50" x14ac:dyDescent="0.3">
      <c r="A544" t="s">
        <v>6567</v>
      </c>
      <c r="B544" t="str">
        <f>"0001315.9.4"</f>
        <v>0001315.9.4</v>
      </c>
      <c r="C544" t="s">
        <v>304</v>
      </c>
      <c r="D544" t="s">
        <v>1050</v>
      </c>
      <c r="E544">
        <v>860</v>
      </c>
      <c r="F544">
        <v>520</v>
      </c>
      <c r="G544">
        <v>225</v>
      </c>
      <c r="K544">
        <v>0</v>
      </c>
      <c r="L544" t="s">
        <v>6568</v>
      </c>
      <c r="M544">
        <v>45.6</v>
      </c>
      <c r="N544">
        <v>0.5</v>
      </c>
      <c r="O544">
        <v>4620031184324</v>
      </c>
      <c r="Q544" t="s">
        <v>1544</v>
      </c>
      <c r="S544">
        <v>20</v>
      </c>
      <c r="U544" t="s">
        <v>1424</v>
      </c>
      <c r="V544" t="s">
        <v>1179</v>
      </c>
      <c r="Y544">
        <v>9403601001</v>
      </c>
      <c r="Z544" t="s">
        <v>6569</v>
      </c>
      <c r="AA544" t="s">
        <v>6570</v>
      </c>
      <c r="AB544">
        <v>10490</v>
      </c>
      <c r="AC544">
        <v>8742</v>
      </c>
      <c r="AD544" t="s">
        <v>1125</v>
      </c>
      <c r="AE544">
        <v>0</v>
      </c>
      <c r="AF544">
        <v>0</v>
      </c>
      <c r="AG544" t="s">
        <v>6571</v>
      </c>
      <c r="AH544" t="s">
        <v>6572</v>
      </c>
      <c r="AI544" t="s">
        <v>6573</v>
      </c>
      <c r="AJ544" t="s">
        <v>6574</v>
      </c>
      <c r="AK544" t="s">
        <v>6575</v>
      </c>
      <c r="AL544" t="s">
        <v>6576</v>
      </c>
      <c r="AM544" t="s">
        <v>6577</v>
      </c>
      <c r="AN544" t="s">
        <v>6578</v>
      </c>
      <c r="AO544" t="s">
        <v>6579</v>
      </c>
      <c r="AP544" t="s">
        <v>6580</v>
      </c>
      <c r="AQ544" t="s">
        <v>6581</v>
      </c>
      <c r="AR544" t="s">
        <v>6582</v>
      </c>
      <c r="AS544" t="s">
        <v>6583</v>
      </c>
      <c r="AT544" t="s">
        <v>6584</v>
      </c>
      <c r="AU544" t="s">
        <v>6585</v>
      </c>
      <c r="AV544" t="s">
        <v>6586</v>
      </c>
      <c r="AW544" t="s">
        <v>6587</v>
      </c>
    </row>
    <row r="545" spans="1:49" x14ac:dyDescent="0.3">
      <c r="A545" t="s">
        <v>6588</v>
      </c>
      <c r="B545" t="str">
        <f>"0001315.9.5"</f>
        <v>0001315.9.5</v>
      </c>
      <c r="C545" t="s">
        <v>304</v>
      </c>
      <c r="D545" t="s">
        <v>1050</v>
      </c>
      <c r="E545">
        <v>860</v>
      </c>
      <c r="F545">
        <v>520</v>
      </c>
      <c r="G545">
        <v>225</v>
      </c>
      <c r="I545">
        <v>80</v>
      </c>
      <c r="J545">
        <v>92</v>
      </c>
      <c r="K545">
        <v>0</v>
      </c>
      <c r="L545" t="s">
        <v>6568</v>
      </c>
      <c r="M545">
        <v>45.6</v>
      </c>
      <c r="N545">
        <v>0.5</v>
      </c>
      <c r="O545">
        <v>4620031184331</v>
      </c>
      <c r="Q545" t="s">
        <v>1544</v>
      </c>
      <c r="S545">
        <v>20</v>
      </c>
      <c r="U545" t="s">
        <v>1424</v>
      </c>
      <c r="V545" t="s">
        <v>1179</v>
      </c>
      <c r="Y545">
        <v>9403601001</v>
      </c>
      <c r="Z545" t="s">
        <v>6589</v>
      </c>
      <c r="AA545" t="s">
        <v>6590</v>
      </c>
      <c r="AB545">
        <v>10490</v>
      </c>
      <c r="AC545">
        <v>8742</v>
      </c>
      <c r="AD545" t="s">
        <v>1125</v>
      </c>
      <c r="AE545">
        <v>0</v>
      </c>
      <c r="AF545">
        <v>0</v>
      </c>
      <c r="AG545" t="s">
        <v>6591</v>
      </c>
      <c r="AH545" t="s">
        <v>6592</v>
      </c>
      <c r="AI545" t="s">
        <v>6593</v>
      </c>
      <c r="AJ545" t="s">
        <v>6594</v>
      </c>
      <c r="AK545" t="s">
        <v>6595</v>
      </c>
      <c r="AL545" t="s">
        <v>6596</v>
      </c>
      <c r="AM545" t="s">
        <v>6597</v>
      </c>
      <c r="AN545" t="s">
        <v>6598</v>
      </c>
      <c r="AO545" t="s">
        <v>6599</v>
      </c>
      <c r="AP545" t="s">
        <v>6600</v>
      </c>
      <c r="AQ545" t="s">
        <v>6601</v>
      </c>
      <c r="AR545" t="s">
        <v>6602</v>
      </c>
      <c r="AS545" t="s">
        <v>6603</v>
      </c>
      <c r="AT545" t="s">
        <v>6604</v>
      </c>
      <c r="AU545" t="s">
        <v>6605</v>
      </c>
      <c r="AV545" t="s">
        <v>6606</v>
      </c>
      <c r="AW545" t="s">
        <v>6607</v>
      </c>
    </row>
    <row r="546" spans="1:49" x14ac:dyDescent="0.3">
      <c r="A546" t="s">
        <v>6608</v>
      </c>
      <c r="B546" t="str">
        <f>"0004238-10.7"</f>
        <v>0004238-10.7</v>
      </c>
      <c r="C546" t="s">
        <v>1830</v>
      </c>
      <c r="D546" t="s">
        <v>305</v>
      </c>
      <c r="E546">
        <v>1130</v>
      </c>
      <c r="F546">
        <v>380</v>
      </c>
      <c r="G546">
        <v>110</v>
      </c>
      <c r="K546">
        <v>0</v>
      </c>
      <c r="L546" s="2">
        <v>12905</v>
      </c>
      <c r="M546">
        <v>5.0999999999999996</v>
      </c>
      <c r="O546">
        <v>4630035404076</v>
      </c>
      <c r="Q546" t="s">
        <v>88</v>
      </c>
      <c r="S546">
        <v>20</v>
      </c>
      <c r="U546" t="s">
        <v>6489</v>
      </c>
      <c r="V546" t="s">
        <v>4650</v>
      </c>
      <c r="Y546">
        <v>9401710009</v>
      </c>
      <c r="Z546" t="s">
        <v>6609</v>
      </c>
      <c r="AA546" t="s">
        <v>6610</v>
      </c>
      <c r="AB546">
        <v>2500</v>
      </c>
      <c r="AC546">
        <v>2083</v>
      </c>
      <c r="AD546" t="s">
        <v>101</v>
      </c>
      <c r="AE546">
        <v>0</v>
      </c>
      <c r="AF546">
        <v>0</v>
      </c>
      <c r="AG546" t="s">
        <v>6611</v>
      </c>
      <c r="AH546" t="s">
        <v>6612</v>
      </c>
      <c r="AI546" t="s">
        <v>6613</v>
      </c>
      <c r="AJ546" t="s">
        <v>6614</v>
      </c>
      <c r="AK546" t="s">
        <v>6615</v>
      </c>
      <c r="AL546" t="s">
        <v>6616</v>
      </c>
      <c r="AM546" t="s">
        <v>6617</v>
      </c>
      <c r="AN546" t="s">
        <v>6618</v>
      </c>
      <c r="AO546" t="s">
        <v>6619</v>
      </c>
      <c r="AP546" t="s">
        <v>6620</v>
      </c>
    </row>
    <row r="547" spans="1:49" x14ac:dyDescent="0.3">
      <c r="A547" t="s">
        <v>6621</v>
      </c>
      <c r="B547" t="str">
        <f>"0004238-10.6"</f>
        <v>0004238-10.6</v>
      </c>
      <c r="C547" t="s">
        <v>351</v>
      </c>
      <c r="D547" t="s">
        <v>305</v>
      </c>
      <c r="E547">
        <v>1120</v>
      </c>
      <c r="F547">
        <v>380</v>
      </c>
      <c r="G547">
        <v>100</v>
      </c>
      <c r="K547">
        <v>0</v>
      </c>
      <c r="L547" s="1">
        <v>45752</v>
      </c>
      <c r="M547">
        <v>5.3</v>
      </c>
      <c r="O547">
        <v>4630035404069</v>
      </c>
      <c r="Q547" t="s">
        <v>88</v>
      </c>
      <c r="S547">
        <v>20</v>
      </c>
      <c r="U547" t="s">
        <v>5622</v>
      </c>
      <c r="V547" t="s">
        <v>4650</v>
      </c>
      <c r="Y547">
        <v>9401710009</v>
      </c>
      <c r="Z547" t="s">
        <v>6622</v>
      </c>
      <c r="AA547" t="s">
        <v>6623</v>
      </c>
      <c r="AB547">
        <v>2750</v>
      </c>
      <c r="AC547">
        <v>2292</v>
      </c>
      <c r="AD547" t="s">
        <v>101</v>
      </c>
      <c r="AE547">
        <v>0</v>
      </c>
      <c r="AF547">
        <v>0</v>
      </c>
      <c r="AG547" t="s">
        <v>6624</v>
      </c>
      <c r="AH547" t="s">
        <v>6625</v>
      </c>
      <c r="AI547" t="s">
        <v>6626</v>
      </c>
      <c r="AJ547" t="s">
        <v>6627</v>
      </c>
      <c r="AK547" t="s">
        <v>6628</v>
      </c>
      <c r="AL547" t="s">
        <v>6629</v>
      </c>
      <c r="AM547" t="s">
        <v>6630</v>
      </c>
      <c r="AN547" t="s">
        <v>6631</v>
      </c>
    </row>
    <row r="548" spans="1:49" x14ac:dyDescent="0.3">
      <c r="A548" t="s">
        <v>6632</v>
      </c>
      <c r="B548" t="str">
        <f>"0001442.9.3"</f>
        <v>0001442.9.3</v>
      </c>
      <c r="C548" t="s">
        <v>304</v>
      </c>
      <c r="D548" t="s">
        <v>1050</v>
      </c>
      <c r="E548">
        <v>1729</v>
      </c>
      <c r="F548">
        <v>729</v>
      </c>
      <c r="G548">
        <v>210</v>
      </c>
      <c r="K548">
        <v>0</v>
      </c>
      <c r="L548" t="s">
        <v>6633</v>
      </c>
      <c r="M548">
        <v>80</v>
      </c>
      <c r="N548">
        <v>0.5</v>
      </c>
      <c r="O548">
        <v>4620031183846</v>
      </c>
      <c r="Q548" t="s">
        <v>1544</v>
      </c>
      <c r="R548" t="s">
        <v>1869</v>
      </c>
      <c r="S548">
        <v>10</v>
      </c>
      <c r="U548" t="s">
        <v>6634</v>
      </c>
      <c r="V548" t="s">
        <v>1132</v>
      </c>
      <c r="Y548">
        <v>9403500001</v>
      </c>
      <c r="Z548" t="s">
        <v>6635</v>
      </c>
      <c r="AA548" t="s">
        <v>6636</v>
      </c>
      <c r="AB548">
        <v>18990</v>
      </c>
      <c r="AC548">
        <v>15825</v>
      </c>
      <c r="AD548" t="s">
        <v>1057</v>
      </c>
      <c r="AE548">
        <v>0</v>
      </c>
      <c r="AF548">
        <v>0</v>
      </c>
      <c r="AG548" t="s">
        <v>6637</v>
      </c>
      <c r="AH548" t="s">
        <v>6638</v>
      </c>
      <c r="AI548" t="s">
        <v>6639</v>
      </c>
      <c r="AJ548" t="s">
        <v>6640</v>
      </c>
      <c r="AK548" t="s">
        <v>6641</v>
      </c>
      <c r="AL548" t="s">
        <v>6642</v>
      </c>
    </row>
    <row r="549" spans="1:49" x14ac:dyDescent="0.3">
      <c r="A549" t="s">
        <v>6643</v>
      </c>
      <c r="B549" t="str">
        <f>"0001176.35/1"</f>
        <v>0001176.35/1</v>
      </c>
      <c r="C549" t="s">
        <v>3594</v>
      </c>
      <c r="D549" t="s">
        <v>4256</v>
      </c>
      <c r="E549">
        <v>1442</v>
      </c>
      <c r="F549">
        <v>922</v>
      </c>
      <c r="G549">
        <v>140</v>
      </c>
      <c r="H549">
        <v>140</v>
      </c>
      <c r="I549">
        <v>76</v>
      </c>
      <c r="J549">
        <v>89</v>
      </c>
      <c r="K549" t="s">
        <v>6644</v>
      </c>
      <c r="L549" t="s">
        <v>6645</v>
      </c>
      <c r="M549">
        <v>28.8</v>
      </c>
      <c r="O549">
        <v>4610018237976</v>
      </c>
      <c r="Q549" t="s">
        <v>1544</v>
      </c>
      <c r="R549" t="s">
        <v>6646</v>
      </c>
      <c r="S549">
        <v>20</v>
      </c>
      <c r="U549" t="s">
        <v>6647</v>
      </c>
      <c r="V549" t="s">
        <v>181</v>
      </c>
      <c r="Y549">
        <v>9403500009</v>
      </c>
      <c r="Z549" t="s">
        <v>6648</v>
      </c>
      <c r="AA549" t="s">
        <v>6649</v>
      </c>
      <c r="AB549">
        <v>8000</v>
      </c>
      <c r="AC549">
        <v>6667</v>
      </c>
      <c r="AD549" t="s">
        <v>1057</v>
      </c>
      <c r="AE549">
        <v>0</v>
      </c>
      <c r="AF549">
        <v>0</v>
      </c>
      <c r="AG549" t="s">
        <v>6650</v>
      </c>
      <c r="AH549" t="s">
        <v>6651</v>
      </c>
      <c r="AI549" t="s">
        <v>6652</v>
      </c>
      <c r="AJ549" t="s">
        <v>6653</v>
      </c>
      <c r="AK549" t="s">
        <v>6654</v>
      </c>
    </row>
    <row r="550" spans="1:49" x14ac:dyDescent="0.3">
      <c r="A550" t="s">
        <v>6655</v>
      </c>
      <c r="B550" t="str">
        <f>"0001772.69"</f>
        <v>0001772.69</v>
      </c>
      <c r="C550" t="s">
        <v>1397</v>
      </c>
      <c r="D550" t="s">
        <v>1050</v>
      </c>
      <c r="E550">
        <v>1220</v>
      </c>
      <c r="F550">
        <v>570</v>
      </c>
      <c r="G550">
        <v>100</v>
      </c>
      <c r="I550">
        <v>120</v>
      </c>
      <c r="J550">
        <v>76</v>
      </c>
      <c r="K550">
        <v>0</v>
      </c>
      <c r="L550" s="1">
        <v>45795</v>
      </c>
      <c r="M550">
        <v>17</v>
      </c>
      <c r="O550">
        <v>4630039552544</v>
      </c>
      <c r="Q550" t="s">
        <v>1544</v>
      </c>
      <c r="R550" t="s">
        <v>4004</v>
      </c>
      <c r="S550">
        <v>20</v>
      </c>
      <c r="U550" t="s">
        <v>5818</v>
      </c>
      <c r="V550" t="s">
        <v>3838</v>
      </c>
      <c r="Y550">
        <v>9403105100</v>
      </c>
      <c r="Z550" t="s">
        <v>6656</v>
      </c>
      <c r="AA550" t="s">
        <v>6657</v>
      </c>
      <c r="AB550">
        <v>12478</v>
      </c>
      <c r="AC550">
        <v>10398</v>
      </c>
      <c r="AD550" t="s">
        <v>3841</v>
      </c>
      <c r="AE550">
        <v>0</v>
      </c>
      <c r="AF550">
        <v>0</v>
      </c>
      <c r="AG550" t="s">
        <v>6658</v>
      </c>
      <c r="AH550" t="s">
        <v>6659</v>
      </c>
      <c r="AI550" t="s">
        <v>6660</v>
      </c>
      <c r="AJ550" t="s">
        <v>6661</v>
      </c>
      <c r="AK550" t="s">
        <v>6662</v>
      </c>
      <c r="AL550" t="s">
        <v>6663</v>
      </c>
      <c r="AM550" t="s">
        <v>6664</v>
      </c>
      <c r="AN550" t="s">
        <v>6665</v>
      </c>
      <c r="AO550" t="s">
        <v>6666</v>
      </c>
    </row>
    <row r="551" spans="1:49" x14ac:dyDescent="0.3">
      <c r="A551" t="s">
        <v>6667</v>
      </c>
      <c r="B551" t="str">
        <f>"0001823.6"</f>
        <v>0001823.6</v>
      </c>
      <c r="C551" t="s">
        <v>5036</v>
      </c>
      <c r="D551" t="s">
        <v>305</v>
      </c>
      <c r="E551">
        <v>1310</v>
      </c>
      <c r="F551">
        <v>530</v>
      </c>
      <c r="G551">
        <v>120</v>
      </c>
      <c r="I551">
        <v>86</v>
      </c>
      <c r="J551">
        <v>210</v>
      </c>
      <c r="K551">
        <v>0</v>
      </c>
      <c r="L551" s="1">
        <v>45919</v>
      </c>
      <c r="M551">
        <v>18.5</v>
      </c>
      <c r="O551">
        <v>4630039553855</v>
      </c>
      <c r="Q551" t="s">
        <v>1544</v>
      </c>
      <c r="S551">
        <v>20</v>
      </c>
      <c r="U551" t="s">
        <v>6260</v>
      </c>
      <c r="V551" t="s">
        <v>6274</v>
      </c>
      <c r="Y551">
        <v>9506919000</v>
      </c>
      <c r="Z551" t="s">
        <v>6668</v>
      </c>
      <c r="AA551" t="s">
        <v>6669</v>
      </c>
      <c r="AB551">
        <v>12990</v>
      </c>
      <c r="AC551">
        <v>10825</v>
      </c>
      <c r="AD551" t="s">
        <v>6264</v>
      </c>
      <c r="AE551">
        <v>0</v>
      </c>
      <c r="AF551">
        <v>0</v>
      </c>
      <c r="AG551" t="s">
        <v>6670</v>
      </c>
      <c r="AH551" t="s">
        <v>6671</v>
      </c>
      <c r="AI551" t="s">
        <v>6672</v>
      </c>
      <c r="AJ551" t="s">
        <v>6673</v>
      </c>
      <c r="AK551" t="s">
        <v>6674</v>
      </c>
      <c r="AL551" t="s">
        <v>6675</v>
      </c>
      <c r="AM551" t="s">
        <v>6676</v>
      </c>
    </row>
    <row r="552" spans="1:49" x14ac:dyDescent="0.3">
      <c r="A552" t="s">
        <v>6677</v>
      </c>
      <c r="B552" t="str">
        <f>"0001823.12"</f>
        <v>0001823.12</v>
      </c>
      <c r="C552" t="s">
        <v>1830</v>
      </c>
      <c r="D552" t="s">
        <v>305</v>
      </c>
      <c r="E552">
        <v>1310</v>
      </c>
      <c r="F552">
        <v>530</v>
      </c>
      <c r="G552">
        <v>120</v>
      </c>
      <c r="I552">
        <v>86</v>
      </c>
      <c r="J552">
        <v>210</v>
      </c>
      <c r="K552">
        <v>0</v>
      </c>
      <c r="L552" s="1">
        <v>45919</v>
      </c>
      <c r="M552">
        <v>18.5</v>
      </c>
      <c r="O552">
        <v>4630039553893</v>
      </c>
      <c r="Q552" t="s">
        <v>1544</v>
      </c>
      <c r="S552">
        <v>20</v>
      </c>
      <c r="U552" t="s">
        <v>6260</v>
      </c>
      <c r="V552" t="s">
        <v>6261</v>
      </c>
      <c r="Y552">
        <v>9506919000</v>
      </c>
      <c r="Z552" t="s">
        <v>6678</v>
      </c>
      <c r="AA552" t="s">
        <v>6679</v>
      </c>
      <c r="AB552">
        <v>12990</v>
      </c>
      <c r="AC552">
        <v>10825</v>
      </c>
      <c r="AD552" t="s">
        <v>6264</v>
      </c>
      <c r="AE552">
        <v>0</v>
      </c>
      <c r="AF552">
        <v>0</v>
      </c>
      <c r="AG552" t="s">
        <v>6680</v>
      </c>
      <c r="AH552" t="s">
        <v>6681</v>
      </c>
      <c r="AI552" t="s">
        <v>6682</v>
      </c>
      <c r="AJ552" t="s">
        <v>6683</v>
      </c>
      <c r="AK552" t="s">
        <v>6684</v>
      </c>
      <c r="AL552" t="s">
        <v>6685</v>
      </c>
      <c r="AM552" t="s">
        <v>6686</v>
      </c>
      <c r="AN552" t="s">
        <v>6687</v>
      </c>
    </row>
    <row r="553" spans="1:49" x14ac:dyDescent="0.3">
      <c r="A553" t="s">
        <v>6688</v>
      </c>
      <c r="B553" t="str">
        <f>"0001823.4"</f>
        <v>0001823.4</v>
      </c>
      <c r="C553" t="s">
        <v>116</v>
      </c>
      <c r="D553" t="s">
        <v>305</v>
      </c>
      <c r="E553">
        <v>1310</v>
      </c>
      <c r="F553">
        <v>530</v>
      </c>
      <c r="G553">
        <v>120</v>
      </c>
      <c r="I553">
        <v>86</v>
      </c>
      <c r="J553">
        <v>210</v>
      </c>
      <c r="K553">
        <v>0</v>
      </c>
      <c r="L553" s="1">
        <v>45919</v>
      </c>
      <c r="M553">
        <v>18.5</v>
      </c>
      <c r="O553">
        <v>4630039553909</v>
      </c>
      <c r="Q553" t="s">
        <v>1544</v>
      </c>
      <c r="S553">
        <v>20</v>
      </c>
      <c r="U553" t="s">
        <v>6260</v>
      </c>
      <c r="V553" t="s">
        <v>6261</v>
      </c>
      <c r="Y553">
        <v>9506919000</v>
      </c>
      <c r="Z553" t="s">
        <v>6689</v>
      </c>
      <c r="AA553" t="s">
        <v>6690</v>
      </c>
      <c r="AB553">
        <v>12990</v>
      </c>
      <c r="AC553">
        <v>10825</v>
      </c>
      <c r="AD553" t="s">
        <v>6264</v>
      </c>
      <c r="AE553">
        <v>0</v>
      </c>
      <c r="AF553">
        <v>0</v>
      </c>
      <c r="AG553" t="s">
        <v>6691</v>
      </c>
      <c r="AH553" t="s">
        <v>6692</v>
      </c>
      <c r="AI553" t="s">
        <v>6693</v>
      </c>
      <c r="AJ553" t="s">
        <v>6694</v>
      </c>
      <c r="AK553" t="s">
        <v>6695</v>
      </c>
      <c r="AL553" t="s">
        <v>6696</v>
      </c>
      <c r="AM553" t="s">
        <v>6697</v>
      </c>
      <c r="AN553" t="s">
        <v>6698</v>
      </c>
    </row>
    <row r="554" spans="1:49" x14ac:dyDescent="0.3">
      <c r="A554" t="s">
        <v>6699</v>
      </c>
      <c r="B554" t="str">
        <f>"0001442.9.1"</f>
        <v>0001442.9.1</v>
      </c>
      <c r="C554" t="s">
        <v>304</v>
      </c>
      <c r="D554" t="s">
        <v>1050</v>
      </c>
      <c r="E554">
        <v>1729</v>
      </c>
      <c r="F554">
        <v>729</v>
      </c>
      <c r="G554">
        <v>210</v>
      </c>
      <c r="H554">
        <v>170</v>
      </c>
      <c r="I554">
        <v>60</v>
      </c>
      <c r="J554">
        <v>110</v>
      </c>
      <c r="K554" t="s">
        <v>1051</v>
      </c>
      <c r="L554" t="s">
        <v>6633</v>
      </c>
      <c r="M554">
        <v>80</v>
      </c>
      <c r="N554">
        <v>0.5</v>
      </c>
      <c r="O554">
        <v>4620031183822</v>
      </c>
      <c r="Q554" t="s">
        <v>1544</v>
      </c>
      <c r="R554" t="s">
        <v>1869</v>
      </c>
      <c r="S554">
        <v>10</v>
      </c>
      <c r="U554" t="s">
        <v>1945</v>
      </c>
      <c r="V554" t="s">
        <v>1132</v>
      </c>
      <c r="Y554">
        <v>9403500001</v>
      </c>
      <c r="Z554" t="s">
        <v>6700</v>
      </c>
      <c r="AA554" t="s">
        <v>6701</v>
      </c>
      <c r="AB554">
        <v>18990</v>
      </c>
      <c r="AC554">
        <v>15825</v>
      </c>
      <c r="AD554" t="s">
        <v>1057</v>
      </c>
      <c r="AE554">
        <v>0</v>
      </c>
      <c r="AF554">
        <v>0</v>
      </c>
      <c r="AG554" t="s">
        <v>6702</v>
      </c>
      <c r="AH554" t="s">
        <v>6703</v>
      </c>
      <c r="AI554" t="s">
        <v>6704</v>
      </c>
      <c r="AJ554" t="s">
        <v>6705</v>
      </c>
      <c r="AK554" t="s">
        <v>6706</v>
      </c>
      <c r="AL554" t="s">
        <v>6707</v>
      </c>
    </row>
    <row r="555" spans="1:49" x14ac:dyDescent="0.3">
      <c r="A555" t="s">
        <v>6708</v>
      </c>
      <c r="B555" t="str">
        <f>"0001442.9.2"</f>
        <v>0001442.9.2</v>
      </c>
      <c r="C555" t="s">
        <v>304</v>
      </c>
      <c r="D555" t="s">
        <v>1050</v>
      </c>
      <c r="E555">
        <v>1729</v>
      </c>
      <c r="F555">
        <v>729</v>
      </c>
      <c r="G555">
        <v>210</v>
      </c>
      <c r="K555">
        <v>0</v>
      </c>
      <c r="L555" t="s">
        <v>6633</v>
      </c>
      <c r="M555">
        <v>80</v>
      </c>
      <c r="N555">
        <v>0.5</v>
      </c>
      <c r="O555">
        <v>4620031183839</v>
      </c>
      <c r="Q555" t="s">
        <v>1544</v>
      </c>
      <c r="S555">
        <v>10</v>
      </c>
      <c r="U555" t="s">
        <v>1945</v>
      </c>
      <c r="V555" t="s">
        <v>1132</v>
      </c>
      <c r="Y555">
        <v>9403500001</v>
      </c>
      <c r="Z555" t="s">
        <v>6709</v>
      </c>
      <c r="AA555" t="s">
        <v>6710</v>
      </c>
      <c r="AB555">
        <v>18990</v>
      </c>
      <c r="AC555">
        <v>15825</v>
      </c>
      <c r="AD555" t="s">
        <v>1057</v>
      </c>
      <c r="AE555">
        <v>0</v>
      </c>
      <c r="AF555">
        <v>0</v>
      </c>
      <c r="AG555" t="s">
        <v>6711</v>
      </c>
      <c r="AH555" t="s">
        <v>6712</v>
      </c>
      <c r="AI555" t="s">
        <v>6713</v>
      </c>
      <c r="AJ555" t="s">
        <v>6714</v>
      </c>
      <c r="AK555" t="s">
        <v>6715</v>
      </c>
      <c r="AL555" t="s">
        <v>6716</v>
      </c>
    </row>
    <row r="556" spans="1:49" x14ac:dyDescent="0.3">
      <c r="A556" t="s">
        <v>6717</v>
      </c>
      <c r="B556" t="str">
        <f>"0001442.9.4"</f>
        <v>0001442.9.4</v>
      </c>
      <c r="C556" t="s">
        <v>304</v>
      </c>
      <c r="D556" t="s">
        <v>1050</v>
      </c>
      <c r="E556">
        <v>1729</v>
      </c>
      <c r="F556">
        <v>729</v>
      </c>
      <c r="G556">
        <v>210</v>
      </c>
      <c r="K556">
        <v>0</v>
      </c>
      <c r="L556" t="s">
        <v>6633</v>
      </c>
      <c r="M556">
        <v>80</v>
      </c>
      <c r="N556">
        <v>0.5</v>
      </c>
      <c r="O556">
        <v>4620031183853</v>
      </c>
      <c r="Q556" t="s">
        <v>1544</v>
      </c>
      <c r="R556" t="s">
        <v>1869</v>
      </c>
      <c r="S556">
        <v>10</v>
      </c>
      <c r="U556" t="s">
        <v>6634</v>
      </c>
      <c r="V556" t="s">
        <v>1132</v>
      </c>
      <c r="Y556">
        <v>9403500001</v>
      </c>
      <c r="Z556" t="s">
        <v>6718</v>
      </c>
      <c r="AA556" t="s">
        <v>6719</v>
      </c>
      <c r="AB556">
        <v>18990</v>
      </c>
      <c r="AC556">
        <v>15825</v>
      </c>
      <c r="AD556" t="s">
        <v>1057</v>
      </c>
      <c r="AE556">
        <v>0</v>
      </c>
      <c r="AF556">
        <v>0</v>
      </c>
      <c r="AG556" t="s">
        <v>6720</v>
      </c>
      <c r="AH556" t="s">
        <v>6721</v>
      </c>
      <c r="AI556" t="s">
        <v>6722</v>
      </c>
      <c r="AJ556" t="s">
        <v>6723</v>
      </c>
      <c r="AK556" t="s">
        <v>6724</v>
      </c>
      <c r="AL556" t="s">
        <v>6725</v>
      </c>
    </row>
    <row r="557" spans="1:49" x14ac:dyDescent="0.3">
      <c r="A557" t="s">
        <v>6726</v>
      </c>
      <c r="B557" t="str">
        <f>"0001816.66"</f>
        <v>0001816.66</v>
      </c>
      <c r="C557" t="s">
        <v>5874</v>
      </c>
      <c r="D557" t="s">
        <v>5893</v>
      </c>
      <c r="E557">
        <v>280</v>
      </c>
      <c r="F557">
        <v>260</v>
      </c>
      <c r="G557">
        <v>40</v>
      </c>
      <c r="K557">
        <v>0</v>
      </c>
      <c r="L557" t="s">
        <v>333</v>
      </c>
      <c r="M557">
        <v>0.4</v>
      </c>
      <c r="O557">
        <v>4630039553459</v>
      </c>
      <c r="Q557" t="s">
        <v>1544</v>
      </c>
      <c r="R557" t="s">
        <v>4004</v>
      </c>
      <c r="S557">
        <v>20</v>
      </c>
      <c r="U557" t="s">
        <v>5894</v>
      </c>
      <c r="Y557">
        <v>9403909000</v>
      </c>
      <c r="Z557" t="s">
        <v>6727</v>
      </c>
      <c r="AA557" t="s">
        <v>6728</v>
      </c>
      <c r="AB557">
        <v>800</v>
      </c>
      <c r="AC557">
        <v>667</v>
      </c>
      <c r="AD557" t="s">
        <v>3477</v>
      </c>
      <c r="AE557">
        <v>0</v>
      </c>
      <c r="AF557">
        <v>0</v>
      </c>
      <c r="AG557" t="s">
        <v>6729</v>
      </c>
      <c r="AH557" t="s">
        <v>6730</v>
      </c>
    </row>
    <row r="558" spans="1:49" x14ac:dyDescent="0.3">
      <c r="A558" t="s">
        <v>6731</v>
      </c>
      <c r="B558" t="str">
        <f>"0001823.11"</f>
        <v>0001823.11</v>
      </c>
      <c r="C558" t="s">
        <v>135</v>
      </c>
      <c r="D558" t="s">
        <v>305</v>
      </c>
      <c r="E558">
        <v>1310</v>
      </c>
      <c r="F558">
        <v>530</v>
      </c>
      <c r="G558">
        <v>120</v>
      </c>
      <c r="I558">
        <v>86</v>
      </c>
      <c r="J558">
        <v>210</v>
      </c>
      <c r="K558">
        <v>0</v>
      </c>
      <c r="L558" s="1">
        <v>45919</v>
      </c>
      <c r="M558">
        <v>18.5</v>
      </c>
      <c r="O558">
        <v>4630039553862</v>
      </c>
      <c r="Q558" t="s">
        <v>1544</v>
      </c>
      <c r="S558">
        <v>20</v>
      </c>
      <c r="U558" t="s">
        <v>6260</v>
      </c>
      <c r="V558" t="s">
        <v>6274</v>
      </c>
      <c r="Y558">
        <v>9506919000</v>
      </c>
      <c r="Z558" t="s">
        <v>6732</v>
      </c>
      <c r="AA558" t="s">
        <v>6733</v>
      </c>
      <c r="AB558">
        <v>12990</v>
      </c>
      <c r="AC558">
        <v>10825</v>
      </c>
      <c r="AD558" t="s">
        <v>6264</v>
      </c>
      <c r="AE558">
        <v>0</v>
      </c>
      <c r="AF558">
        <v>0</v>
      </c>
      <c r="AG558" t="s">
        <v>6734</v>
      </c>
      <c r="AH558" t="s">
        <v>6735</v>
      </c>
      <c r="AI558" t="s">
        <v>6736</v>
      </c>
      <c r="AJ558" t="s">
        <v>6737</v>
      </c>
      <c r="AK558" t="s">
        <v>6738</v>
      </c>
      <c r="AL558" t="s">
        <v>6739</v>
      </c>
      <c r="AM558" t="s">
        <v>6740</v>
      </c>
      <c r="AN558" t="s">
        <v>6741</v>
      </c>
    </row>
    <row r="559" spans="1:49" x14ac:dyDescent="0.3">
      <c r="A559" t="s">
        <v>6742</v>
      </c>
      <c r="B559" t="str">
        <f>"0001823.13"</f>
        <v>0001823.13</v>
      </c>
      <c r="C559" t="s">
        <v>85</v>
      </c>
      <c r="D559" t="s">
        <v>305</v>
      </c>
      <c r="E559">
        <v>1310</v>
      </c>
      <c r="F559">
        <v>530</v>
      </c>
      <c r="G559">
        <v>120</v>
      </c>
      <c r="I559">
        <v>86</v>
      </c>
      <c r="J559">
        <v>210</v>
      </c>
      <c r="K559">
        <v>0</v>
      </c>
      <c r="L559" s="1">
        <v>45919</v>
      </c>
      <c r="M559">
        <v>18.5</v>
      </c>
      <c r="O559">
        <v>4630039553916</v>
      </c>
      <c r="Q559" t="s">
        <v>1544</v>
      </c>
      <c r="S559">
        <v>20</v>
      </c>
      <c r="U559" t="s">
        <v>6260</v>
      </c>
      <c r="V559" t="s">
        <v>6274</v>
      </c>
      <c r="Y559">
        <v>9506919000</v>
      </c>
      <c r="Z559" t="s">
        <v>6743</v>
      </c>
      <c r="AA559" t="s">
        <v>6744</v>
      </c>
      <c r="AB559">
        <v>12990</v>
      </c>
      <c r="AC559">
        <v>10825</v>
      </c>
      <c r="AD559" t="s">
        <v>6264</v>
      </c>
      <c r="AE559">
        <v>0</v>
      </c>
      <c r="AF559">
        <v>0</v>
      </c>
      <c r="AG559" t="s">
        <v>6745</v>
      </c>
      <c r="AH559" t="s">
        <v>6746</v>
      </c>
      <c r="AI559" t="s">
        <v>6747</v>
      </c>
      <c r="AJ559" t="s">
        <v>6748</v>
      </c>
      <c r="AK559" t="s">
        <v>6749</v>
      </c>
      <c r="AL559" t="s">
        <v>6750</v>
      </c>
      <c r="AM559" t="s">
        <v>6751</v>
      </c>
      <c r="AN559" t="s">
        <v>6752</v>
      </c>
    </row>
    <row r="560" spans="1:49" x14ac:dyDescent="0.3">
      <c r="A560" t="s">
        <v>6753</v>
      </c>
      <c r="B560" t="str">
        <f>"0001824.5"</f>
        <v>0001824.5</v>
      </c>
      <c r="C560" t="s">
        <v>4731</v>
      </c>
      <c r="D560" t="s">
        <v>305</v>
      </c>
      <c r="E560">
        <v>1310</v>
      </c>
      <c r="F560">
        <v>530</v>
      </c>
      <c r="G560">
        <v>120</v>
      </c>
      <c r="I560">
        <v>86</v>
      </c>
      <c r="J560">
        <v>245</v>
      </c>
      <c r="K560">
        <v>0</v>
      </c>
      <c r="L560" s="1">
        <v>45801</v>
      </c>
      <c r="M560">
        <v>23.1</v>
      </c>
      <c r="O560">
        <v>4630039553954</v>
      </c>
      <c r="Q560" t="s">
        <v>1544</v>
      </c>
      <c r="S560">
        <v>20</v>
      </c>
      <c r="U560" t="s">
        <v>6392</v>
      </c>
      <c r="V560" t="s">
        <v>6274</v>
      </c>
      <c r="Y560">
        <v>9506919000</v>
      </c>
      <c r="Z560" t="s">
        <v>6754</v>
      </c>
      <c r="AA560" t="s">
        <v>6755</v>
      </c>
      <c r="AB560">
        <v>9490</v>
      </c>
      <c r="AC560">
        <v>7908</v>
      </c>
      <c r="AD560" t="s">
        <v>6264</v>
      </c>
      <c r="AE560">
        <v>0</v>
      </c>
      <c r="AF560">
        <v>0</v>
      </c>
      <c r="AG560" t="s">
        <v>6756</v>
      </c>
      <c r="AH560" t="s">
        <v>6757</v>
      </c>
      <c r="AI560" t="s">
        <v>6758</v>
      </c>
      <c r="AJ560" t="s">
        <v>6759</v>
      </c>
      <c r="AK560" t="s">
        <v>6760</v>
      </c>
      <c r="AL560" t="s">
        <v>6761</v>
      </c>
      <c r="AM560" t="s">
        <v>6762</v>
      </c>
    </row>
    <row r="561" spans="1:57" x14ac:dyDescent="0.3">
      <c r="A561" t="s">
        <v>6763</v>
      </c>
      <c r="B561" t="str">
        <f>"0001689"</f>
        <v>0001689</v>
      </c>
      <c r="C561" t="s">
        <v>85</v>
      </c>
      <c r="D561" t="s">
        <v>178</v>
      </c>
      <c r="E561">
        <v>700</v>
      </c>
      <c r="F561">
        <v>350</v>
      </c>
      <c r="G561">
        <v>110</v>
      </c>
      <c r="K561">
        <v>0</v>
      </c>
      <c r="L561" s="2">
        <v>13547</v>
      </c>
      <c r="M561">
        <v>1.84</v>
      </c>
      <c r="O561">
        <v>4630035401143</v>
      </c>
      <c r="Q561" t="s">
        <v>88</v>
      </c>
      <c r="S561">
        <v>20</v>
      </c>
      <c r="U561" t="s">
        <v>6764</v>
      </c>
      <c r="V561" t="s">
        <v>181</v>
      </c>
      <c r="Y561">
        <v>9403208009</v>
      </c>
      <c r="Z561" t="s">
        <v>6765</v>
      </c>
      <c r="AA561" t="s">
        <v>6766</v>
      </c>
      <c r="AB561">
        <v>1000</v>
      </c>
      <c r="AC561">
        <v>833</v>
      </c>
      <c r="AD561" t="s">
        <v>184</v>
      </c>
      <c r="AE561">
        <v>0</v>
      </c>
      <c r="AF561">
        <v>0</v>
      </c>
      <c r="AG561" t="s">
        <v>6767</v>
      </c>
      <c r="AH561" t="s">
        <v>6768</v>
      </c>
      <c r="AI561" t="s">
        <v>6769</v>
      </c>
      <c r="AJ561" t="s">
        <v>6770</v>
      </c>
    </row>
    <row r="562" spans="1:57" x14ac:dyDescent="0.3">
      <c r="A562" t="s">
        <v>6771</v>
      </c>
      <c r="B562" t="str">
        <f>"0001717-2"</f>
        <v>0001717-2</v>
      </c>
      <c r="C562" t="s">
        <v>116</v>
      </c>
      <c r="D562" t="s">
        <v>2290</v>
      </c>
      <c r="E562">
        <v>800</v>
      </c>
      <c r="F562">
        <v>770</v>
      </c>
      <c r="G562">
        <v>40</v>
      </c>
      <c r="H562">
        <v>72</v>
      </c>
      <c r="I562">
        <v>77</v>
      </c>
      <c r="K562">
        <v>0</v>
      </c>
      <c r="L562" t="s">
        <v>3065</v>
      </c>
      <c r="M562">
        <v>0.8</v>
      </c>
      <c r="O562">
        <v>4630035402058</v>
      </c>
      <c r="Q562" t="s">
        <v>1544</v>
      </c>
      <c r="S562">
        <v>20</v>
      </c>
      <c r="U562" t="s">
        <v>6772</v>
      </c>
      <c r="V562" t="s">
        <v>673</v>
      </c>
      <c r="Y562">
        <v>9404909000</v>
      </c>
      <c r="Z562" t="s">
        <v>6773</v>
      </c>
      <c r="AA562" t="s">
        <v>6774</v>
      </c>
      <c r="AB562">
        <v>890</v>
      </c>
      <c r="AC562">
        <v>742</v>
      </c>
      <c r="AD562" t="s">
        <v>240</v>
      </c>
      <c r="AE562">
        <v>0</v>
      </c>
      <c r="AF562">
        <v>0</v>
      </c>
      <c r="AG562" t="s">
        <v>6775</v>
      </c>
      <c r="AH562" t="s">
        <v>6776</v>
      </c>
      <c r="AI562" t="s">
        <v>6777</v>
      </c>
      <c r="AJ562" t="s">
        <v>6778</v>
      </c>
    </row>
    <row r="563" spans="1:57" x14ac:dyDescent="0.3">
      <c r="A563" t="s">
        <v>6779</v>
      </c>
      <c r="B563" t="str">
        <f>"0001718-1"</f>
        <v>0001718-1</v>
      </c>
      <c r="C563" t="s">
        <v>144</v>
      </c>
      <c r="D563" t="s">
        <v>2290</v>
      </c>
      <c r="E563">
        <v>800</v>
      </c>
      <c r="F563">
        <v>770</v>
      </c>
      <c r="G563">
        <v>40</v>
      </c>
      <c r="H563">
        <v>72</v>
      </c>
      <c r="I563">
        <v>77</v>
      </c>
      <c r="K563">
        <v>0</v>
      </c>
      <c r="L563" t="s">
        <v>3065</v>
      </c>
      <c r="M563">
        <v>0.8</v>
      </c>
      <c r="O563">
        <v>4630035402065</v>
      </c>
      <c r="Q563" t="s">
        <v>1544</v>
      </c>
      <c r="S563">
        <v>20</v>
      </c>
      <c r="U563" t="s">
        <v>6772</v>
      </c>
      <c r="V563" t="s">
        <v>673</v>
      </c>
      <c r="Y563">
        <v>9404909000</v>
      </c>
      <c r="Z563" t="s">
        <v>6780</v>
      </c>
      <c r="AA563" t="s">
        <v>6781</v>
      </c>
      <c r="AB563">
        <v>890</v>
      </c>
      <c r="AC563">
        <v>742</v>
      </c>
      <c r="AD563" t="s">
        <v>240</v>
      </c>
      <c r="AE563">
        <v>0</v>
      </c>
      <c r="AF563">
        <v>0</v>
      </c>
      <c r="AG563" t="s">
        <v>6782</v>
      </c>
      <c r="AH563" t="s">
        <v>6783</v>
      </c>
      <c r="AI563" t="s">
        <v>6784</v>
      </c>
    </row>
    <row r="564" spans="1:57" x14ac:dyDescent="0.3">
      <c r="A564" t="s">
        <v>6785</v>
      </c>
      <c r="B564" t="str">
        <f>"0003054"</f>
        <v>0003054</v>
      </c>
      <c r="C564" t="s">
        <v>345</v>
      </c>
      <c r="D564" t="s">
        <v>280</v>
      </c>
      <c r="E564">
        <v>535</v>
      </c>
      <c r="F564">
        <v>305</v>
      </c>
      <c r="G564">
        <v>70</v>
      </c>
      <c r="K564">
        <v>0</v>
      </c>
      <c r="L564" s="1">
        <v>45690</v>
      </c>
      <c r="M564">
        <v>2</v>
      </c>
      <c r="O564">
        <v>4630074142045</v>
      </c>
      <c r="Q564" t="s">
        <v>1544</v>
      </c>
      <c r="S564">
        <v>10</v>
      </c>
      <c r="U564" t="s">
        <v>6786</v>
      </c>
      <c r="V564" t="s">
        <v>1199</v>
      </c>
      <c r="Y564">
        <v>9401690000</v>
      </c>
      <c r="Z564" t="s">
        <v>6787</v>
      </c>
      <c r="AA564" t="s">
        <v>6788</v>
      </c>
      <c r="AB564">
        <v>1952</v>
      </c>
      <c r="AC564">
        <v>1627</v>
      </c>
      <c r="AD564" t="s">
        <v>184</v>
      </c>
      <c r="AE564">
        <v>0</v>
      </c>
      <c r="AF564">
        <v>4</v>
      </c>
      <c r="AG564" t="s">
        <v>6789</v>
      </c>
      <c r="AH564" t="s">
        <v>6790</v>
      </c>
      <c r="AI564" t="s">
        <v>6791</v>
      </c>
      <c r="AJ564" t="s">
        <v>6792</v>
      </c>
    </row>
    <row r="565" spans="1:57" x14ac:dyDescent="0.3">
      <c r="A565" t="s">
        <v>6793</v>
      </c>
      <c r="B565" t="str">
        <f>"0003054-04"</f>
        <v>0003054-04</v>
      </c>
      <c r="C565" t="s">
        <v>304</v>
      </c>
      <c r="D565" t="s">
        <v>280</v>
      </c>
      <c r="E565">
        <v>535</v>
      </c>
      <c r="F565">
        <v>305</v>
      </c>
      <c r="G565">
        <v>70</v>
      </c>
      <c r="K565">
        <v>0</v>
      </c>
      <c r="L565" s="1">
        <v>45690</v>
      </c>
      <c r="M565">
        <v>2</v>
      </c>
      <c r="O565">
        <v>4630074142052</v>
      </c>
      <c r="Q565" t="s">
        <v>1544</v>
      </c>
      <c r="S565">
        <v>10</v>
      </c>
      <c r="U565" t="s">
        <v>6786</v>
      </c>
      <c r="V565" t="s">
        <v>1199</v>
      </c>
      <c r="Y565">
        <v>9401690000</v>
      </c>
      <c r="Z565" t="s">
        <v>6794</v>
      </c>
      <c r="AA565" t="s">
        <v>6795</v>
      </c>
      <c r="AB565">
        <v>1952</v>
      </c>
      <c r="AC565">
        <v>1627</v>
      </c>
      <c r="AD565" t="s">
        <v>184</v>
      </c>
      <c r="AE565">
        <v>0</v>
      </c>
      <c r="AF565">
        <v>0</v>
      </c>
      <c r="AG565" t="s">
        <v>6796</v>
      </c>
      <c r="AH565" t="s">
        <v>6797</v>
      </c>
      <c r="AI565" t="s">
        <v>6798</v>
      </c>
      <c r="AJ565" t="s">
        <v>6799</v>
      </c>
    </row>
    <row r="566" spans="1:57" x14ac:dyDescent="0.3">
      <c r="A566" t="s">
        <v>6800</v>
      </c>
      <c r="B566" t="str">
        <f>"0001249-1"</f>
        <v>0001249-1</v>
      </c>
      <c r="C566" t="s">
        <v>196</v>
      </c>
      <c r="D566" t="s">
        <v>86</v>
      </c>
      <c r="E566">
        <v>360</v>
      </c>
      <c r="F566">
        <v>270</v>
      </c>
      <c r="G566">
        <v>40</v>
      </c>
      <c r="K566">
        <v>0</v>
      </c>
      <c r="L566" t="s">
        <v>6801</v>
      </c>
      <c r="M566">
        <v>0.4</v>
      </c>
      <c r="O566">
        <v>4610018233503</v>
      </c>
      <c r="Q566" t="s">
        <v>1544</v>
      </c>
      <c r="S566">
        <v>20</v>
      </c>
      <c r="U566" t="s">
        <v>6802</v>
      </c>
      <c r="V566" t="s">
        <v>6803</v>
      </c>
      <c r="Y566">
        <v>4202929800</v>
      </c>
      <c r="Z566" t="s">
        <v>6804</v>
      </c>
      <c r="AA566" t="s">
        <v>6805</v>
      </c>
      <c r="AB566">
        <v>1190</v>
      </c>
      <c r="AC566">
        <v>992</v>
      </c>
      <c r="AD566" t="s">
        <v>760</v>
      </c>
      <c r="AE566">
        <v>0</v>
      </c>
      <c r="AF566">
        <v>0</v>
      </c>
    </row>
    <row r="567" spans="1:57" x14ac:dyDescent="0.3">
      <c r="A567" t="s">
        <v>6806</v>
      </c>
      <c r="B567" t="str">
        <f>"0001262.100"</f>
        <v>0001262.100</v>
      </c>
      <c r="C567" t="s">
        <v>449</v>
      </c>
      <c r="D567" t="s">
        <v>117</v>
      </c>
      <c r="E567">
        <v>710</v>
      </c>
      <c r="F567">
        <v>420</v>
      </c>
      <c r="G567">
        <v>210</v>
      </c>
      <c r="K567">
        <v>0</v>
      </c>
      <c r="L567" s="1">
        <v>45750</v>
      </c>
      <c r="M567">
        <v>3.2</v>
      </c>
      <c r="O567">
        <v>4610018234463</v>
      </c>
      <c r="Q567" t="s">
        <v>1544</v>
      </c>
      <c r="S567">
        <v>20</v>
      </c>
      <c r="U567" t="s">
        <v>6807</v>
      </c>
      <c r="V567" t="s">
        <v>119</v>
      </c>
      <c r="W567" t="s">
        <v>830</v>
      </c>
      <c r="Y567">
        <v>6302210000</v>
      </c>
      <c r="Z567" t="s">
        <v>6808</v>
      </c>
      <c r="AA567" t="s">
        <v>6809</v>
      </c>
      <c r="AB567">
        <v>2500</v>
      </c>
      <c r="AC567">
        <v>2083</v>
      </c>
      <c r="AD567" t="s">
        <v>122</v>
      </c>
      <c r="AE567">
        <v>0</v>
      </c>
      <c r="AF567">
        <v>0</v>
      </c>
      <c r="AG567" t="s">
        <v>6810</v>
      </c>
    </row>
    <row r="568" spans="1:57" x14ac:dyDescent="0.3">
      <c r="A568" t="s">
        <v>6811</v>
      </c>
      <c r="B568" t="str">
        <f>"0001271-2"</f>
        <v>0001271-2</v>
      </c>
      <c r="C568" t="s">
        <v>304</v>
      </c>
      <c r="D568" t="s">
        <v>584</v>
      </c>
      <c r="E568">
        <v>1190</v>
      </c>
      <c r="F568">
        <v>590</v>
      </c>
      <c r="G568">
        <v>120</v>
      </c>
      <c r="H568">
        <v>120</v>
      </c>
      <c r="K568">
        <v>0</v>
      </c>
      <c r="L568" s="2">
        <v>15738</v>
      </c>
      <c r="M568">
        <v>2.3879999999999999</v>
      </c>
      <c r="O568">
        <v>4610018234586</v>
      </c>
      <c r="Q568" t="s">
        <v>1544</v>
      </c>
      <c r="S568">
        <v>10</v>
      </c>
      <c r="U568" t="s">
        <v>6812</v>
      </c>
      <c r="V568" t="s">
        <v>181</v>
      </c>
      <c r="Y568">
        <v>9404299000</v>
      </c>
      <c r="Z568" t="s">
        <v>6813</v>
      </c>
      <c r="AA568" t="s">
        <v>6814</v>
      </c>
      <c r="AB568">
        <v>4290</v>
      </c>
      <c r="AC568">
        <v>3575</v>
      </c>
      <c r="AD568" t="s">
        <v>3279</v>
      </c>
      <c r="AE568">
        <v>0</v>
      </c>
      <c r="AF568">
        <v>0</v>
      </c>
    </row>
    <row r="569" spans="1:57" x14ac:dyDescent="0.3">
      <c r="A569" t="s">
        <v>6815</v>
      </c>
      <c r="B569" t="str">
        <f>"0001274-1"</f>
        <v>0001274-1</v>
      </c>
      <c r="C569" t="s">
        <v>304</v>
      </c>
      <c r="D569" t="s">
        <v>110</v>
      </c>
      <c r="E569">
        <v>1250</v>
      </c>
      <c r="F569">
        <v>640</v>
      </c>
      <c r="G569">
        <v>120</v>
      </c>
      <c r="H569">
        <v>120</v>
      </c>
      <c r="K569">
        <v>0</v>
      </c>
      <c r="L569" s="2">
        <v>16469</v>
      </c>
      <c r="M569">
        <v>2.2999999999999998</v>
      </c>
      <c r="O569">
        <v>4610018235682</v>
      </c>
      <c r="Q569" t="s">
        <v>1544</v>
      </c>
      <c r="S569">
        <v>10</v>
      </c>
      <c r="U569" t="s">
        <v>6816</v>
      </c>
      <c r="V569" t="s">
        <v>3282</v>
      </c>
      <c r="Y569">
        <v>9404299000</v>
      </c>
      <c r="Z569" t="s">
        <v>6817</v>
      </c>
      <c r="AA569" t="s">
        <v>6818</v>
      </c>
      <c r="AB569">
        <v>2361</v>
      </c>
      <c r="AC569">
        <v>1968</v>
      </c>
      <c r="AD569" t="s">
        <v>3279</v>
      </c>
      <c r="AE569">
        <v>0</v>
      </c>
      <c r="AF569">
        <v>0</v>
      </c>
    </row>
    <row r="570" spans="1:57" x14ac:dyDescent="0.3">
      <c r="A570" t="s">
        <v>6819</v>
      </c>
      <c r="B570" t="str">
        <f>"0001458-03"</f>
        <v>0001458-03</v>
      </c>
      <c r="C570" t="s">
        <v>1644</v>
      </c>
      <c r="D570" t="s">
        <v>1831</v>
      </c>
      <c r="E570">
        <v>800</v>
      </c>
      <c r="F570">
        <v>750</v>
      </c>
      <c r="G570">
        <v>160</v>
      </c>
      <c r="H570">
        <v>73</v>
      </c>
      <c r="I570">
        <v>72</v>
      </c>
      <c r="J570">
        <v>100</v>
      </c>
      <c r="K570" t="s">
        <v>3614</v>
      </c>
      <c r="L570" s="1">
        <v>45753</v>
      </c>
      <c r="M570">
        <v>5.5</v>
      </c>
      <c r="O570">
        <v>4620031184706</v>
      </c>
      <c r="Q570" t="s">
        <v>1544</v>
      </c>
      <c r="S570">
        <v>10</v>
      </c>
      <c r="U570" t="s">
        <v>3631</v>
      </c>
      <c r="V570" t="s">
        <v>1833</v>
      </c>
      <c r="Y570">
        <v>9401710009</v>
      </c>
      <c r="Z570" t="s">
        <v>6820</v>
      </c>
      <c r="AA570" t="s">
        <v>6821</v>
      </c>
      <c r="AB570">
        <v>3690</v>
      </c>
      <c r="AC570">
        <v>3075</v>
      </c>
      <c r="AD570" t="s">
        <v>1836</v>
      </c>
      <c r="AE570">
        <v>0</v>
      </c>
      <c r="AF570">
        <v>0</v>
      </c>
      <c r="AG570" t="s">
        <v>6822</v>
      </c>
      <c r="AH570" t="s">
        <v>6823</v>
      </c>
      <c r="AI570" t="s">
        <v>6824</v>
      </c>
      <c r="AJ570" t="s">
        <v>6825</v>
      </c>
      <c r="AK570" t="s">
        <v>6826</v>
      </c>
      <c r="AL570" t="s">
        <v>6827</v>
      </c>
      <c r="AM570" t="s">
        <v>6828</v>
      </c>
      <c r="AN570" t="s">
        <v>6829</v>
      </c>
      <c r="AO570" t="s">
        <v>6830</v>
      </c>
      <c r="AP570" t="s">
        <v>6831</v>
      </c>
      <c r="AQ570" t="s">
        <v>6832</v>
      </c>
      <c r="AR570" t="s">
        <v>6833</v>
      </c>
    </row>
    <row r="571" spans="1:57" x14ac:dyDescent="0.3">
      <c r="A571" t="s">
        <v>6834</v>
      </c>
      <c r="B571" t="str">
        <f>"0001458-07"</f>
        <v>0001458-07</v>
      </c>
      <c r="C571" t="s">
        <v>1830</v>
      </c>
      <c r="D571" t="s">
        <v>1831</v>
      </c>
      <c r="E571">
        <v>780</v>
      </c>
      <c r="F571">
        <v>740</v>
      </c>
      <c r="G571">
        <v>140</v>
      </c>
      <c r="H571">
        <v>73</v>
      </c>
      <c r="I571">
        <v>72</v>
      </c>
      <c r="J571">
        <v>100</v>
      </c>
      <c r="K571" t="s">
        <v>3614</v>
      </c>
      <c r="L571" s="1">
        <v>45753</v>
      </c>
      <c r="M571">
        <v>5.53</v>
      </c>
      <c r="O571">
        <v>4620031184713</v>
      </c>
      <c r="Q571" t="s">
        <v>1544</v>
      </c>
      <c r="S571">
        <v>10</v>
      </c>
      <c r="U571" t="s">
        <v>3631</v>
      </c>
      <c r="V571" t="s">
        <v>1833</v>
      </c>
      <c r="Y571">
        <v>9401710009</v>
      </c>
      <c r="Z571" t="s">
        <v>6835</v>
      </c>
      <c r="AA571" t="s">
        <v>6836</v>
      </c>
      <c r="AB571">
        <v>3490</v>
      </c>
      <c r="AC571">
        <v>2908</v>
      </c>
      <c r="AD571" t="s">
        <v>1836</v>
      </c>
      <c r="AE571">
        <v>0</v>
      </c>
      <c r="AF571">
        <v>0</v>
      </c>
      <c r="AG571" t="s">
        <v>6837</v>
      </c>
      <c r="AH571" t="s">
        <v>6838</v>
      </c>
      <c r="AI571" t="s">
        <v>6839</v>
      </c>
      <c r="AJ571" t="s">
        <v>6840</v>
      </c>
      <c r="AK571" t="s">
        <v>6841</v>
      </c>
      <c r="AL571" t="s">
        <v>6842</v>
      </c>
      <c r="AM571" t="s">
        <v>6843</v>
      </c>
      <c r="AN571" t="s">
        <v>6844</v>
      </c>
      <c r="AO571" t="s">
        <v>6845</v>
      </c>
      <c r="AP571" t="s">
        <v>6846</v>
      </c>
      <c r="AQ571" t="s">
        <v>6847</v>
      </c>
    </row>
    <row r="572" spans="1:57" x14ac:dyDescent="0.3">
      <c r="A572" t="s">
        <v>6848</v>
      </c>
      <c r="B572" t="str">
        <f>"0001496-2"</f>
        <v>0001496-2</v>
      </c>
      <c r="C572" t="s">
        <v>116</v>
      </c>
      <c r="D572" t="s">
        <v>110</v>
      </c>
      <c r="E572">
        <v>900</v>
      </c>
      <c r="F572">
        <v>800</v>
      </c>
      <c r="G572">
        <v>40</v>
      </c>
      <c r="H572">
        <v>75</v>
      </c>
      <c r="I572">
        <v>85</v>
      </c>
      <c r="K572">
        <v>0</v>
      </c>
      <c r="L572" t="s">
        <v>2299</v>
      </c>
      <c r="M572">
        <v>0.7</v>
      </c>
      <c r="O572">
        <v>4620031186397</v>
      </c>
      <c r="Q572" t="s">
        <v>1544</v>
      </c>
      <c r="S572">
        <v>20</v>
      </c>
      <c r="U572" t="s">
        <v>2300</v>
      </c>
      <c r="V572" t="s">
        <v>1600</v>
      </c>
      <c r="Y572">
        <v>4421909100</v>
      </c>
      <c r="Z572" t="s">
        <v>6849</v>
      </c>
      <c r="AA572" t="s">
        <v>6850</v>
      </c>
      <c r="AB572">
        <v>800</v>
      </c>
      <c r="AC572">
        <v>667</v>
      </c>
      <c r="AD572" t="s">
        <v>240</v>
      </c>
      <c r="AE572">
        <v>0</v>
      </c>
      <c r="AF572">
        <v>0</v>
      </c>
      <c r="AG572" t="s">
        <v>6851</v>
      </c>
      <c r="AH572" t="s">
        <v>6852</v>
      </c>
      <c r="AI572" t="s">
        <v>6853</v>
      </c>
      <c r="AJ572" t="s">
        <v>6854</v>
      </c>
      <c r="AK572" t="s">
        <v>6855</v>
      </c>
      <c r="AL572" t="s">
        <v>6856</v>
      </c>
    </row>
    <row r="573" spans="1:57" x14ac:dyDescent="0.3">
      <c r="A573" t="s">
        <v>6857</v>
      </c>
      <c r="B573" t="str">
        <f>"0001576.41"</f>
        <v>0001576.41</v>
      </c>
      <c r="C573" t="s">
        <v>1678</v>
      </c>
      <c r="D573" t="s">
        <v>4256</v>
      </c>
      <c r="E573">
        <v>0</v>
      </c>
      <c r="F573">
        <v>0</v>
      </c>
      <c r="G573">
        <v>0</v>
      </c>
      <c r="H573">
        <v>197</v>
      </c>
      <c r="J573">
        <v>170</v>
      </c>
      <c r="K573">
        <v>0</v>
      </c>
      <c r="L573" t="s">
        <v>6858</v>
      </c>
      <c r="M573">
        <v>152.15</v>
      </c>
      <c r="N573">
        <v>0.16600000000000001</v>
      </c>
      <c r="O573">
        <v>4620031187714</v>
      </c>
      <c r="Q573" t="s">
        <v>1544</v>
      </c>
      <c r="R573" t="s">
        <v>1869</v>
      </c>
      <c r="S573">
        <v>20</v>
      </c>
      <c r="U573" t="s">
        <v>6859</v>
      </c>
      <c r="V573" t="s">
        <v>2632</v>
      </c>
      <c r="Y573">
        <v>9403500001</v>
      </c>
      <c r="Z573" t="s">
        <v>6860</v>
      </c>
      <c r="AA573" t="s">
        <v>6861</v>
      </c>
      <c r="AB573">
        <v>24990</v>
      </c>
      <c r="AC573">
        <v>20825</v>
      </c>
      <c r="AD573" t="s">
        <v>3652</v>
      </c>
      <c r="AE573">
        <v>0</v>
      </c>
      <c r="AF573">
        <v>0</v>
      </c>
      <c r="AG573" t="s">
        <v>6862</v>
      </c>
      <c r="AH573" t="s">
        <v>6863</v>
      </c>
      <c r="AI573" t="s">
        <v>6864</v>
      </c>
      <c r="AJ573" t="s">
        <v>6865</v>
      </c>
      <c r="AK573" t="s">
        <v>6866</v>
      </c>
      <c r="AL573" t="s">
        <v>6867</v>
      </c>
      <c r="AM573" t="s">
        <v>6868</v>
      </c>
      <c r="AN573" t="s">
        <v>6869</v>
      </c>
      <c r="AO573" t="s">
        <v>6870</v>
      </c>
      <c r="AP573" t="s">
        <v>6871</v>
      </c>
      <c r="AQ573" t="s">
        <v>6872</v>
      </c>
      <c r="AR573" t="s">
        <v>6873</v>
      </c>
    </row>
    <row r="574" spans="1:57" x14ac:dyDescent="0.3">
      <c r="A574" t="s">
        <v>6874</v>
      </c>
      <c r="B574" t="str">
        <f>"0001099"</f>
        <v>0001099</v>
      </c>
      <c r="C574" t="s">
        <v>177</v>
      </c>
      <c r="D574" t="s">
        <v>110</v>
      </c>
      <c r="E574">
        <v>210</v>
      </c>
      <c r="F574">
        <v>160</v>
      </c>
      <c r="G574">
        <v>10</v>
      </c>
      <c r="K574">
        <v>0</v>
      </c>
      <c r="L574" t="s">
        <v>87</v>
      </c>
      <c r="M574">
        <v>0.05</v>
      </c>
      <c r="O574">
        <v>4610012358202</v>
      </c>
      <c r="Q574" t="s">
        <v>88</v>
      </c>
      <c r="S574">
        <v>20</v>
      </c>
      <c r="U574" t="s">
        <v>6875</v>
      </c>
      <c r="V574" t="s">
        <v>118</v>
      </c>
      <c r="Y574">
        <v>6302210000</v>
      </c>
      <c r="Z574" t="s">
        <v>6876</v>
      </c>
      <c r="AA574" t="s">
        <v>6877</v>
      </c>
      <c r="AB574">
        <v>150</v>
      </c>
      <c r="AC574">
        <v>125</v>
      </c>
      <c r="AD574" t="s">
        <v>149</v>
      </c>
      <c r="AE574">
        <v>0</v>
      </c>
      <c r="AF574">
        <v>0</v>
      </c>
      <c r="AG574" t="s">
        <v>6878</v>
      </c>
      <c r="AH574" t="s">
        <v>6879</v>
      </c>
      <c r="AI574" t="s">
        <v>6880</v>
      </c>
      <c r="AJ574" t="s">
        <v>6881</v>
      </c>
      <c r="AK574" t="s">
        <v>6882</v>
      </c>
      <c r="AL574" t="s">
        <v>6883</v>
      </c>
    </row>
    <row r="575" spans="1:57" x14ac:dyDescent="0.3">
      <c r="A575" t="s">
        <v>6884</v>
      </c>
      <c r="B575" t="str">
        <f>"0001629.6"</f>
        <v>0001629.6</v>
      </c>
      <c r="C575" t="s">
        <v>527</v>
      </c>
      <c r="D575" t="s">
        <v>6885</v>
      </c>
      <c r="E575">
        <v>2060</v>
      </c>
      <c r="F575">
        <v>690</v>
      </c>
      <c r="G575">
        <v>595</v>
      </c>
      <c r="K575">
        <v>0</v>
      </c>
      <c r="L575" t="s">
        <v>6886</v>
      </c>
      <c r="M575">
        <v>220.2</v>
      </c>
      <c r="N575">
        <v>0.125</v>
      </c>
      <c r="O575">
        <v>4630074140591</v>
      </c>
      <c r="Q575" t="s">
        <v>1544</v>
      </c>
      <c r="R575" t="s">
        <v>1869</v>
      </c>
      <c r="S575">
        <v>20</v>
      </c>
      <c r="U575" t="s">
        <v>6887</v>
      </c>
      <c r="V575" t="s">
        <v>181</v>
      </c>
      <c r="Y575">
        <v>9403500009</v>
      </c>
      <c r="Z575" t="s">
        <v>6888</v>
      </c>
      <c r="AA575" t="s">
        <v>6889</v>
      </c>
      <c r="AB575">
        <v>29900</v>
      </c>
      <c r="AC575">
        <v>24917</v>
      </c>
      <c r="AD575" t="s">
        <v>2592</v>
      </c>
      <c r="AE575">
        <v>0</v>
      </c>
      <c r="AG575" t="s">
        <v>6890</v>
      </c>
      <c r="AH575" t="s">
        <v>6891</v>
      </c>
      <c r="AI575" t="s">
        <v>6892</v>
      </c>
      <c r="AJ575" t="s">
        <v>6893</v>
      </c>
      <c r="AK575" t="s">
        <v>6894</v>
      </c>
      <c r="AL575" t="s">
        <v>6895</v>
      </c>
      <c r="AM575" t="s">
        <v>6896</v>
      </c>
      <c r="AN575" t="s">
        <v>6897</v>
      </c>
      <c r="AO575" t="s">
        <v>6898</v>
      </c>
      <c r="AP575" t="s">
        <v>6899</v>
      </c>
      <c r="AQ575" t="s">
        <v>6900</v>
      </c>
      <c r="AR575" t="s">
        <v>6901</v>
      </c>
      <c r="AS575" t="s">
        <v>6902</v>
      </c>
      <c r="AT575" t="s">
        <v>6903</v>
      </c>
      <c r="AU575" t="s">
        <v>6904</v>
      </c>
      <c r="AV575" t="s">
        <v>6905</v>
      </c>
      <c r="AW575" t="s">
        <v>6906</v>
      </c>
      <c r="AX575" t="s">
        <v>6907</v>
      </c>
      <c r="AY575" t="s">
        <v>6908</v>
      </c>
      <c r="AZ575" t="s">
        <v>6909</v>
      </c>
      <c r="BA575" t="s">
        <v>6910</v>
      </c>
      <c r="BB575" t="s">
        <v>6911</v>
      </c>
      <c r="BC575" t="s">
        <v>6912</v>
      </c>
      <c r="BD575" t="s">
        <v>6913</v>
      </c>
      <c r="BE575" t="s">
        <v>6914</v>
      </c>
    </row>
    <row r="576" spans="1:57" x14ac:dyDescent="0.3">
      <c r="A576" t="s">
        <v>6915</v>
      </c>
      <c r="B576" t="str">
        <f>"0001753-12"</f>
        <v>0001753-12</v>
      </c>
      <c r="C576" t="s">
        <v>5036</v>
      </c>
      <c r="D576" t="s">
        <v>110</v>
      </c>
      <c r="E576">
        <v>200</v>
      </c>
      <c r="F576">
        <v>600</v>
      </c>
      <c r="G576">
        <v>750</v>
      </c>
      <c r="K576">
        <v>0</v>
      </c>
      <c r="L576" s="1">
        <v>45691</v>
      </c>
      <c r="M576">
        <v>3.1</v>
      </c>
      <c r="O576">
        <v>4630035406407</v>
      </c>
      <c r="Q576" t="s">
        <v>1544</v>
      </c>
      <c r="R576" t="s">
        <v>6916</v>
      </c>
      <c r="S576">
        <v>20</v>
      </c>
      <c r="U576" t="s">
        <v>6917</v>
      </c>
      <c r="V576" t="s">
        <v>128</v>
      </c>
      <c r="W576" t="s">
        <v>118</v>
      </c>
      <c r="Y576">
        <v>6302210000</v>
      </c>
      <c r="Z576" t="s">
        <v>6918</v>
      </c>
      <c r="AA576" t="s">
        <v>6919</v>
      </c>
      <c r="AB576">
        <v>2750</v>
      </c>
      <c r="AC576">
        <v>2292</v>
      </c>
      <c r="AD576" t="s">
        <v>122</v>
      </c>
      <c r="AE576">
        <v>0</v>
      </c>
      <c r="AF576">
        <v>0</v>
      </c>
      <c r="AG576" t="s">
        <v>6920</v>
      </c>
      <c r="AH576" t="s">
        <v>6921</v>
      </c>
      <c r="AI576" t="s">
        <v>6922</v>
      </c>
      <c r="AJ576" t="s">
        <v>6923</v>
      </c>
      <c r="AK576" t="s">
        <v>6924</v>
      </c>
      <c r="AL576" t="s">
        <v>6925</v>
      </c>
      <c r="AM576" t="s">
        <v>6926</v>
      </c>
    </row>
    <row r="577" spans="1:45" x14ac:dyDescent="0.3">
      <c r="A577" t="s">
        <v>6927</v>
      </c>
      <c r="B577" t="str">
        <f>"0001316.41"</f>
        <v>0001316.41</v>
      </c>
      <c r="C577" t="s">
        <v>1678</v>
      </c>
      <c r="D577" t="s">
        <v>1050</v>
      </c>
      <c r="E577">
        <v>830</v>
      </c>
      <c r="F577">
        <v>505</v>
      </c>
      <c r="G577">
        <v>190</v>
      </c>
      <c r="I577">
        <v>70</v>
      </c>
      <c r="J577">
        <v>86</v>
      </c>
      <c r="K577">
        <v>0</v>
      </c>
      <c r="L577" t="s">
        <v>1221</v>
      </c>
      <c r="M577">
        <v>31.8</v>
      </c>
      <c r="N577">
        <v>0.5</v>
      </c>
      <c r="O577">
        <v>4620031185185</v>
      </c>
      <c r="Q577" t="s">
        <v>1544</v>
      </c>
      <c r="R577" t="s">
        <v>1869</v>
      </c>
      <c r="S577">
        <v>20</v>
      </c>
      <c r="U577" t="s">
        <v>2802</v>
      </c>
      <c r="V577" t="s">
        <v>1179</v>
      </c>
      <c r="Y577">
        <v>9403601001</v>
      </c>
      <c r="Z577" t="s">
        <v>6928</v>
      </c>
      <c r="AA577" t="s">
        <v>6929</v>
      </c>
      <c r="AB577">
        <v>4490</v>
      </c>
      <c r="AC577">
        <v>3742</v>
      </c>
      <c r="AD577" t="s">
        <v>1125</v>
      </c>
      <c r="AE577">
        <v>0</v>
      </c>
      <c r="AF577">
        <v>0</v>
      </c>
      <c r="AG577" t="s">
        <v>6930</v>
      </c>
      <c r="AH577" t="s">
        <v>6931</v>
      </c>
      <c r="AI577" t="s">
        <v>6932</v>
      </c>
      <c r="AJ577" t="s">
        <v>6933</v>
      </c>
      <c r="AK577" t="s">
        <v>6934</v>
      </c>
      <c r="AL577" t="s">
        <v>6935</v>
      </c>
      <c r="AM577" t="s">
        <v>6936</v>
      </c>
      <c r="AN577" t="s">
        <v>6937</v>
      </c>
      <c r="AO577" t="s">
        <v>6938</v>
      </c>
    </row>
    <row r="578" spans="1:45" x14ac:dyDescent="0.3">
      <c r="A578" t="s">
        <v>6939</v>
      </c>
      <c r="B578" t="str">
        <f>"0001288.93"</f>
        <v>0001288.93</v>
      </c>
      <c r="C578" t="s">
        <v>6940</v>
      </c>
      <c r="D578" t="s">
        <v>1050</v>
      </c>
      <c r="E578">
        <v>835</v>
      </c>
      <c r="F578">
        <v>505</v>
      </c>
      <c r="G578">
        <v>185</v>
      </c>
      <c r="I578">
        <v>80</v>
      </c>
      <c r="J578">
        <v>92</v>
      </c>
      <c r="K578">
        <v>0</v>
      </c>
      <c r="L578" t="s">
        <v>1878</v>
      </c>
      <c r="M578">
        <v>39.299999999999997</v>
      </c>
      <c r="N578">
        <v>0.5</v>
      </c>
      <c r="O578">
        <v>4630039554432</v>
      </c>
      <c r="Q578" t="s">
        <v>1544</v>
      </c>
      <c r="R578" t="s">
        <v>1869</v>
      </c>
      <c r="S578">
        <v>20</v>
      </c>
      <c r="U578" t="s">
        <v>6941</v>
      </c>
      <c r="V578" t="s">
        <v>1179</v>
      </c>
      <c r="Y578">
        <v>9403601001</v>
      </c>
      <c r="Z578" t="s">
        <v>6942</v>
      </c>
      <c r="AA578" t="s">
        <v>6943</v>
      </c>
      <c r="AB578">
        <v>8490</v>
      </c>
      <c r="AC578">
        <v>7075</v>
      </c>
      <c r="AD578" t="s">
        <v>1125</v>
      </c>
      <c r="AE578">
        <v>0</v>
      </c>
      <c r="AF578">
        <v>0</v>
      </c>
      <c r="AG578" t="s">
        <v>6944</v>
      </c>
      <c r="AH578" t="s">
        <v>6945</v>
      </c>
    </row>
    <row r="579" spans="1:45" x14ac:dyDescent="0.3">
      <c r="A579" t="s">
        <v>6946</v>
      </c>
      <c r="B579" t="str">
        <f>"0001817-12"</f>
        <v>0001817-12</v>
      </c>
      <c r="C579" t="s">
        <v>1718</v>
      </c>
      <c r="D579" t="s">
        <v>110</v>
      </c>
      <c r="E579">
        <v>380</v>
      </c>
      <c r="F579">
        <v>260</v>
      </c>
      <c r="G579">
        <v>40</v>
      </c>
      <c r="K579">
        <v>0</v>
      </c>
      <c r="L579" t="s">
        <v>254</v>
      </c>
      <c r="M579">
        <v>0.25</v>
      </c>
      <c r="O579">
        <v>4630039553497</v>
      </c>
      <c r="Q579" t="s">
        <v>3553</v>
      </c>
      <c r="R579" t="s">
        <v>6412</v>
      </c>
      <c r="S579">
        <v>20</v>
      </c>
      <c r="U579" t="s">
        <v>6947</v>
      </c>
      <c r="V579" t="s">
        <v>603</v>
      </c>
      <c r="Y579">
        <v>6302600000</v>
      </c>
      <c r="Z579" t="s">
        <v>6948</v>
      </c>
      <c r="AA579" t="s">
        <v>6949</v>
      </c>
      <c r="AB579">
        <v>750</v>
      </c>
      <c r="AC579">
        <v>625</v>
      </c>
      <c r="AD579" t="s">
        <v>114</v>
      </c>
      <c r="AE579">
        <v>0</v>
      </c>
      <c r="AF579">
        <v>0</v>
      </c>
      <c r="AG579" t="s">
        <v>6950</v>
      </c>
      <c r="AH579" t="s">
        <v>6951</v>
      </c>
      <c r="AI579" t="s">
        <v>6952</v>
      </c>
      <c r="AJ579" t="s">
        <v>6953</v>
      </c>
      <c r="AK579" t="s">
        <v>6954</v>
      </c>
      <c r="AL579" t="s">
        <v>6955</v>
      </c>
    </row>
    <row r="580" spans="1:45" x14ac:dyDescent="0.3">
      <c r="A580" t="s">
        <v>6956</v>
      </c>
      <c r="B580" t="str">
        <f>"0001846.9"</f>
        <v>0001846.9</v>
      </c>
      <c r="C580" t="s">
        <v>304</v>
      </c>
      <c r="D580" t="s">
        <v>1050</v>
      </c>
      <c r="E580">
        <v>765</v>
      </c>
      <c r="F580">
        <v>645</v>
      </c>
      <c r="G580">
        <v>45</v>
      </c>
      <c r="H580">
        <v>72</v>
      </c>
      <c r="I580">
        <v>64</v>
      </c>
      <c r="K580">
        <v>0</v>
      </c>
      <c r="L580" s="1">
        <v>45817</v>
      </c>
      <c r="M580">
        <v>8.8000000000000007</v>
      </c>
      <c r="O580">
        <v>4630039554357</v>
      </c>
      <c r="Q580" t="s">
        <v>1544</v>
      </c>
      <c r="S580">
        <v>20</v>
      </c>
      <c r="U580" t="s">
        <v>6957</v>
      </c>
      <c r="V580" t="s">
        <v>2355</v>
      </c>
      <c r="Y580">
        <v>9403609001</v>
      </c>
      <c r="Z580" t="s">
        <v>6958</v>
      </c>
      <c r="AA580" t="s">
        <v>6959</v>
      </c>
      <c r="AB580">
        <v>1900</v>
      </c>
      <c r="AC580">
        <v>1583</v>
      </c>
      <c r="AD580" t="s">
        <v>240</v>
      </c>
      <c r="AE580">
        <v>0</v>
      </c>
      <c r="AF580">
        <v>0</v>
      </c>
      <c r="AG580" t="s">
        <v>6960</v>
      </c>
      <c r="AH580" t="s">
        <v>6961</v>
      </c>
      <c r="AI580" t="s">
        <v>6962</v>
      </c>
    </row>
    <row r="581" spans="1:45" x14ac:dyDescent="0.3">
      <c r="A581" t="s">
        <v>6963</v>
      </c>
      <c r="B581" t="str">
        <f>"0001840-12"</f>
        <v>0001840-12</v>
      </c>
      <c r="C581" t="s">
        <v>1718</v>
      </c>
      <c r="D581" t="s">
        <v>6964</v>
      </c>
      <c r="E581">
        <v>370</v>
      </c>
      <c r="F581">
        <v>350</v>
      </c>
      <c r="G581">
        <v>90</v>
      </c>
      <c r="K581">
        <v>0</v>
      </c>
      <c r="L581" t="s">
        <v>921</v>
      </c>
      <c r="M581">
        <v>0.49</v>
      </c>
      <c r="O581">
        <v>4630039554234</v>
      </c>
      <c r="Q581" t="s">
        <v>3553</v>
      </c>
      <c r="R581" t="s">
        <v>6412</v>
      </c>
      <c r="S581">
        <v>20</v>
      </c>
      <c r="U581" s="4" t="s">
        <v>6965</v>
      </c>
      <c r="V581" t="s">
        <v>6966</v>
      </c>
      <c r="Y581">
        <v>6301409000</v>
      </c>
      <c r="Z581" t="s">
        <v>6967</v>
      </c>
      <c r="AA581" t="s">
        <v>6968</v>
      </c>
      <c r="AB581">
        <v>750</v>
      </c>
      <c r="AC581">
        <v>625</v>
      </c>
      <c r="AD581" t="s">
        <v>149</v>
      </c>
      <c r="AE581">
        <v>0</v>
      </c>
      <c r="AG581" t="s">
        <v>6969</v>
      </c>
      <c r="AH581" t="s">
        <v>6970</v>
      </c>
      <c r="AI581" t="s">
        <v>6971</v>
      </c>
      <c r="AJ581" t="s">
        <v>6972</v>
      </c>
      <c r="AK581" t="s">
        <v>6973</v>
      </c>
      <c r="AL581" t="s">
        <v>6974</v>
      </c>
    </row>
    <row r="582" spans="1:45" x14ac:dyDescent="0.3">
      <c r="A582" t="s">
        <v>6975</v>
      </c>
      <c r="B582" t="str">
        <f>"0001841-2"</f>
        <v>0001841-2</v>
      </c>
      <c r="C582" t="s">
        <v>116</v>
      </c>
      <c r="D582" t="s">
        <v>6964</v>
      </c>
      <c r="E582">
        <v>370</v>
      </c>
      <c r="F582">
        <v>350</v>
      </c>
      <c r="G582">
        <v>90</v>
      </c>
      <c r="K582">
        <v>0</v>
      </c>
      <c r="L582" t="s">
        <v>921</v>
      </c>
      <c r="M582">
        <v>0.49</v>
      </c>
      <c r="O582">
        <v>4630039554241</v>
      </c>
      <c r="Q582" t="s">
        <v>3553</v>
      </c>
      <c r="R582" t="s">
        <v>5574</v>
      </c>
      <c r="S582">
        <v>20</v>
      </c>
      <c r="U582" t="s">
        <v>6976</v>
      </c>
      <c r="V582" t="s">
        <v>6966</v>
      </c>
      <c r="Y582">
        <v>6301409000</v>
      </c>
      <c r="Z582" t="s">
        <v>6977</v>
      </c>
      <c r="AA582" t="s">
        <v>6978</v>
      </c>
      <c r="AB582">
        <v>750</v>
      </c>
      <c r="AC582">
        <v>625</v>
      </c>
      <c r="AD582" t="s">
        <v>149</v>
      </c>
      <c r="AE582">
        <v>0</v>
      </c>
      <c r="AF582">
        <v>0</v>
      </c>
      <c r="AG582" t="s">
        <v>6979</v>
      </c>
      <c r="AH582" t="s">
        <v>6980</v>
      </c>
      <c r="AI582" t="s">
        <v>6981</v>
      </c>
      <c r="AJ582" t="s">
        <v>6982</v>
      </c>
    </row>
    <row r="583" spans="1:45" x14ac:dyDescent="0.3">
      <c r="A583" t="s">
        <v>6983</v>
      </c>
      <c r="B583" t="str">
        <f>"0003073-04"</f>
        <v>0003073-04</v>
      </c>
      <c r="C583" t="s">
        <v>304</v>
      </c>
      <c r="D583" t="s">
        <v>280</v>
      </c>
      <c r="E583">
        <v>855</v>
      </c>
      <c r="F583">
        <v>615</v>
      </c>
      <c r="G583">
        <v>325</v>
      </c>
      <c r="H583">
        <v>124</v>
      </c>
      <c r="I583">
        <v>65</v>
      </c>
      <c r="J583">
        <v>86</v>
      </c>
      <c r="K583" t="s">
        <v>6984</v>
      </c>
      <c r="L583" s="1">
        <v>45833</v>
      </c>
      <c r="M583">
        <v>22.6</v>
      </c>
      <c r="O583">
        <v>4630074141772</v>
      </c>
      <c r="Q583" t="s">
        <v>1544</v>
      </c>
      <c r="R583" t="s">
        <v>1869</v>
      </c>
      <c r="S583">
        <v>10</v>
      </c>
      <c r="U583" t="s">
        <v>6985</v>
      </c>
      <c r="V583" t="s">
        <v>1199</v>
      </c>
      <c r="Y583">
        <v>9403500009</v>
      </c>
      <c r="Z583" t="s">
        <v>6986</v>
      </c>
      <c r="AA583" t="s">
        <v>6987</v>
      </c>
      <c r="AB583">
        <v>24220</v>
      </c>
      <c r="AC583">
        <v>20183</v>
      </c>
      <c r="AD583" t="s">
        <v>4313</v>
      </c>
      <c r="AE583">
        <v>0</v>
      </c>
      <c r="AF583">
        <v>2</v>
      </c>
      <c r="AG583" t="s">
        <v>6988</v>
      </c>
      <c r="AH583" t="s">
        <v>6989</v>
      </c>
      <c r="AI583" t="s">
        <v>6990</v>
      </c>
      <c r="AJ583" t="s">
        <v>6991</v>
      </c>
      <c r="AK583" t="s">
        <v>6992</v>
      </c>
      <c r="AL583" t="s">
        <v>6993</v>
      </c>
      <c r="AM583" t="s">
        <v>6994</v>
      </c>
      <c r="AN583" t="s">
        <v>6995</v>
      </c>
      <c r="AO583" t="s">
        <v>6996</v>
      </c>
      <c r="AP583" t="s">
        <v>6997</v>
      </c>
      <c r="AQ583" t="s">
        <v>6998</v>
      </c>
      <c r="AR583" t="s">
        <v>6999</v>
      </c>
      <c r="AS583" t="s">
        <v>7000</v>
      </c>
    </row>
    <row r="584" spans="1:45" x14ac:dyDescent="0.3">
      <c r="A584" t="s">
        <v>7001</v>
      </c>
      <c r="B584" t="str">
        <f>"0003048.1-04"</f>
        <v>0003048.1-04</v>
      </c>
      <c r="C584" t="s">
        <v>304</v>
      </c>
      <c r="D584" t="s">
        <v>280</v>
      </c>
      <c r="E584">
        <v>1020</v>
      </c>
      <c r="F584">
        <v>620</v>
      </c>
      <c r="G584">
        <v>60</v>
      </c>
      <c r="K584">
        <v>0</v>
      </c>
      <c r="L584" s="1">
        <v>45901</v>
      </c>
      <c r="M584">
        <v>1.6</v>
      </c>
      <c r="O584">
        <v>4630074141758</v>
      </c>
      <c r="Q584" t="s">
        <v>1544</v>
      </c>
      <c r="R584" t="s">
        <v>1869</v>
      </c>
      <c r="S584">
        <v>20</v>
      </c>
      <c r="U584" t="s">
        <v>7002</v>
      </c>
      <c r="V584" t="s">
        <v>7003</v>
      </c>
      <c r="Y584">
        <v>9403910000</v>
      </c>
      <c r="Z584" t="s">
        <v>7004</v>
      </c>
      <c r="AA584" t="s">
        <v>7005</v>
      </c>
      <c r="AB584">
        <v>1480</v>
      </c>
      <c r="AC584">
        <v>1233</v>
      </c>
      <c r="AD584" t="s">
        <v>3477</v>
      </c>
      <c r="AE584">
        <v>0</v>
      </c>
      <c r="AF584">
        <v>0</v>
      </c>
      <c r="AG584" t="s">
        <v>7006</v>
      </c>
      <c r="AH584" t="s">
        <v>7007</v>
      </c>
      <c r="AI584" t="s">
        <v>7008</v>
      </c>
      <c r="AJ584" t="s">
        <v>7009</v>
      </c>
      <c r="AK584" t="s">
        <v>7010</v>
      </c>
    </row>
    <row r="585" spans="1:45" x14ac:dyDescent="0.3">
      <c r="A585" t="s">
        <v>7011</v>
      </c>
      <c r="B585" t="str">
        <f>"0001836-04"</f>
        <v>0001836-04</v>
      </c>
      <c r="C585" t="s">
        <v>85</v>
      </c>
      <c r="D585" t="s">
        <v>178</v>
      </c>
      <c r="E585">
        <v>660</v>
      </c>
      <c r="F585">
        <v>610</v>
      </c>
      <c r="G585">
        <v>140</v>
      </c>
      <c r="K585">
        <v>0</v>
      </c>
      <c r="L585" s="1">
        <v>45783</v>
      </c>
      <c r="M585">
        <v>5.15</v>
      </c>
      <c r="O585">
        <v>4630039554142</v>
      </c>
      <c r="Q585" t="s">
        <v>1544</v>
      </c>
      <c r="R585" t="s">
        <v>7012</v>
      </c>
      <c r="S585">
        <v>20</v>
      </c>
      <c r="U585" t="s">
        <v>7013</v>
      </c>
      <c r="V585" t="s">
        <v>181</v>
      </c>
      <c r="Y585">
        <v>9401790009</v>
      </c>
      <c r="Z585" t="s">
        <v>7014</v>
      </c>
      <c r="AA585" t="s">
        <v>7015</v>
      </c>
      <c r="AB585">
        <v>1500</v>
      </c>
      <c r="AC585">
        <v>1250</v>
      </c>
      <c r="AD585" t="s">
        <v>184</v>
      </c>
      <c r="AE585">
        <v>0</v>
      </c>
      <c r="AF585">
        <v>0</v>
      </c>
      <c r="AG585" t="s">
        <v>7016</v>
      </c>
      <c r="AH585" t="s">
        <v>7017</v>
      </c>
      <c r="AI585" t="s">
        <v>7018</v>
      </c>
      <c r="AJ585" t="s">
        <v>7019</v>
      </c>
      <c r="AK585" t="s">
        <v>7020</v>
      </c>
      <c r="AL585" t="s">
        <v>7021</v>
      </c>
      <c r="AM585" t="s">
        <v>7022</v>
      </c>
      <c r="AN585" t="s">
        <v>7023</v>
      </c>
      <c r="AO585" t="s">
        <v>7024</v>
      </c>
    </row>
    <row r="586" spans="1:45" x14ac:dyDescent="0.3">
      <c r="A586" t="s">
        <v>7025</v>
      </c>
      <c r="B586" t="str">
        <f>"0001837-01"</f>
        <v>0001837-01</v>
      </c>
      <c r="C586" t="s">
        <v>85</v>
      </c>
      <c r="D586" t="s">
        <v>178</v>
      </c>
      <c r="E586">
        <v>700</v>
      </c>
      <c r="F586">
        <v>660</v>
      </c>
      <c r="G586">
        <v>130</v>
      </c>
      <c r="K586">
        <v>0</v>
      </c>
      <c r="L586" s="1">
        <v>45753</v>
      </c>
      <c r="M586">
        <v>5.5</v>
      </c>
      <c r="O586">
        <v>4630039554159</v>
      </c>
      <c r="Q586" t="s">
        <v>1544</v>
      </c>
      <c r="R586" t="s">
        <v>7012</v>
      </c>
      <c r="S586">
        <v>20</v>
      </c>
      <c r="U586" t="s">
        <v>7026</v>
      </c>
      <c r="V586" t="s">
        <v>181</v>
      </c>
      <c r="Y586">
        <v>9403208009</v>
      </c>
      <c r="Z586" t="s">
        <v>7027</v>
      </c>
      <c r="AA586" t="s">
        <v>7028</v>
      </c>
      <c r="AB586">
        <v>1500</v>
      </c>
      <c r="AC586">
        <v>1250</v>
      </c>
      <c r="AD586" t="s">
        <v>184</v>
      </c>
      <c r="AE586">
        <v>0</v>
      </c>
      <c r="AF586">
        <v>0</v>
      </c>
      <c r="AG586" t="s">
        <v>7029</v>
      </c>
      <c r="AH586" t="s">
        <v>7030</v>
      </c>
      <c r="AI586" t="s">
        <v>7031</v>
      </c>
      <c r="AJ586" t="s">
        <v>7032</v>
      </c>
      <c r="AK586" t="s">
        <v>7033</v>
      </c>
      <c r="AL586" t="s">
        <v>7034</v>
      </c>
      <c r="AM586" t="s">
        <v>7035</v>
      </c>
      <c r="AN586" t="s">
        <v>7036</v>
      </c>
      <c r="AO586" t="s">
        <v>7037</v>
      </c>
    </row>
    <row r="587" spans="1:45" x14ac:dyDescent="0.3">
      <c r="A587" t="s">
        <v>7038</v>
      </c>
      <c r="B587" t="str">
        <f>"0001838-08"</f>
        <v>0001838-08</v>
      </c>
      <c r="C587" t="s">
        <v>85</v>
      </c>
      <c r="D587" t="s">
        <v>178</v>
      </c>
      <c r="E587">
        <v>770</v>
      </c>
      <c r="F587">
        <v>625</v>
      </c>
      <c r="G587">
        <v>140</v>
      </c>
      <c r="K587">
        <v>0</v>
      </c>
      <c r="L587" s="1">
        <v>45666</v>
      </c>
      <c r="M587">
        <v>8</v>
      </c>
      <c r="O587">
        <v>4630039554166</v>
      </c>
      <c r="Q587" t="s">
        <v>1544</v>
      </c>
      <c r="R587" t="s">
        <v>7012</v>
      </c>
      <c r="S587">
        <v>20</v>
      </c>
      <c r="U587" t="s">
        <v>7039</v>
      </c>
      <c r="V587" t="s">
        <v>181</v>
      </c>
      <c r="Y587">
        <v>9403208009</v>
      </c>
      <c r="Z587" t="s">
        <v>7040</v>
      </c>
      <c r="AA587" t="s">
        <v>7041</v>
      </c>
      <c r="AB587">
        <v>1500</v>
      </c>
      <c r="AC587">
        <v>1250</v>
      </c>
      <c r="AD587" t="s">
        <v>184</v>
      </c>
      <c r="AE587">
        <v>0</v>
      </c>
      <c r="AF587">
        <v>0</v>
      </c>
      <c r="AG587" t="s">
        <v>7042</v>
      </c>
      <c r="AH587" t="s">
        <v>7043</v>
      </c>
      <c r="AI587" t="s">
        <v>7044</v>
      </c>
      <c r="AJ587" t="s">
        <v>7045</v>
      </c>
      <c r="AK587" t="s">
        <v>7046</v>
      </c>
      <c r="AL587" t="s">
        <v>7047</v>
      </c>
      <c r="AM587" t="s">
        <v>7048</v>
      </c>
      <c r="AN587" t="s">
        <v>7049</v>
      </c>
      <c r="AO587" t="s">
        <v>7050</v>
      </c>
    </row>
    <row r="588" spans="1:45" x14ac:dyDescent="0.3">
      <c r="A588" t="s">
        <v>7051</v>
      </c>
      <c r="B588" t="str">
        <f>"0001485-6"</f>
        <v>0001485-6</v>
      </c>
      <c r="C588" t="s">
        <v>5874</v>
      </c>
      <c r="D588" t="s">
        <v>110</v>
      </c>
      <c r="E588">
        <v>730</v>
      </c>
      <c r="F588">
        <v>420</v>
      </c>
      <c r="G588">
        <v>120</v>
      </c>
      <c r="K588">
        <v>0</v>
      </c>
      <c r="L588" t="s">
        <v>1466</v>
      </c>
      <c r="M588">
        <v>0.55000000000000004</v>
      </c>
      <c r="O588">
        <v>4620031188971</v>
      </c>
      <c r="Q588" t="s">
        <v>1544</v>
      </c>
      <c r="S588">
        <v>20</v>
      </c>
      <c r="U588" t="s">
        <v>3895</v>
      </c>
      <c r="V588" t="s">
        <v>3896</v>
      </c>
      <c r="Y588">
        <v>9404909000</v>
      </c>
      <c r="Z588" t="s">
        <v>7052</v>
      </c>
      <c r="AA588" t="s">
        <v>7053</v>
      </c>
      <c r="AB588">
        <v>1250</v>
      </c>
      <c r="AC588">
        <v>1042</v>
      </c>
      <c r="AD588" t="s">
        <v>1419</v>
      </c>
      <c r="AE588">
        <v>0</v>
      </c>
      <c r="AF588">
        <v>0</v>
      </c>
      <c r="AG588" t="s">
        <v>7054</v>
      </c>
      <c r="AH588" t="s">
        <v>7055</v>
      </c>
      <c r="AI588" t="s">
        <v>7056</v>
      </c>
      <c r="AJ588" t="s">
        <v>7057</v>
      </c>
      <c r="AK588" t="s">
        <v>7058</v>
      </c>
      <c r="AL588" t="s">
        <v>7059</v>
      </c>
      <c r="AM588" t="s">
        <v>7060</v>
      </c>
      <c r="AN588" t="s">
        <v>7061</v>
      </c>
      <c r="AO588" t="s">
        <v>7062</v>
      </c>
      <c r="AP588" t="s">
        <v>7063</v>
      </c>
      <c r="AQ588" t="s">
        <v>7064</v>
      </c>
      <c r="AR588" t="s">
        <v>7065</v>
      </c>
    </row>
    <row r="589" spans="1:45" x14ac:dyDescent="0.3">
      <c r="A589" t="s">
        <v>7066</v>
      </c>
      <c r="B589" t="str">
        <f>"0001277-1"</f>
        <v>0001277-1</v>
      </c>
      <c r="C589" t="s">
        <v>304</v>
      </c>
      <c r="D589" t="s">
        <v>110</v>
      </c>
      <c r="E589">
        <v>1190</v>
      </c>
      <c r="F589">
        <v>590</v>
      </c>
      <c r="G589">
        <v>100</v>
      </c>
      <c r="H589">
        <v>120</v>
      </c>
      <c r="K589">
        <v>0</v>
      </c>
      <c r="L589" s="1">
        <v>45661</v>
      </c>
      <c r="M589">
        <v>4.0579999999999998</v>
      </c>
      <c r="O589">
        <v>4610018235705</v>
      </c>
      <c r="Q589" t="s">
        <v>1544</v>
      </c>
      <c r="S589">
        <v>10</v>
      </c>
      <c r="U589" t="s">
        <v>7067</v>
      </c>
      <c r="V589" t="s">
        <v>181</v>
      </c>
      <c r="Y589">
        <v>9404299000</v>
      </c>
      <c r="Z589" t="s">
        <v>7068</v>
      </c>
      <c r="AA589" t="s">
        <v>7069</v>
      </c>
      <c r="AB589">
        <v>4395</v>
      </c>
      <c r="AC589">
        <v>3663</v>
      </c>
      <c r="AD589" t="s">
        <v>3279</v>
      </c>
      <c r="AE589">
        <v>0</v>
      </c>
      <c r="AF589">
        <v>0</v>
      </c>
    </row>
    <row r="590" spans="1:45" x14ac:dyDescent="0.3">
      <c r="A590" t="s">
        <v>7070</v>
      </c>
      <c r="B590" t="str">
        <f>"0001897.9"</f>
        <v>0001897.9</v>
      </c>
      <c r="C590" t="s">
        <v>304</v>
      </c>
      <c r="D590" t="s">
        <v>1050</v>
      </c>
      <c r="E590">
        <v>845</v>
      </c>
      <c r="F590">
        <v>510</v>
      </c>
      <c r="G590">
        <v>395</v>
      </c>
      <c r="I590">
        <v>80</v>
      </c>
      <c r="J590">
        <v>80</v>
      </c>
      <c r="K590">
        <v>0</v>
      </c>
      <c r="L590" t="s">
        <v>7071</v>
      </c>
      <c r="M590">
        <v>39</v>
      </c>
      <c r="N590">
        <v>0.33300000000000002</v>
      </c>
      <c r="O590">
        <v>4630039556856</v>
      </c>
      <c r="Q590" t="s">
        <v>1544</v>
      </c>
      <c r="S590">
        <v>20</v>
      </c>
      <c r="U590" t="s">
        <v>7072</v>
      </c>
      <c r="V590" t="s">
        <v>181</v>
      </c>
      <c r="Y590">
        <v>9403601009</v>
      </c>
      <c r="Z590" t="s">
        <v>7073</v>
      </c>
      <c r="AA590" t="s">
        <v>7074</v>
      </c>
      <c r="AB590">
        <v>15990</v>
      </c>
      <c r="AC590">
        <v>13325</v>
      </c>
      <c r="AD590" t="s">
        <v>1125</v>
      </c>
      <c r="AE590">
        <v>0</v>
      </c>
      <c r="AF590">
        <v>0</v>
      </c>
      <c r="AG590" t="s">
        <v>7075</v>
      </c>
      <c r="AH590" t="s">
        <v>7076</v>
      </c>
      <c r="AI590" t="s">
        <v>7077</v>
      </c>
      <c r="AJ590" t="s">
        <v>7078</v>
      </c>
      <c r="AK590" t="s">
        <v>7079</v>
      </c>
      <c r="AL590" t="s">
        <v>7080</v>
      </c>
      <c r="AM590" t="s">
        <v>7081</v>
      </c>
      <c r="AN590" t="s">
        <v>7082</v>
      </c>
    </row>
    <row r="591" spans="1:45" x14ac:dyDescent="0.3">
      <c r="A591" t="s">
        <v>7083</v>
      </c>
      <c r="B591" t="str">
        <f>"0001775.47"</f>
        <v>0001775.47</v>
      </c>
      <c r="C591" t="s">
        <v>3704</v>
      </c>
      <c r="D591" t="s">
        <v>1050</v>
      </c>
      <c r="E591">
        <v>1210</v>
      </c>
      <c r="F591">
        <v>270</v>
      </c>
      <c r="G591">
        <v>50</v>
      </c>
      <c r="K591">
        <v>0</v>
      </c>
      <c r="L591" s="1">
        <v>45692</v>
      </c>
      <c r="M591">
        <v>3.62</v>
      </c>
      <c r="O591">
        <v>4630039552605</v>
      </c>
      <c r="Q591" t="s">
        <v>1544</v>
      </c>
      <c r="R591" t="s">
        <v>4004</v>
      </c>
      <c r="S591">
        <v>20</v>
      </c>
      <c r="U591" t="s">
        <v>5829</v>
      </c>
      <c r="V591" t="s">
        <v>4040</v>
      </c>
      <c r="Y591">
        <v>9403903000</v>
      </c>
      <c r="Z591" t="s">
        <v>7084</v>
      </c>
      <c r="AA591" t="s">
        <v>7085</v>
      </c>
      <c r="AB591">
        <v>1200</v>
      </c>
      <c r="AC591">
        <v>1000</v>
      </c>
      <c r="AD591" t="s">
        <v>3477</v>
      </c>
      <c r="AE591">
        <v>0</v>
      </c>
      <c r="AF591">
        <v>0</v>
      </c>
      <c r="AG591" t="s">
        <v>7086</v>
      </c>
    </row>
    <row r="592" spans="1:45" x14ac:dyDescent="0.3">
      <c r="A592" t="s">
        <v>7087</v>
      </c>
      <c r="B592" t="str">
        <f>"0001775.69"</f>
        <v>0001775.69</v>
      </c>
      <c r="C592" t="s">
        <v>1397</v>
      </c>
      <c r="D592" t="s">
        <v>1050</v>
      </c>
      <c r="E592">
        <v>1210</v>
      </c>
      <c r="F592">
        <v>270</v>
      </c>
      <c r="G592">
        <v>50</v>
      </c>
      <c r="K592">
        <v>0</v>
      </c>
      <c r="L592" s="1">
        <v>45692</v>
      </c>
      <c r="M592">
        <v>3.62</v>
      </c>
      <c r="O592">
        <v>4630039552612</v>
      </c>
      <c r="Q592" t="s">
        <v>1544</v>
      </c>
      <c r="R592" t="s">
        <v>4004</v>
      </c>
      <c r="S592">
        <v>20</v>
      </c>
      <c r="U592" t="s">
        <v>5829</v>
      </c>
      <c r="V592" t="s">
        <v>4040</v>
      </c>
      <c r="Y592">
        <v>9403903000</v>
      </c>
      <c r="Z592" t="s">
        <v>7088</v>
      </c>
      <c r="AA592" t="s">
        <v>7089</v>
      </c>
      <c r="AB592">
        <v>1200</v>
      </c>
      <c r="AC592">
        <v>1000</v>
      </c>
      <c r="AD592" t="s">
        <v>3477</v>
      </c>
      <c r="AE592">
        <v>0</v>
      </c>
      <c r="AF592">
        <v>0</v>
      </c>
      <c r="AG592" t="s">
        <v>7090</v>
      </c>
    </row>
    <row r="593" spans="1:41" x14ac:dyDescent="0.3">
      <c r="A593" t="s">
        <v>7091</v>
      </c>
      <c r="B593" t="str">
        <f>"0001775.17"</f>
        <v>0001775.17</v>
      </c>
      <c r="C593" t="s">
        <v>1901</v>
      </c>
      <c r="D593" t="s">
        <v>1050</v>
      </c>
      <c r="E593">
        <v>1210</v>
      </c>
      <c r="F593">
        <v>270</v>
      </c>
      <c r="G593">
        <v>50</v>
      </c>
      <c r="K593">
        <v>0</v>
      </c>
      <c r="L593" s="1">
        <v>45692</v>
      </c>
      <c r="M593">
        <v>3.62</v>
      </c>
      <c r="O593">
        <v>4630039552629</v>
      </c>
      <c r="Q593" t="s">
        <v>1544</v>
      </c>
      <c r="R593" t="s">
        <v>4004</v>
      </c>
      <c r="S593">
        <v>20</v>
      </c>
      <c r="U593" t="s">
        <v>5829</v>
      </c>
      <c r="V593" t="s">
        <v>4040</v>
      </c>
      <c r="Y593">
        <v>9403903000</v>
      </c>
      <c r="Z593" t="s">
        <v>7092</v>
      </c>
      <c r="AA593" t="s">
        <v>7093</v>
      </c>
      <c r="AB593">
        <v>1200</v>
      </c>
      <c r="AC593">
        <v>1000</v>
      </c>
      <c r="AD593" t="s">
        <v>3477</v>
      </c>
      <c r="AE593">
        <v>0</v>
      </c>
      <c r="AF593">
        <v>1</v>
      </c>
      <c r="AG593" t="s">
        <v>7094</v>
      </c>
    </row>
    <row r="594" spans="1:41" x14ac:dyDescent="0.3">
      <c r="A594" t="s">
        <v>7095</v>
      </c>
      <c r="B594" t="str">
        <f>"0001775.92"</f>
        <v>0001775.92</v>
      </c>
      <c r="C594" t="s">
        <v>6031</v>
      </c>
      <c r="D594" t="s">
        <v>1050</v>
      </c>
      <c r="E594">
        <v>1210</v>
      </c>
      <c r="F594">
        <v>270</v>
      </c>
      <c r="G594">
        <v>50</v>
      </c>
      <c r="K594">
        <v>0</v>
      </c>
      <c r="L594" s="1">
        <v>45692</v>
      </c>
      <c r="M594">
        <v>3.62</v>
      </c>
      <c r="O594">
        <v>4630039552636</v>
      </c>
      <c r="Q594" t="s">
        <v>1544</v>
      </c>
      <c r="R594" t="s">
        <v>4004</v>
      </c>
      <c r="S594">
        <v>20</v>
      </c>
      <c r="U594" t="s">
        <v>5829</v>
      </c>
      <c r="V594" t="s">
        <v>4040</v>
      </c>
      <c r="Y594">
        <v>9403903000</v>
      </c>
      <c r="Z594" t="s">
        <v>7096</v>
      </c>
      <c r="AA594" t="s">
        <v>7097</v>
      </c>
      <c r="AB594">
        <v>1200</v>
      </c>
      <c r="AC594">
        <v>1000</v>
      </c>
      <c r="AD594" t="s">
        <v>3477</v>
      </c>
      <c r="AE594">
        <v>0</v>
      </c>
      <c r="AF594">
        <v>2</v>
      </c>
      <c r="AG594" t="s">
        <v>7098</v>
      </c>
    </row>
    <row r="595" spans="1:41" x14ac:dyDescent="0.3">
      <c r="A595" t="s">
        <v>7099</v>
      </c>
      <c r="B595" t="str">
        <f>"0001777.47"</f>
        <v>0001777.47</v>
      </c>
      <c r="C595" t="s">
        <v>3704</v>
      </c>
      <c r="D595" t="s">
        <v>1050</v>
      </c>
      <c r="E595">
        <v>560</v>
      </c>
      <c r="F595">
        <v>300</v>
      </c>
      <c r="G595">
        <v>50</v>
      </c>
      <c r="K595">
        <v>0</v>
      </c>
      <c r="L595" s="1">
        <v>45779</v>
      </c>
      <c r="M595">
        <v>1.65</v>
      </c>
      <c r="O595">
        <v>4630039552650</v>
      </c>
      <c r="Q595" t="s">
        <v>1544</v>
      </c>
      <c r="R595" t="s">
        <v>4004</v>
      </c>
      <c r="S595">
        <v>20</v>
      </c>
      <c r="U595" t="s">
        <v>5836</v>
      </c>
      <c r="V595" t="s">
        <v>4040</v>
      </c>
      <c r="Y595">
        <v>9403903000</v>
      </c>
      <c r="Z595" t="s">
        <v>7100</v>
      </c>
      <c r="AA595" t="s">
        <v>7101</v>
      </c>
      <c r="AB595">
        <v>750</v>
      </c>
      <c r="AC595">
        <v>625</v>
      </c>
      <c r="AD595" t="s">
        <v>3477</v>
      </c>
      <c r="AE595">
        <v>0</v>
      </c>
      <c r="AF595">
        <v>0</v>
      </c>
    </row>
    <row r="596" spans="1:41" x14ac:dyDescent="0.3">
      <c r="A596" t="s">
        <v>7102</v>
      </c>
      <c r="B596" t="str">
        <f>"0001777.69"</f>
        <v>0001777.69</v>
      </c>
      <c r="C596" t="s">
        <v>1397</v>
      </c>
      <c r="D596" t="s">
        <v>1050</v>
      </c>
      <c r="E596">
        <v>560</v>
      </c>
      <c r="F596">
        <v>300</v>
      </c>
      <c r="G596">
        <v>50</v>
      </c>
      <c r="K596">
        <v>0</v>
      </c>
      <c r="L596" s="1">
        <v>45779</v>
      </c>
      <c r="M596">
        <v>1.65</v>
      </c>
      <c r="O596">
        <v>4630039552667</v>
      </c>
      <c r="Q596" t="s">
        <v>1544</v>
      </c>
      <c r="R596" t="s">
        <v>4004</v>
      </c>
      <c r="S596">
        <v>20</v>
      </c>
      <c r="U596" t="s">
        <v>5836</v>
      </c>
      <c r="V596" t="s">
        <v>4040</v>
      </c>
      <c r="Y596">
        <v>9403903000</v>
      </c>
      <c r="Z596" t="s">
        <v>7103</v>
      </c>
      <c r="AA596" t="s">
        <v>7104</v>
      </c>
      <c r="AB596">
        <v>750</v>
      </c>
      <c r="AC596">
        <v>625</v>
      </c>
      <c r="AD596" t="s">
        <v>3477</v>
      </c>
      <c r="AE596">
        <v>0</v>
      </c>
      <c r="AF596">
        <v>0</v>
      </c>
    </row>
    <row r="597" spans="1:41" x14ac:dyDescent="0.3">
      <c r="A597" t="s">
        <v>7105</v>
      </c>
      <c r="B597" t="str">
        <f>"0001777.17"</f>
        <v>0001777.17</v>
      </c>
      <c r="C597" t="s">
        <v>1901</v>
      </c>
      <c r="D597" t="s">
        <v>1050</v>
      </c>
      <c r="E597">
        <v>560</v>
      </c>
      <c r="F597">
        <v>300</v>
      </c>
      <c r="G597">
        <v>50</v>
      </c>
      <c r="K597">
        <v>0</v>
      </c>
      <c r="L597" s="1">
        <v>45779</v>
      </c>
      <c r="M597">
        <v>1.65</v>
      </c>
      <c r="O597">
        <v>4630039552674</v>
      </c>
      <c r="Q597" t="s">
        <v>1544</v>
      </c>
      <c r="R597" t="s">
        <v>4004</v>
      </c>
      <c r="S597">
        <v>20</v>
      </c>
      <c r="U597" t="s">
        <v>5836</v>
      </c>
      <c r="V597" t="s">
        <v>4040</v>
      </c>
      <c r="Y597">
        <v>9403903000</v>
      </c>
      <c r="Z597" t="s">
        <v>7106</v>
      </c>
      <c r="AA597" t="s">
        <v>7107</v>
      </c>
      <c r="AB597">
        <v>750</v>
      </c>
      <c r="AC597">
        <v>625</v>
      </c>
      <c r="AD597" t="s">
        <v>3477</v>
      </c>
      <c r="AE597">
        <v>0</v>
      </c>
      <c r="AF597">
        <v>1</v>
      </c>
    </row>
    <row r="598" spans="1:41" x14ac:dyDescent="0.3">
      <c r="A598" t="s">
        <v>7108</v>
      </c>
      <c r="B598" t="str">
        <f>"0001777.92"</f>
        <v>0001777.92</v>
      </c>
      <c r="C598" t="s">
        <v>6031</v>
      </c>
      <c r="D598" t="s">
        <v>1050</v>
      </c>
      <c r="E598">
        <v>560</v>
      </c>
      <c r="F598">
        <v>300</v>
      </c>
      <c r="G598">
        <v>50</v>
      </c>
      <c r="K598">
        <v>0</v>
      </c>
      <c r="L598" s="1">
        <v>45779</v>
      </c>
      <c r="M598">
        <v>1.65</v>
      </c>
      <c r="O598">
        <v>4630039552681</v>
      </c>
      <c r="Q598" t="s">
        <v>1544</v>
      </c>
      <c r="R598" t="s">
        <v>4004</v>
      </c>
      <c r="S598">
        <v>20</v>
      </c>
      <c r="U598" t="s">
        <v>5836</v>
      </c>
      <c r="V598" t="s">
        <v>4040</v>
      </c>
      <c r="Y598">
        <v>9403903000</v>
      </c>
      <c r="Z598" t="s">
        <v>7109</v>
      </c>
      <c r="AA598" t="s">
        <v>7110</v>
      </c>
      <c r="AB598">
        <v>750</v>
      </c>
      <c r="AC598">
        <v>625</v>
      </c>
      <c r="AD598" t="s">
        <v>3477</v>
      </c>
      <c r="AE598">
        <v>0</v>
      </c>
      <c r="AF598">
        <v>2</v>
      </c>
    </row>
    <row r="599" spans="1:41" x14ac:dyDescent="0.3">
      <c r="A599" t="s">
        <v>7111</v>
      </c>
      <c r="B599" t="str">
        <f>"0003053.1-04"</f>
        <v>0003053.1-04</v>
      </c>
      <c r="C599" t="s">
        <v>304</v>
      </c>
      <c r="D599" t="s">
        <v>280</v>
      </c>
      <c r="E599">
        <v>1285</v>
      </c>
      <c r="F599">
        <v>105</v>
      </c>
      <c r="G599">
        <v>55</v>
      </c>
      <c r="H599">
        <v>128</v>
      </c>
      <c r="I599">
        <v>90</v>
      </c>
      <c r="J599">
        <v>30</v>
      </c>
      <c r="K599" t="s">
        <v>4519</v>
      </c>
      <c r="L599" s="1">
        <v>45659</v>
      </c>
      <c r="M599">
        <v>1.8</v>
      </c>
      <c r="O599">
        <v>4640011883177</v>
      </c>
      <c r="Q599" t="s">
        <v>1544</v>
      </c>
      <c r="S599">
        <v>20</v>
      </c>
      <c r="U599" t="s">
        <v>7112</v>
      </c>
      <c r="V599" t="s">
        <v>285</v>
      </c>
      <c r="Y599">
        <v>9403500009</v>
      </c>
      <c r="Z599" t="s">
        <v>7113</v>
      </c>
      <c r="AA599" t="s">
        <v>7114</v>
      </c>
      <c r="AB599">
        <v>780</v>
      </c>
      <c r="AC599">
        <v>650</v>
      </c>
      <c r="AD599" t="s">
        <v>3477</v>
      </c>
      <c r="AE599">
        <v>0</v>
      </c>
      <c r="AF599">
        <v>0</v>
      </c>
    </row>
    <row r="600" spans="1:41" x14ac:dyDescent="0.3">
      <c r="A600" t="s">
        <v>7115</v>
      </c>
      <c r="B600" t="str">
        <f>"0001754-6"</f>
        <v>0001754-6</v>
      </c>
      <c r="C600" t="s">
        <v>3704</v>
      </c>
      <c r="D600" t="s">
        <v>110</v>
      </c>
      <c r="E600">
        <v>700</v>
      </c>
      <c r="F600">
        <v>260</v>
      </c>
      <c r="G600">
        <v>430</v>
      </c>
      <c r="K600">
        <v>0</v>
      </c>
      <c r="L600" s="1">
        <v>45691</v>
      </c>
      <c r="M600">
        <v>3.1</v>
      </c>
      <c r="O600">
        <v>4630035406438</v>
      </c>
      <c r="Q600" t="s">
        <v>3553</v>
      </c>
      <c r="R600" t="s">
        <v>3705</v>
      </c>
      <c r="S600">
        <v>20</v>
      </c>
      <c r="U600" t="s">
        <v>7116</v>
      </c>
      <c r="V600" t="s">
        <v>128</v>
      </c>
      <c r="W600" t="s">
        <v>118</v>
      </c>
      <c r="Y600">
        <v>6302210000</v>
      </c>
      <c r="Z600" t="s">
        <v>7117</v>
      </c>
      <c r="AA600" t="s">
        <v>7118</v>
      </c>
      <c r="AB600">
        <v>3990</v>
      </c>
      <c r="AC600">
        <v>3325</v>
      </c>
      <c r="AD600" t="s">
        <v>122</v>
      </c>
      <c r="AE600">
        <v>0</v>
      </c>
      <c r="AF600">
        <v>0</v>
      </c>
      <c r="AG600" t="s">
        <v>7119</v>
      </c>
      <c r="AH600" t="s">
        <v>7120</v>
      </c>
      <c r="AI600" t="s">
        <v>7121</v>
      </c>
      <c r="AJ600" t="s">
        <v>7122</v>
      </c>
      <c r="AK600" t="s">
        <v>7123</v>
      </c>
      <c r="AL600" t="s">
        <v>7124</v>
      </c>
      <c r="AM600" t="s">
        <v>7125</v>
      </c>
    </row>
    <row r="601" spans="1:41" x14ac:dyDescent="0.3">
      <c r="A601" t="s">
        <v>7126</v>
      </c>
      <c r="B601" t="str">
        <f>"0001755"</f>
        <v>0001755</v>
      </c>
      <c r="C601" t="s">
        <v>304</v>
      </c>
      <c r="D601" t="s">
        <v>110</v>
      </c>
      <c r="E601">
        <v>700</v>
      </c>
      <c r="F601">
        <v>260</v>
      </c>
      <c r="G601">
        <v>430</v>
      </c>
      <c r="K601">
        <v>0</v>
      </c>
      <c r="L601" s="1">
        <v>45691</v>
      </c>
      <c r="M601">
        <v>3.1</v>
      </c>
      <c r="O601">
        <v>4630035406445</v>
      </c>
      <c r="Q601" t="s">
        <v>3553</v>
      </c>
      <c r="R601" t="s">
        <v>3554</v>
      </c>
      <c r="S601">
        <v>20</v>
      </c>
      <c r="U601" t="s">
        <v>6917</v>
      </c>
      <c r="V601" t="s">
        <v>128</v>
      </c>
      <c r="W601" t="s">
        <v>118</v>
      </c>
      <c r="Y601">
        <v>6302210000</v>
      </c>
      <c r="Z601" t="s">
        <v>7127</v>
      </c>
      <c r="AA601" t="s">
        <v>7128</v>
      </c>
      <c r="AB601">
        <v>3990</v>
      </c>
      <c r="AC601">
        <v>3325</v>
      </c>
      <c r="AD601" t="s">
        <v>122</v>
      </c>
      <c r="AE601">
        <v>0</v>
      </c>
      <c r="AF601">
        <v>0</v>
      </c>
      <c r="AG601" t="s">
        <v>7129</v>
      </c>
      <c r="AH601" t="s">
        <v>7130</v>
      </c>
      <c r="AI601" t="s">
        <v>7131</v>
      </c>
      <c r="AJ601" t="s">
        <v>7132</v>
      </c>
      <c r="AK601" t="s">
        <v>7133</v>
      </c>
      <c r="AL601" t="s">
        <v>7134</v>
      </c>
      <c r="AM601" t="s">
        <v>7135</v>
      </c>
      <c r="AN601" t="s">
        <v>7136</v>
      </c>
      <c r="AO601" t="s">
        <v>7137</v>
      </c>
    </row>
    <row r="602" spans="1:41" x14ac:dyDescent="0.3">
      <c r="A602" t="s">
        <v>7138</v>
      </c>
      <c r="B602" t="str">
        <f>"0001858-6"</f>
        <v>0001858-6</v>
      </c>
      <c r="C602" t="s">
        <v>5874</v>
      </c>
      <c r="D602" t="s">
        <v>110</v>
      </c>
      <c r="E602">
        <v>360</v>
      </c>
      <c r="F602">
        <v>260</v>
      </c>
      <c r="G602">
        <v>60</v>
      </c>
      <c r="K602">
        <v>0</v>
      </c>
      <c r="L602" t="s">
        <v>333</v>
      </c>
      <c r="M602">
        <v>0.55000000000000004</v>
      </c>
      <c r="O602">
        <v>4630039554579</v>
      </c>
      <c r="Q602" t="s">
        <v>1544</v>
      </c>
      <c r="R602" t="s">
        <v>7139</v>
      </c>
      <c r="S602">
        <v>20</v>
      </c>
      <c r="U602" t="s">
        <v>7140</v>
      </c>
      <c r="V602" t="s">
        <v>118</v>
      </c>
      <c r="W602" t="s">
        <v>119</v>
      </c>
      <c r="Y602">
        <v>6302210000</v>
      </c>
      <c r="Z602" t="s">
        <v>7141</v>
      </c>
      <c r="AA602" t="s">
        <v>7142</v>
      </c>
      <c r="AB602">
        <v>990</v>
      </c>
      <c r="AC602">
        <v>825</v>
      </c>
      <c r="AD602" t="s">
        <v>122</v>
      </c>
      <c r="AE602">
        <v>0</v>
      </c>
      <c r="AF602">
        <v>0</v>
      </c>
      <c r="AG602" t="s">
        <v>7143</v>
      </c>
      <c r="AH602" t="s">
        <v>7144</v>
      </c>
      <c r="AI602" t="s">
        <v>7145</v>
      </c>
      <c r="AJ602" t="s">
        <v>7146</v>
      </c>
    </row>
    <row r="603" spans="1:41" x14ac:dyDescent="0.3">
      <c r="A603" t="s">
        <v>7147</v>
      </c>
      <c r="B603" t="str">
        <f>"0001859-10"</f>
        <v>0001859-10</v>
      </c>
      <c r="C603" t="s">
        <v>144</v>
      </c>
      <c r="D603" t="s">
        <v>110</v>
      </c>
      <c r="E603">
        <v>360</v>
      </c>
      <c r="F603">
        <v>260</v>
      </c>
      <c r="G603">
        <v>60</v>
      </c>
      <c r="K603">
        <v>0</v>
      </c>
      <c r="L603" t="s">
        <v>333</v>
      </c>
      <c r="M603">
        <v>0.55000000000000004</v>
      </c>
      <c r="O603">
        <v>4630039554593</v>
      </c>
      <c r="Q603" t="s">
        <v>1544</v>
      </c>
      <c r="R603" t="s">
        <v>3021</v>
      </c>
      <c r="S603">
        <v>20</v>
      </c>
      <c r="U603" t="s">
        <v>7140</v>
      </c>
      <c r="V603" t="s">
        <v>118</v>
      </c>
      <c r="W603" t="s">
        <v>119</v>
      </c>
      <c r="Y603">
        <v>6302210000</v>
      </c>
      <c r="Z603" t="s">
        <v>7148</v>
      </c>
      <c r="AA603" t="s">
        <v>7149</v>
      </c>
      <c r="AB603">
        <v>990</v>
      </c>
      <c r="AC603">
        <v>825</v>
      </c>
      <c r="AD603" t="s">
        <v>122</v>
      </c>
      <c r="AE603">
        <v>0</v>
      </c>
      <c r="AF603">
        <v>0</v>
      </c>
      <c r="AG603" t="s">
        <v>7150</v>
      </c>
      <c r="AH603" t="s">
        <v>7151</v>
      </c>
      <c r="AI603" t="s">
        <v>7152</v>
      </c>
      <c r="AJ603" t="s">
        <v>7153</v>
      </c>
      <c r="AK603" t="s">
        <v>7154</v>
      </c>
      <c r="AL603" t="s">
        <v>7155</v>
      </c>
    </row>
    <row r="604" spans="1:41" x14ac:dyDescent="0.3">
      <c r="A604" t="s">
        <v>7156</v>
      </c>
      <c r="B604" t="str">
        <f>"0001859-11"</f>
        <v>0001859-11</v>
      </c>
      <c r="C604" t="s">
        <v>5996</v>
      </c>
      <c r="D604" t="s">
        <v>110</v>
      </c>
      <c r="E604">
        <v>360</v>
      </c>
      <c r="F604">
        <v>260</v>
      </c>
      <c r="G604">
        <v>60</v>
      </c>
      <c r="K604">
        <v>0</v>
      </c>
      <c r="L604" t="s">
        <v>333</v>
      </c>
      <c r="M604">
        <v>0.55000000000000004</v>
      </c>
      <c r="O604">
        <v>4630039554609</v>
      </c>
      <c r="Q604" t="s">
        <v>1544</v>
      </c>
      <c r="R604" t="s">
        <v>3021</v>
      </c>
      <c r="S604">
        <v>20</v>
      </c>
      <c r="U604" t="s">
        <v>7140</v>
      </c>
      <c r="V604" t="s">
        <v>118</v>
      </c>
      <c r="W604" t="s">
        <v>119</v>
      </c>
      <c r="Y604">
        <v>6302210000</v>
      </c>
      <c r="Z604" t="s">
        <v>7157</v>
      </c>
      <c r="AA604" t="s">
        <v>7158</v>
      </c>
      <c r="AB604">
        <v>990</v>
      </c>
      <c r="AC604">
        <v>825</v>
      </c>
      <c r="AD604" t="s">
        <v>122</v>
      </c>
      <c r="AE604">
        <v>0</v>
      </c>
      <c r="AF604">
        <v>0</v>
      </c>
      <c r="AG604" t="s">
        <v>7159</v>
      </c>
      <c r="AH604" t="s">
        <v>7160</v>
      </c>
      <c r="AI604" t="s">
        <v>7161</v>
      </c>
      <c r="AJ604" t="s">
        <v>7162</v>
      </c>
      <c r="AK604" t="s">
        <v>7163</v>
      </c>
    </row>
    <row r="605" spans="1:41" x14ac:dyDescent="0.3">
      <c r="A605" t="s">
        <v>7164</v>
      </c>
      <c r="B605" t="str">
        <f>"0001860-12"</f>
        <v>0001860-12</v>
      </c>
      <c r="C605" t="s">
        <v>5036</v>
      </c>
      <c r="D605" t="s">
        <v>110</v>
      </c>
      <c r="E605">
        <v>360</v>
      </c>
      <c r="F605">
        <v>260</v>
      </c>
      <c r="G605">
        <v>60</v>
      </c>
      <c r="K605">
        <v>0</v>
      </c>
      <c r="L605" t="s">
        <v>333</v>
      </c>
      <c r="M605">
        <v>0.55000000000000004</v>
      </c>
      <c r="O605">
        <v>4630039554616</v>
      </c>
      <c r="Q605" t="s">
        <v>1544</v>
      </c>
      <c r="R605" t="s">
        <v>6916</v>
      </c>
      <c r="S605">
        <v>20</v>
      </c>
      <c r="U605" t="s">
        <v>7140</v>
      </c>
      <c r="V605" t="s">
        <v>118</v>
      </c>
      <c r="W605" t="s">
        <v>119</v>
      </c>
      <c r="Y605">
        <v>6302310009</v>
      </c>
      <c r="Z605" t="s">
        <v>7165</v>
      </c>
      <c r="AA605" t="s">
        <v>7166</v>
      </c>
      <c r="AB605">
        <v>990</v>
      </c>
      <c r="AC605">
        <v>825</v>
      </c>
      <c r="AD605" t="s">
        <v>122</v>
      </c>
      <c r="AE605">
        <v>0</v>
      </c>
      <c r="AF605">
        <v>0</v>
      </c>
      <c r="AG605" t="s">
        <v>7167</v>
      </c>
      <c r="AH605" t="s">
        <v>7168</v>
      </c>
      <c r="AI605" t="s">
        <v>7169</v>
      </c>
      <c r="AJ605" t="s">
        <v>7170</v>
      </c>
      <c r="AK605" t="s">
        <v>7171</v>
      </c>
    </row>
    <row r="606" spans="1:41" x14ac:dyDescent="0.3">
      <c r="A606" t="s">
        <v>7172</v>
      </c>
      <c r="B606" t="str">
        <f>"0001860-02"</f>
        <v>0001860-02</v>
      </c>
      <c r="C606" t="s">
        <v>116</v>
      </c>
      <c r="D606" t="s">
        <v>110</v>
      </c>
      <c r="E606">
        <v>360</v>
      </c>
      <c r="F606">
        <v>260</v>
      </c>
      <c r="G606">
        <v>60</v>
      </c>
      <c r="K606">
        <v>0</v>
      </c>
      <c r="L606" t="s">
        <v>333</v>
      </c>
      <c r="M606">
        <v>0.55000000000000004</v>
      </c>
      <c r="O606">
        <v>4630039554623</v>
      </c>
      <c r="Q606" t="s">
        <v>1544</v>
      </c>
      <c r="R606" t="s">
        <v>6916</v>
      </c>
      <c r="S606">
        <v>20</v>
      </c>
      <c r="U606" t="s">
        <v>7140</v>
      </c>
      <c r="V606" t="s">
        <v>118</v>
      </c>
      <c r="W606" t="s">
        <v>119</v>
      </c>
      <c r="Y606">
        <v>6302310009</v>
      </c>
      <c r="Z606" t="s">
        <v>7173</v>
      </c>
      <c r="AA606" t="s">
        <v>7174</v>
      </c>
      <c r="AB606">
        <v>990</v>
      </c>
      <c r="AC606">
        <v>825</v>
      </c>
      <c r="AD606" t="s">
        <v>122</v>
      </c>
      <c r="AE606">
        <v>0</v>
      </c>
      <c r="AF606">
        <v>0</v>
      </c>
      <c r="AG606" t="s">
        <v>7175</v>
      </c>
      <c r="AH606" t="s">
        <v>7176</v>
      </c>
      <c r="AI606" t="s">
        <v>7177</v>
      </c>
      <c r="AJ606" t="s">
        <v>7178</v>
      </c>
    </row>
    <row r="607" spans="1:41" x14ac:dyDescent="0.3">
      <c r="A607" t="s">
        <v>7179</v>
      </c>
      <c r="B607" t="str">
        <f>"0001877-17"</f>
        <v>0001877-17</v>
      </c>
      <c r="C607" t="s">
        <v>7180</v>
      </c>
      <c r="D607" t="s">
        <v>5893</v>
      </c>
      <c r="E607">
        <v>790</v>
      </c>
      <c r="F607">
        <v>490</v>
      </c>
      <c r="G607">
        <v>86</v>
      </c>
      <c r="H607">
        <v>77</v>
      </c>
      <c r="I607">
        <v>48</v>
      </c>
      <c r="K607">
        <v>0</v>
      </c>
      <c r="L607" t="s">
        <v>7181</v>
      </c>
      <c r="M607">
        <v>0.45</v>
      </c>
      <c r="O607">
        <v>4630039555460</v>
      </c>
      <c r="Q607" t="s">
        <v>1544</v>
      </c>
      <c r="S607">
        <v>20</v>
      </c>
      <c r="U607" t="s">
        <v>7182</v>
      </c>
      <c r="V607" t="s">
        <v>3872</v>
      </c>
      <c r="Y607">
        <v>9404909000</v>
      </c>
      <c r="Z607" t="s">
        <v>7183</v>
      </c>
      <c r="AA607" t="s">
        <v>7184</v>
      </c>
      <c r="AB607">
        <v>1490</v>
      </c>
      <c r="AC607">
        <v>1242</v>
      </c>
      <c r="AD607" t="s">
        <v>240</v>
      </c>
      <c r="AE607">
        <v>0</v>
      </c>
      <c r="AF607">
        <v>0</v>
      </c>
      <c r="AG607" t="s">
        <v>7185</v>
      </c>
    </row>
    <row r="608" spans="1:41" x14ac:dyDescent="0.3">
      <c r="A608" t="s">
        <v>7186</v>
      </c>
      <c r="B608" t="str">
        <f>"0001877-14"</f>
        <v>0001877-14</v>
      </c>
      <c r="C608" t="s">
        <v>1718</v>
      </c>
      <c r="D608" t="s">
        <v>5893</v>
      </c>
      <c r="E608">
        <v>790</v>
      </c>
      <c r="F608">
        <v>490</v>
      </c>
      <c r="G608">
        <v>86</v>
      </c>
      <c r="H608">
        <v>77</v>
      </c>
      <c r="I608">
        <v>48</v>
      </c>
      <c r="K608">
        <v>0</v>
      </c>
      <c r="L608" t="s">
        <v>7181</v>
      </c>
      <c r="M608">
        <v>0.45</v>
      </c>
      <c r="O608">
        <v>4630039555477</v>
      </c>
      <c r="Q608" t="s">
        <v>1544</v>
      </c>
      <c r="S608">
        <v>20</v>
      </c>
      <c r="U608" t="s">
        <v>7182</v>
      </c>
      <c r="V608" t="s">
        <v>673</v>
      </c>
      <c r="Y608">
        <v>9404909000</v>
      </c>
      <c r="Z608" t="s">
        <v>7187</v>
      </c>
      <c r="AA608" t="s">
        <v>7188</v>
      </c>
      <c r="AB608">
        <v>1490</v>
      </c>
      <c r="AC608">
        <v>1242</v>
      </c>
      <c r="AD608" t="s">
        <v>240</v>
      </c>
      <c r="AE608">
        <v>0</v>
      </c>
      <c r="AF608">
        <v>0</v>
      </c>
    </row>
    <row r="609" spans="1:42" x14ac:dyDescent="0.3">
      <c r="A609" t="s">
        <v>7189</v>
      </c>
      <c r="B609" t="str">
        <f>"0001826-9"</f>
        <v>0001826-9</v>
      </c>
      <c r="C609" t="s">
        <v>304</v>
      </c>
      <c r="D609" t="s">
        <v>110</v>
      </c>
      <c r="E609">
        <v>830</v>
      </c>
      <c r="F609">
        <v>380</v>
      </c>
      <c r="G609">
        <v>250</v>
      </c>
      <c r="K609">
        <v>0</v>
      </c>
      <c r="L609" s="1">
        <v>45720</v>
      </c>
      <c r="M609">
        <v>3.4</v>
      </c>
      <c r="O609">
        <v>4630039554012</v>
      </c>
      <c r="Q609" t="s">
        <v>3553</v>
      </c>
      <c r="R609" t="s">
        <v>3554</v>
      </c>
      <c r="S609">
        <v>20</v>
      </c>
      <c r="U609" t="s">
        <v>7190</v>
      </c>
      <c r="V609" t="s">
        <v>181</v>
      </c>
      <c r="Y609">
        <v>9401710009</v>
      </c>
      <c r="Z609" t="s">
        <v>7191</v>
      </c>
      <c r="AA609" t="s">
        <v>7192</v>
      </c>
      <c r="AB609">
        <v>2750</v>
      </c>
      <c r="AC609">
        <v>2292</v>
      </c>
      <c r="AD609" t="s">
        <v>7193</v>
      </c>
      <c r="AE609">
        <v>0</v>
      </c>
      <c r="AF609">
        <v>0</v>
      </c>
      <c r="AG609" t="s">
        <v>7194</v>
      </c>
      <c r="AH609" t="s">
        <v>7195</v>
      </c>
      <c r="AI609" t="s">
        <v>7196</v>
      </c>
      <c r="AJ609" t="s">
        <v>7197</v>
      </c>
      <c r="AK609" t="s">
        <v>7198</v>
      </c>
      <c r="AL609" t="s">
        <v>7199</v>
      </c>
      <c r="AM609" t="s">
        <v>7200</v>
      </c>
      <c r="AN609" t="s">
        <v>7201</v>
      </c>
      <c r="AO609" t="s">
        <v>7202</v>
      </c>
      <c r="AP609" t="s">
        <v>7203</v>
      </c>
    </row>
    <row r="610" spans="1:42" x14ac:dyDescent="0.3">
      <c r="A610" t="s">
        <v>7204</v>
      </c>
      <c r="B610" t="str">
        <f>"0001827-1"</f>
        <v>0001827-1</v>
      </c>
      <c r="C610" t="s">
        <v>1718</v>
      </c>
      <c r="D610" t="s">
        <v>110</v>
      </c>
      <c r="E610">
        <v>830</v>
      </c>
      <c r="F610">
        <v>380</v>
      </c>
      <c r="G610">
        <v>250</v>
      </c>
      <c r="K610">
        <v>0</v>
      </c>
      <c r="L610" s="1">
        <v>45720</v>
      </c>
      <c r="M610">
        <v>3.4</v>
      </c>
      <c r="O610">
        <v>4630039554029</v>
      </c>
      <c r="Q610" t="s">
        <v>3553</v>
      </c>
      <c r="R610" t="s">
        <v>6412</v>
      </c>
      <c r="S610">
        <v>20</v>
      </c>
      <c r="U610" t="s">
        <v>7190</v>
      </c>
      <c r="V610" t="s">
        <v>181</v>
      </c>
      <c r="Y610">
        <v>9401710009</v>
      </c>
      <c r="Z610" t="s">
        <v>7205</v>
      </c>
      <c r="AA610" t="s">
        <v>7206</v>
      </c>
      <c r="AB610">
        <v>2750</v>
      </c>
      <c r="AC610">
        <v>2292</v>
      </c>
      <c r="AD610" t="s">
        <v>7193</v>
      </c>
      <c r="AE610">
        <v>0</v>
      </c>
      <c r="AF610">
        <v>0</v>
      </c>
      <c r="AG610" t="s">
        <v>7207</v>
      </c>
      <c r="AH610" t="s">
        <v>7208</v>
      </c>
      <c r="AI610" t="s">
        <v>7209</v>
      </c>
      <c r="AJ610" t="s">
        <v>7210</v>
      </c>
      <c r="AK610" t="s">
        <v>7211</v>
      </c>
      <c r="AL610" t="s">
        <v>7212</v>
      </c>
      <c r="AM610" t="s">
        <v>7213</v>
      </c>
      <c r="AN610" t="s">
        <v>7214</v>
      </c>
      <c r="AO610" t="s">
        <v>7215</v>
      </c>
      <c r="AP610" t="s">
        <v>7216</v>
      </c>
    </row>
    <row r="611" spans="1:42" x14ac:dyDescent="0.3">
      <c r="A611" t="s">
        <v>7217</v>
      </c>
      <c r="B611" t="str">
        <f>"0001829-2"</f>
        <v>0001829-2</v>
      </c>
      <c r="C611" t="s">
        <v>1397</v>
      </c>
      <c r="D611" t="s">
        <v>110</v>
      </c>
      <c r="E611">
        <v>830</v>
      </c>
      <c r="F611">
        <v>380</v>
      </c>
      <c r="G611">
        <v>250</v>
      </c>
      <c r="K611">
        <v>0</v>
      </c>
      <c r="L611" s="1">
        <v>45720</v>
      </c>
      <c r="M611">
        <v>3.4</v>
      </c>
      <c r="O611">
        <v>4630039554036</v>
      </c>
      <c r="Q611" t="s">
        <v>3553</v>
      </c>
      <c r="R611" t="s">
        <v>5574</v>
      </c>
      <c r="S611">
        <v>20</v>
      </c>
      <c r="U611" s="4" t="s">
        <v>7218</v>
      </c>
      <c r="V611" t="s">
        <v>181</v>
      </c>
      <c r="Y611">
        <v>9401710009</v>
      </c>
      <c r="Z611" t="s">
        <v>7219</v>
      </c>
      <c r="AA611" t="s">
        <v>7220</v>
      </c>
      <c r="AB611">
        <v>2750</v>
      </c>
      <c r="AC611">
        <v>2292</v>
      </c>
      <c r="AE611">
        <v>0</v>
      </c>
      <c r="AG611" t="s">
        <v>7221</v>
      </c>
      <c r="AH611" t="s">
        <v>7222</v>
      </c>
      <c r="AI611" t="s">
        <v>7223</v>
      </c>
      <c r="AJ611" t="s">
        <v>7224</v>
      </c>
      <c r="AK611" t="s">
        <v>7225</v>
      </c>
      <c r="AL611" t="s">
        <v>7226</v>
      </c>
      <c r="AM611" t="s">
        <v>7227</v>
      </c>
      <c r="AN611" t="s">
        <v>7228</v>
      </c>
      <c r="AO611" t="s">
        <v>7229</v>
      </c>
      <c r="AP611" t="s">
        <v>7230</v>
      </c>
    </row>
    <row r="612" spans="1:42" x14ac:dyDescent="0.3">
      <c r="A612" t="s">
        <v>7231</v>
      </c>
      <c r="B612" t="str">
        <f>"0001831-15"</f>
        <v>0001831-15</v>
      </c>
      <c r="C612" t="s">
        <v>4328</v>
      </c>
      <c r="D612" t="s">
        <v>110</v>
      </c>
      <c r="E612">
        <v>830</v>
      </c>
      <c r="F612">
        <v>380</v>
      </c>
      <c r="G612">
        <v>250</v>
      </c>
      <c r="K612">
        <v>0</v>
      </c>
      <c r="L612" s="1">
        <v>45720</v>
      </c>
      <c r="M612">
        <v>3.4</v>
      </c>
      <c r="O612">
        <v>4630039554173</v>
      </c>
      <c r="Q612" t="s">
        <v>3553</v>
      </c>
      <c r="R612" t="s">
        <v>4330</v>
      </c>
      <c r="S612">
        <v>20</v>
      </c>
      <c r="U612" t="s">
        <v>7190</v>
      </c>
      <c r="V612" t="s">
        <v>181</v>
      </c>
      <c r="Y612">
        <v>9401710009</v>
      </c>
      <c r="Z612" t="s">
        <v>7232</v>
      </c>
      <c r="AA612" t="s">
        <v>7233</v>
      </c>
      <c r="AB612">
        <v>2750</v>
      </c>
      <c r="AC612">
        <v>2292</v>
      </c>
      <c r="AD612" t="s">
        <v>7193</v>
      </c>
      <c r="AE612">
        <v>0</v>
      </c>
      <c r="AF612">
        <v>0</v>
      </c>
      <c r="AG612" t="s">
        <v>7234</v>
      </c>
      <c r="AH612" t="s">
        <v>7235</v>
      </c>
      <c r="AI612" t="s">
        <v>7236</v>
      </c>
      <c r="AJ612" t="s">
        <v>7237</v>
      </c>
      <c r="AK612" t="s">
        <v>7238</v>
      </c>
      <c r="AL612" t="s">
        <v>7239</v>
      </c>
      <c r="AM612" t="s">
        <v>7240</v>
      </c>
      <c r="AN612" t="s">
        <v>7241</v>
      </c>
      <c r="AO612" t="s">
        <v>7242</v>
      </c>
      <c r="AP612" t="s">
        <v>7243</v>
      </c>
    </row>
    <row r="613" spans="1:42" x14ac:dyDescent="0.3">
      <c r="A613" t="s">
        <v>7244</v>
      </c>
      <c r="B613" t="str">
        <f>"0001863-12"</f>
        <v>0001863-12</v>
      </c>
      <c r="C613" t="s">
        <v>304</v>
      </c>
      <c r="D613" t="s">
        <v>5893</v>
      </c>
      <c r="E613">
        <v>790</v>
      </c>
      <c r="F613">
        <v>490</v>
      </c>
      <c r="G613">
        <v>86</v>
      </c>
      <c r="H613">
        <v>77</v>
      </c>
      <c r="I613">
        <v>48</v>
      </c>
      <c r="K613">
        <v>0</v>
      </c>
      <c r="L613" t="s">
        <v>7181</v>
      </c>
      <c r="M613">
        <v>0.45</v>
      </c>
      <c r="O613">
        <v>4630039554777</v>
      </c>
      <c r="Q613" t="s">
        <v>1544</v>
      </c>
      <c r="S613">
        <v>20</v>
      </c>
      <c r="U613" t="s">
        <v>7245</v>
      </c>
      <c r="V613" t="s">
        <v>673</v>
      </c>
      <c r="Y613">
        <v>4421991000</v>
      </c>
      <c r="Z613" t="s">
        <v>7246</v>
      </c>
      <c r="AA613" t="s">
        <v>7247</v>
      </c>
      <c r="AB613">
        <v>1490</v>
      </c>
      <c r="AC613">
        <v>1242</v>
      </c>
      <c r="AD613" t="s">
        <v>240</v>
      </c>
      <c r="AE613">
        <v>0</v>
      </c>
      <c r="AF613">
        <v>0</v>
      </c>
    </row>
    <row r="614" spans="1:42" x14ac:dyDescent="0.3">
      <c r="A614" t="s">
        <v>7248</v>
      </c>
      <c r="B614" t="str">
        <f>"0001842-15"</f>
        <v>0001842-15</v>
      </c>
      <c r="C614" t="s">
        <v>4328</v>
      </c>
      <c r="D614" t="s">
        <v>6964</v>
      </c>
      <c r="E614">
        <v>370</v>
      </c>
      <c r="F614">
        <v>350</v>
      </c>
      <c r="G614">
        <v>90</v>
      </c>
      <c r="K614">
        <v>0</v>
      </c>
      <c r="L614" t="s">
        <v>921</v>
      </c>
      <c r="M614">
        <v>0.49</v>
      </c>
      <c r="O614">
        <v>4630039554258</v>
      </c>
      <c r="Q614" t="s">
        <v>3553</v>
      </c>
      <c r="R614" t="s">
        <v>4330</v>
      </c>
      <c r="S614">
        <v>20</v>
      </c>
      <c r="U614" t="s">
        <v>6976</v>
      </c>
      <c r="V614" t="s">
        <v>6966</v>
      </c>
      <c r="Y614">
        <v>6301409000</v>
      </c>
      <c r="Z614" t="s">
        <v>7249</v>
      </c>
      <c r="AA614" t="s">
        <v>7250</v>
      </c>
      <c r="AB614">
        <v>750</v>
      </c>
      <c r="AC614">
        <v>625</v>
      </c>
      <c r="AD614" t="s">
        <v>149</v>
      </c>
      <c r="AE614">
        <v>0</v>
      </c>
      <c r="AF614">
        <v>0</v>
      </c>
      <c r="AG614" t="s">
        <v>7251</v>
      </c>
      <c r="AH614" t="s">
        <v>7252</v>
      </c>
      <c r="AI614" t="s">
        <v>7253</v>
      </c>
      <c r="AJ614" t="s">
        <v>7254</v>
      </c>
      <c r="AK614" t="s">
        <v>7255</v>
      </c>
      <c r="AL614" t="s">
        <v>7256</v>
      </c>
      <c r="AM614" t="s">
        <v>7257</v>
      </c>
    </row>
    <row r="615" spans="1:42" x14ac:dyDescent="0.3">
      <c r="A615" t="s">
        <v>7258</v>
      </c>
      <c r="B615" t="str">
        <f>"0003061"</f>
        <v>0003061</v>
      </c>
      <c r="C615" t="s">
        <v>4091</v>
      </c>
      <c r="D615" t="s">
        <v>3113</v>
      </c>
      <c r="E615">
        <v>370</v>
      </c>
      <c r="F615">
        <v>310</v>
      </c>
      <c r="G615">
        <v>75</v>
      </c>
      <c r="K615">
        <v>0</v>
      </c>
      <c r="L615" s="1">
        <v>45871</v>
      </c>
      <c r="M615">
        <v>2.4</v>
      </c>
      <c r="O615">
        <v>4640011883535</v>
      </c>
      <c r="Q615" t="s">
        <v>1544</v>
      </c>
      <c r="R615" t="s">
        <v>1869</v>
      </c>
      <c r="S615">
        <v>20</v>
      </c>
      <c r="U615" t="s">
        <v>7259</v>
      </c>
      <c r="V615" t="s">
        <v>845</v>
      </c>
      <c r="Y615">
        <v>9401690000</v>
      </c>
      <c r="Z615" t="s">
        <v>7260</v>
      </c>
      <c r="AA615" t="s">
        <v>7261</v>
      </c>
      <c r="AB615">
        <v>2490</v>
      </c>
      <c r="AC615">
        <v>2075</v>
      </c>
      <c r="AD615" t="s">
        <v>184</v>
      </c>
      <c r="AE615">
        <v>0</v>
      </c>
      <c r="AF615">
        <v>0</v>
      </c>
      <c r="AG615" t="s">
        <v>7262</v>
      </c>
      <c r="AH615" t="s">
        <v>7263</v>
      </c>
      <c r="AI615" t="s">
        <v>7264</v>
      </c>
    </row>
    <row r="616" spans="1:42" x14ac:dyDescent="0.3">
      <c r="A616" t="s">
        <v>7265</v>
      </c>
      <c r="B616" t="str">
        <f>"0001858-3"</f>
        <v>0001858-3</v>
      </c>
      <c r="C616" t="s">
        <v>1644</v>
      </c>
      <c r="D616" t="s">
        <v>110</v>
      </c>
      <c r="E616">
        <v>360</v>
      </c>
      <c r="F616">
        <v>260</v>
      </c>
      <c r="G616">
        <v>60</v>
      </c>
      <c r="K616">
        <v>0</v>
      </c>
      <c r="L616" t="s">
        <v>333</v>
      </c>
      <c r="M616">
        <v>0.55000000000000004</v>
      </c>
      <c r="O616">
        <v>4630039554586</v>
      </c>
      <c r="Q616" t="s">
        <v>1544</v>
      </c>
      <c r="S616">
        <v>20</v>
      </c>
      <c r="U616" t="s">
        <v>7140</v>
      </c>
      <c r="V616" t="s">
        <v>118</v>
      </c>
      <c r="W616" t="s">
        <v>119</v>
      </c>
      <c r="Y616">
        <v>6302310009</v>
      </c>
      <c r="Z616" t="s">
        <v>7266</v>
      </c>
      <c r="AA616" t="s">
        <v>7267</v>
      </c>
      <c r="AB616">
        <v>990</v>
      </c>
      <c r="AC616">
        <v>825</v>
      </c>
      <c r="AD616" t="s">
        <v>149</v>
      </c>
      <c r="AE616">
        <v>0</v>
      </c>
      <c r="AF616">
        <v>0</v>
      </c>
    </row>
    <row r="617" spans="1:42" x14ac:dyDescent="0.3">
      <c r="A617" t="s">
        <v>7268</v>
      </c>
      <c r="B617" t="str">
        <f>"0001899.9"</f>
        <v>0001899.9</v>
      </c>
      <c r="C617" t="s">
        <v>1718</v>
      </c>
      <c r="D617" t="s">
        <v>1050</v>
      </c>
      <c r="E617">
        <v>845</v>
      </c>
      <c r="F617">
        <v>510</v>
      </c>
      <c r="G617">
        <v>395</v>
      </c>
      <c r="K617">
        <v>0</v>
      </c>
      <c r="L617" t="s">
        <v>7071</v>
      </c>
      <c r="M617">
        <v>39</v>
      </c>
      <c r="N617">
        <v>0.33300000000000002</v>
      </c>
      <c r="O617">
        <v>4630039556870</v>
      </c>
      <c r="Q617" t="s">
        <v>1544</v>
      </c>
      <c r="S617">
        <v>20</v>
      </c>
      <c r="U617" t="s">
        <v>7269</v>
      </c>
      <c r="V617" t="s">
        <v>1179</v>
      </c>
      <c r="Y617">
        <v>9403601009</v>
      </c>
      <c r="Z617" t="s">
        <v>7270</v>
      </c>
      <c r="AA617" t="s">
        <v>7271</v>
      </c>
      <c r="AB617">
        <v>15990</v>
      </c>
      <c r="AC617">
        <v>13325</v>
      </c>
      <c r="AD617" t="s">
        <v>1125</v>
      </c>
      <c r="AE617">
        <v>0</v>
      </c>
      <c r="AF617">
        <v>1</v>
      </c>
      <c r="AG617" t="s">
        <v>7272</v>
      </c>
      <c r="AH617" t="s">
        <v>7273</v>
      </c>
      <c r="AI617" t="s">
        <v>7274</v>
      </c>
    </row>
    <row r="618" spans="1:42" x14ac:dyDescent="0.3">
      <c r="A618" t="s">
        <v>7275</v>
      </c>
      <c r="B618" t="str">
        <f>"0001900.9"</f>
        <v>0001900.9</v>
      </c>
      <c r="C618" t="s">
        <v>304</v>
      </c>
      <c r="D618" t="s">
        <v>1050</v>
      </c>
      <c r="E618">
        <v>845</v>
      </c>
      <c r="F618">
        <v>510</v>
      </c>
      <c r="G618">
        <v>395</v>
      </c>
      <c r="I618">
        <v>80</v>
      </c>
      <c r="J618">
        <v>80</v>
      </c>
      <c r="K618">
        <v>0</v>
      </c>
      <c r="L618" t="s">
        <v>7071</v>
      </c>
      <c r="M618">
        <v>39</v>
      </c>
      <c r="N618">
        <v>0.33300000000000002</v>
      </c>
      <c r="O618">
        <v>4630039556887</v>
      </c>
      <c r="Q618" t="s">
        <v>1544</v>
      </c>
      <c r="S618">
        <v>20</v>
      </c>
      <c r="U618" t="s">
        <v>7276</v>
      </c>
      <c r="V618" t="s">
        <v>181</v>
      </c>
      <c r="Y618">
        <v>9403601009</v>
      </c>
      <c r="Z618" t="s">
        <v>7277</v>
      </c>
      <c r="AA618" t="s">
        <v>7278</v>
      </c>
      <c r="AB618">
        <v>15990</v>
      </c>
      <c r="AC618">
        <v>13325</v>
      </c>
      <c r="AD618" t="s">
        <v>1125</v>
      </c>
      <c r="AE618">
        <v>0</v>
      </c>
      <c r="AF618">
        <v>1</v>
      </c>
      <c r="AG618" t="s">
        <v>7279</v>
      </c>
      <c r="AH618" t="s">
        <v>7280</v>
      </c>
      <c r="AI618" t="s">
        <v>7281</v>
      </c>
      <c r="AJ618" t="s">
        <v>7282</v>
      </c>
      <c r="AK618" t="s">
        <v>7283</v>
      </c>
      <c r="AL618" t="s">
        <v>7284</v>
      </c>
    </row>
    <row r="619" spans="1:42" x14ac:dyDescent="0.3">
      <c r="A619" t="s">
        <v>7285</v>
      </c>
      <c r="B619" t="str">
        <f>"0001901.9"</f>
        <v>0001901.9</v>
      </c>
      <c r="C619" t="s">
        <v>304</v>
      </c>
      <c r="D619" t="s">
        <v>1050</v>
      </c>
      <c r="E619">
        <v>845</v>
      </c>
      <c r="F619">
        <v>510</v>
      </c>
      <c r="G619">
        <v>395</v>
      </c>
      <c r="I619">
        <v>80</v>
      </c>
      <c r="J619">
        <v>80</v>
      </c>
      <c r="K619">
        <v>0</v>
      </c>
      <c r="L619" t="s">
        <v>7071</v>
      </c>
      <c r="M619">
        <v>39</v>
      </c>
      <c r="N619">
        <v>0.33300000000000002</v>
      </c>
      <c r="O619">
        <v>4630039556894</v>
      </c>
      <c r="Q619" t="s">
        <v>1544</v>
      </c>
      <c r="S619">
        <v>20</v>
      </c>
      <c r="U619" t="s">
        <v>7072</v>
      </c>
      <c r="V619" t="s">
        <v>181</v>
      </c>
      <c r="Y619">
        <v>9403601009</v>
      </c>
      <c r="Z619" t="s">
        <v>7286</v>
      </c>
      <c r="AA619" t="s">
        <v>7287</v>
      </c>
      <c r="AB619">
        <v>15990</v>
      </c>
      <c r="AC619">
        <v>13325</v>
      </c>
      <c r="AD619" t="s">
        <v>1125</v>
      </c>
      <c r="AE619">
        <v>0</v>
      </c>
      <c r="AF619">
        <v>1</v>
      </c>
      <c r="AG619" t="s">
        <v>7288</v>
      </c>
      <c r="AH619" t="s">
        <v>7289</v>
      </c>
      <c r="AI619" t="s">
        <v>7290</v>
      </c>
      <c r="AJ619" t="s">
        <v>7291</v>
      </c>
      <c r="AK619" t="s">
        <v>7292</v>
      </c>
      <c r="AL619" t="s">
        <v>7293</v>
      </c>
    </row>
    <row r="620" spans="1:42" x14ac:dyDescent="0.3">
      <c r="A620" t="s">
        <v>7294</v>
      </c>
      <c r="B620" t="str">
        <f>"0001902.9"</f>
        <v>0001902.9</v>
      </c>
      <c r="C620" t="s">
        <v>304</v>
      </c>
      <c r="D620" t="s">
        <v>1050</v>
      </c>
      <c r="E620">
        <v>845</v>
      </c>
      <c r="F620">
        <v>510</v>
      </c>
      <c r="G620">
        <v>395</v>
      </c>
      <c r="I620">
        <v>80</v>
      </c>
      <c r="J620">
        <v>80</v>
      </c>
      <c r="K620">
        <v>0</v>
      </c>
      <c r="L620" t="s">
        <v>7071</v>
      </c>
      <c r="M620">
        <v>39</v>
      </c>
      <c r="N620">
        <v>0.33300000000000002</v>
      </c>
      <c r="O620">
        <v>4630039556900</v>
      </c>
      <c r="Q620" t="s">
        <v>1544</v>
      </c>
      <c r="S620">
        <v>20</v>
      </c>
      <c r="U620" t="s">
        <v>7072</v>
      </c>
      <c r="V620" t="s">
        <v>181</v>
      </c>
      <c r="Y620">
        <v>9403601009</v>
      </c>
      <c r="Z620" t="s">
        <v>7295</v>
      </c>
      <c r="AA620" t="s">
        <v>7296</v>
      </c>
      <c r="AB620">
        <v>15990</v>
      </c>
      <c r="AC620">
        <v>13325</v>
      </c>
      <c r="AD620" t="s">
        <v>1125</v>
      </c>
      <c r="AE620">
        <v>0</v>
      </c>
      <c r="AF620">
        <v>1</v>
      </c>
      <c r="AG620" t="s">
        <v>7297</v>
      </c>
      <c r="AH620" t="s">
        <v>7298</v>
      </c>
      <c r="AI620" t="s">
        <v>7299</v>
      </c>
      <c r="AJ620" t="s">
        <v>7300</v>
      </c>
      <c r="AK620" t="s">
        <v>7301</v>
      </c>
      <c r="AL620" t="s">
        <v>7302</v>
      </c>
    </row>
    <row r="621" spans="1:42" x14ac:dyDescent="0.3">
      <c r="A621" t="s">
        <v>7303</v>
      </c>
      <c r="B621" t="str">
        <f>"0001962-21"</f>
        <v>0001962-21</v>
      </c>
      <c r="C621" t="s">
        <v>304</v>
      </c>
      <c r="D621" t="s">
        <v>86</v>
      </c>
      <c r="E621">
        <v>650</v>
      </c>
      <c r="F621">
        <v>460</v>
      </c>
      <c r="G621">
        <v>100</v>
      </c>
      <c r="K621">
        <v>0</v>
      </c>
      <c r="L621" t="s">
        <v>1552</v>
      </c>
      <c r="M621">
        <v>0.6</v>
      </c>
      <c r="O621">
        <v>4630039557259</v>
      </c>
      <c r="Q621" t="s">
        <v>3553</v>
      </c>
      <c r="R621" t="s">
        <v>3554</v>
      </c>
      <c r="S621">
        <v>10</v>
      </c>
      <c r="U621" t="s">
        <v>7304</v>
      </c>
      <c r="V621" t="s">
        <v>7305</v>
      </c>
      <c r="Y621">
        <v>6209300000</v>
      </c>
      <c r="Z621" t="s">
        <v>7306</v>
      </c>
      <c r="AA621" t="s">
        <v>7307</v>
      </c>
      <c r="AB621">
        <v>1750</v>
      </c>
      <c r="AC621">
        <v>1458</v>
      </c>
      <c r="AD621" t="s">
        <v>250</v>
      </c>
      <c r="AE621">
        <v>0</v>
      </c>
      <c r="AF621">
        <v>0</v>
      </c>
      <c r="AG621" t="s">
        <v>7308</v>
      </c>
      <c r="AH621" t="s">
        <v>7309</v>
      </c>
      <c r="AI621" t="s">
        <v>7310</v>
      </c>
      <c r="AJ621" t="s">
        <v>7311</v>
      </c>
      <c r="AK621" t="s">
        <v>7312</v>
      </c>
      <c r="AL621" t="s">
        <v>7313</v>
      </c>
      <c r="AM621" t="s">
        <v>7314</v>
      </c>
      <c r="AN621" t="s">
        <v>7315</v>
      </c>
      <c r="AO621" t="s">
        <v>7316</v>
      </c>
      <c r="AP621" t="s">
        <v>7317</v>
      </c>
    </row>
    <row r="622" spans="1:42" x14ac:dyDescent="0.3">
      <c r="A622" t="s">
        <v>7318</v>
      </c>
      <c r="B622" t="str">
        <f>"0001970-22"</f>
        <v>0001970-22</v>
      </c>
      <c r="C622" t="s">
        <v>419</v>
      </c>
      <c r="D622" t="s">
        <v>86</v>
      </c>
      <c r="E622">
        <v>750</v>
      </c>
      <c r="F622">
        <v>500</v>
      </c>
      <c r="G622">
        <v>80</v>
      </c>
      <c r="K622">
        <v>0</v>
      </c>
      <c r="L622" t="s">
        <v>756</v>
      </c>
      <c r="M622">
        <v>0.3</v>
      </c>
      <c r="O622">
        <v>4630039557334</v>
      </c>
      <c r="Q622" t="s">
        <v>1544</v>
      </c>
      <c r="S622">
        <v>10</v>
      </c>
      <c r="U622" t="s">
        <v>7319</v>
      </c>
      <c r="V622" t="s">
        <v>7305</v>
      </c>
      <c r="W622" t="s">
        <v>1554</v>
      </c>
      <c r="Y622">
        <v>6209300000</v>
      </c>
      <c r="Z622" t="s">
        <v>7320</v>
      </c>
      <c r="AA622" t="s">
        <v>7321</v>
      </c>
      <c r="AB622">
        <v>1190</v>
      </c>
      <c r="AC622">
        <v>992</v>
      </c>
      <c r="AD622" t="s">
        <v>250</v>
      </c>
      <c r="AE622">
        <v>0</v>
      </c>
      <c r="AF622">
        <v>0</v>
      </c>
      <c r="AG622" t="s">
        <v>7322</v>
      </c>
      <c r="AH622" t="s">
        <v>7323</v>
      </c>
      <c r="AI622" t="s">
        <v>7324</v>
      </c>
      <c r="AJ622" t="s">
        <v>7325</v>
      </c>
      <c r="AK622" t="s">
        <v>7326</v>
      </c>
      <c r="AL622" t="s">
        <v>7327</v>
      </c>
      <c r="AM622" t="s">
        <v>7328</v>
      </c>
      <c r="AN622" t="s">
        <v>7329</v>
      </c>
    </row>
    <row r="623" spans="1:42" x14ac:dyDescent="0.3">
      <c r="A623" t="s">
        <v>7330</v>
      </c>
      <c r="B623" t="str">
        <f>"0001970-3"</f>
        <v>0001970-3</v>
      </c>
      <c r="C623" t="s">
        <v>1644</v>
      </c>
      <c r="D623" t="s">
        <v>86</v>
      </c>
      <c r="E623">
        <v>750</v>
      </c>
      <c r="F623">
        <v>500</v>
      </c>
      <c r="G623">
        <v>30</v>
      </c>
      <c r="K623">
        <v>0</v>
      </c>
      <c r="L623" t="s">
        <v>756</v>
      </c>
      <c r="M623">
        <v>0.3</v>
      </c>
      <c r="O623">
        <v>4630039557341</v>
      </c>
      <c r="Q623" t="s">
        <v>1544</v>
      </c>
      <c r="S623">
        <v>10</v>
      </c>
      <c r="U623" t="s">
        <v>7319</v>
      </c>
      <c r="V623" t="s">
        <v>7305</v>
      </c>
      <c r="Y623">
        <v>6209300000</v>
      </c>
      <c r="Z623" t="s">
        <v>7331</v>
      </c>
      <c r="AA623" t="s">
        <v>7332</v>
      </c>
      <c r="AB623">
        <v>1750</v>
      </c>
      <c r="AC623">
        <v>1458</v>
      </c>
      <c r="AD623" t="s">
        <v>250</v>
      </c>
      <c r="AE623">
        <v>0</v>
      </c>
      <c r="AF623">
        <v>0</v>
      </c>
      <c r="AG623" t="s">
        <v>7333</v>
      </c>
      <c r="AH623" t="s">
        <v>7334</v>
      </c>
      <c r="AI623" t="s">
        <v>7335</v>
      </c>
      <c r="AJ623" t="s">
        <v>7336</v>
      </c>
      <c r="AK623" t="s">
        <v>7337</v>
      </c>
      <c r="AL623" t="s">
        <v>7338</v>
      </c>
      <c r="AM623" t="s">
        <v>7339</v>
      </c>
      <c r="AN623" t="s">
        <v>7340</v>
      </c>
    </row>
    <row r="624" spans="1:42" x14ac:dyDescent="0.3">
      <c r="A624" t="s">
        <v>7341</v>
      </c>
      <c r="B624" t="str">
        <f>"0001970-9"</f>
        <v>0001970-9</v>
      </c>
      <c r="C624" t="s">
        <v>3500</v>
      </c>
      <c r="D624" t="s">
        <v>86</v>
      </c>
      <c r="E624">
        <v>750</v>
      </c>
      <c r="F624">
        <v>500</v>
      </c>
      <c r="G624">
        <v>30</v>
      </c>
      <c r="K624">
        <v>0</v>
      </c>
      <c r="L624" t="s">
        <v>756</v>
      </c>
      <c r="M624">
        <v>0.3</v>
      </c>
      <c r="O624">
        <v>4630039557358</v>
      </c>
      <c r="Q624" t="s">
        <v>1544</v>
      </c>
      <c r="S624">
        <v>10</v>
      </c>
      <c r="U624" t="s">
        <v>7319</v>
      </c>
      <c r="V624" t="s">
        <v>7305</v>
      </c>
      <c r="Y624">
        <v>6209300000</v>
      </c>
      <c r="Z624" t="s">
        <v>7342</v>
      </c>
      <c r="AA624" t="s">
        <v>7343</v>
      </c>
      <c r="AB624">
        <v>1190</v>
      </c>
      <c r="AC624">
        <v>992</v>
      </c>
      <c r="AD624" t="s">
        <v>250</v>
      </c>
      <c r="AE624">
        <v>0</v>
      </c>
      <c r="AF624">
        <v>0</v>
      </c>
      <c r="AG624" t="s">
        <v>7344</v>
      </c>
      <c r="AH624" t="s">
        <v>7345</v>
      </c>
      <c r="AI624" t="s">
        <v>7346</v>
      </c>
      <c r="AJ624" t="s">
        <v>7347</v>
      </c>
      <c r="AK624" t="s">
        <v>7348</v>
      </c>
      <c r="AL624" t="s">
        <v>7349</v>
      </c>
      <c r="AM624" t="s">
        <v>7350</v>
      </c>
      <c r="AN624" t="s">
        <v>7351</v>
      </c>
      <c r="AO624" t="s">
        <v>7352</v>
      </c>
    </row>
    <row r="625" spans="1:45" x14ac:dyDescent="0.3">
      <c r="A625" t="s">
        <v>7353</v>
      </c>
      <c r="B625" t="str">
        <f>"0001982-1"</f>
        <v>0001982-1</v>
      </c>
      <c r="C625" t="s">
        <v>144</v>
      </c>
      <c r="D625" t="s">
        <v>2290</v>
      </c>
      <c r="E625">
        <v>800</v>
      </c>
      <c r="F625">
        <v>490</v>
      </c>
      <c r="G625">
        <v>100</v>
      </c>
      <c r="K625">
        <v>0</v>
      </c>
      <c r="L625" t="s">
        <v>244</v>
      </c>
      <c r="M625">
        <v>2.2000000000000002</v>
      </c>
      <c r="O625">
        <v>4630039557617</v>
      </c>
      <c r="Q625" t="s">
        <v>1544</v>
      </c>
      <c r="S625">
        <v>20</v>
      </c>
      <c r="U625" t="s">
        <v>7354</v>
      </c>
      <c r="V625" t="s">
        <v>560</v>
      </c>
      <c r="Y625">
        <v>4421909100</v>
      </c>
      <c r="Z625" t="s">
        <v>7355</v>
      </c>
      <c r="AA625" t="s">
        <v>7356</v>
      </c>
      <c r="AB625">
        <v>1000</v>
      </c>
      <c r="AC625">
        <v>833</v>
      </c>
      <c r="AD625" t="s">
        <v>240</v>
      </c>
      <c r="AE625">
        <v>0</v>
      </c>
      <c r="AF625">
        <v>0</v>
      </c>
      <c r="AG625" t="s">
        <v>7357</v>
      </c>
      <c r="AH625" t="s">
        <v>7358</v>
      </c>
      <c r="AI625" t="s">
        <v>7359</v>
      </c>
      <c r="AJ625" t="s">
        <v>7360</v>
      </c>
      <c r="AK625" t="s">
        <v>7361</v>
      </c>
      <c r="AL625" t="s">
        <v>7362</v>
      </c>
    </row>
    <row r="626" spans="1:45" x14ac:dyDescent="0.3">
      <c r="A626" t="s">
        <v>7363</v>
      </c>
      <c r="B626" t="str">
        <f>"0001983-2"</f>
        <v>0001983-2</v>
      </c>
      <c r="C626" t="s">
        <v>116</v>
      </c>
      <c r="D626" t="s">
        <v>2290</v>
      </c>
      <c r="E626">
        <v>800</v>
      </c>
      <c r="F626">
        <v>490</v>
      </c>
      <c r="G626">
        <v>100</v>
      </c>
      <c r="H626">
        <v>77</v>
      </c>
      <c r="I626">
        <v>48</v>
      </c>
      <c r="K626">
        <v>0</v>
      </c>
      <c r="L626" s="1">
        <v>45749</v>
      </c>
      <c r="M626">
        <v>2.2000000000000002</v>
      </c>
      <c r="O626">
        <v>4630039557624</v>
      </c>
      <c r="Q626" t="s">
        <v>1544</v>
      </c>
      <c r="S626">
        <v>20</v>
      </c>
      <c r="U626" t="s">
        <v>7354</v>
      </c>
      <c r="V626" t="s">
        <v>90</v>
      </c>
      <c r="Y626">
        <v>4421909100</v>
      </c>
      <c r="Z626" t="s">
        <v>7364</v>
      </c>
      <c r="AA626" t="s">
        <v>7365</v>
      </c>
      <c r="AB626">
        <v>1000</v>
      </c>
      <c r="AC626">
        <v>833</v>
      </c>
      <c r="AD626" t="s">
        <v>240</v>
      </c>
      <c r="AE626">
        <v>0</v>
      </c>
      <c r="AF626">
        <v>0</v>
      </c>
      <c r="AG626" t="s">
        <v>7366</v>
      </c>
      <c r="AH626" t="s">
        <v>7367</v>
      </c>
      <c r="AI626" t="s">
        <v>7368</v>
      </c>
      <c r="AJ626" t="s">
        <v>7369</v>
      </c>
      <c r="AK626" t="s">
        <v>7370</v>
      </c>
      <c r="AL626" t="s">
        <v>7371</v>
      </c>
      <c r="AM626" t="s">
        <v>7372</v>
      </c>
    </row>
    <row r="627" spans="1:45" x14ac:dyDescent="0.3">
      <c r="A627" t="s">
        <v>7373</v>
      </c>
      <c r="B627" t="str">
        <f>"0001960-1"</f>
        <v>0001960-1</v>
      </c>
      <c r="C627" t="s">
        <v>144</v>
      </c>
      <c r="D627" t="s">
        <v>86</v>
      </c>
      <c r="E627">
        <v>650</v>
      </c>
      <c r="F627">
        <v>460</v>
      </c>
      <c r="G627">
        <v>100</v>
      </c>
      <c r="K627">
        <v>0</v>
      </c>
      <c r="L627" t="s">
        <v>1552</v>
      </c>
      <c r="M627">
        <v>0.6</v>
      </c>
      <c r="O627">
        <v>4630039557211</v>
      </c>
      <c r="Q627" t="s">
        <v>1544</v>
      </c>
      <c r="S627">
        <v>10</v>
      </c>
      <c r="U627" t="s">
        <v>7374</v>
      </c>
      <c r="V627" t="s">
        <v>7305</v>
      </c>
      <c r="W627" t="s">
        <v>1554</v>
      </c>
      <c r="Y627">
        <v>6209300000</v>
      </c>
      <c r="Z627" t="s">
        <v>7375</v>
      </c>
      <c r="AA627" t="s">
        <v>7376</v>
      </c>
      <c r="AB627">
        <v>990</v>
      </c>
      <c r="AC627">
        <v>825</v>
      </c>
      <c r="AD627" t="s">
        <v>250</v>
      </c>
      <c r="AE627">
        <v>0</v>
      </c>
      <c r="AF627">
        <v>0</v>
      </c>
      <c r="AG627" t="s">
        <v>7377</v>
      </c>
      <c r="AH627" t="s">
        <v>7378</v>
      </c>
      <c r="AI627" t="s">
        <v>7379</v>
      </c>
      <c r="AJ627" t="s">
        <v>7380</v>
      </c>
      <c r="AK627" t="s">
        <v>7381</v>
      </c>
      <c r="AL627" t="s">
        <v>7382</v>
      </c>
      <c r="AM627" t="s">
        <v>7383</v>
      </c>
      <c r="AN627" t="s">
        <v>7384</v>
      </c>
      <c r="AO627" t="s">
        <v>7385</v>
      </c>
      <c r="AP627" t="s">
        <v>7386</v>
      </c>
      <c r="AQ627" t="s">
        <v>7387</v>
      </c>
      <c r="AR627" t="s">
        <v>7388</v>
      </c>
      <c r="AS627" t="s">
        <v>7389</v>
      </c>
    </row>
    <row r="628" spans="1:45" x14ac:dyDescent="0.3">
      <c r="A628" t="s">
        <v>7390</v>
      </c>
      <c r="B628" t="str">
        <f>"0001877-16"</f>
        <v>0001877-16</v>
      </c>
      <c r="C628" t="s">
        <v>304</v>
      </c>
      <c r="D628" t="s">
        <v>86</v>
      </c>
      <c r="E628">
        <v>790</v>
      </c>
      <c r="F628">
        <v>490</v>
      </c>
      <c r="G628">
        <v>86</v>
      </c>
      <c r="H628">
        <v>77</v>
      </c>
      <c r="I628">
        <v>48</v>
      </c>
      <c r="K628">
        <v>0</v>
      </c>
      <c r="L628" t="s">
        <v>7181</v>
      </c>
      <c r="M628">
        <v>0.45</v>
      </c>
      <c r="O628">
        <v>4630039555453</v>
      </c>
      <c r="Q628" t="s">
        <v>1544</v>
      </c>
      <c r="S628">
        <v>20</v>
      </c>
      <c r="U628" t="s">
        <v>7182</v>
      </c>
      <c r="V628" t="s">
        <v>673</v>
      </c>
      <c r="Y628">
        <v>9404909000</v>
      </c>
      <c r="Z628" t="s">
        <v>7391</v>
      </c>
      <c r="AA628" t="s">
        <v>7392</v>
      </c>
      <c r="AB628">
        <v>1490</v>
      </c>
      <c r="AC628">
        <v>1242</v>
      </c>
      <c r="AD628" t="s">
        <v>240</v>
      </c>
      <c r="AE628">
        <v>0</v>
      </c>
      <c r="AF628">
        <v>0</v>
      </c>
      <c r="AG628" t="s">
        <v>7393</v>
      </c>
    </row>
    <row r="629" spans="1:45" x14ac:dyDescent="0.3">
      <c r="A629" t="s">
        <v>7394</v>
      </c>
      <c r="B629" t="str">
        <f>"0003042"</f>
        <v>0003042</v>
      </c>
      <c r="E629">
        <v>925</v>
      </c>
      <c r="F629">
        <v>560</v>
      </c>
      <c r="G629">
        <v>105</v>
      </c>
      <c r="K629">
        <v>0</v>
      </c>
      <c r="L629" s="1">
        <v>45782</v>
      </c>
      <c r="M629">
        <v>4.2</v>
      </c>
      <c r="O629">
        <v>4640011882569</v>
      </c>
      <c r="S629">
        <v>20</v>
      </c>
      <c r="V629" t="s">
        <v>237</v>
      </c>
      <c r="Y629">
        <v>9403609009</v>
      </c>
      <c r="Z629" t="s">
        <v>7395</v>
      </c>
      <c r="AA629" t="s">
        <v>7396</v>
      </c>
      <c r="AB629">
        <v>2000</v>
      </c>
      <c r="AC629">
        <v>1667</v>
      </c>
      <c r="AD629" t="s">
        <v>240</v>
      </c>
      <c r="AE629">
        <v>0</v>
      </c>
      <c r="AF629">
        <v>0</v>
      </c>
    </row>
    <row r="630" spans="1:45" x14ac:dyDescent="0.3">
      <c r="A630" t="s">
        <v>7397</v>
      </c>
      <c r="B630" t="str">
        <f>"0004290-3"</f>
        <v>0004290-3</v>
      </c>
      <c r="C630" t="s">
        <v>1644</v>
      </c>
      <c r="D630" t="s">
        <v>305</v>
      </c>
      <c r="E630">
        <v>1200</v>
      </c>
      <c r="F630">
        <v>950</v>
      </c>
      <c r="G630">
        <v>140</v>
      </c>
      <c r="K630">
        <v>0</v>
      </c>
      <c r="L630" s="2">
        <v>45566</v>
      </c>
      <c r="M630">
        <v>8.1</v>
      </c>
      <c r="O630">
        <v>4630039556825</v>
      </c>
      <c r="Q630" t="s">
        <v>88</v>
      </c>
      <c r="S630">
        <v>20</v>
      </c>
      <c r="U630" t="s">
        <v>7398</v>
      </c>
      <c r="V630" t="s">
        <v>181</v>
      </c>
      <c r="Y630">
        <v>9401710009</v>
      </c>
      <c r="Z630" t="s">
        <v>7399</v>
      </c>
      <c r="AA630" t="s">
        <v>7400</v>
      </c>
      <c r="AB630">
        <v>3150</v>
      </c>
      <c r="AC630">
        <v>2625</v>
      </c>
      <c r="AD630" t="s">
        <v>101</v>
      </c>
      <c r="AE630">
        <v>0</v>
      </c>
      <c r="AF630">
        <v>0</v>
      </c>
      <c r="AG630" t="s">
        <v>7401</v>
      </c>
      <c r="AH630" t="s">
        <v>7402</v>
      </c>
      <c r="AI630" t="s">
        <v>7403</v>
      </c>
      <c r="AJ630" t="s">
        <v>7404</v>
      </c>
      <c r="AK630" t="s">
        <v>7405</v>
      </c>
      <c r="AL630" t="s">
        <v>7406</v>
      </c>
      <c r="AM630" t="s">
        <v>7407</v>
      </c>
      <c r="AN630" t="s">
        <v>7408</v>
      </c>
    </row>
    <row r="631" spans="1:45" x14ac:dyDescent="0.3">
      <c r="A631" t="s">
        <v>7409</v>
      </c>
      <c r="B631" t="str">
        <f>"0004258-3"</f>
        <v>0004258-3</v>
      </c>
      <c r="C631" t="s">
        <v>1644</v>
      </c>
      <c r="D631" t="s">
        <v>110</v>
      </c>
      <c r="E631">
        <v>700</v>
      </c>
      <c r="F631">
        <v>400</v>
      </c>
      <c r="G631">
        <v>100</v>
      </c>
      <c r="K631">
        <v>0</v>
      </c>
      <c r="L631" s="2">
        <v>42005</v>
      </c>
      <c r="M631">
        <v>1</v>
      </c>
      <c r="O631">
        <v>4630039555583</v>
      </c>
      <c r="Q631" t="s">
        <v>88</v>
      </c>
      <c r="S631">
        <v>10</v>
      </c>
      <c r="U631" t="s">
        <v>7410</v>
      </c>
      <c r="V631" t="s">
        <v>7411</v>
      </c>
      <c r="Y631">
        <v>9503009909</v>
      </c>
      <c r="Z631" t="s">
        <v>7412</v>
      </c>
      <c r="AA631" t="s">
        <v>7413</v>
      </c>
      <c r="AB631">
        <v>1500</v>
      </c>
      <c r="AC631">
        <v>1250</v>
      </c>
      <c r="AD631" t="s">
        <v>101</v>
      </c>
      <c r="AE631">
        <v>0</v>
      </c>
      <c r="AF631">
        <v>0</v>
      </c>
    </row>
    <row r="632" spans="1:45" x14ac:dyDescent="0.3">
      <c r="A632" t="s">
        <v>7414</v>
      </c>
      <c r="B632" t="str">
        <f>"0004258-1"</f>
        <v>0004258-1</v>
      </c>
      <c r="C632" t="s">
        <v>144</v>
      </c>
      <c r="D632" t="s">
        <v>110</v>
      </c>
      <c r="E632">
        <v>700</v>
      </c>
      <c r="F632">
        <v>400</v>
      </c>
      <c r="G632">
        <v>100</v>
      </c>
      <c r="K632">
        <v>0</v>
      </c>
      <c r="L632" s="2">
        <v>42005</v>
      </c>
      <c r="M632">
        <v>1</v>
      </c>
      <c r="O632">
        <v>4630039555569</v>
      </c>
      <c r="Q632" t="s">
        <v>88</v>
      </c>
      <c r="S632">
        <v>10</v>
      </c>
      <c r="U632" t="s">
        <v>7410</v>
      </c>
      <c r="V632" t="s">
        <v>7411</v>
      </c>
      <c r="Y632">
        <v>9503009909</v>
      </c>
      <c r="Z632" t="s">
        <v>7415</v>
      </c>
      <c r="AA632" t="s">
        <v>7416</v>
      </c>
      <c r="AB632">
        <v>1500</v>
      </c>
      <c r="AC632">
        <v>1250</v>
      </c>
      <c r="AD632" t="s">
        <v>101</v>
      </c>
      <c r="AE632">
        <v>0</v>
      </c>
      <c r="AF632">
        <v>0</v>
      </c>
      <c r="AG632" t="s">
        <v>7417</v>
      </c>
      <c r="AH632" t="s">
        <v>7418</v>
      </c>
      <c r="AI632" t="s">
        <v>7419</v>
      </c>
      <c r="AJ632" t="s">
        <v>7420</v>
      </c>
      <c r="AK632" t="s">
        <v>7421</v>
      </c>
      <c r="AL632" t="s">
        <v>7422</v>
      </c>
      <c r="AM632" t="s">
        <v>7423</v>
      </c>
      <c r="AN632" t="s">
        <v>7424</v>
      </c>
    </row>
    <row r="633" spans="1:45" x14ac:dyDescent="0.3">
      <c r="A633" t="s">
        <v>7425</v>
      </c>
      <c r="B633" t="str">
        <f>"0004258-2"</f>
        <v>0004258-2</v>
      </c>
      <c r="C633" t="s">
        <v>116</v>
      </c>
      <c r="D633" t="s">
        <v>110</v>
      </c>
      <c r="E633">
        <v>700</v>
      </c>
      <c r="F633">
        <v>400</v>
      </c>
      <c r="G633">
        <v>100</v>
      </c>
      <c r="K633">
        <v>0</v>
      </c>
      <c r="L633" s="2">
        <v>42005</v>
      </c>
      <c r="M633">
        <v>1</v>
      </c>
      <c r="O633">
        <v>4630039555576</v>
      </c>
      <c r="Q633" t="s">
        <v>88</v>
      </c>
      <c r="S633">
        <v>10</v>
      </c>
      <c r="U633" t="s">
        <v>7410</v>
      </c>
      <c r="V633" t="s">
        <v>7411</v>
      </c>
      <c r="Y633">
        <v>9503009909</v>
      </c>
      <c r="Z633" t="s">
        <v>7426</v>
      </c>
      <c r="AA633" t="s">
        <v>7427</v>
      </c>
      <c r="AB633">
        <v>1500</v>
      </c>
      <c r="AC633">
        <v>1250</v>
      </c>
      <c r="AD633" t="s">
        <v>101</v>
      </c>
      <c r="AE633">
        <v>0</v>
      </c>
      <c r="AF633">
        <v>0</v>
      </c>
      <c r="AG633" t="s">
        <v>7428</v>
      </c>
      <c r="AH633" t="s">
        <v>7429</v>
      </c>
      <c r="AI633" t="s">
        <v>7430</v>
      </c>
      <c r="AJ633" t="s">
        <v>7431</v>
      </c>
      <c r="AK633" t="s">
        <v>7432</v>
      </c>
      <c r="AL633" t="s">
        <v>7433</v>
      </c>
      <c r="AM633" t="s">
        <v>7434</v>
      </c>
      <c r="AN633" t="s">
        <v>7435</v>
      </c>
    </row>
    <row r="634" spans="1:45" x14ac:dyDescent="0.3">
      <c r="A634" t="s">
        <v>7436</v>
      </c>
      <c r="B634" t="str">
        <f>"0004258-5"</f>
        <v>0004258-5</v>
      </c>
      <c r="C634" t="s">
        <v>135</v>
      </c>
      <c r="D634" t="s">
        <v>110</v>
      </c>
      <c r="E634">
        <v>800</v>
      </c>
      <c r="F634">
        <v>400</v>
      </c>
      <c r="G634">
        <v>80</v>
      </c>
      <c r="K634">
        <v>0</v>
      </c>
      <c r="L634">
        <v>1</v>
      </c>
      <c r="M634">
        <v>0.95</v>
      </c>
      <c r="O634">
        <v>4630039555590</v>
      </c>
      <c r="Q634" t="s">
        <v>88</v>
      </c>
      <c r="S634">
        <v>10</v>
      </c>
      <c r="U634" t="s">
        <v>7410</v>
      </c>
      <c r="V634" t="s">
        <v>7411</v>
      </c>
      <c r="Y634">
        <v>9503009909</v>
      </c>
      <c r="Z634" t="s">
        <v>7437</v>
      </c>
      <c r="AA634" t="s">
        <v>7438</v>
      </c>
      <c r="AB634">
        <v>1490</v>
      </c>
      <c r="AC634">
        <v>1242</v>
      </c>
      <c r="AD634" t="s">
        <v>101</v>
      </c>
      <c r="AE634">
        <v>0</v>
      </c>
      <c r="AF634">
        <v>0</v>
      </c>
      <c r="AG634" t="s">
        <v>7439</v>
      </c>
      <c r="AH634" t="s">
        <v>7440</v>
      </c>
      <c r="AI634" t="s">
        <v>7441</v>
      </c>
      <c r="AJ634" t="s">
        <v>7442</v>
      </c>
    </row>
    <row r="635" spans="1:45" x14ac:dyDescent="0.3">
      <c r="A635" t="s">
        <v>7443</v>
      </c>
      <c r="B635" t="str">
        <f>"0004258-6"</f>
        <v>0004258-6</v>
      </c>
      <c r="C635" t="s">
        <v>351</v>
      </c>
      <c r="D635" t="s">
        <v>110</v>
      </c>
      <c r="E635">
        <v>700</v>
      </c>
      <c r="F635">
        <v>400</v>
      </c>
      <c r="G635">
        <v>100</v>
      </c>
      <c r="K635">
        <v>0</v>
      </c>
      <c r="L635" s="2">
        <v>42005</v>
      </c>
      <c r="M635">
        <v>1</v>
      </c>
      <c r="O635">
        <v>4630039555606</v>
      </c>
      <c r="Q635" t="s">
        <v>88</v>
      </c>
      <c r="S635">
        <v>10</v>
      </c>
      <c r="U635" t="s">
        <v>7410</v>
      </c>
      <c r="V635" t="s">
        <v>7411</v>
      </c>
      <c r="Y635">
        <v>9503009909</v>
      </c>
      <c r="Z635" t="s">
        <v>7444</v>
      </c>
      <c r="AA635" t="s">
        <v>7445</v>
      </c>
      <c r="AB635">
        <v>1500</v>
      </c>
      <c r="AC635">
        <v>1250</v>
      </c>
      <c r="AD635" t="s">
        <v>101</v>
      </c>
      <c r="AE635">
        <v>0</v>
      </c>
      <c r="AF635">
        <v>0</v>
      </c>
      <c r="AG635" t="s">
        <v>7446</v>
      </c>
      <c r="AH635" t="s">
        <v>7447</v>
      </c>
      <c r="AI635" t="s">
        <v>7448</v>
      </c>
    </row>
    <row r="636" spans="1:45" x14ac:dyDescent="0.3">
      <c r="A636" t="s">
        <v>7449</v>
      </c>
      <c r="B636" t="str">
        <f>"0001892-4"</f>
        <v>0001892-4</v>
      </c>
      <c r="C636" t="s">
        <v>135</v>
      </c>
      <c r="D636" t="s">
        <v>110</v>
      </c>
      <c r="E636">
        <v>350</v>
      </c>
      <c r="F636">
        <v>250</v>
      </c>
      <c r="G636">
        <v>20</v>
      </c>
      <c r="K636">
        <v>0</v>
      </c>
      <c r="L636" t="s">
        <v>6801</v>
      </c>
      <c r="M636">
        <v>0.4</v>
      </c>
      <c r="O636">
        <v>4630039555859</v>
      </c>
      <c r="Q636" t="s">
        <v>88</v>
      </c>
      <c r="S636">
        <v>20</v>
      </c>
      <c r="U636" t="s">
        <v>7450</v>
      </c>
      <c r="V636" t="s">
        <v>118</v>
      </c>
      <c r="Y636">
        <v>6302210000</v>
      </c>
      <c r="Z636" t="s">
        <v>7451</v>
      </c>
      <c r="AA636" t="s">
        <v>7452</v>
      </c>
      <c r="AB636">
        <v>550</v>
      </c>
      <c r="AC636">
        <v>458</v>
      </c>
      <c r="AD636" t="s">
        <v>149</v>
      </c>
      <c r="AG636" t="s">
        <v>7453</v>
      </c>
      <c r="AH636" t="s">
        <v>7454</v>
      </c>
      <c r="AI636" t="s">
        <v>7455</v>
      </c>
      <c r="AJ636" t="s">
        <v>7456</v>
      </c>
    </row>
    <row r="637" spans="1:45" x14ac:dyDescent="0.3">
      <c r="A637" t="s">
        <v>7457</v>
      </c>
      <c r="B637" t="str">
        <f>"0001909"</f>
        <v>0001909</v>
      </c>
      <c r="C637" t="s">
        <v>671</v>
      </c>
      <c r="D637" t="s">
        <v>110</v>
      </c>
      <c r="E637">
        <v>500</v>
      </c>
      <c r="F637">
        <v>450</v>
      </c>
      <c r="G637">
        <v>40</v>
      </c>
      <c r="K637">
        <v>0</v>
      </c>
      <c r="L637" t="s">
        <v>254</v>
      </c>
      <c r="M637">
        <v>0.25</v>
      </c>
      <c r="O637">
        <v>4630039557150</v>
      </c>
      <c r="Q637" t="s">
        <v>88</v>
      </c>
      <c r="S637">
        <v>20</v>
      </c>
      <c r="U637" t="s">
        <v>7458</v>
      </c>
      <c r="V637" t="s">
        <v>128</v>
      </c>
      <c r="Y637">
        <v>9404909000</v>
      </c>
      <c r="Z637" t="s">
        <v>7459</v>
      </c>
      <c r="AA637" t="s">
        <v>7460</v>
      </c>
      <c r="AB637">
        <v>350</v>
      </c>
      <c r="AC637">
        <v>292</v>
      </c>
      <c r="AD637" t="s">
        <v>257</v>
      </c>
      <c r="AE637">
        <v>0</v>
      </c>
      <c r="AF637">
        <v>0</v>
      </c>
    </row>
    <row r="638" spans="1:45" x14ac:dyDescent="0.3">
      <c r="A638" t="s">
        <v>7461</v>
      </c>
      <c r="B638" t="str">
        <f>"0001910"</f>
        <v>0001910</v>
      </c>
      <c r="C638" t="s">
        <v>177</v>
      </c>
      <c r="D638" t="s">
        <v>110</v>
      </c>
      <c r="E638">
        <v>500</v>
      </c>
      <c r="F638">
        <v>450</v>
      </c>
      <c r="G638">
        <v>40</v>
      </c>
      <c r="K638">
        <v>0</v>
      </c>
      <c r="L638" t="s">
        <v>254</v>
      </c>
      <c r="M638">
        <v>0.25</v>
      </c>
      <c r="O638">
        <v>4630039557167</v>
      </c>
      <c r="Q638" t="s">
        <v>88</v>
      </c>
      <c r="S638">
        <v>20</v>
      </c>
      <c r="U638" t="s">
        <v>7458</v>
      </c>
      <c r="V638" t="s">
        <v>128</v>
      </c>
      <c r="Y638">
        <v>9404909000</v>
      </c>
      <c r="Z638" t="s">
        <v>7462</v>
      </c>
      <c r="AA638" t="s">
        <v>7463</v>
      </c>
      <c r="AB638">
        <v>400</v>
      </c>
      <c r="AC638">
        <v>333</v>
      </c>
      <c r="AD638" t="s">
        <v>257</v>
      </c>
      <c r="AE638">
        <v>0</v>
      </c>
      <c r="AF638">
        <v>0</v>
      </c>
      <c r="AG638" t="s">
        <v>7464</v>
      </c>
      <c r="AH638" t="s">
        <v>7465</v>
      </c>
      <c r="AI638" t="s">
        <v>7466</v>
      </c>
      <c r="AJ638" t="s">
        <v>7467</v>
      </c>
      <c r="AK638" t="s">
        <v>7468</v>
      </c>
    </row>
    <row r="639" spans="1:45" x14ac:dyDescent="0.3">
      <c r="A639" t="s">
        <v>7469</v>
      </c>
      <c r="B639" t="str">
        <f>"0005461м-3"</f>
        <v>0005461м-3</v>
      </c>
      <c r="C639" t="s">
        <v>85</v>
      </c>
      <c r="D639" t="s">
        <v>584</v>
      </c>
      <c r="E639">
        <v>725</v>
      </c>
      <c r="F639">
        <v>660</v>
      </c>
      <c r="G639">
        <v>50</v>
      </c>
      <c r="K639">
        <v>0</v>
      </c>
      <c r="L639" t="s">
        <v>921</v>
      </c>
      <c r="M639">
        <v>0.45</v>
      </c>
      <c r="O639">
        <v>4630039557198</v>
      </c>
      <c r="Q639" t="s">
        <v>88</v>
      </c>
      <c r="S639">
        <v>20</v>
      </c>
      <c r="U639" t="s">
        <v>7470</v>
      </c>
      <c r="V639" t="s">
        <v>673</v>
      </c>
      <c r="Y639">
        <v>9404100000</v>
      </c>
      <c r="Z639" t="s">
        <v>7471</v>
      </c>
      <c r="AA639" t="s">
        <v>7472</v>
      </c>
      <c r="AB639">
        <v>825</v>
      </c>
      <c r="AC639">
        <v>688</v>
      </c>
      <c r="AD639" t="s">
        <v>240</v>
      </c>
      <c r="AG639" t="s">
        <v>7473</v>
      </c>
      <c r="AH639" t="s">
        <v>7474</v>
      </c>
      <c r="AI639" t="s">
        <v>7475</v>
      </c>
    </row>
    <row r="640" spans="1:45" x14ac:dyDescent="0.3">
      <c r="A640" t="s">
        <v>7476</v>
      </c>
      <c r="B640" t="str">
        <f>"0001981-2"</f>
        <v>0001981-2</v>
      </c>
      <c r="C640" t="s">
        <v>1397</v>
      </c>
      <c r="D640" t="s">
        <v>2290</v>
      </c>
      <c r="E640">
        <v>800</v>
      </c>
      <c r="F640">
        <v>770</v>
      </c>
      <c r="G640">
        <v>40</v>
      </c>
      <c r="H640">
        <v>72</v>
      </c>
      <c r="I640">
        <v>77</v>
      </c>
      <c r="K640">
        <v>0</v>
      </c>
      <c r="L640" t="s">
        <v>3065</v>
      </c>
      <c r="M640">
        <v>0.8</v>
      </c>
      <c r="O640">
        <v>4630039557600</v>
      </c>
      <c r="Q640" t="s">
        <v>3553</v>
      </c>
      <c r="R640" t="s">
        <v>5574</v>
      </c>
      <c r="S640">
        <v>20</v>
      </c>
      <c r="U640" t="s">
        <v>7477</v>
      </c>
      <c r="V640" t="s">
        <v>673</v>
      </c>
      <c r="Y640">
        <v>9404909000</v>
      </c>
      <c r="Z640" t="s">
        <v>7478</v>
      </c>
      <c r="AA640" t="s">
        <v>7479</v>
      </c>
      <c r="AB640">
        <v>1290</v>
      </c>
      <c r="AC640">
        <v>1075</v>
      </c>
      <c r="AD640" t="s">
        <v>240</v>
      </c>
      <c r="AE640">
        <v>0</v>
      </c>
      <c r="AG640" t="s">
        <v>7480</v>
      </c>
      <c r="AH640" t="s">
        <v>7481</v>
      </c>
      <c r="AI640" t="s">
        <v>7482</v>
      </c>
      <c r="AJ640" t="s">
        <v>7483</v>
      </c>
      <c r="AK640" t="s">
        <v>7484</v>
      </c>
      <c r="AL640" t="s">
        <v>7485</v>
      </c>
    </row>
    <row r="641" spans="1:47" x14ac:dyDescent="0.3">
      <c r="A641" t="s">
        <v>7486</v>
      </c>
      <c r="B641" t="str">
        <f>"0003077"</f>
        <v>0003077</v>
      </c>
      <c r="C641" t="s">
        <v>4091</v>
      </c>
      <c r="D641" t="s">
        <v>4256</v>
      </c>
      <c r="E641">
        <v>0</v>
      </c>
      <c r="F641">
        <v>0</v>
      </c>
      <c r="G641">
        <v>0</v>
      </c>
      <c r="K641">
        <v>0</v>
      </c>
      <c r="L641" s="1">
        <v>45774</v>
      </c>
      <c r="M641">
        <v>24.8</v>
      </c>
      <c r="O641">
        <v>4630074142229</v>
      </c>
      <c r="Q641" t="s">
        <v>1544</v>
      </c>
      <c r="S641">
        <v>20</v>
      </c>
      <c r="U641" t="s">
        <v>7487</v>
      </c>
      <c r="V641" t="s">
        <v>854</v>
      </c>
      <c r="Y641">
        <v>9401690000</v>
      </c>
      <c r="Z641" t="s">
        <v>7488</v>
      </c>
      <c r="AA641" t="s">
        <v>7489</v>
      </c>
      <c r="AB641">
        <v>10990</v>
      </c>
      <c r="AC641">
        <v>9158</v>
      </c>
      <c r="AD641" t="s">
        <v>184</v>
      </c>
      <c r="AE641">
        <v>0</v>
      </c>
      <c r="AF641">
        <v>0</v>
      </c>
      <c r="AG641" t="s">
        <v>7490</v>
      </c>
      <c r="AH641" t="s">
        <v>7491</v>
      </c>
      <c r="AI641" t="s">
        <v>7492</v>
      </c>
      <c r="AJ641" t="s">
        <v>7493</v>
      </c>
      <c r="AK641" t="s">
        <v>7494</v>
      </c>
      <c r="AL641" t="s">
        <v>7495</v>
      </c>
      <c r="AM641" t="s">
        <v>7496</v>
      </c>
      <c r="AN641" t="s">
        <v>7497</v>
      </c>
      <c r="AO641" t="s">
        <v>7498</v>
      </c>
      <c r="AP641" t="s">
        <v>7499</v>
      </c>
      <c r="AQ641" t="s">
        <v>7500</v>
      </c>
      <c r="AR641" t="s">
        <v>7501</v>
      </c>
      <c r="AS641" t="s">
        <v>7502</v>
      </c>
    </row>
    <row r="642" spans="1:47" x14ac:dyDescent="0.3">
      <c r="A642" t="s">
        <v>7503</v>
      </c>
      <c r="B642" t="str">
        <f>"0003077-04"</f>
        <v>0003077-04</v>
      </c>
      <c r="C642" t="s">
        <v>304</v>
      </c>
      <c r="D642" t="s">
        <v>4256</v>
      </c>
      <c r="E642">
        <v>780</v>
      </c>
      <c r="F642">
        <v>600</v>
      </c>
      <c r="G642">
        <v>255</v>
      </c>
      <c r="K642">
        <v>0</v>
      </c>
      <c r="L642" s="1">
        <v>45774</v>
      </c>
      <c r="M642">
        <v>24.8</v>
      </c>
      <c r="O642">
        <v>4630074142236</v>
      </c>
      <c r="Q642" t="s">
        <v>1544</v>
      </c>
      <c r="S642">
        <v>20</v>
      </c>
      <c r="U642" t="s">
        <v>7504</v>
      </c>
      <c r="V642" t="s">
        <v>854</v>
      </c>
      <c r="Z642" t="s">
        <v>7505</v>
      </c>
      <c r="AA642" t="s">
        <v>7506</v>
      </c>
      <c r="AB642">
        <v>12990</v>
      </c>
      <c r="AC642">
        <v>10825</v>
      </c>
      <c r="AD642" t="s">
        <v>184</v>
      </c>
      <c r="AE642">
        <v>0</v>
      </c>
      <c r="AF642">
        <v>0</v>
      </c>
      <c r="AG642" t="s">
        <v>7507</v>
      </c>
      <c r="AH642" t="s">
        <v>7508</v>
      </c>
      <c r="AI642" t="s">
        <v>7509</v>
      </c>
      <c r="AJ642" t="s">
        <v>7510</v>
      </c>
      <c r="AK642" t="s">
        <v>7511</v>
      </c>
      <c r="AL642" t="s">
        <v>7512</v>
      </c>
      <c r="AM642" t="s">
        <v>7513</v>
      </c>
      <c r="AN642" t="s">
        <v>7514</v>
      </c>
      <c r="AO642" t="s">
        <v>7515</v>
      </c>
      <c r="AP642" t="s">
        <v>7516</v>
      </c>
      <c r="AQ642" t="s">
        <v>7517</v>
      </c>
      <c r="AR642" t="s">
        <v>7518</v>
      </c>
      <c r="AS642" t="s">
        <v>7519</v>
      </c>
      <c r="AT642" t="s">
        <v>7520</v>
      </c>
      <c r="AU642" t="s">
        <v>7521</v>
      </c>
    </row>
    <row r="643" spans="1:47" x14ac:dyDescent="0.3">
      <c r="A643" t="s">
        <v>7522</v>
      </c>
      <c r="B643" t="str">
        <f>"0002053.9"</f>
        <v>0002053.9</v>
      </c>
      <c r="C643" t="s">
        <v>304</v>
      </c>
      <c r="D643" t="s">
        <v>1050</v>
      </c>
      <c r="E643">
        <v>1935</v>
      </c>
      <c r="F643">
        <v>555</v>
      </c>
      <c r="G643">
        <v>255</v>
      </c>
      <c r="I643">
        <v>90</v>
      </c>
      <c r="J643">
        <v>190</v>
      </c>
      <c r="K643">
        <v>0</v>
      </c>
      <c r="L643">
        <v>87</v>
      </c>
      <c r="M643">
        <v>84</v>
      </c>
      <c r="N643">
        <v>0.33300000000000002</v>
      </c>
      <c r="O643">
        <v>4630055620036</v>
      </c>
      <c r="Q643" t="s">
        <v>1544</v>
      </c>
      <c r="R643" t="s">
        <v>7523</v>
      </c>
      <c r="S643">
        <v>20</v>
      </c>
      <c r="U643" t="s">
        <v>7524</v>
      </c>
      <c r="V643" t="s">
        <v>1179</v>
      </c>
      <c r="Y643">
        <v>9403601001</v>
      </c>
      <c r="Z643" t="s">
        <v>7525</v>
      </c>
      <c r="AA643" t="s">
        <v>7526</v>
      </c>
      <c r="AB643">
        <v>16750</v>
      </c>
      <c r="AC643">
        <v>13958</v>
      </c>
      <c r="AD643" t="s">
        <v>2472</v>
      </c>
      <c r="AE643">
        <v>0</v>
      </c>
      <c r="AF643">
        <v>0</v>
      </c>
      <c r="AG643" t="s">
        <v>7527</v>
      </c>
      <c r="AH643" t="s">
        <v>7528</v>
      </c>
      <c r="AI643" t="s">
        <v>7529</v>
      </c>
      <c r="AJ643" t="s">
        <v>7530</v>
      </c>
    </row>
    <row r="644" spans="1:47" x14ac:dyDescent="0.3">
      <c r="A644" t="s">
        <v>7531</v>
      </c>
      <c r="B644" t="str">
        <f>"0002057.9"</f>
        <v>0002057.9</v>
      </c>
      <c r="C644" t="s">
        <v>304</v>
      </c>
      <c r="D644" t="s">
        <v>1050</v>
      </c>
      <c r="E644">
        <v>1945</v>
      </c>
      <c r="F644">
        <v>875</v>
      </c>
      <c r="G644">
        <v>312</v>
      </c>
      <c r="I644">
        <v>90</v>
      </c>
      <c r="J644">
        <v>190</v>
      </c>
      <c r="K644">
        <v>0</v>
      </c>
      <c r="L644" t="s">
        <v>7532</v>
      </c>
      <c r="M644">
        <v>92</v>
      </c>
      <c r="N644">
        <v>0.25</v>
      </c>
      <c r="O644">
        <v>4630055620074</v>
      </c>
      <c r="Q644" t="s">
        <v>1544</v>
      </c>
      <c r="R644" t="s">
        <v>7523</v>
      </c>
      <c r="S644">
        <v>20</v>
      </c>
      <c r="U644" t="s">
        <v>7533</v>
      </c>
      <c r="V644" t="s">
        <v>1179</v>
      </c>
      <c r="Y644">
        <v>9403601001</v>
      </c>
      <c r="Z644" t="s">
        <v>7534</v>
      </c>
      <c r="AA644" t="s">
        <v>7535</v>
      </c>
      <c r="AB644">
        <v>15750</v>
      </c>
      <c r="AC644">
        <v>13125</v>
      </c>
      <c r="AD644" t="s">
        <v>2472</v>
      </c>
      <c r="AE644">
        <v>0</v>
      </c>
      <c r="AF644">
        <v>3</v>
      </c>
      <c r="AG644" t="s">
        <v>7536</v>
      </c>
      <c r="AH644" t="s">
        <v>7537</v>
      </c>
      <c r="AI644" t="s">
        <v>7538</v>
      </c>
      <c r="AJ644" t="s">
        <v>7539</v>
      </c>
    </row>
    <row r="645" spans="1:47" x14ac:dyDescent="0.3">
      <c r="A645" t="s">
        <v>7540</v>
      </c>
      <c r="B645" t="str">
        <f>"0001839"</f>
        <v>0001839</v>
      </c>
      <c r="C645" t="s">
        <v>304</v>
      </c>
      <c r="D645" t="s">
        <v>6964</v>
      </c>
      <c r="E645">
        <v>370</v>
      </c>
      <c r="F645">
        <v>350</v>
      </c>
      <c r="G645">
        <v>90</v>
      </c>
      <c r="K645">
        <v>0</v>
      </c>
      <c r="L645" t="s">
        <v>921</v>
      </c>
      <c r="M645">
        <v>0.49</v>
      </c>
      <c r="O645">
        <v>4630039554296</v>
      </c>
      <c r="Q645" t="s">
        <v>3553</v>
      </c>
      <c r="R645" t="s">
        <v>3554</v>
      </c>
      <c r="S645">
        <v>20</v>
      </c>
      <c r="U645" t="s">
        <v>7541</v>
      </c>
      <c r="V645" t="s">
        <v>6966</v>
      </c>
      <c r="Y645">
        <v>9404909000</v>
      </c>
      <c r="Z645" t="s">
        <v>7542</v>
      </c>
      <c r="AA645" t="s">
        <v>7543</v>
      </c>
      <c r="AB645">
        <v>750</v>
      </c>
      <c r="AC645">
        <v>625</v>
      </c>
      <c r="AD645" t="s">
        <v>149</v>
      </c>
      <c r="AE645">
        <v>0</v>
      </c>
      <c r="AF645">
        <v>0</v>
      </c>
      <c r="AG645" t="s">
        <v>7544</v>
      </c>
      <c r="AH645" t="s">
        <v>7545</v>
      </c>
      <c r="AI645" t="s">
        <v>7546</v>
      </c>
      <c r="AJ645" t="s">
        <v>7547</v>
      </c>
      <c r="AK645" t="s">
        <v>7548</v>
      </c>
      <c r="AL645" t="s">
        <v>7549</v>
      </c>
    </row>
    <row r="646" spans="1:47" x14ac:dyDescent="0.3">
      <c r="A646" t="s">
        <v>7550</v>
      </c>
      <c r="B646" t="str">
        <f>"0001852-6"</f>
        <v>0001852-6</v>
      </c>
      <c r="C646" t="s">
        <v>304</v>
      </c>
      <c r="D646" t="s">
        <v>110</v>
      </c>
      <c r="E646">
        <v>1340</v>
      </c>
      <c r="F646">
        <v>850</v>
      </c>
      <c r="G646">
        <v>240</v>
      </c>
      <c r="H646" t="s">
        <v>7551</v>
      </c>
      <c r="I646">
        <v>80</v>
      </c>
      <c r="J646">
        <v>10</v>
      </c>
      <c r="K646" t="s">
        <v>7552</v>
      </c>
      <c r="L646" s="1">
        <v>45904</v>
      </c>
      <c r="M646">
        <v>4.5999999999999996</v>
      </c>
      <c r="O646">
        <v>4630039554425</v>
      </c>
      <c r="Q646" t="s">
        <v>1544</v>
      </c>
      <c r="S646">
        <v>20</v>
      </c>
      <c r="U646" t="s">
        <v>7553</v>
      </c>
      <c r="V646" t="s">
        <v>3282</v>
      </c>
      <c r="Y646">
        <v>9404299000</v>
      </c>
      <c r="Z646" t="s">
        <v>7554</v>
      </c>
      <c r="AA646" t="s">
        <v>7555</v>
      </c>
      <c r="AB646">
        <v>4990</v>
      </c>
      <c r="AC646">
        <v>4158</v>
      </c>
      <c r="AD646" t="s">
        <v>3279</v>
      </c>
      <c r="AE646">
        <v>0</v>
      </c>
      <c r="AF646">
        <v>0</v>
      </c>
    </row>
    <row r="647" spans="1:47" x14ac:dyDescent="0.3">
      <c r="A647" t="s">
        <v>7556</v>
      </c>
      <c r="B647" t="str">
        <f>"0001852-2"</f>
        <v>0001852-2</v>
      </c>
      <c r="C647" t="s">
        <v>304</v>
      </c>
      <c r="D647" t="s">
        <v>584</v>
      </c>
      <c r="E647">
        <v>1300</v>
      </c>
      <c r="F647">
        <v>800</v>
      </c>
      <c r="G647">
        <v>200</v>
      </c>
      <c r="H647" t="s">
        <v>7551</v>
      </c>
      <c r="I647">
        <v>80</v>
      </c>
      <c r="J647">
        <v>10</v>
      </c>
      <c r="K647" t="s">
        <v>7552</v>
      </c>
      <c r="L647">
        <v>4</v>
      </c>
      <c r="M647">
        <v>3.9</v>
      </c>
      <c r="O647">
        <v>4630039554418</v>
      </c>
      <c r="Q647" t="s">
        <v>1544</v>
      </c>
      <c r="S647">
        <v>20</v>
      </c>
      <c r="U647" t="s">
        <v>7557</v>
      </c>
      <c r="V647" t="s">
        <v>3282</v>
      </c>
      <c r="Y647">
        <v>9404299000</v>
      </c>
      <c r="Z647" t="s">
        <v>7558</v>
      </c>
      <c r="AA647" t="s">
        <v>7559</v>
      </c>
      <c r="AB647">
        <v>5758</v>
      </c>
      <c r="AC647">
        <v>4798</v>
      </c>
      <c r="AD647" t="s">
        <v>3279</v>
      </c>
      <c r="AE647">
        <v>0</v>
      </c>
      <c r="AF647">
        <v>0</v>
      </c>
    </row>
    <row r="648" spans="1:47" x14ac:dyDescent="0.3">
      <c r="A648" t="s">
        <v>7560</v>
      </c>
      <c r="B648" t="str">
        <f>"0001771.10"</f>
        <v>0001771.10</v>
      </c>
      <c r="C648" t="s">
        <v>6349</v>
      </c>
      <c r="D648" t="s">
        <v>305</v>
      </c>
      <c r="E648">
        <v>1310</v>
      </c>
      <c r="F648">
        <v>530</v>
      </c>
      <c r="G648">
        <v>120</v>
      </c>
      <c r="I648">
        <v>86</v>
      </c>
      <c r="J648">
        <v>245</v>
      </c>
      <c r="K648">
        <v>0</v>
      </c>
      <c r="L648" s="1">
        <v>45684</v>
      </c>
      <c r="M648">
        <v>25.7</v>
      </c>
      <c r="O648">
        <v>4630039552148</v>
      </c>
      <c r="Q648" t="s">
        <v>1544</v>
      </c>
      <c r="S648">
        <v>20</v>
      </c>
      <c r="U648" t="s">
        <v>6297</v>
      </c>
      <c r="V648" t="s">
        <v>6274</v>
      </c>
      <c r="Y648">
        <v>9506919000</v>
      </c>
      <c r="Z648" t="s">
        <v>7561</v>
      </c>
      <c r="AA648" t="s">
        <v>7562</v>
      </c>
      <c r="AB648">
        <v>10990</v>
      </c>
      <c r="AC648">
        <v>9158</v>
      </c>
      <c r="AD648" t="s">
        <v>6264</v>
      </c>
      <c r="AE648">
        <v>0</v>
      </c>
      <c r="AF648">
        <v>0</v>
      </c>
      <c r="AG648" t="s">
        <v>7563</v>
      </c>
      <c r="AH648" t="s">
        <v>7564</v>
      </c>
      <c r="AI648" t="s">
        <v>7565</v>
      </c>
      <c r="AJ648" t="s">
        <v>7566</v>
      </c>
      <c r="AK648" t="s">
        <v>7567</v>
      </c>
      <c r="AL648" t="s">
        <v>7568</v>
      </c>
      <c r="AM648" t="s">
        <v>7569</v>
      </c>
      <c r="AN648" t="s">
        <v>7570</v>
      </c>
      <c r="AO648" t="s">
        <v>7571</v>
      </c>
      <c r="AP648" t="s">
        <v>7572</v>
      </c>
    </row>
    <row r="649" spans="1:47" x14ac:dyDescent="0.3">
      <c r="A649" t="s">
        <v>7573</v>
      </c>
      <c r="B649" t="str">
        <f>"0001771.5"</f>
        <v>0001771.5</v>
      </c>
      <c r="C649" t="s">
        <v>4731</v>
      </c>
      <c r="D649" t="s">
        <v>305</v>
      </c>
      <c r="E649">
        <v>1310</v>
      </c>
      <c r="F649">
        <v>530</v>
      </c>
      <c r="G649">
        <v>120</v>
      </c>
      <c r="I649">
        <v>86</v>
      </c>
      <c r="J649">
        <v>245</v>
      </c>
      <c r="K649">
        <v>0</v>
      </c>
      <c r="L649" s="1">
        <v>45684</v>
      </c>
      <c r="M649">
        <v>25.7</v>
      </c>
      <c r="O649">
        <v>4630039552179</v>
      </c>
      <c r="Q649" t="s">
        <v>1544</v>
      </c>
      <c r="S649">
        <v>20</v>
      </c>
      <c r="U649" t="s">
        <v>6297</v>
      </c>
      <c r="V649" t="s">
        <v>6274</v>
      </c>
      <c r="Y649">
        <v>9506919000</v>
      </c>
      <c r="Z649" t="s">
        <v>7574</v>
      </c>
      <c r="AA649" t="s">
        <v>7575</v>
      </c>
      <c r="AB649">
        <v>10990</v>
      </c>
      <c r="AC649">
        <v>9158</v>
      </c>
      <c r="AD649" t="s">
        <v>6264</v>
      </c>
      <c r="AE649">
        <v>0</v>
      </c>
      <c r="AF649">
        <v>0</v>
      </c>
      <c r="AG649" t="s">
        <v>7576</v>
      </c>
      <c r="AH649" t="s">
        <v>7577</v>
      </c>
      <c r="AI649" t="s">
        <v>7578</v>
      </c>
      <c r="AJ649" t="s">
        <v>7579</v>
      </c>
      <c r="AK649" t="s">
        <v>7580</v>
      </c>
      <c r="AL649" t="s">
        <v>7581</v>
      </c>
      <c r="AM649" t="s">
        <v>7582</v>
      </c>
      <c r="AN649" t="s">
        <v>7583</v>
      </c>
      <c r="AO649" t="s">
        <v>7584</v>
      </c>
      <c r="AP649" t="s">
        <v>7585</v>
      </c>
    </row>
    <row r="650" spans="1:47" x14ac:dyDescent="0.3">
      <c r="A650" t="s">
        <v>7586</v>
      </c>
      <c r="B650" t="str">
        <f>"0001771.4"</f>
        <v>0001771.4</v>
      </c>
      <c r="C650" t="s">
        <v>116</v>
      </c>
      <c r="D650" t="s">
        <v>305</v>
      </c>
      <c r="E650">
        <v>1310</v>
      </c>
      <c r="F650">
        <v>530</v>
      </c>
      <c r="G650">
        <v>120</v>
      </c>
      <c r="I650">
        <v>86</v>
      </c>
      <c r="J650">
        <v>245</v>
      </c>
      <c r="K650">
        <v>0</v>
      </c>
      <c r="L650" s="1">
        <v>45684</v>
      </c>
      <c r="M650">
        <v>25.7</v>
      </c>
      <c r="O650">
        <v>4630039552209</v>
      </c>
      <c r="Q650" t="s">
        <v>1544</v>
      </c>
      <c r="S650">
        <v>20</v>
      </c>
      <c r="U650" t="s">
        <v>6297</v>
      </c>
      <c r="V650" t="s">
        <v>6274</v>
      </c>
      <c r="Y650">
        <v>9506919000</v>
      </c>
      <c r="Z650" t="s">
        <v>7587</v>
      </c>
      <c r="AA650" t="s">
        <v>7588</v>
      </c>
      <c r="AB650">
        <v>10990</v>
      </c>
      <c r="AC650">
        <v>9158</v>
      </c>
      <c r="AD650" t="s">
        <v>6264</v>
      </c>
      <c r="AE650">
        <v>0</v>
      </c>
      <c r="AF650">
        <v>0</v>
      </c>
      <c r="AG650" t="s">
        <v>7589</v>
      </c>
      <c r="AH650" t="s">
        <v>7590</v>
      </c>
      <c r="AI650" t="s">
        <v>7591</v>
      </c>
      <c r="AJ650" t="s">
        <v>7592</v>
      </c>
      <c r="AK650" t="s">
        <v>7593</v>
      </c>
      <c r="AL650" t="s">
        <v>7594</v>
      </c>
      <c r="AM650" t="s">
        <v>7595</v>
      </c>
      <c r="AN650" t="s">
        <v>7596</v>
      </c>
      <c r="AO650" t="s">
        <v>7597</v>
      </c>
      <c r="AP650" t="s">
        <v>7598</v>
      </c>
    </row>
    <row r="651" spans="1:47" x14ac:dyDescent="0.3">
      <c r="A651" t="s">
        <v>7599</v>
      </c>
      <c r="B651" t="str">
        <f>"0001358.78"</f>
        <v>0001358.78</v>
      </c>
      <c r="C651" t="s">
        <v>7600</v>
      </c>
      <c r="D651" t="s">
        <v>1050</v>
      </c>
      <c r="E651">
        <v>920</v>
      </c>
      <c r="F651">
        <v>540</v>
      </c>
      <c r="G651">
        <v>185</v>
      </c>
      <c r="K651">
        <v>0</v>
      </c>
      <c r="L651" t="s">
        <v>7601</v>
      </c>
      <c r="M651">
        <v>47.3</v>
      </c>
      <c r="N651">
        <v>0.5</v>
      </c>
      <c r="O651">
        <v>4630035402348</v>
      </c>
      <c r="Q651" t="s">
        <v>1544</v>
      </c>
      <c r="R651" t="s">
        <v>1869</v>
      </c>
      <c r="S651">
        <v>20</v>
      </c>
      <c r="U651" t="s">
        <v>7602</v>
      </c>
      <c r="V651" t="s">
        <v>181</v>
      </c>
      <c r="Y651">
        <v>9403601009</v>
      </c>
      <c r="Z651" t="s">
        <v>7603</v>
      </c>
      <c r="AA651" t="s">
        <v>7604</v>
      </c>
      <c r="AB651">
        <v>5500</v>
      </c>
      <c r="AC651">
        <v>4583</v>
      </c>
      <c r="AD651" t="s">
        <v>1125</v>
      </c>
      <c r="AE651">
        <v>0</v>
      </c>
      <c r="AF651">
        <v>0</v>
      </c>
      <c r="AG651" t="s">
        <v>7605</v>
      </c>
    </row>
    <row r="652" spans="1:47" x14ac:dyDescent="0.3">
      <c r="A652" t="s">
        <v>7606</v>
      </c>
      <c r="B652" t="str">
        <f>"0001898.9"</f>
        <v>0001898.9</v>
      </c>
      <c r="C652" t="s">
        <v>304</v>
      </c>
      <c r="D652" t="s">
        <v>1050</v>
      </c>
      <c r="E652">
        <v>845</v>
      </c>
      <c r="F652">
        <v>510</v>
      </c>
      <c r="G652">
        <v>395</v>
      </c>
      <c r="I652">
        <v>80</v>
      </c>
      <c r="J652">
        <v>80</v>
      </c>
      <c r="K652">
        <v>0</v>
      </c>
      <c r="L652" t="s">
        <v>7071</v>
      </c>
      <c r="M652">
        <v>39</v>
      </c>
      <c r="N652">
        <v>0.33300000000000002</v>
      </c>
      <c r="O652">
        <v>4630039556863</v>
      </c>
      <c r="Q652" t="s">
        <v>1544</v>
      </c>
      <c r="S652">
        <v>20</v>
      </c>
      <c r="U652" t="s">
        <v>7276</v>
      </c>
      <c r="V652" t="s">
        <v>181</v>
      </c>
      <c r="Y652">
        <v>9403601009</v>
      </c>
      <c r="Z652" t="s">
        <v>7607</v>
      </c>
      <c r="AA652" t="s">
        <v>7608</v>
      </c>
      <c r="AB652">
        <v>15990</v>
      </c>
      <c r="AC652">
        <v>13325</v>
      </c>
      <c r="AD652" t="s">
        <v>1125</v>
      </c>
      <c r="AE652">
        <v>0</v>
      </c>
      <c r="AF652">
        <v>1</v>
      </c>
      <c r="AG652" t="s">
        <v>7609</v>
      </c>
      <c r="AH652" t="s">
        <v>7610</v>
      </c>
      <c r="AI652" t="s">
        <v>7611</v>
      </c>
      <c r="AJ652" t="s">
        <v>7612</v>
      </c>
      <c r="AK652" t="s">
        <v>7613</v>
      </c>
      <c r="AL652" t="s">
        <v>7614</v>
      </c>
    </row>
    <row r="653" spans="1:47" x14ac:dyDescent="0.3">
      <c r="A653" t="s">
        <v>7615</v>
      </c>
      <c r="B653" t="str">
        <f>"0001966-21"</f>
        <v>0001966-21</v>
      </c>
      <c r="C653" t="s">
        <v>304</v>
      </c>
      <c r="D653" t="s">
        <v>86</v>
      </c>
      <c r="E653">
        <v>750</v>
      </c>
      <c r="F653">
        <v>500</v>
      </c>
      <c r="G653">
        <v>30</v>
      </c>
      <c r="K653">
        <v>0</v>
      </c>
      <c r="L653" t="s">
        <v>756</v>
      </c>
      <c r="M653">
        <v>0.3</v>
      </c>
      <c r="O653">
        <v>4630039557297</v>
      </c>
      <c r="Q653" t="s">
        <v>3553</v>
      </c>
      <c r="R653" t="s">
        <v>3554</v>
      </c>
      <c r="S653">
        <v>10</v>
      </c>
      <c r="U653" t="s">
        <v>7616</v>
      </c>
      <c r="V653" t="s">
        <v>7305</v>
      </c>
      <c r="Y653">
        <v>6209300000</v>
      </c>
      <c r="Z653" t="s">
        <v>7617</v>
      </c>
      <c r="AA653" t="s">
        <v>7618</v>
      </c>
      <c r="AB653">
        <v>1750</v>
      </c>
      <c r="AC653">
        <v>1458</v>
      </c>
      <c r="AD653" t="s">
        <v>250</v>
      </c>
      <c r="AE653">
        <v>0</v>
      </c>
      <c r="AF653">
        <v>0</v>
      </c>
      <c r="AG653" t="s">
        <v>7619</v>
      </c>
      <c r="AH653" t="s">
        <v>7620</v>
      </c>
      <c r="AI653" t="s">
        <v>7621</v>
      </c>
      <c r="AJ653" t="s">
        <v>7622</v>
      </c>
      <c r="AK653" t="s">
        <v>7623</v>
      </c>
      <c r="AL653" t="s">
        <v>7624</v>
      </c>
      <c r="AM653" t="s">
        <v>7625</v>
      </c>
      <c r="AN653" t="s">
        <v>7626</v>
      </c>
      <c r="AO653" t="s">
        <v>7627</v>
      </c>
      <c r="AP653" t="s">
        <v>7628</v>
      </c>
      <c r="AQ653" t="s">
        <v>7629</v>
      </c>
      <c r="AR653" t="s">
        <v>7630</v>
      </c>
      <c r="AS653" t="s">
        <v>7631</v>
      </c>
    </row>
    <row r="654" spans="1:47" x14ac:dyDescent="0.3">
      <c r="A654" t="s">
        <v>7632</v>
      </c>
      <c r="B654" t="str">
        <f>"0001967-3"</f>
        <v>0001967-3</v>
      </c>
      <c r="C654" t="s">
        <v>1718</v>
      </c>
      <c r="D654" t="s">
        <v>86</v>
      </c>
      <c r="E654">
        <v>750</v>
      </c>
      <c r="F654">
        <v>500</v>
      </c>
      <c r="G654">
        <v>30</v>
      </c>
      <c r="K654">
        <v>0</v>
      </c>
      <c r="L654" t="s">
        <v>756</v>
      </c>
      <c r="M654">
        <v>0.3</v>
      </c>
      <c r="O654">
        <v>4630039557303</v>
      </c>
      <c r="Q654" t="s">
        <v>3553</v>
      </c>
      <c r="R654" t="s">
        <v>6412</v>
      </c>
      <c r="S654">
        <v>10</v>
      </c>
      <c r="U654" t="s">
        <v>7616</v>
      </c>
      <c r="V654" t="s">
        <v>7305</v>
      </c>
      <c r="Y654">
        <v>6209300000</v>
      </c>
      <c r="Z654" t="s">
        <v>7633</v>
      </c>
      <c r="AA654" t="s">
        <v>7634</v>
      </c>
      <c r="AB654">
        <v>1990</v>
      </c>
      <c r="AC654">
        <v>1658</v>
      </c>
      <c r="AD654" t="s">
        <v>250</v>
      </c>
      <c r="AE654">
        <v>0</v>
      </c>
      <c r="AF654">
        <v>0</v>
      </c>
      <c r="AG654" t="s">
        <v>7635</v>
      </c>
      <c r="AH654" t="s">
        <v>7636</v>
      </c>
      <c r="AI654" t="s">
        <v>7637</v>
      </c>
      <c r="AJ654" t="s">
        <v>7638</v>
      </c>
      <c r="AK654" t="s">
        <v>7639</v>
      </c>
      <c r="AL654" t="s">
        <v>7640</v>
      </c>
      <c r="AM654" t="s">
        <v>7641</v>
      </c>
      <c r="AN654" t="s">
        <v>7642</v>
      </c>
      <c r="AO654" t="s">
        <v>7643</v>
      </c>
      <c r="AP654" t="s">
        <v>7644</v>
      </c>
    </row>
    <row r="655" spans="1:47" x14ac:dyDescent="0.3">
      <c r="A655" t="s">
        <v>7645</v>
      </c>
      <c r="B655" t="str">
        <f>"0001968-2"</f>
        <v>0001968-2</v>
      </c>
      <c r="C655" t="s">
        <v>1397</v>
      </c>
      <c r="D655" t="s">
        <v>7646</v>
      </c>
      <c r="E655">
        <v>750</v>
      </c>
      <c r="F655">
        <v>500</v>
      </c>
      <c r="G655">
        <v>30</v>
      </c>
      <c r="K655">
        <v>0</v>
      </c>
      <c r="L655" t="s">
        <v>756</v>
      </c>
      <c r="M655">
        <v>0.3</v>
      </c>
      <c r="O655">
        <v>4630039557310</v>
      </c>
      <c r="Q655" t="s">
        <v>3553</v>
      </c>
      <c r="R655" t="s">
        <v>5574</v>
      </c>
      <c r="S655">
        <v>10</v>
      </c>
      <c r="U655" t="s">
        <v>7647</v>
      </c>
      <c r="V655" t="s">
        <v>7305</v>
      </c>
      <c r="Y655">
        <v>6209300000</v>
      </c>
      <c r="Z655" t="s">
        <v>7648</v>
      </c>
      <c r="AA655" t="s">
        <v>7649</v>
      </c>
      <c r="AB655">
        <v>2190</v>
      </c>
      <c r="AC655">
        <v>1825</v>
      </c>
      <c r="AD655" t="s">
        <v>250</v>
      </c>
      <c r="AE655">
        <v>0</v>
      </c>
      <c r="AF655">
        <v>0</v>
      </c>
      <c r="AG655" t="s">
        <v>7650</v>
      </c>
      <c r="AH655" t="s">
        <v>7651</v>
      </c>
      <c r="AI655" t="s">
        <v>7652</v>
      </c>
      <c r="AJ655" t="s">
        <v>7653</v>
      </c>
      <c r="AK655" t="s">
        <v>7654</v>
      </c>
      <c r="AL655" t="s">
        <v>7655</v>
      </c>
      <c r="AM655" t="s">
        <v>7656</v>
      </c>
      <c r="AN655" t="s">
        <v>7657</v>
      </c>
      <c r="AO655" t="s">
        <v>7658</v>
      </c>
      <c r="AP655" t="s">
        <v>7659</v>
      </c>
      <c r="AQ655" t="s">
        <v>7660</v>
      </c>
      <c r="AR655" t="s">
        <v>7661</v>
      </c>
    </row>
    <row r="656" spans="1:47" x14ac:dyDescent="0.3">
      <c r="A656" t="s">
        <v>7662</v>
      </c>
      <c r="B656" t="str">
        <f>"0002102.9"</f>
        <v>0002102.9</v>
      </c>
      <c r="C656" t="s">
        <v>304</v>
      </c>
      <c r="D656" t="s">
        <v>1050</v>
      </c>
      <c r="E656">
        <v>1080</v>
      </c>
      <c r="F656">
        <v>355</v>
      </c>
      <c r="G656">
        <v>120</v>
      </c>
      <c r="I656">
        <v>104</v>
      </c>
      <c r="J656">
        <v>107</v>
      </c>
      <c r="K656">
        <v>0</v>
      </c>
      <c r="L656" s="1">
        <v>45708</v>
      </c>
      <c r="M656">
        <v>19.5</v>
      </c>
      <c r="O656">
        <v>4630055622030</v>
      </c>
      <c r="Q656" t="s">
        <v>1544</v>
      </c>
      <c r="R656" t="s">
        <v>5418</v>
      </c>
      <c r="S656">
        <v>20</v>
      </c>
      <c r="U656" t="s">
        <v>5475</v>
      </c>
      <c r="V656" t="s">
        <v>5420</v>
      </c>
      <c r="Y656">
        <v>9403601001</v>
      </c>
      <c r="Z656" t="s">
        <v>7663</v>
      </c>
      <c r="AA656" t="s">
        <v>7664</v>
      </c>
      <c r="AB656">
        <v>4250</v>
      </c>
      <c r="AC656">
        <v>3542</v>
      </c>
      <c r="AD656" t="s">
        <v>2472</v>
      </c>
      <c r="AE656">
        <v>0</v>
      </c>
      <c r="AF656">
        <v>0</v>
      </c>
      <c r="AG656" t="s">
        <v>7665</v>
      </c>
      <c r="AH656" t="s">
        <v>7666</v>
      </c>
      <c r="AI656" t="s">
        <v>7667</v>
      </c>
      <c r="AJ656" t="s">
        <v>7668</v>
      </c>
    </row>
    <row r="657" spans="1:40" x14ac:dyDescent="0.3">
      <c r="A657" t="s">
        <v>7669</v>
      </c>
      <c r="B657" t="str">
        <f>"0002071.9"</f>
        <v>0002071.9</v>
      </c>
      <c r="C657" t="s">
        <v>304</v>
      </c>
      <c r="D657" t="s">
        <v>1050</v>
      </c>
      <c r="E657">
        <v>1975</v>
      </c>
      <c r="F657">
        <v>920</v>
      </c>
      <c r="G657">
        <v>170</v>
      </c>
      <c r="H657">
        <v>199</v>
      </c>
      <c r="I657">
        <v>103</v>
      </c>
      <c r="J657">
        <v>87</v>
      </c>
      <c r="K657" t="s">
        <v>7670</v>
      </c>
      <c r="L657" t="s">
        <v>7671</v>
      </c>
      <c r="M657">
        <v>41.8</v>
      </c>
      <c r="N657">
        <v>0.5</v>
      </c>
      <c r="O657">
        <v>4630055620883</v>
      </c>
      <c r="Q657" t="s">
        <v>1544</v>
      </c>
      <c r="R657" t="s">
        <v>7672</v>
      </c>
      <c r="S657">
        <v>20</v>
      </c>
      <c r="U657" t="s">
        <v>7673</v>
      </c>
      <c r="V657" t="s">
        <v>1132</v>
      </c>
      <c r="Y657">
        <v>9403500001</v>
      </c>
      <c r="Z657" t="s">
        <v>7674</v>
      </c>
      <c r="AA657" t="s">
        <v>7675</v>
      </c>
      <c r="AB657">
        <v>9490</v>
      </c>
      <c r="AC657">
        <v>7908</v>
      </c>
      <c r="AD657" t="s">
        <v>2521</v>
      </c>
      <c r="AE657">
        <v>0</v>
      </c>
      <c r="AF657">
        <v>9</v>
      </c>
      <c r="AG657" t="s">
        <v>7676</v>
      </c>
      <c r="AH657" t="s">
        <v>7677</v>
      </c>
      <c r="AI657" t="s">
        <v>7678</v>
      </c>
    </row>
    <row r="658" spans="1:40" x14ac:dyDescent="0.3">
      <c r="A658" t="s">
        <v>7679</v>
      </c>
      <c r="B658" t="str">
        <f>"0002120.104"</f>
        <v>0002120.104</v>
      </c>
      <c r="C658" t="s">
        <v>1718</v>
      </c>
      <c r="D658" t="s">
        <v>1050</v>
      </c>
      <c r="E658">
        <v>1975</v>
      </c>
      <c r="F658">
        <v>920</v>
      </c>
      <c r="G658">
        <v>215</v>
      </c>
      <c r="H658">
        <v>199</v>
      </c>
      <c r="I658">
        <v>103</v>
      </c>
      <c r="J658">
        <v>87</v>
      </c>
      <c r="K658" t="s">
        <v>7670</v>
      </c>
      <c r="L658" t="s">
        <v>7680</v>
      </c>
      <c r="M658">
        <v>72.8</v>
      </c>
      <c r="N658">
        <v>0.33300000000000002</v>
      </c>
      <c r="O658">
        <v>4630055623976</v>
      </c>
      <c r="Q658" t="s">
        <v>1544</v>
      </c>
      <c r="R658" t="s">
        <v>7672</v>
      </c>
      <c r="S658">
        <v>20</v>
      </c>
      <c r="U658" t="s">
        <v>7681</v>
      </c>
      <c r="V658" t="s">
        <v>1132</v>
      </c>
      <c r="Y658">
        <v>9403500009</v>
      </c>
      <c r="Z658" t="s">
        <v>7682</v>
      </c>
      <c r="AA658" t="s">
        <v>7683</v>
      </c>
      <c r="AB658">
        <v>14990</v>
      </c>
      <c r="AC658">
        <v>12492</v>
      </c>
      <c r="AD658" t="s">
        <v>2521</v>
      </c>
      <c r="AE658">
        <v>0</v>
      </c>
      <c r="AF658">
        <v>2</v>
      </c>
      <c r="AG658" t="s">
        <v>7684</v>
      </c>
      <c r="AH658" t="s">
        <v>7685</v>
      </c>
      <c r="AI658" t="s">
        <v>7686</v>
      </c>
    </row>
    <row r="659" spans="1:40" x14ac:dyDescent="0.3">
      <c r="A659" t="s">
        <v>7687</v>
      </c>
      <c r="B659" t="str">
        <f>"0002120.103"</f>
        <v>0002120.103</v>
      </c>
      <c r="C659" t="s">
        <v>304</v>
      </c>
      <c r="D659" t="s">
        <v>1050</v>
      </c>
      <c r="E659">
        <v>1975</v>
      </c>
      <c r="F659">
        <v>920</v>
      </c>
      <c r="G659">
        <v>215</v>
      </c>
      <c r="H659">
        <v>199</v>
      </c>
      <c r="I659">
        <v>103</v>
      </c>
      <c r="J659">
        <v>87</v>
      </c>
      <c r="K659" t="s">
        <v>7670</v>
      </c>
      <c r="L659" t="s">
        <v>7680</v>
      </c>
      <c r="M659">
        <v>72.8</v>
      </c>
      <c r="N659">
        <v>0.33300000000000002</v>
      </c>
      <c r="O659">
        <v>4630055623969</v>
      </c>
      <c r="Q659" t="s">
        <v>1544</v>
      </c>
      <c r="R659" t="s">
        <v>7672</v>
      </c>
      <c r="S659">
        <v>20</v>
      </c>
      <c r="U659" t="s">
        <v>7688</v>
      </c>
      <c r="V659" t="s">
        <v>1132</v>
      </c>
      <c r="Y659">
        <v>9403500009</v>
      </c>
      <c r="Z659" t="s">
        <v>7689</v>
      </c>
      <c r="AA659" t="s">
        <v>7690</v>
      </c>
      <c r="AB659">
        <v>14990</v>
      </c>
      <c r="AC659">
        <v>12492</v>
      </c>
      <c r="AD659" t="s">
        <v>2521</v>
      </c>
      <c r="AE659">
        <v>0</v>
      </c>
      <c r="AF659">
        <v>5</v>
      </c>
      <c r="AG659" t="s">
        <v>7691</v>
      </c>
      <c r="AH659" t="s">
        <v>7692</v>
      </c>
    </row>
    <row r="660" spans="1:40" x14ac:dyDescent="0.3">
      <c r="A660" t="s">
        <v>7693</v>
      </c>
      <c r="B660" t="str">
        <f>"0002089.104"</f>
        <v>0002089.104</v>
      </c>
      <c r="C660" t="s">
        <v>1718</v>
      </c>
      <c r="D660" t="s">
        <v>4256</v>
      </c>
      <c r="E660">
        <v>1815</v>
      </c>
      <c r="F660">
        <v>660</v>
      </c>
      <c r="G660">
        <v>285</v>
      </c>
      <c r="I660">
        <v>128</v>
      </c>
      <c r="J660">
        <v>180</v>
      </c>
      <c r="K660">
        <v>0</v>
      </c>
      <c r="L660" t="s">
        <v>7694</v>
      </c>
      <c r="N660">
        <v>0.25</v>
      </c>
      <c r="O660">
        <v>4630055621415</v>
      </c>
      <c r="Q660" t="s">
        <v>1544</v>
      </c>
      <c r="R660" t="s">
        <v>7672</v>
      </c>
      <c r="S660">
        <v>20</v>
      </c>
      <c r="U660" t="s">
        <v>7695</v>
      </c>
      <c r="V660" t="s">
        <v>4460</v>
      </c>
      <c r="Y660">
        <v>9403609009</v>
      </c>
      <c r="Z660" t="s">
        <v>7696</v>
      </c>
      <c r="AA660" t="s">
        <v>7697</v>
      </c>
      <c r="AB660">
        <v>18990</v>
      </c>
      <c r="AC660">
        <v>15825</v>
      </c>
      <c r="AD660" t="s">
        <v>3841</v>
      </c>
      <c r="AE660">
        <v>0</v>
      </c>
      <c r="AF660">
        <v>0</v>
      </c>
      <c r="AG660" t="s">
        <v>7698</v>
      </c>
      <c r="AH660" t="s">
        <v>7699</v>
      </c>
      <c r="AI660" t="s">
        <v>7700</v>
      </c>
      <c r="AJ660" t="s">
        <v>7701</v>
      </c>
    </row>
    <row r="661" spans="1:40" x14ac:dyDescent="0.3">
      <c r="A661" t="s">
        <v>7702</v>
      </c>
      <c r="B661" t="str">
        <f>"0002089.103"</f>
        <v>0002089.103</v>
      </c>
      <c r="C661" t="s">
        <v>304</v>
      </c>
      <c r="D661" t="s">
        <v>4256</v>
      </c>
      <c r="E661">
        <v>1815</v>
      </c>
      <c r="F661">
        <v>660</v>
      </c>
      <c r="G661">
        <v>285</v>
      </c>
      <c r="I661">
        <v>128</v>
      </c>
      <c r="J661">
        <v>180</v>
      </c>
      <c r="K661">
        <v>0</v>
      </c>
      <c r="L661" t="s">
        <v>7694</v>
      </c>
      <c r="M661">
        <v>57.6</v>
      </c>
      <c r="N661">
        <v>0.25</v>
      </c>
      <c r="O661">
        <v>4630055621408</v>
      </c>
      <c r="Q661" t="s">
        <v>1544</v>
      </c>
      <c r="R661" t="s">
        <v>7672</v>
      </c>
      <c r="S661">
        <v>20</v>
      </c>
      <c r="U661" t="s">
        <v>7695</v>
      </c>
      <c r="V661" t="s">
        <v>4460</v>
      </c>
      <c r="Y661">
        <v>9403609009</v>
      </c>
      <c r="Z661" t="s">
        <v>7703</v>
      </c>
      <c r="AA661" t="s">
        <v>7704</v>
      </c>
      <c r="AB661">
        <v>18990</v>
      </c>
      <c r="AC661">
        <v>15825</v>
      </c>
      <c r="AD661" t="s">
        <v>3841</v>
      </c>
      <c r="AE661">
        <v>0</v>
      </c>
      <c r="AF661">
        <v>0</v>
      </c>
      <c r="AG661" t="s">
        <v>7705</v>
      </c>
      <c r="AH661" t="s">
        <v>7706</v>
      </c>
      <c r="AI661" t="s">
        <v>7707</v>
      </c>
      <c r="AJ661" t="s">
        <v>7708</v>
      </c>
    </row>
    <row r="662" spans="1:40" x14ac:dyDescent="0.3">
      <c r="A662" t="s">
        <v>7709</v>
      </c>
      <c r="B662" t="str">
        <f>"0002089.105"</f>
        <v>0002089.105</v>
      </c>
      <c r="C662" t="s">
        <v>7710</v>
      </c>
      <c r="D662" t="s">
        <v>4256</v>
      </c>
      <c r="E662">
        <v>1815</v>
      </c>
      <c r="F662">
        <v>660</v>
      </c>
      <c r="G662">
        <v>285</v>
      </c>
      <c r="I662">
        <v>128</v>
      </c>
      <c r="J662">
        <v>180</v>
      </c>
      <c r="K662">
        <v>0</v>
      </c>
      <c r="L662" t="s">
        <v>7694</v>
      </c>
      <c r="M662">
        <v>57.6</v>
      </c>
      <c r="N662">
        <v>0.25</v>
      </c>
      <c r="O662">
        <v>4630055621422</v>
      </c>
      <c r="Q662" t="s">
        <v>1544</v>
      </c>
      <c r="R662" t="s">
        <v>7672</v>
      </c>
      <c r="S662">
        <v>20</v>
      </c>
      <c r="U662" t="s">
        <v>7695</v>
      </c>
      <c r="V662" t="s">
        <v>4460</v>
      </c>
      <c r="Y662">
        <v>9403609009</v>
      </c>
      <c r="Z662" t="s">
        <v>7711</v>
      </c>
      <c r="AA662" t="s">
        <v>7712</v>
      </c>
      <c r="AB662">
        <v>18990</v>
      </c>
      <c r="AC662">
        <v>15825</v>
      </c>
      <c r="AD662" t="s">
        <v>3841</v>
      </c>
      <c r="AE662">
        <v>0</v>
      </c>
      <c r="AF662">
        <v>0</v>
      </c>
      <c r="AG662" t="s">
        <v>7713</v>
      </c>
      <c r="AH662" t="s">
        <v>7714</v>
      </c>
      <c r="AI662" t="s">
        <v>7715</v>
      </c>
      <c r="AJ662" t="s">
        <v>7716</v>
      </c>
    </row>
    <row r="663" spans="1:40" x14ac:dyDescent="0.3">
      <c r="A663" t="s">
        <v>7717</v>
      </c>
      <c r="B663" t="str">
        <f>"0002089.110"</f>
        <v>0002089.110</v>
      </c>
      <c r="C663" t="s">
        <v>1397</v>
      </c>
      <c r="D663" t="s">
        <v>4256</v>
      </c>
      <c r="E663">
        <v>1815</v>
      </c>
      <c r="F663">
        <v>660</v>
      </c>
      <c r="G663">
        <v>285</v>
      </c>
      <c r="I663">
        <v>128</v>
      </c>
      <c r="J663">
        <v>180</v>
      </c>
      <c r="K663">
        <v>0</v>
      </c>
      <c r="L663" t="s">
        <v>7694</v>
      </c>
      <c r="M663">
        <v>57.6</v>
      </c>
      <c r="N663">
        <v>0.25</v>
      </c>
      <c r="O663">
        <v>4630055621439</v>
      </c>
      <c r="Q663" t="s">
        <v>1544</v>
      </c>
      <c r="R663" t="s">
        <v>7672</v>
      </c>
      <c r="S663">
        <v>20</v>
      </c>
      <c r="U663" t="s">
        <v>7695</v>
      </c>
      <c r="V663" t="s">
        <v>4460</v>
      </c>
      <c r="Y663">
        <v>9403609009</v>
      </c>
      <c r="Z663" t="s">
        <v>7718</v>
      </c>
      <c r="AA663" t="s">
        <v>7719</v>
      </c>
      <c r="AB663">
        <v>18990</v>
      </c>
      <c r="AC663">
        <v>15825</v>
      </c>
      <c r="AD663" t="s">
        <v>3841</v>
      </c>
      <c r="AE663">
        <v>0</v>
      </c>
      <c r="AF663">
        <v>0</v>
      </c>
      <c r="AG663" t="s">
        <v>7720</v>
      </c>
      <c r="AH663" t="s">
        <v>7721</v>
      </c>
      <c r="AI663" t="s">
        <v>7722</v>
      </c>
      <c r="AJ663" t="s">
        <v>7723</v>
      </c>
    </row>
    <row r="664" spans="1:40" x14ac:dyDescent="0.3">
      <c r="A664" t="s">
        <v>7724</v>
      </c>
      <c r="B664" t="str">
        <f>"0002089.111"</f>
        <v>0002089.111</v>
      </c>
      <c r="C664" t="s">
        <v>7725</v>
      </c>
      <c r="D664" t="s">
        <v>4256</v>
      </c>
      <c r="E664">
        <v>1815</v>
      </c>
      <c r="F664">
        <v>660</v>
      </c>
      <c r="G664">
        <v>285</v>
      </c>
      <c r="I664">
        <v>128</v>
      </c>
      <c r="J664">
        <v>180</v>
      </c>
      <c r="K664">
        <v>0</v>
      </c>
      <c r="L664" t="s">
        <v>7694</v>
      </c>
      <c r="M664">
        <v>57.6</v>
      </c>
      <c r="N664">
        <v>0.25</v>
      </c>
      <c r="O664">
        <v>4630055621446</v>
      </c>
      <c r="Q664" t="s">
        <v>1544</v>
      </c>
      <c r="R664" t="s">
        <v>7672</v>
      </c>
      <c r="S664">
        <v>20</v>
      </c>
      <c r="U664" t="s">
        <v>7695</v>
      </c>
      <c r="V664" t="s">
        <v>4460</v>
      </c>
      <c r="Y664">
        <v>9403609009</v>
      </c>
      <c r="Z664" t="s">
        <v>7726</v>
      </c>
      <c r="AA664" t="s">
        <v>7727</v>
      </c>
      <c r="AB664">
        <v>18990</v>
      </c>
      <c r="AC664">
        <v>15825</v>
      </c>
      <c r="AD664" t="s">
        <v>3841</v>
      </c>
      <c r="AE664">
        <v>0</v>
      </c>
      <c r="AF664">
        <v>0</v>
      </c>
      <c r="AG664" t="s">
        <v>7728</v>
      </c>
      <c r="AH664" t="s">
        <v>7729</v>
      </c>
      <c r="AI664" t="s">
        <v>7730</v>
      </c>
      <c r="AJ664" t="s">
        <v>7731</v>
      </c>
    </row>
    <row r="665" spans="1:40" x14ac:dyDescent="0.3">
      <c r="A665" t="s">
        <v>7732</v>
      </c>
      <c r="B665" t="str">
        <f>"0002089.106"</f>
        <v>0002089.106</v>
      </c>
      <c r="C665" t="s">
        <v>1718</v>
      </c>
      <c r="D665" t="s">
        <v>4256</v>
      </c>
      <c r="E665">
        <v>1815</v>
      </c>
      <c r="F665">
        <v>660</v>
      </c>
      <c r="G665">
        <v>285</v>
      </c>
      <c r="I665">
        <v>128</v>
      </c>
      <c r="J665">
        <v>180</v>
      </c>
      <c r="K665">
        <v>0</v>
      </c>
      <c r="L665" t="s">
        <v>7694</v>
      </c>
      <c r="M665">
        <v>57.6</v>
      </c>
      <c r="N665">
        <v>0.25</v>
      </c>
      <c r="O665">
        <v>4630055621453</v>
      </c>
      <c r="Q665" t="s">
        <v>1544</v>
      </c>
      <c r="R665" t="s">
        <v>7672</v>
      </c>
      <c r="S665">
        <v>20</v>
      </c>
      <c r="U665" t="s">
        <v>7695</v>
      </c>
      <c r="V665" t="s">
        <v>4460</v>
      </c>
      <c r="Y665">
        <v>9403609009</v>
      </c>
      <c r="Z665" t="s">
        <v>7733</v>
      </c>
      <c r="AA665" t="s">
        <v>7734</v>
      </c>
      <c r="AB665">
        <v>18990</v>
      </c>
      <c r="AC665">
        <v>15825</v>
      </c>
      <c r="AD665" t="s">
        <v>3841</v>
      </c>
      <c r="AE665">
        <v>0</v>
      </c>
      <c r="AF665">
        <v>0</v>
      </c>
      <c r="AG665" t="s">
        <v>7735</v>
      </c>
      <c r="AH665" t="s">
        <v>7736</v>
      </c>
      <c r="AI665" t="s">
        <v>7737</v>
      </c>
      <c r="AJ665" t="s">
        <v>7738</v>
      </c>
    </row>
    <row r="666" spans="1:40" x14ac:dyDescent="0.3">
      <c r="A666" t="s">
        <v>7739</v>
      </c>
      <c r="B666" t="str">
        <f>"0002089.128"</f>
        <v>0002089.128</v>
      </c>
      <c r="C666" t="s">
        <v>1644</v>
      </c>
      <c r="D666" t="s">
        <v>4256</v>
      </c>
      <c r="E666">
        <v>1815</v>
      </c>
      <c r="F666">
        <v>660</v>
      </c>
      <c r="G666">
        <v>285</v>
      </c>
      <c r="I666">
        <v>128</v>
      </c>
      <c r="J666">
        <v>180</v>
      </c>
      <c r="K666">
        <v>0</v>
      </c>
      <c r="L666" t="s">
        <v>7694</v>
      </c>
      <c r="M666">
        <v>57.6</v>
      </c>
      <c r="N666">
        <v>0.25</v>
      </c>
      <c r="O666">
        <v>4630055621460</v>
      </c>
      <c r="Q666" t="s">
        <v>1544</v>
      </c>
      <c r="R666" t="s">
        <v>7672</v>
      </c>
      <c r="S666">
        <v>20</v>
      </c>
      <c r="U666" t="s">
        <v>7695</v>
      </c>
      <c r="V666" t="s">
        <v>4460</v>
      </c>
      <c r="Y666">
        <v>9403609009</v>
      </c>
      <c r="Z666" t="s">
        <v>7740</v>
      </c>
      <c r="AA666" t="s">
        <v>7741</v>
      </c>
      <c r="AB666">
        <v>18990</v>
      </c>
      <c r="AC666">
        <v>15825</v>
      </c>
      <c r="AD666" t="s">
        <v>3841</v>
      </c>
      <c r="AE666">
        <v>0</v>
      </c>
      <c r="AF666">
        <v>0</v>
      </c>
      <c r="AG666" t="s">
        <v>7742</v>
      </c>
      <c r="AH666" t="s">
        <v>7743</v>
      </c>
      <c r="AI666" t="s">
        <v>7744</v>
      </c>
      <c r="AJ666" t="s">
        <v>7745</v>
      </c>
    </row>
    <row r="667" spans="1:40" x14ac:dyDescent="0.3">
      <c r="A667" t="s">
        <v>7746</v>
      </c>
      <c r="B667" t="str">
        <f>"0002089.114"</f>
        <v>0002089.114</v>
      </c>
      <c r="C667" t="s">
        <v>7747</v>
      </c>
      <c r="D667" t="s">
        <v>4256</v>
      </c>
      <c r="E667">
        <v>1815</v>
      </c>
      <c r="F667">
        <v>660</v>
      </c>
      <c r="G667">
        <v>285</v>
      </c>
      <c r="I667">
        <v>128</v>
      </c>
      <c r="J667">
        <v>180</v>
      </c>
      <c r="K667">
        <v>0</v>
      </c>
      <c r="L667" t="s">
        <v>7694</v>
      </c>
      <c r="M667">
        <v>57.6</v>
      </c>
      <c r="N667">
        <v>0.25</v>
      </c>
      <c r="O667">
        <v>4630055621477</v>
      </c>
      <c r="Q667" t="s">
        <v>1544</v>
      </c>
      <c r="R667" t="s">
        <v>7672</v>
      </c>
      <c r="S667">
        <v>20</v>
      </c>
      <c r="U667" t="s">
        <v>7695</v>
      </c>
      <c r="V667" t="s">
        <v>4460</v>
      </c>
      <c r="Y667">
        <v>9403609009</v>
      </c>
      <c r="Z667" t="s">
        <v>7748</v>
      </c>
      <c r="AA667" t="s">
        <v>7749</v>
      </c>
      <c r="AB667">
        <v>18990</v>
      </c>
      <c r="AC667">
        <v>15825</v>
      </c>
      <c r="AD667" t="s">
        <v>3841</v>
      </c>
      <c r="AE667">
        <v>0</v>
      </c>
      <c r="AF667">
        <v>0</v>
      </c>
      <c r="AG667" t="s">
        <v>7750</v>
      </c>
      <c r="AH667" t="s">
        <v>7751</v>
      </c>
      <c r="AI667" t="s">
        <v>7752</v>
      </c>
      <c r="AJ667" t="s">
        <v>7753</v>
      </c>
    </row>
    <row r="668" spans="1:40" x14ac:dyDescent="0.3">
      <c r="A668" t="s">
        <v>7754</v>
      </c>
      <c r="B668" t="str">
        <f>"0002089.115"</f>
        <v>0002089.115</v>
      </c>
      <c r="C668" t="s">
        <v>7755</v>
      </c>
      <c r="D668" t="s">
        <v>4256</v>
      </c>
      <c r="E668">
        <v>1815</v>
      </c>
      <c r="F668">
        <v>660</v>
      </c>
      <c r="G668">
        <v>285</v>
      </c>
      <c r="I668">
        <v>128</v>
      </c>
      <c r="J668">
        <v>180</v>
      </c>
      <c r="K668">
        <v>0</v>
      </c>
      <c r="L668" t="s">
        <v>7694</v>
      </c>
      <c r="M668">
        <v>57.6</v>
      </c>
      <c r="N668">
        <v>0.25</v>
      </c>
      <c r="O668">
        <v>4630055621484</v>
      </c>
      <c r="Q668" t="s">
        <v>1544</v>
      </c>
      <c r="R668" t="s">
        <v>7672</v>
      </c>
      <c r="S668">
        <v>20</v>
      </c>
      <c r="U668" t="s">
        <v>7695</v>
      </c>
      <c r="V668" t="s">
        <v>4460</v>
      </c>
      <c r="Y668">
        <v>9403609009</v>
      </c>
      <c r="Z668" t="s">
        <v>7756</v>
      </c>
      <c r="AA668" t="s">
        <v>7757</v>
      </c>
      <c r="AB668">
        <v>18990</v>
      </c>
      <c r="AC668">
        <v>15825</v>
      </c>
      <c r="AD668" t="s">
        <v>3841</v>
      </c>
      <c r="AE668">
        <v>0</v>
      </c>
      <c r="AF668">
        <v>0</v>
      </c>
      <c r="AG668" t="s">
        <v>7758</v>
      </c>
      <c r="AH668" t="s">
        <v>7759</v>
      </c>
      <c r="AI668" t="s">
        <v>7760</v>
      </c>
      <c r="AJ668" t="s">
        <v>7761</v>
      </c>
    </row>
    <row r="669" spans="1:40" x14ac:dyDescent="0.3">
      <c r="A669" t="s">
        <v>7762</v>
      </c>
      <c r="B669" t="str">
        <f>"0002089.113"</f>
        <v>0002089.113</v>
      </c>
      <c r="C669" t="s">
        <v>7763</v>
      </c>
      <c r="D669" t="s">
        <v>4256</v>
      </c>
      <c r="E669">
        <v>1815</v>
      </c>
      <c r="F669">
        <v>660</v>
      </c>
      <c r="G669">
        <v>285</v>
      </c>
      <c r="I669">
        <v>128</v>
      </c>
      <c r="J669">
        <v>180</v>
      </c>
      <c r="K669">
        <v>0</v>
      </c>
      <c r="L669" t="s">
        <v>7694</v>
      </c>
      <c r="M669">
        <v>57.6</v>
      </c>
      <c r="N669">
        <v>0.25</v>
      </c>
      <c r="O669">
        <v>4630055621491</v>
      </c>
      <c r="Q669" t="s">
        <v>1544</v>
      </c>
      <c r="R669" t="s">
        <v>7672</v>
      </c>
      <c r="S669">
        <v>20</v>
      </c>
      <c r="U669" t="s">
        <v>7695</v>
      </c>
      <c r="V669" t="s">
        <v>4460</v>
      </c>
      <c r="Y669">
        <v>9403609009</v>
      </c>
      <c r="Z669" t="s">
        <v>7764</v>
      </c>
      <c r="AA669" t="s">
        <v>7765</v>
      </c>
      <c r="AB669">
        <v>18990</v>
      </c>
      <c r="AC669">
        <v>15825</v>
      </c>
      <c r="AD669" t="s">
        <v>3841</v>
      </c>
      <c r="AE669">
        <v>0</v>
      </c>
      <c r="AF669">
        <v>0</v>
      </c>
      <c r="AG669" t="s">
        <v>7766</v>
      </c>
      <c r="AH669" t="s">
        <v>7767</v>
      </c>
      <c r="AI669" t="s">
        <v>7768</v>
      </c>
      <c r="AJ669" t="s">
        <v>7769</v>
      </c>
    </row>
    <row r="670" spans="1:40" x14ac:dyDescent="0.3">
      <c r="A670" t="s">
        <v>7770</v>
      </c>
      <c r="B670" t="str">
        <f>"0001673.55"</f>
        <v>0001673.55</v>
      </c>
      <c r="C670" t="s">
        <v>1718</v>
      </c>
      <c r="D670" t="s">
        <v>1050</v>
      </c>
      <c r="E670">
        <v>720</v>
      </c>
      <c r="F670">
        <v>375</v>
      </c>
      <c r="G670">
        <v>115</v>
      </c>
      <c r="K670">
        <v>0</v>
      </c>
      <c r="L670" s="1">
        <v>45818</v>
      </c>
      <c r="M670">
        <v>905</v>
      </c>
      <c r="O670">
        <v>4630035400757</v>
      </c>
      <c r="Q670" t="s">
        <v>3553</v>
      </c>
      <c r="R670" t="s">
        <v>6412</v>
      </c>
      <c r="S670">
        <v>20</v>
      </c>
      <c r="U670" t="s">
        <v>7771</v>
      </c>
      <c r="Y670">
        <v>9403609009</v>
      </c>
      <c r="Z670" t="s">
        <v>7772</v>
      </c>
      <c r="AA670" t="s">
        <v>7773</v>
      </c>
      <c r="AB670">
        <v>3900</v>
      </c>
      <c r="AC670">
        <v>3250</v>
      </c>
      <c r="AD670" t="s">
        <v>2472</v>
      </c>
      <c r="AE670">
        <v>0</v>
      </c>
      <c r="AF670">
        <v>0</v>
      </c>
      <c r="AG670" t="s">
        <v>7774</v>
      </c>
      <c r="AH670" t="s">
        <v>7775</v>
      </c>
      <c r="AI670" t="s">
        <v>7776</v>
      </c>
    </row>
    <row r="671" spans="1:40" x14ac:dyDescent="0.3">
      <c r="A671" t="s">
        <v>7777</v>
      </c>
      <c r="B671" t="str">
        <f>"0001684.69"</f>
        <v>0001684.69</v>
      </c>
      <c r="C671" t="s">
        <v>1397</v>
      </c>
      <c r="D671" t="s">
        <v>1050</v>
      </c>
      <c r="E671">
        <v>720</v>
      </c>
      <c r="F671">
        <v>375</v>
      </c>
      <c r="G671">
        <v>115</v>
      </c>
      <c r="K671">
        <v>0</v>
      </c>
      <c r="L671" s="1">
        <v>45818</v>
      </c>
      <c r="M671">
        <v>9.5</v>
      </c>
      <c r="O671">
        <v>4630035400863</v>
      </c>
      <c r="Q671" t="s">
        <v>3553</v>
      </c>
      <c r="R671" t="s">
        <v>5574</v>
      </c>
      <c r="S671">
        <v>20</v>
      </c>
      <c r="U671" t="s">
        <v>7771</v>
      </c>
      <c r="V671" t="s">
        <v>1536</v>
      </c>
      <c r="Y671">
        <v>9403609009</v>
      </c>
      <c r="Z671" t="s">
        <v>7778</v>
      </c>
      <c r="AA671" t="s">
        <v>7779</v>
      </c>
      <c r="AB671">
        <v>3900</v>
      </c>
      <c r="AC671">
        <v>3250</v>
      </c>
      <c r="AD671" t="s">
        <v>2472</v>
      </c>
      <c r="AE671">
        <v>0</v>
      </c>
      <c r="AF671">
        <v>0</v>
      </c>
      <c r="AG671" t="s">
        <v>7780</v>
      </c>
      <c r="AH671" t="s">
        <v>7781</v>
      </c>
      <c r="AI671" t="s">
        <v>7782</v>
      </c>
      <c r="AJ671" t="s">
        <v>7783</v>
      </c>
      <c r="AK671" t="s">
        <v>7784</v>
      </c>
      <c r="AL671" t="s">
        <v>7785</v>
      </c>
    </row>
    <row r="672" spans="1:40" x14ac:dyDescent="0.3">
      <c r="A672" t="s">
        <v>7786</v>
      </c>
      <c r="B672" t="str">
        <f>"0002042.9"</f>
        <v>0002042.9</v>
      </c>
      <c r="C672" t="s">
        <v>304</v>
      </c>
      <c r="D672" t="s">
        <v>1050</v>
      </c>
      <c r="E672">
        <v>1970</v>
      </c>
      <c r="F672">
        <v>750</v>
      </c>
      <c r="G672">
        <v>250</v>
      </c>
      <c r="H672">
        <v>197</v>
      </c>
      <c r="I672">
        <v>99</v>
      </c>
      <c r="J672">
        <v>65</v>
      </c>
      <c r="K672" t="s">
        <v>7787</v>
      </c>
      <c r="L672" t="s">
        <v>7788</v>
      </c>
      <c r="M672">
        <v>80.8</v>
      </c>
      <c r="N672">
        <v>0.25</v>
      </c>
      <c r="O672">
        <v>4630039559994</v>
      </c>
      <c r="Q672" t="s">
        <v>1544</v>
      </c>
      <c r="R672" t="s">
        <v>7523</v>
      </c>
      <c r="S672">
        <v>20</v>
      </c>
      <c r="U672" t="s">
        <v>7789</v>
      </c>
      <c r="V672" t="s">
        <v>1132</v>
      </c>
      <c r="Y672">
        <v>9403500001</v>
      </c>
      <c r="Z672" t="s">
        <v>7790</v>
      </c>
      <c r="AA672" t="s">
        <v>7791</v>
      </c>
      <c r="AB672">
        <v>14750</v>
      </c>
      <c r="AC672">
        <v>12292</v>
      </c>
      <c r="AD672" t="s">
        <v>2521</v>
      </c>
      <c r="AE672">
        <v>0</v>
      </c>
      <c r="AF672">
        <v>0</v>
      </c>
      <c r="AG672" t="s">
        <v>7792</v>
      </c>
      <c r="AH672" t="s">
        <v>7793</v>
      </c>
      <c r="AI672" t="s">
        <v>7794</v>
      </c>
      <c r="AJ672" t="s">
        <v>7795</v>
      </c>
      <c r="AK672" t="s">
        <v>7796</v>
      </c>
      <c r="AL672" t="s">
        <v>7797</v>
      </c>
      <c r="AM672" t="s">
        <v>7798</v>
      </c>
      <c r="AN672" t="s">
        <v>7799</v>
      </c>
    </row>
    <row r="673" spans="1:39" x14ac:dyDescent="0.3">
      <c r="A673" t="s">
        <v>7800</v>
      </c>
      <c r="B673" t="str">
        <f>"0002081.9"</f>
        <v>0002081.9</v>
      </c>
      <c r="C673" t="s">
        <v>304</v>
      </c>
      <c r="D673" t="s">
        <v>1050</v>
      </c>
      <c r="E673">
        <v>1440</v>
      </c>
      <c r="F673">
        <v>650</v>
      </c>
      <c r="G673">
        <v>185</v>
      </c>
      <c r="I673">
        <v>140</v>
      </c>
      <c r="J673">
        <v>75</v>
      </c>
      <c r="K673">
        <v>0</v>
      </c>
      <c r="L673" t="s">
        <v>1423</v>
      </c>
      <c r="M673">
        <v>42.6</v>
      </c>
      <c r="N673">
        <v>0.33300000000000002</v>
      </c>
      <c r="O673">
        <v>4630055621057</v>
      </c>
      <c r="Q673" t="s">
        <v>1544</v>
      </c>
      <c r="R673" t="s">
        <v>7801</v>
      </c>
      <c r="S673">
        <v>20</v>
      </c>
      <c r="U673" t="s">
        <v>7802</v>
      </c>
      <c r="V673" t="s">
        <v>1179</v>
      </c>
      <c r="Y673">
        <v>9403105100</v>
      </c>
      <c r="Z673" t="s">
        <v>7803</v>
      </c>
      <c r="AA673" t="s">
        <v>7804</v>
      </c>
      <c r="AB673">
        <v>11490</v>
      </c>
      <c r="AC673">
        <v>9575</v>
      </c>
      <c r="AD673" t="s">
        <v>3841</v>
      </c>
      <c r="AE673">
        <v>0</v>
      </c>
      <c r="AF673">
        <v>0</v>
      </c>
      <c r="AG673" t="s">
        <v>7805</v>
      </c>
      <c r="AH673" t="s">
        <v>7806</v>
      </c>
      <c r="AI673" t="s">
        <v>7807</v>
      </c>
      <c r="AJ673" t="s">
        <v>7808</v>
      </c>
    </row>
    <row r="674" spans="1:39" x14ac:dyDescent="0.3">
      <c r="A674" t="s">
        <v>7809</v>
      </c>
      <c r="B674" t="str">
        <f>"0002081.42"</f>
        <v>0002081.42</v>
      </c>
      <c r="C674" t="s">
        <v>1644</v>
      </c>
      <c r="D674" t="s">
        <v>1050</v>
      </c>
      <c r="E674">
        <v>1440</v>
      </c>
      <c r="F674">
        <v>650</v>
      </c>
      <c r="G674">
        <v>185</v>
      </c>
      <c r="I674">
        <v>140</v>
      </c>
      <c r="J674">
        <v>75</v>
      </c>
      <c r="K674">
        <v>0</v>
      </c>
      <c r="L674" t="s">
        <v>1423</v>
      </c>
      <c r="M674">
        <v>42.6</v>
      </c>
      <c r="N674">
        <v>0.33300000000000002</v>
      </c>
      <c r="O674">
        <v>4630055621064</v>
      </c>
      <c r="Q674" t="s">
        <v>1544</v>
      </c>
      <c r="R674" t="s">
        <v>7801</v>
      </c>
      <c r="S674">
        <v>20</v>
      </c>
      <c r="U674" t="s">
        <v>7810</v>
      </c>
      <c r="V674" t="s">
        <v>1179</v>
      </c>
      <c r="Y674">
        <v>9403105100</v>
      </c>
      <c r="Z674" t="s">
        <v>7811</v>
      </c>
      <c r="AA674" t="s">
        <v>7812</v>
      </c>
      <c r="AB674">
        <v>11490</v>
      </c>
      <c r="AC674">
        <v>9575</v>
      </c>
      <c r="AD674" t="s">
        <v>3841</v>
      </c>
      <c r="AE674">
        <v>0</v>
      </c>
      <c r="AF674">
        <v>5</v>
      </c>
      <c r="AG674" t="s">
        <v>7813</v>
      </c>
      <c r="AH674" t="s">
        <v>7814</v>
      </c>
    </row>
    <row r="675" spans="1:39" x14ac:dyDescent="0.3">
      <c r="A675" t="s">
        <v>7815</v>
      </c>
      <c r="B675" t="str">
        <f>"0001461-3"</f>
        <v>0001461-3</v>
      </c>
      <c r="C675" t="s">
        <v>1644</v>
      </c>
      <c r="D675" t="s">
        <v>110</v>
      </c>
      <c r="E675">
        <v>600</v>
      </c>
      <c r="F675">
        <v>400</v>
      </c>
      <c r="G675">
        <v>160</v>
      </c>
      <c r="K675">
        <v>0</v>
      </c>
      <c r="L675" t="s">
        <v>1552</v>
      </c>
      <c r="M675">
        <v>0.6</v>
      </c>
      <c r="O675">
        <v>4620031187158</v>
      </c>
      <c r="Q675" t="s">
        <v>1544</v>
      </c>
      <c r="S675">
        <v>20</v>
      </c>
      <c r="U675" t="s">
        <v>3976</v>
      </c>
      <c r="V675" t="s">
        <v>128</v>
      </c>
      <c r="Y675">
        <v>9404909000</v>
      </c>
      <c r="Z675" t="s">
        <v>7816</v>
      </c>
      <c r="AA675" t="s">
        <v>7817</v>
      </c>
      <c r="AB675">
        <v>1450</v>
      </c>
      <c r="AC675">
        <v>1208</v>
      </c>
      <c r="AD675" t="s">
        <v>324</v>
      </c>
      <c r="AE675">
        <v>0</v>
      </c>
      <c r="AF675">
        <v>0</v>
      </c>
    </row>
    <row r="676" spans="1:39" x14ac:dyDescent="0.3">
      <c r="A676" t="s">
        <v>7818</v>
      </c>
      <c r="B676" t="str">
        <f>"0001929.74"</f>
        <v>0001929.74</v>
      </c>
      <c r="C676" t="s">
        <v>116</v>
      </c>
      <c r="D676" t="s">
        <v>1050</v>
      </c>
      <c r="E676">
        <v>1935</v>
      </c>
      <c r="F676">
        <v>550</v>
      </c>
      <c r="G676">
        <v>240</v>
      </c>
      <c r="I676">
        <v>45</v>
      </c>
      <c r="J676">
        <v>190</v>
      </c>
      <c r="K676">
        <v>0</v>
      </c>
      <c r="L676" t="s">
        <v>7819</v>
      </c>
      <c r="M676">
        <v>51.6</v>
      </c>
      <c r="N676">
        <v>0.5</v>
      </c>
      <c r="O676">
        <v>4630039558034</v>
      </c>
      <c r="Q676" t="s">
        <v>1544</v>
      </c>
      <c r="R676" t="s">
        <v>7820</v>
      </c>
      <c r="S676">
        <v>20</v>
      </c>
      <c r="U676" t="s">
        <v>7821</v>
      </c>
      <c r="V676" t="s">
        <v>4454</v>
      </c>
      <c r="Y676">
        <v>9403609009</v>
      </c>
      <c r="Z676" t="s">
        <v>7822</v>
      </c>
      <c r="AA676" t="s">
        <v>7823</v>
      </c>
      <c r="AB676">
        <v>7000</v>
      </c>
      <c r="AC676">
        <v>5833</v>
      </c>
      <c r="AD676" t="s">
        <v>2472</v>
      </c>
      <c r="AE676">
        <v>0</v>
      </c>
      <c r="AG676" t="s">
        <v>7824</v>
      </c>
      <c r="AH676" t="s">
        <v>7825</v>
      </c>
      <c r="AI676" t="s">
        <v>7826</v>
      </c>
    </row>
    <row r="677" spans="1:39" x14ac:dyDescent="0.3">
      <c r="A677" t="s">
        <v>7827</v>
      </c>
      <c r="B677" t="str">
        <f>"0002104.9"</f>
        <v>0002104.9</v>
      </c>
      <c r="C677" t="s">
        <v>304</v>
      </c>
      <c r="D677" t="s">
        <v>1050</v>
      </c>
      <c r="E677">
        <v>1080</v>
      </c>
      <c r="F677">
        <v>355</v>
      </c>
      <c r="G677">
        <v>145</v>
      </c>
      <c r="I677">
        <v>104</v>
      </c>
      <c r="J677">
        <v>107</v>
      </c>
      <c r="K677">
        <v>0</v>
      </c>
      <c r="L677">
        <v>27</v>
      </c>
      <c r="M677">
        <v>26.4</v>
      </c>
      <c r="O677">
        <v>4630055622078</v>
      </c>
      <c r="Q677" t="s">
        <v>1544</v>
      </c>
      <c r="R677" t="s">
        <v>5418</v>
      </c>
      <c r="S677">
        <v>20</v>
      </c>
      <c r="U677" t="s">
        <v>5438</v>
      </c>
      <c r="V677" t="s">
        <v>5420</v>
      </c>
      <c r="Y677">
        <v>9403601001</v>
      </c>
      <c r="Z677" t="s">
        <v>7828</v>
      </c>
      <c r="AA677" t="s">
        <v>7829</v>
      </c>
      <c r="AB677">
        <v>5250</v>
      </c>
      <c r="AC677">
        <v>4375</v>
      </c>
      <c r="AD677" t="s">
        <v>2472</v>
      </c>
      <c r="AE677">
        <v>0</v>
      </c>
      <c r="AF677">
        <v>0</v>
      </c>
      <c r="AG677" t="s">
        <v>7830</v>
      </c>
      <c r="AH677" t="s">
        <v>7831</v>
      </c>
      <c r="AI677" t="s">
        <v>7832</v>
      </c>
      <c r="AJ677" t="s">
        <v>7833</v>
      </c>
    </row>
    <row r="678" spans="1:39" x14ac:dyDescent="0.3">
      <c r="A678" t="s">
        <v>7834</v>
      </c>
      <c r="B678" t="str">
        <f>"0002050.9"</f>
        <v>0002050.9</v>
      </c>
      <c r="C678" t="s">
        <v>304</v>
      </c>
      <c r="D678" t="s">
        <v>1050</v>
      </c>
      <c r="E678">
        <v>945</v>
      </c>
      <c r="F678">
        <v>580</v>
      </c>
      <c r="G678">
        <v>185</v>
      </c>
      <c r="K678">
        <v>0</v>
      </c>
      <c r="L678" t="s">
        <v>7835</v>
      </c>
      <c r="M678">
        <v>48.8</v>
      </c>
      <c r="N678">
        <v>0.5</v>
      </c>
      <c r="O678">
        <v>4630055620012</v>
      </c>
      <c r="Q678" t="s">
        <v>1544</v>
      </c>
      <c r="R678" t="s">
        <v>7523</v>
      </c>
      <c r="S678">
        <v>20</v>
      </c>
      <c r="V678" t="s">
        <v>1179</v>
      </c>
      <c r="Y678">
        <v>9403601001</v>
      </c>
      <c r="Z678" t="s">
        <v>7836</v>
      </c>
      <c r="AA678" t="s">
        <v>7837</v>
      </c>
      <c r="AB678">
        <v>9490</v>
      </c>
      <c r="AC678">
        <v>7908</v>
      </c>
      <c r="AD678" t="s">
        <v>1125</v>
      </c>
      <c r="AE678">
        <v>0</v>
      </c>
      <c r="AF678">
        <v>0</v>
      </c>
      <c r="AG678" t="s">
        <v>7838</v>
      </c>
      <c r="AH678" t="s">
        <v>7839</v>
      </c>
      <c r="AI678" t="s">
        <v>7840</v>
      </c>
      <c r="AJ678" t="s">
        <v>7841</v>
      </c>
      <c r="AK678" t="s">
        <v>7842</v>
      </c>
      <c r="AL678" t="s">
        <v>7843</v>
      </c>
      <c r="AM678" t="s">
        <v>7844</v>
      </c>
    </row>
    <row r="679" spans="1:39" x14ac:dyDescent="0.3">
      <c r="A679" t="s">
        <v>7845</v>
      </c>
      <c r="B679" t="str">
        <f>"0002055.9"</f>
        <v>0002055.9</v>
      </c>
      <c r="C679" t="s">
        <v>304</v>
      </c>
      <c r="D679" t="s">
        <v>1050</v>
      </c>
      <c r="E679">
        <v>1950</v>
      </c>
      <c r="F679">
        <v>890</v>
      </c>
      <c r="G679">
        <v>215</v>
      </c>
      <c r="I679">
        <v>87</v>
      </c>
      <c r="J679">
        <v>190</v>
      </c>
      <c r="K679">
        <v>0</v>
      </c>
      <c r="L679" t="s">
        <v>7846</v>
      </c>
      <c r="M679">
        <v>86</v>
      </c>
      <c r="N679">
        <v>0.33300000000000002</v>
      </c>
      <c r="O679">
        <v>4630055620050</v>
      </c>
      <c r="Q679" t="s">
        <v>1544</v>
      </c>
      <c r="R679" t="s">
        <v>7523</v>
      </c>
      <c r="S679">
        <v>20</v>
      </c>
      <c r="U679" t="s">
        <v>7847</v>
      </c>
      <c r="V679" t="s">
        <v>1179</v>
      </c>
      <c r="Y679">
        <v>9403609009</v>
      </c>
      <c r="Z679" t="s">
        <v>7848</v>
      </c>
      <c r="AA679" t="s">
        <v>7849</v>
      </c>
      <c r="AB679">
        <v>15750</v>
      </c>
      <c r="AC679">
        <v>13125</v>
      </c>
      <c r="AD679" t="s">
        <v>2472</v>
      </c>
      <c r="AE679">
        <v>0</v>
      </c>
      <c r="AF679">
        <v>0</v>
      </c>
      <c r="AG679" t="s">
        <v>7850</v>
      </c>
      <c r="AH679" t="s">
        <v>7851</v>
      </c>
      <c r="AI679" t="s">
        <v>7852</v>
      </c>
      <c r="AJ679" t="s">
        <v>7853</v>
      </c>
      <c r="AK679" t="s">
        <v>7854</v>
      </c>
      <c r="AL679" t="s">
        <v>7855</v>
      </c>
    </row>
    <row r="680" spans="1:39" x14ac:dyDescent="0.3">
      <c r="A680" t="s">
        <v>7856</v>
      </c>
      <c r="B680" t="str">
        <f>"0002072.9"</f>
        <v>0002072.9</v>
      </c>
      <c r="C680" t="s">
        <v>304</v>
      </c>
      <c r="D680" t="s">
        <v>1050</v>
      </c>
      <c r="E680">
        <v>1945</v>
      </c>
      <c r="F680">
        <v>895</v>
      </c>
      <c r="G680">
        <v>45</v>
      </c>
      <c r="K680">
        <v>0</v>
      </c>
      <c r="L680" t="s">
        <v>7857</v>
      </c>
      <c r="M680">
        <v>32</v>
      </c>
      <c r="O680">
        <v>4630055620906</v>
      </c>
      <c r="Q680" t="s">
        <v>1544</v>
      </c>
      <c r="R680" t="s">
        <v>7672</v>
      </c>
      <c r="S680">
        <v>20</v>
      </c>
      <c r="U680" t="s">
        <v>7858</v>
      </c>
      <c r="V680" t="s">
        <v>2355</v>
      </c>
      <c r="Y680">
        <v>9403903000</v>
      </c>
      <c r="Z680" t="s">
        <v>7859</v>
      </c>
      <c r="AA680" t="s">
        <v>7860</v>
      </c>
      <c r="AB680">
        <v>5500</v>
      </c>
      <c r="AC680">
        <v>4583</v>
      </c>
      <c r="AD680" t="s">
        <v>3477</v>
      </c>
      <c r="AE680">
        <v>0</v>
      </c>
      <c r="AF680">
        <v>5</v>
      </c>
      <c r="AG680" t="s">
        <v>7861</v>
      </c>
      <c r="AH680" t="s">
        <v>7862</v>
      </c>
      <c r="AI680" t="s">
        <v>7863</v>
      </c>
    </row>
    <row r="681" spans="1:39" x14ac:dyDescent="0.3">
      <c r="A681" t="s">
        <v>7864</v>
      </c>
      <c r="B681" t="str">
        <f>"0002072.42"</f>
        <v>0002072.42</v>
      </c>
      <c r="C681" t="s">
        <v>1644</v>
      </c>
      <c r="D681" t="s">
        <v>1050</v>
      </c>
      <c r="E681">
        <v>1945</v>
      </c>
      <c r="F681">
        <v>895</v>
      </c>
      <c r="G681">
        <v>45</v>
      </c>
      <c r="K681">
        <v>0</v>
      </c>
      <c r="L681" t="s">
        <v>7857</v>
      </c>
      <c r="M681">
        <v>32</v>
      </c>
      <c r="O681">
        <v>4630055620913</v>
      </c>
      <c r="Q681" t="s">
        <v>1544</v>
      </c>
      <c r="R681" t="s">
        <v>7672</v>
      </c>
      <c r="S681">
        <v>20</v>
      </c>
      <c r="U681" t="s">
        <v>7858</v>
      </c>
      <c r="V681" t="s">
        <v>2355</v>
      </c>
      <c r="Y681">
        <v>9403903000</v>
      </c>
      <c r="Z681" t="s">
        <v>7865</v>
      </c>
      <c r="AA681" t="s">
        <v>7866</v>
      </c>
      <c r="AB681">
        <v>5500</v>
      </c>
      <c r="AC681">
        <v>4583</v>
      </c>
      <c r="AD681" t="s">
        <v>3477</v>
      </c>
      <c r="AE681">
        <v>0</v>
      </c>
      <c r="AF681">
        <v>2</v>
      </c>
      <c r="AG681" t="s">
        <v>7867</v>
      </c>
      <c r="AH681" t="s">
        <v>7868</v>
      </c>
      <c r="AI681" t="s">
        <v>7869</v>
      </c>
    </row>
    <row r="682" spans="1:39" x14ac:dyDescent="0.3">
      <c r="A682" t="s">
        <v>7870</v>
      </c>
      <c r="B682" t="str">
        <f>"0003073-15"</f>
        <v>0003073-15</v>
      </c>
      <c r="C682" t="s">
        <v>1718</v>
      </c>
      <c r="D682" t="s">
        <v>280</v>
      </c>
      <c r="E682">
        <v>855</v>
      </c>
      <c r="F682">
        <v>615</v>
      </c>
      <c r="G682">
        <v>325</v>
      </c>
      <c r="H682">
        <v>124</v>
      </c>
      <c r="I682">
        <v>65</v>
      </c>
      <c r="J682">
        <v>86</v>
      </c>
      <c r="K682" t="s">
        <v>6984</v>
      </c>
      <c r="L682" s="1">
        <v>45833</v>
      </c>
      <c r="M682">
        <v>22.6</v>
      </c>
      <c r="O682">
        <v>4630074141796</v>
      </c>
      <c r="Q682" t="s">
        <v>1544</v>
      </c>
      <c r="R682" t="s">
        <v>1869</v>
      </c>
      <c r="S682">
        <v>10</v>
      </c>
      <c r="U682" t="s">
        <v>7871</v>
      </c>
      <c r="V682" t="s">
        <v>854</v>
      </c>
      <c r="Y682">
        <v>9403500009</v>
      </c>
      <c r="Z682" t="s">
        <v>7872</v>
      </c>
      <c r="AA682" t="s">
        <v>7873</v>
      </c>
      <c r="AB682">
        <v>15990</v>
      </c>
      <c r="AC682">
        <v>13325</v>
      </c>
      <c r="AD682" t="s">
        <v>4313</v>
      </c>
      <c r="AE682">
        <v>0</v>
      </c>
      <c r="AF682">
        <v>0</v>
      </c>
      <c r="AG682" t="s">
        <v>7874</v>
      </c>
      <c r="AH682" t="s">
        <v>7875</v>
      </c>
      <c r="AI682" t="s">
        <v>7876</v>
      </c>
      <c r="AJ682" t="s">
        <v>7877</v>
      </c>
      <c r="AK682" t="s">
        <v>7878</v>
      </c>
      <c r="AL682" t="s">
        <v>7879</v>
      </c>
    </row>
    <row r="683" spans="1:39" x14ac:dyDescent="0.3">
      <c r="A683" t="s">
        <v>7880</v>
      </c>
      <c r="B683" t="str">
        <f>"0002072.65"</f>
        <v>0002072.65</v>
      </c>
      <c r="C683" t="s">
        <v>177</v>
      </c>
      <c r="D683" t="s">
        <v>1050</v>
      </c>
      <c r="E683">
        <v>1945</v>
      </c>
      <c r="F683">
        <v>895</v>
      </c>
      <c r="G683">
        <v>45</v>
      </c>
      <c r="K683">
        <v>0</v>
      </c>
      <c r="L683" t="s">
        <v>7857</v>
      </c>
      <c r="M683">
        <v>32</v>
      </c>
      <c r="O683">
        <v>4630055620944</v>
      </c>
      <c r="Q683" t="s">
        <v>1544</v>
      </c>
      <c r="R683" t="s">
        <v>7672</v>
      </c>
      <c r="S683">
        <v>20</v>
      </c>
      <c r="U683" t="s">
        <v>7858</v>
      </c>
      <c r="V683" t="s">
        <v>2355</v>
      </c>
      <c r="Y683">
        <v>9403903000</v>
      </c>
      <c r="Z683" t="s">
        <v>7881</v>
      </c>
      <c r="AA683" t="s">
        <v>7882</v>
      </c>
      <c r="AB683">
        <v>5500</v>
      </c>
      <c r="AC683">
        <v>4583</v>
      </c>
      <c r="AD683" t="s">
        <v>3477</v>
      </c>
      <c r="AE683">
        <v>0</v>
      </c>
      <c r="AF683">
        <v>2</v>
      </c>
      <c r="AG683" t="s">
        <v>7883</v>
      </c>
      <c r="AH683" t="s">
        <v>7884</v>
      </c>
      <c r="AI683" t="s">
        <v>7885</v>
      </c>
    </row>
    <row r="684" spans="1:39" x14ac:dyDescent="0.3">
      <c r="A684" t="s">
        <v>7886</v>
      </c>
      <c r="B684" t="str">
        <f>"0002121.103"</f>
        <v>0002121.103</v>
      </c>
      <c r="C684" t="s">
        <v>304</v>
      </c>
      <c r="D684" t="s">
        <v>1050</v>
      </c>
      <c r="E684">
        <v>2315</v>
      </c>
      <c r="F684">
        <v>555</v>
      </c>
      <c r="G684">
        <v>825</v>
      </c>
      <c r="I684">
        <v>150</v>
      </c>
      <c r="J684">
        <v>240</v>
      </c>
      <c r="K684">
        <v>0</v>
      </c>
      <c r="L684" t="s">
        <v>7887</v>
      </c>
      <c r="M684">
        <v>188.5</v>
      </c>
      <c r="N684">
        <v>0.14299999999999999</v>
      </c>
      <c r="O684">
        <v>4630055624065</v>
      </c>
      <c r="Q684" t="s">
        <v>1544</v>
      </c>
      <c r="R684" t="s">
        <v>7672</v>
      </c>
      <c r="S684">
        <v>20</v>
      </c>
      <c r="U684" t="s">
        <v>7888</v>
      </c>
      <c r="V684" t="s">
        <v>2103</v>
      </c>
      <c r="Y684">
        <v>9403609009</v>
      </c>
      <c r="Z684" t="s">
        <v>7889</v>
      </c>
      <c r="AA684" t="s">
        <v>7890</v>
      </c>
      <c r="AB684">
        <v>38990</v>
      </c>
      <c r="AC684">
        <v>32492</v>
      </c>
      <c r="AD684" t="s">
        <v>2472</v>
      </c>
      <c r="AE684">
        <v>0</v>
      </c>
      <c r="AF684">
        <v>4</v>
      </c>
      <c r="AG684" t="s">
        <v>7891</v>
      </c>
      <c r="AH684" t="s">
        <v>7892</v>
      </c>
      <c r="AI684" t="s">
        <v>7893</v>
      </c>
      <c r="AJ684" t="s">
        <v>7894</v>
      </c>
    </row>
    <row r="685" spans="1:39" x14ac:dyDescent="0.3">
      <c r="A685" t="s">
        <v>7895</v>
      </c>
      <c r="B685" t="str">
        <f>"0002121.105"</f>
        <v>0002121.105</v>
      </c>
      <c r="C685" t="s">
        <v>7710</v>
      </c>
      <c r="D685" t="s">
        <v>1050</v>
      </c>
      <c r="E685">
        <v>1540</v>
      </c>
      <c r="F685">
        <v>555</v>
      </c>
      <c r="G685">
        <v>825</v>
      </c>
      <c r="I685">
        <v>150</v>
      </c>
      <c r="J685">
        <v>240</v>
      </c>
      <c r="K685">
        <v>0</v>
      </c>
      <c r="L685" t="s">
        <v>7887</v>
      </c>
      <c r="M685">
        <v>188.5</v>
      </c>
      <c r="N685">
        <v>0.14299999999999999</v>
      </c>
      <c r="O685">
        <v>4630055624089</v>
      </c>
      <c r="Q685" t="s">
        <v>1544</v>
      </c>
      <c r="R685" t="s">
        <v>7672</v>
      </c>
      <c r="S685">
        <v>20</v>
      </c>
      <c r="U685" t="s">
        <v>7888</v>
      </c>
      <c r="V685" t="s">
        <v>2103</v>
      </c>
      <c r="Y685">
        <v>9403609009</v>
      </c>
      <c r="Z685" t="s">
        <v>7896</v>
      </c>
      <c r="AA685" t="s">
        <v>7897</v>
      </c>
      <c r="AB685">
        <v>38990</v>
      </c>
      <c r="AC685">
        <v>32492</v>
      </c>
      <c r="AD685" t="s">
        <v>2472</v>
      </c>
      <c r="AE685">
        <v>0</v>
      </c>
      <c r="AF685">
        <v>0</v>
      </c>
      <c r="AG685" t="s">
        <v>7898</v>
      </c>
      <c r="AH685" t="s">
        <v>7899</v>
      </c>
      <c r="AI685" t="s">
        <v>7900</v>
      </c>
      <c r="AJ685" t="s">
        <v>7901</v>
      </c>
    </row>
    <row r="686" spans="1:39" x14ac:dyDescent="0.3">
      <c r="A686" t="s">
        <v>7902</v>
      </c>
      <c r="B686" t="str">
        <f>"0002121.111"</f>
        <v>0002121.111</v>
      </c>
      <c r="C686" t="s">
        <v>7725</v>
      </c>
      <c r="D686" t="s">
        <v>1050</v>
      </c>
      <c r="E686">
        <v>2315</v>
      </c>
      <c r="F686">
        <v>555</v>
      </c>
      <c r="G686">
        <v>825</v>
      </c>
      <c r="I686">
        <v>150</v>
      </c>
      <c r="J686">
        <v>240</v>
      </c>
      <c r="K686">
        <v>0</v>
      </c>
      <c r="L686" t="s">
        <v>7887</v>
      </c>
      <c r="M686">
        <v>188.5</v>
      </c>
      <c r="N686">
        <v>0.14299999999999999</v>
      </c>
      <c r="O686">
        <v>4630055624102</v>
      </c>
      <c r="Q686" t="s">
        <v>1544</v>
      </c>
      <c r="R686" t="s">
        <v>7672</v>
      </c>
      <c r="S686">
        <v>20</v>
      </c>
      <c r="U686" t="s">
        <v>7888</v>
      </c>
      <c r="V686" t="s">
        <v>2103</v>
      </c>
      <c r="Y686">
        <v>9403609009</v>
      </c>
      <c r="Z686" t="s">
        <v>7903</v>
      </c>
      <c r="AA686" t="s">
        <v>7904</v>
      </c>
      <c r="AB686">
        <v>38990</v>
      </c>
      <c r="AC686">
        <v>32492</v>
      </c>
      <c r="AD686" t="s">
        <v>2472</v>
      </c>
      <c r="AE686">
        <v>0</v>
      </c>
      <c r="AF686">
        <v>0</v>
      </c>
      <c r="AG686" t="s">
        <v>7905</v>
      </c>
      <c r="AH686" t="s">
        <v>7906</v>
      </c>
      <c r="AI686" t="s">
        <v>7907</v>
      </c>
      <c r="AJ686" t="s">
        <v>7908</v>
      </c>
    </row>
    <row r="687" spans="1:39" x14ac:dyDescent="0.3">
      <c r="A687" t="s">
        <v>7909</v>
      </c>
      <c r="B687" t="str">
        <f>"0002121.110"</f>
        <v>0002121.110</v>
      </c>
      <c r="C687" t="s">
        <v>1397</v>
      </c>
      <c r="D687" t="s">
        <v>1050</v>
      </c>
      <c r="E687">
        <v>2315</v>
      </c>
      <c r="F687">
        <v>555</v>
      </c>
      <c r="G687">
        <v>825</v>
      </c>
      <c r="I687">
        <v>150</v>
      </c>
      <c r="J687">
        <v>240</v>
      </c>
      <c r="K687">
        <v>0</v>
      </c>
      <c r="L687" t="s">
        <v>7887</v>
      </c>
      <c r="M687">
        <v>188.5</v>
      </c>
      <c r="N687">
        <v>0.14299999999999999</v>
      </c>
      <c r="O687">
        <v>4630055624096</v>
      </c>
      <c r="Q687" t="s">
        <v>1544</v>
      </c>
      <c r="R687" t="s">
        <v>7672</v>
      </c>
      <c r="S687">
        <v>20</v>
      </c>
      <c r="U687" t="s">
        <v>7888</v>
      </c>
      <c r="V687" t="s">
        <v>2103</v>
      </c>
      <c r="Y687">
        <v>9403609009</v>
      </c>
      <c r="Z687" t="s">
        <v>7910</v>
      </c>
      <c r="AA687" t="s">
        <v>7911</v>
      </c>
      <c r="AB687">
        <v>38990</v>
      </c>
      <c r="AC687">
        <v>32492</v>
      </c>
      <c r="AD687" t="s">
        <v>2472</v>
      </c>
      <c r="AE687">
        <v>0</v>
      </c>
      <c r="AF687">
        <v>3</v>
      </c>
      <c r="AG687" t="s">
        <v>7912</v>
      </c>
      <c r="AH687" t="s">
        <v>7913</v>
      </c>
      <c r="AI687" t="s">
        <v>7914</v>
      </c>
      <c r="AJ687" t="s">
        <v>7915</v>
      </c>
    </row>
    <row r="688" spans="1:39" x14ac:dyDescent="0.3">
      <c r="A688" t="s">
        <v>7916</v>
      </c>
      <c r="B688" t="str">
        <f>"0002121.104"</f>
        <v>0002121.104</v>
      </c>
      <c r="C688" t="s">
        <v>1718</v>
      </c>
      <c r="D688" t="s">
        <v>1050</v>
      </c>
      <c r="E688">
        <v>2315</v>
      </c>
      <c r="F688">
        <v>555</v>
      </c>
      <c r="G688">
        <v>825</v>
      </c>
      <c r="I688">
        <v>150</v>
      </c>
      <c r="J688">
        <v>240</v>
      </c>
      <c r="K688">
        <v>0</v>
      </c>
      <c r="L688" t="s">
        <v>7887</v>
      </c>
      <c r="M688">
        <v>188.5</v>
      </c>
      <c r="N688">
        <v>0.14299999999999999</v>
      </c>
      <c r="O688">
        <v>4630055624072</v>
      </c>
      <c r="Q688" t="s">
        <v>1544</v>
      </c>
      <c r="R688" t="s">
        <v>7672</v>
      </c>
      <c r="S688">
        <v>20</v>
      </c>
      <c r="U688" t="s">
        <v>7888</v>
      </c>
      <c r="V688" t="s">
        <v>2103</v>
      </c>
      <c r="Y688">
        <v>9403609009</v>
      </c>
      <c r="Z688" t="s">
        <v>7917</v>
      </c>
      <c r="AA688" t="s">
        <v>7918</v>
      </c>
      <c r="AB688">
        <v>38990</v>
      </c>
      <c r="AC688">
        <v>32492</v>
      </c>
      <c r="AD688" t="s">
        <v>2472</v>
      </c>
      <c r="AE688">
        <v>0</v>
      </c>
      <c r="AF688">
        <v>3</v>
      </c>
      <c r="AG688" t="s">
        <v>7919</v>
      </c>
      <c r="AH688" t="s">
        <v>7920</v>
      </c>
      <c r="AI688" t="s">
        <v>7921</v>
      </c>
      <c r="AJ688" t="s">
        <v>7922</v>
      </c>
    </row>
    <row r="689" spans="1:40" x14ac:dyDescent="0.3">
      <c r="A689" t="s">
        <v>7923</v>
      </c>
      <c r="B689" t="str">
        <f>"0002121.146"</f>
        <v>0002121.146</v>
      </c>
      <c r="C689" t="s">
        <v>1718</v>
      </c>
      <c r="D689" t="s">
        <v>1050</v>
      </c>
      <c r="E689">
        <v>2315</v>
      </c>
      <c r="F689">
        <v>555</v>
      </c>
      <c r="G689">
        <v>825</v>
      </c>
      <c r="I689">
        <v>150</v>
      </c>
      <c r="J689">
        <v>240</v>
      </c>
      <c r="K689">
        <v>0</v>
      </c>
      <c r="L689" t="s">
        <v>7887</v>
      </c>
      <c r="M689">
        <v>185.5</v>
      </c>
      <c r="N689">
        <v>0.14299999999999999</v>
      </c>
      <c r="O689">
        <v>4630055624119</v>
      </c>
      <c r="Q689" t="s">
        <v>1544</v>
      </c>
      <c r="R689" t="s">
        <v>7672</v>
      </c>
      <c r="S689">
        <v>20</v>
      </c>
      <c r="U689" t="s">
        <v>7924</v>
      </c>
      <c r="V689" t="s">
        <v>2103</v>
      </c>
      <c r="Y689">
        <v>9403609009</v>
      </c>
      <c r="Z689" t="s">
        <v>7925</v>
      </c>
      <c r="AA689" t="s">
        <v>7926</v>
      </c>
      <c r="AB689">
        <v>38990</v>
      </c>
      <c r="AC689">
        <v>32492</v>
      </c>
      <c r="AD689" t="s">
        <v>2472</v>
      </c>
      <c r="AE689">
        <v>0</v>
      </c>
      <c r="AF689">
        <v>0</v>
      </c>
      <c r="AG689" t="s">
        <v>7927</v>
      </c>
      <c r="AH689" t="s">
        <v>7928</v>
      </c>
      <c r="AI689" t="s">
        <v>7929</v>
      </c>
      <c r="AJ689" t="s">
        <v>7930</v>
      </c>
    </row>
    <row r="690" spans="1:40" x14ac:dyDescent="0.3">
      <c r="A690" t="s">
        <v>7931</v>
      </c>
      <c r="B690" t="str">
        <f>"0002121.147"</f>
        <v>0002121.147</v>
      </c>
      <c r="C690" t="s">
        <v>1718</v>
      </c>
      <c r="D690" t="s">
        <v>1050</v>
      </c>
      <c r="E690">
        <v>2315</v>
      </c>
      <c r="F690">
        <v>555</v>
      </c>
      <c r="G690">
        <v>825</v>
      </c>
      <c r="I690">
        <v>150</v>
      </c>
      <c r="J690">
        <v>240</v>
      </c>
      <c r="K690">
        <v>0</v>
      </c>
      <c r="L690" t="s">
        <v>7887</v>
      </c>
      <c r="M690">
        <v>188.5</v>
      </c>
      <c r="N690">
        <v>0.14299999999999999</v>
      </c>
      <c r="O690">
        <v>4630055624126</v>
      </c>
      <c r="Q690" t="s">
        <v>1544</v>
      </c>
      <c r="R690" t="s">
        <v>7672</v>
      </c>
      <c r="S690">
        <v>20</v>
      </c>
      <c r="U690" t="s">
        <v>7888</v>
      </c>
      <c r="V690" t="s">
        <v>2103</v>
      </c>
      <c r="Y690">
        <v>9403609009</v>
      </c>
      <c r="Z690" t="s">
        <v>7932</v>
      </c>
      <c r="AA690" t="s">
        <v>7933</v>
      </c>
      <c r="AB690">
        <v>38990</v>
      </c>
      <c r="AC690">
        <v>32492</v>
      </c>
      <c r="AD690" t="s">
        <v>2472</v>
      </c>
      <c r="AE690">
        <v>0</v>
      </c>
      <c r="AF690">
        <v>0</v>
      </c>
      <c r="AG690" t="s">
        <v>7934</v>
      </c>
      <c r="AH690" t="s">
        <v>7935</v>
      </c>
      <c r="AI690" t="s">
        <v>7936</v>
      </c>
      <c r="AJ690" t="s">
        <v>7937</v>
      </c>
    </row>
    <row r="691" spans="1:40" x14ac:dyDescent="0.3">
      <c r="A691" t="s">
        <v>7938</v>
      </c>
      <c r="B691" t="str">
        <f>"0002121.148"</f>
        <v>0002121.148</v>
      </c>
      <c r="C691" t="s">
        <v>1718</v>
      </c>
      <c r="D691" t="s">
        <v>1050</v>
      </c>
      <c r="E691">
        <v>2315</v>
      </c>
      <c r="F691">
        <v>555</v>
      </c>
      <c r="G691">
        <v>825</v>
      </c>
      <c r="I691">
        <v>150</v>
      </c>
      <c r="J691">
        <v>240</v>
      </c>
      <c r="K691">
        <v>0</v>
      </c>
      <c r="L691" t="s">
        <v>7887</v>
      </c>
      <c r="M691">
        <v>188.5</v>
      </c>
      <c r="N691">
        <v>0.14299999999999999</v>
      </c>
      <c r="O691">
        <v>4630055624133</v>
      </c>
      <c r="Q691" t="s">
        <v>1544</v>
      </c>
      <c r="R691" t="s">
        <v>7672</v>
      </c>
      <c r="S691">
        <v>20</v>
      </c>
      <c r="U691" t="s">
        <v>7888</v>
      </c>
      <c r="V691" t="s">
        <v>2103</v>
      </c>
      <c r="Y691">
        <v>9403609009</v>
      </c>
      <c r="Z691" t="s">
        <v>7939</v>
      </c>
      <c r="AA691" t="s">
        <v>7940</v>
      </c>
      <c r="AB691">
        <v>38990</v>
      </c>
      <c r="AC691">
        <v>32492</v>
      </c>
      <c r="AD691" t="s">
        <v>2472</v>
      </c>
      <c r="AE691">
        <v>0</v>
      </c>
      <c r="AF691">
        <v>0</v>
      </c>
      <c r="AG691" t="s">
        <v>7941</v>
      </c>
      <c r="AH691" t="s">
        <v>7942</v>
      </c>
      <c r="AI691" t="s">
        <v>7943</v>
      </c>
      <c r="AJ691" t="s">
        <v>7944</v>
      </c>
    </row>
    <row r="692" spans="1:40" x14ac:dyDescent="0.3">
      <c r="A692" t="s">
        <v>7945</v>
      </c>
      <c r="B692" t="str">
        <f>"0002121.149"</f>
        <v>0002121.149</v>
      </c>
      <c r="C692" t="s">
        <v>1718</v>
      </c>
      <c r="D692" t="s">
        <v>1050</v>
      </c>
      <c r="E692">
        <v>2315</v>
      </c>
      <c r="F692">
        <v>555</v>
      </c>
      <c r="G692">
        <v>825</v>
      </c>
      <c r="I692">
        <v>150</v>
      </c>
      <c r="J692">
        <v>240</v>
      </c>
      <c r="K692">
        <v>0</v>
      </c>
      <c r="L692" t="s">
        <v>7887</v>
      </c>
      <c r="M692">
        <v>188.5</v>
      </c>
      <c r="N692">
        <v>0.14299999999999999</v>
      </c>
      <c r="O692">
        <v>4630055624140</v>
      </c>
      <c r="Q692" t="s">
        <v>1544</v>
      </c>
      <c r="R692" t="s">
        <v>7672</v>
      </c>
      <c r="S692">
        <v>20</v>
      </c>
      <c r="U692" t="s">
        <v>7888</v>
      </c>
      <c r="V692" t="s">
        <v>2103</v>
      </c>
      <c r="Y692">
        <v>9403609009</v>
      </c>
      <c r="Z692" t="s">
        <v>7946</v>
      </c>
      <c r="AA692" t="s">
        <v>7947</v>
      </c>
      <c r="AB692">
        <v>38990</v>
      </c>
      <c r="AC692">
        <v>32492</v>
      </c>
      <c r="AD692" t="s">
        <v>2472</v>
      </c>
      <c r="AE692">
        <v>0</v>
      </c>
      <c r="AF692">
        <v>0</v>
      </c>
      <c r="AG692" t="s">
        <v>7948</v>
      </c>
      <c r="AH692" t="s">
        <v>7949</v>
      </c>
      <c r="AI692" t="s">
        <v>7950</v>
      </c>
    </row>
    <row r="693" spans="1:40" x14ac:dyDescent="0.3">
      <c r="A693" t="s">
        <v>7951</v>
      </c>
      <c r="B693" t="str">
        <f>"0002121.150"</f>
        <v>0002121.150</v>
      </c>
      <c r="C693" t="s">
        <v>1718</v>
      </c>
      <c r="D693" t="s">
        <v>1050</v>
      </c>
      <c r="E693">
        <v>2315</v>
      </c>
      <c r="F693">
        <v>555</v>
      </c>
      <c r="G693">
        <v>825</v>
      </c>
      <c r="I693">
        <v>150</v>
      </c>
      <c r="J693">
        <v>240</v>
      </c>
      <c r="K693">
        <v>0</v>
      </c>
      <c r="L693" t="s">
        <v>7887</v>
      </c>
      <c r="M693">
        <v>188.5</v>
      </c>
      <c r="N693">
        <v>0.14299999999999999</v>
      </c>
      <c r="O693">
        <v>4630055624157</v>
      </c>
      <c r="Q693" t="s">
        <v>1544</v>
      </c>
      <c r="R693" t="s">
        <v>7672</v>
      </c>
      <c r="S693">
        <v>20</v>
      </c>
      <c r="U693" t="s">
        <v>7924</v>
      </c>
      <c r="V693" t="s">
        <v>2103</v>
      </c>
      <c r="Y693">
        <v>9403609009</v>
      </c>
      <c r="Z693" t="s">
        <v>7952</v>
      </c>
      <c r="AA693" t="s">
        <v>7953</v>
      </c>
      <c r="AB693">
        <v>38990</v>
      </c>
      <c r="AC693">
        <v>32492</v>
      </c>
      <c r="AD693" t="s">
        <v>2472</v>
      </c>
      <c r="AE693">
        <v>0</v>
      </c>
      <c r="AF693">
        <v>0</v>
      </c>
      <c r="AG693" t="s">
        <v>7954</v>
      </c>
      <c r="AH693" t="s">
        <v>7955</v>
      </c>
      <c r="AI693" t="s">
        <v>7956</v>
      </c>
    </row>
    <row r="694" spans="1:40" x14ac:dyDescent="0.3">
      <c r="A694" t="s">
        <v>7957</v>
      </c>
      <c r="B694" t="str">
        <f>"0002087.9"</f>
        <v>0002087.9</v>
      </c>
      <c r="C694" t="s">
        <v>304</v>
      </c>
      <c r="D694" t="s">
        <v>2250</v>
      </c>
      <c r="E694">
        <v>1530</v>
      </c>
      <c r="F694">
        <v>660</v>
      </c>
      <c r="G694">
        <v>125</v>
      </c>
      <c r="I694">
        <v>128</v>
      </c>
      <c r="J694">
        <v>84</v>
      </c>
      <c r="K694">
        <v>0</v>
      </c>
      <c r="L694" t="s">
        <v>7958</v>
      </c>
      <c r="M694">
        <v>36.700000000000003</v>
      </c>
      <c r="N694">
        <v>0.5</v>
      </c>
      <c r="O694">
        <v>4630055621323</v>
      </c>
      <c r="Q694" t="s">
        <v>1544</v>
      </c>
      <c r="R694" t="s">
        <v>7672</v>
      </c>
      <c r="S694">
        <v>20</v>
      </c>
      <c r="U694" t="s">
        <v>7959</v>
      </c>
      <c r="V694" t="s">
        <v>4460</v>
      </c>
      <c r="Y694">
        <v>9403609009</v>
      </c>
      <c r="Z694" t="s">
        <v>7960</v>
      </c>
      <c r="AA694" t="s">
        <v>7961</v>
      </c>
      <c r="AB694">
        <v>12490</v>
      </c>
      <c r="AC694">
        <v>10408</v>
      </c>
      <c r="AD694" t="s">
        <v>3841</v>
      </c>
      <c r="AE694">
        <v>0</v>
      </c>
      <c r="AF694">
        <v>11</v>
      </c>
      <c r="AG694" t="s">
        <v>7962</v>
      </c>
      <c r="AH694" t="s">
        <v>7963</v>
      </c>
      <c r="AI694" t="s">
        <v>7964</v>
      </c>
    </row>
    <row r="695" spans="1:40" x14ac:dyDescent="0.3">
      <c r="A695" t="s">
        <v>7965</v>
      </c>
      <c r="B695" t="str">
        <f>"0002087.42"</f>
        <v>0002087.42</v>
      </c>
      <c r="C695" t="s">
        <v>1644</v>
      </c>
      <c r="D695" t="s">
        <v>2250</v>
      </c>
      <c r="E695">
        <v>1530</v>
      </c>
      <c r="F695">
        <v>660</v>
      </c>
      <c r="G695">
        <v>125</v>
      </c>
      <c r="I695">
        <v>128</v>
      </c>
      <c r="J695">
        <v>84</v>
      </c>
      <c r="K695">
        <v>0</v>
      </c>
      <c r="L695" t="s">
        <v>7958</v>
      </c>
      <c r="M695">
        <v>36.700000000000003</v>
      </c>
      <c r="N695">
        <v>0.5</v>
      </c>
      <c r="O695">
        <v>4630055621330</v>
      </c>
      <c r="Q695" t="s">
        <v>1544</v>
      </c>
      <c r="R695" t="s">
        <v>7672</v>
      </c>
      <c r="S695">
        <v>20</v>
      </c>
      <c r="U695" t="s">
        <v>7966</v>
      </c>
      <c r="V695" t="s">
        <v>4460</v>
      </c>
      <c r="Y695">
        <v>9403609009</v>
      </c>
      <c r="Z695" t="s">
        <v>7967</v>
      </c>
      <c r="AA695" t="s">
        <v>7968</v>
      </c>
      <c r="AB695">
        <v>12490</v>
      </c>
      <c r="AC695">
        <v>10408</v>
      </c>
      <c r="AD695" t="s">
        <v>3841</v>
      </c>
      <c r="AE695">
        <v>0</v>
      </c>
      <c r="AF695">
        <v>4</v>
      </c>
      <c r="AG695" t="s">
        <v>7969</v>
      </c>
      <c r="AH695" t="s">
        <v>7970</v>
      </c>
    </row>
    <row r="696" spans="1:40" x14ac:dyDescent="0.3">
      <c r="A696" t="s">
        <v>7971</v>
      </c>
      <c r="B696" t="str">
        <f>"0002087.55"</f>
        <v>0002087.55</v>
      </c>
      <c r="C696" t="s">
        <v>1718</v>
      </c>
      <c r="D696" t="s">
        <v>2250</v>
      </c>
      <c r="E696">
        <v>1530</v>
      </c>
      <c r="F696">
        <v>660</v>
      </c>
      <c r="G696">
        <v>125</v>
      </c>
      <c r="I696">
        <v>128</v>
      </c>
      <c r="J696">
        <v>84</v>
      </c>
      <c r="K696">
        <v>0</v>
      </c>
      <c r="L696" t="s">
        <v>7958</v>
      </c>
      <c r="M696">
        <v>36.700000000000003</v>
      </c>
      <c r="N696">
        <v>0.5</v>
      </c>
      <c r="O696">
        <v>4630055621347</v>
      </c>
      <c r="Q696" t="s">
        <v>1544</v>
      </c>
      <c r="R696" t="s">
        <v>7672</v>
      </c>
      <c r="S696">
        <v>20</v>
      </c>
      <c r="U696" t="s">
        <v>7959</v>
      </c>
      <c r="V696" t="s">
        <v>4460</v>
      </c>
      <c r="Y696">
        <v>9403609009</v>
      </c>
      <c r="Z696" t="s">
        <v>7972</v>
      </c>
      <c r="AA696" t="s">
        <v>7973</v>
      </c>
      <c r="AB696">
        <v>12490</v>
      </c>
      <c r="AC696">
        <v>10408</v>
      </c>
      <c r="AD696" t="s">
        <v>3841</v>
      </c>
      <c r="AE696">
        <v>0</v>
      </c>
      <c r="AF696">
        <v>11</v>
      </c>
      <c r="AG696" t="s">
        <v>7974</v>
      </c>
      <c r="AH696" t="s">
        <v>7975</v>
      </c>
      <c r="AI696" t="s">
        <v>7976</v>
      </c>
    </row>
    <row r="697" spans="1:40" x14ac:dyDescent="0.3">
      <c r="A697" t="s">
        <v>7977</v>
      </c>
      <c r="B697" t="str">
        <f>"0002087.51"</f>
        <v>0002087.51</v>
      </c>
      <c r="C697" t="s">
        <v>1718</v>
      </c>
      <c r="D697" t="s">
        <v>2250</v>
      </c>
      <c r="E697">
        <v>1530</v>
      </c>
      <c r="F697">
        <v>660</v>
      </c>
      <c r="G697">
        <v>125</v>
      </c>
      <c r="I697">
        <v>128</v>
      </c>
      <c r="J697">
        <v>84</v>
      </c>
      <c r="K697">
        <v>0</v>
      </c>
      <c r="L697" t="s">
        <v>7958</v>
      </c>
      <c r="M697">
        <v>36.700000000000003</v>
      </c>
      <c r="N697">
        <v>0.5</v>
      </c>
      <c r="O697">
        <v>4630055621354</v>
      </c>
      <c r="Q697" t="s">
        <v>1544</v>
      </c>
      <c r="R697" t="s">
        <v>7672</v>
      </c>
      <c r="S697">
        <v>20</v>
      </c>
      <c r="U697" t="s">
        <v>7959</v>
      </c>
      <c r="V697" t="s">
        <v>4460</v>
      </c>
      <c r="Y697">
        <v>9403609009</v>
      </c>
      <c r="Z697" t="s">
        <v>7978</v>
      </c>
      <c r="AA697" t="s">
        <v>7979</v>
      </c>
      <c r="AB697">
        <v>12490</v>
      </c>
      <c r="AC697">
        <v>10408</v>
      </c>
      <c r="AD697" t="s">
        <v>3841</v>
      </c>
      <c r="AE697">
        <v>0</v>
      </c>
      <c r="AF697">
        <v>4</v>
      </c>
      <c r="AG697" t="s">
        <v>7980</v>
      </c>
      <c r="AH697" t="s">
        <v>7981</v>
      </c>
    </row>
    <row r="698" spans="1:40" x14ac:dyDescent="0.3">
      <c r="A698" t="s">
        <v>7982</v>
      </c>
      <c r="B698" t="str">
        <f>"0001645.9.1"</f>
        <v>0001645.9.1</v>
      </c>
      <c r="C698" t="s">
        <v>304</v>
      </c>
      <c r="D698" t="s">
        <v>1050</v>
      </c>
      <c r="E698">
        <v>0</v>
      </c>
      <c r="F698">
        <v>0</v>
      </c>
      <c r="G698">
        <v>0</v>
      </c>
      <c r="K698">
        <v>0</v>
      </c>
      <c r="L698" t="s">
        <v>1878</v>
      </c>
      <c r="M698">
        <v>39.299999999999997</v>
      </c>
      <c r="N698">
        <v>1</v>
      </c>
      <c r="O698">
        <v>4630055626120</v>
      </c>
      <c r="Q698" t="s">
        <v>1544</v>
      </c>
      <c r="R698" t="s">
        <v>1869</v>
      </c>
      <c r="S698">
        <v>20</v>
      </c>
      <c r="U698" t="s">
        <v>7983</v>
      </c>
      <c r="V698" t="s">
        <v>181</v>
      </c>
      <c r="Y698">
        <v>9403601009</v>
      </c>
      <c r="Z698" t="s">
        <v>7984</v>
      </c>
      <c r="AA698" t="s">
        <v>7985</v>
      </c>
      <c r="AB698">
        <v>6000</v>
      </c>
      <c r="AC698">
        <v>5000</v>
      </c>
      <c r="AD698" t="s">
        <v>1125</v>
      </c>
      <c r="AE698">
        <v>0</v>
      </c>
      <c r="AF698">
        <v>0</v>
      </c>
      <c r="AG698" t="s">
        <v>7986</v>
      </c>
      <c r="AH698" t="s">
        <v>7987</v>
      </c>
      <c r="AI698" t="s">
        <v>7988</v>
      </c>
    </row>
    <row r="699" spans="1:40" x14ac:dyDescent="0.3">
      <c r="A699" t="s">
        <v>7989</v>
      </c>
      <c r="B699" t="str">
        <f>"0002058.9"</f>
        <v>0002058.9</v>
      </c>
      <c r="C699" t="s">
        <v>304</v>
      </c>
      <c r="D699" t="s">
        <v>1050</v>
      </c>
      <c r="E699">
        <v>1020</v>
      </c>
      <c r="F699">
        <v>550</v>
      </c>
      <c r="G699">
        <v>110</v>
      </c>
      <c r="I699">
        <v>100</v>
      </c>
      <c r="J699">
        <v>80</v>
      </c>
      <c r="K699">
        <v>0</v>
      </c>
      <c r="L699" s="1">
        <v>45772</v>
      </c>
      <c r="M699">
        <v>24.6</v>
      </c>
      <c r="O699">
        <v>4630055620081</v>
      </c>
      <c r="Q699" t="s">
        <v>1544</v>
      </c>
      <c r="R699" t="s">
        <v>7523</v>
      </c>
      <c r="S699">
        <v>20</v>
      </c>
      <c r="U699" t="s">
        <v>7990</v>
      </c>
      <c r="V699" t="s">
        <v>4460</v>
      </c>
      <c r="Y699">
        <v>9403301100</v>
      </c>
      <c r="Z699" t="s">
        <v>7991</v>
      </c>
      <c r="AA699" t="s">
        <v>7992</v>
      </c>
      <c r="AB699">
        <v>5250</v>
      </c>
      <c r="AC699">
        <v>4375</v>
      </c>
      <c r="AD699" t="s">
        <v>3841</v>
      </c>
      <c r="AE699">
        <v>0</v>
      </c>
      <c r="AF699">
        <v>0</v>
      </c>
      <c r="AG699" t="s">
        <v>7993</v>
      </c>
      <c r="AH699" t="s">
        <v>7994</v>
      </c>
      <c r="AI699" t="s">
        <v>7995</v>
      </c>
    </row>
    <row r="700" spans="1:40" x14ac:dyDescent="0.3">
      <c r="A700" t="s">
        <v>7996</v>
      </c>
      <c r="B700" t="str">
        <f>"0002141-1"</f>
        <v>0002141-1</v>
      </c>
      <c r="C700" t="s">
        <v>304</v>
      </c>
      <c r="D700" t="s">
        <v>110</v>
      </c>
      <c r="E700">
        <v>1280</v>
      </c>
      <c r="F700">
        <v>820</v>
      </c>
      <c r="G700">
        <v>190</v>
      </c>
      <c r="H700">
        <v>125</v>
      </c>
      <c r="I700">
        <v>75</v>
      </c>
      <c r="J700">
        <v>12</v>
      </c>
      <c r="K700" t="s">
        <v>7997</v>
      </c>
      <c r="L700" s="1">
        <v>45751</v>
      </c>
      <c r="M700">
        <v>4.2</v>
      </c>
      <c r="O700">
        <v>4630055624461</v>
      </c>
      <c r="Q700" t="s">
        <v>1544</v>
      </c>
      <c r="S700">
        <v>20</v>
      </c>
      <c r="U700" t="s">
        <v>7998</v>
      </c>
      <c r="V700" t="s">
        <v>3302</v>
      </c>
      <c r="Y700">
        <v>9404299000</v>
      </c>
      <c r="Z700" t="s">
        <v>7999</v>
      </c>
      <c r="AA700" t="s">
        <v>8000</v>
      </c>
      <c r="AB700">
        <v>7854</v>
      </c>
      <c r="AC700">
        <v>6545</v>
      </c>
      <c r="AD700" t="s">
        <v>3279</v>
      </c>
      <c r="AE700">
        <v>0</v>
      </c>
      <c r="AF700">
        <v>4</v>
      </c>
      <c r="AG700" t="s">
        <v>8001</v>
      </c>
      <c r="AH700" t="s">
        <v>8002</v>
      </c>
      <c r="AI700" t="s">
        <v>8003</v>
      </c>
      <c r="AJ700" t="s">
        <v>8004</v>
      </c>
      <c r="AK700" t="s">
        <v>8005</v>
      </c>
      <c r="AL700" t="s">
        <v>8006</v>
      </c>
      <c r="AM700" t="s">
        <v>8007</v>
      </c>
      <c r="AN700" t="s">
        <v>8008</v>
      </c>
    </row>
    <row r="701" spans="1:40" x14ac:dyDescent="0.3">
      <c r="A701" t="s">
        <v>8009</v>
      </c>
      <c r="B701" t="str">
        <f>"0001816.42"</f>
        <v>0001816.42</v>
      </c>
      <c r="C701" t="s">
        <v>1644</v>
      </c>
      <c r="D701" t="s">
        <v>5893</v>
      </c>
      <c r="E701">
        <v>280</v>
      </c>
      <c r="F701">
        <v>260</v>
      </c>
      <c r="G701">
        <v>40</v>
      </c>
      <c r="K701">
        <v>0</v>
      </c>
      <c r="L701" t="s">
        <v>333</v>
      </c>
      <c r="M701">
        <v>0.4</v>
      </c>
      <c r="O701">
        <v>4630039553473</v>
      </c>
      <c r="Q701" t="s">
        <v>1544</v>
      </c>
      <c r="R701" t="s">
        <v>4004</v>
      </c>
      <c r="S701">
        <v>20</v>
      </c>
      <c r="U701" t="s">
        <v>5894</v>
      </c>
      <c r="Y701">
        <v>9403909000</v>
      </c>
      <c r="Z701" t="s">
        <v>8010</v>
      </c>
      <c r="AA701" t="s">
        <v>8011</v>
      </c>
      <c r="AB701">
        <v>800</v>
      </c>
      <c r="AC701">
        <v>667</v>
      </c>
      <c r="AD701" t="s">
        <v>3477</v>
      </c>
      <c r="AE701">
        <v>0</v>
      </c>
      <c r="AF701">
        <v>0</v>
      </c>
      <c r="AG701" t="s">
        <v>8012</v>
      </c>
      <c r="AH701" t="s">
        <v>8013</v>
      </c>
    </row>
    <row r="702" spans="1:40" x14ac:dyDescent="0.3">
      <c r="A702" t="s">
        <v>8014</v>
      </c>
      <c r="B702" t="str">
        <f>"0002146-2"</f>
        <v>0002146-2</v>
      </c>
      <c r="C702" t="s">
        <v>304</v>
      </c>
      <c r="D702" t="s">
        <v>584</v>
      </c>
      <c r="E702">
        <v>2020</v>
      </c>
      <c r="F702">
        <v>930</v>
      </c>
      <c r="G702">
        <v>140</v>
      </c>
      <c r="H702">
        <v>200</v>
      </c>
      <c r="I702">
        <v>90</v>
      </c>
      <c r="J702">
        <v>12</v>
      </c>
      <c r="K702" t="s">
        <v>8015</v>
      </c>
      <c r="L702" s="2">
        <v>27515</v>
      </c>
      <c r="M702">
        <v>5.2</v>
      </c>
      <c r="O702">
        <v>4630055624744</v>
      </c>
      <c r="Q702" t="s">
        <v>1544</v>
      </c>
      <c r="S702">
        <v>20</v>
      </c>
      <c r="V702" t="s">
        <v>3282</v>
      </c>
      <c r="Y702">
        <v>9404299000</v>
      </c>
      <c r="Z702" t="s">
        <v>8016</v>
      </c>
      <c r="AA702" t="s">
        <v>8017</v>
      </c>
      <c r="AB702">
        <v>10475</v>
      </c>
      <c r="AC702">
        <v>8729</v>
      </c>
      <c r="AD702" t="s">
        <v>3279</v>
      </c>
      <c r="AE702">
        <v>0</v>
      </c>
      <c r="AF702">
        <v>5</v>
      </c>
      <c r="AG702" t="s">
        <v>8018</v>
      </c>
      <c r="AH702" t="s">
        <v>8019</v>
      </c>
    </row>
    <row r="703" spans="1:40" x14ac:dyDescent="0.3">
      <c r="A703" t="s">
        <v>8020</v>
      </c>
      <c r="B703" t="str">
        <f>"0002145-2"</f>
        <v>0002145-2</v>
      </c>
      <c r="C703" t="s">
        <v>304</v>
      </c>
      <c r="D703" t="s">
        <v>584</v>
      </c>
      <c r="E703">
        <v>1930</v>
      </c>
      <c r="F703">
        <v>920</v>
      </c>
      <c r="G703">
        <v>140</v>
      </c>
      <c r="H703">
        <v>190</v>
      </c>
      <c r="I703">
        <v>90</v>
      </c>
      <c r="J703">
        <v>12</v>
      </c>
      <c r="K703" t="s">
        <v>8021</v>
      </c>
      <c r="L703" s="1">
        <v>45721</v>
      </c>
      <c r="M703">
        <v>4.8</v>
      </c>
      <c r="O703">
        <v>4630055624720</v>
      </c>
      <c r="Q703" t="s">
        <v>1544</v>
      </c>
      <c r="S703">
        <v>20</v>
      </c>
      <c r="U703" t="s">
        <v>8022</v>
      </c>
      <c r="V703" t="s">
        <v>3282</v>
      </c>
      <c r="Y703">
        <v>9404299000</v>
      </c>
      <c r="Z703" t="s">
        <v>8023</v>
      </c>
      <c r="AA703" t="s">
        <v>8024</v>
      </c>
      <c r="AB703">
        <v>9951</v>
      </c>
      <c r="AC703">
        <v>8293</v>
      </c>
      <c r="AD703" t="s">
        <v>3279</v>
      </c>
      <c r="AE703">
        <v>0</v>
      </c>
      <c r="AF703">
        <v>0</v>
      </c>
      <c r="AG703" t="s">
        <v>8025</v>
      </c>
      <c r="AH703" t="s">
        <v>8026</v>
      </c>
    </row>
    <row r="704" spans="1:40" x14ac:dyDescent="0.3">
      <c r="A704" t="s">
        <v>8027</v>
      </c>
      <c r="B704" t="str">
        <f>"0001417.19.5"</f>
        <v>0001417.19.5</v>
      </c>
      <c r="C704" t="s">
        <v>196</v>
      </c>
      <c r="D704" t="s">
        <v>110</v>
      </c>
      <c r="E704">
        <v>500</v>
      </c>
      <c r="F704">
        <v>450</v>
      </c>
      <c r="G704">
        <v>40</v>
      </c>
      <c r="K704">
        <v>0</v>
      </c>
      <c r="L704" t="s">
        <v>254</v>
      </c>
      <c r="M704">
        <v>0.25</v>
      </c>
      <c r="O704">
        <v>4620031188599</v>
      </c>
      <c r="Q704" t="s">
        <v>1544</v>
      </c>
      <c r="R704" t="s">
        <v>2955</v>
      </c>
      <c r="S704">
        <v>20</v>
      </c>
      <c r="U704" t="s">
        <v>8028</v>
      </c>
      <c r="V704" t="s">
        <v>119</v>
      </c>
      <c r="Z704" t="s">
        <v>8029</v>
      </c>
      <c r="AA704" t="s">
        <v>8030</v>
      </c>
      <c r="AB704">
        <v>624</v>
      </c>
      <c r="AC704">
        <v>520</v>
      </c>
      <c r="AD704" t="s">
        <v>257</v>
      </c>
      <c r="AE704">
        <v>0</v>
      </c>
      <c r="AF704">
        <v>0</v>
      </c>
      <c r="AG704" t="s">
        <v>8031</v>
      </c>
    </row>
    <row r="705" spans="1:42" x14ac:dyDescent="0.3">
      <c r="A705" t="s">
        <v>8032</v>
      </c>
      <c r="B705" t="str">
        <f>"0002088.51"</f>
        <v>0002088.51</v>
      </c>
      <c r="C705" t="s">
        <v>8033</v>
      </c>
      <c r="D705" t="s">
        <v>1050</v>
      </c>
      <c r="E705">
        <v>1815</v>
      </c>
      <c r="F705">
        <v>660</v>
      </c>
      <c r="G705">
        <v>230</v>
      </c>
      <c r="I705">
        <v>128</v>
      </c>
      <c r="J705">
        <v>180</v>
      </c>
      <c r="K705">
        <v>0</v>
      </c>
      <c r="L705">
        <v>58</v>
      </c>
      <c r="M705">
        <v>55.3</v>
      </c>
      <c r="N705">
        <v>0.33300000000000002</v>
      </c>
      <c r="O705">
        <v>4630055621392</v>
      </c>
      <c r="Q705" t="s">
        <v>1544</v>
      </c>
      <c r="R705" t="s">
        <v>7672</v>
      </c>
      <c r="S705">
        <v>20</v>
      </c>
      <c r="U705" t="s">
        <v>8034</v>
      </c>
      <c r="V705" t="s">
        <v>4460</v>
      </c>
      <c r="Y705">
        <v>9403609009</v>
      </c>
      <c r="Z705" t="s">
        <v>8035</v>
      </c>
      <c r="AA705" t="s">
        <v>8036</v>
      </c>
      <c r="AB705">
        <v>17990</v>
      </c>
      <c r="AC705">
        <v>14992</v>
      </c>
      <c r="AD705" t="s">
        <v>3841</v>
      </c>
      <c r="AE705">
        <v>0</v>
      </c>
      <c r="AF705">
        <v>0</v>
      </c>
      <c r="AG705" t="s">
        <v>8037</v>
      </c>
      <c r="AH705" t="s">
        <v>8038</v>
      </c>
    </row>
    <row r="706" spans="1:42" x14ac:dyDescent="0.3">
      <c r="A706" t="s">
        <v>8039</v>
      </c>
      <c r="B706" t="str">
        <f>"0001816.64"</f>
        <v>0001816.64</v>
      </c>
      <c r="C706" t="s">
        <v>135</v>
      </c>
      <c r="D706" t="s">
        <v>5893</v>
      </c>
      <c r="E706">
        <v>280</v>
      </c>
      <c r="F706">
        <v>260</v>
      </c>
      <c r="G706">
        <v>40</v>
      </c>
      <c r="K706">
        <v>0</v>
      </c>
      <c r="L706" t="s">
        <v>333</v>
      </c>
      <c r="M706">
        <v>0.4</v>
      </c>
      <c r="O706">
        <v>4630039553442</v>
      </c>
      <c r="Q706" t="s">
        <v>1544</v>
      </c>
      <c r="R706" t="s">
        <v>4004</v>
      </c>
      <c r="S706">
        <v>20</v>
      </c>
      <c r="U706" t="s">
        <v>5894</v>
      </c>
      <c r="Y706">
        <v>9403909000</v>
      </c>
      <c r="Z706" t="s">
        <v>8040</v>
      </c>
      <c r="AA706" t="s">
        <v>8041</v>
      </c>
      <c r="AB706">
        <v>800</v>
      </c>
      <c r="AC706">
        <v>667</v>
      </c>
      <c r="AD706" t="s">
        <v>3477</v>
      </c>
      <c r="AE706">
        <v>0</v>
      </c>
      <c r="AF706">
        <v>0</v>
      </c>
      <c r="AG706" t="s">
        <v>8042</v>
      </c>
      <c r="AH706" t="s">
        <v>8043</v>
      </c>
    </row>
    <row r="707" spans="1:42" x14ac:dyDescent="0.3">
      <c r="A707" t="s">
        <v>8044</v>
      </c>
      <c r="B707" t="str">
        <f>"0002232.64"</f>
        <v>0002232.64</v>
      </c>
      <c r="C707" t="s">
        <v>135</v>
      </c>
      <c r="D707" t="s">
        <v>1050</v>
      </c>
      <c r="E707">
        <v>1110</v>
      </c>
      <c r="F707">
        <v>645</v>
      </c>
      <c r="G707">
        <v>95</v>
      </c>
      <c r="I707">
        <v>107</v>
      </c>
      <c r="J707">
        <v>73</v>
      </c>
      <c r="K707">
        <v>0</v>
      </c>
      <c r="L707">
        <v>32</v>
      </c>
      <c r="M707">
        <v>31</v>
      </c>
      <c r="O707">
        <v>4630074141086</v>
      </c>
      <c r="Q707" t="s">
        <v>1544</v>
      </c>
      <c r="R707" t="s">
        <v>4004</v>
      </c>
      <c r="S707">
        <v>20</v>
      </c>
      <c r="U707" t="s">
        <v>5860</v>
      </c>
      <c r="V707" t="s">
        <v>5861</v>
      </c>
      <c r="Y707">
        <v>9403601001</v>
      </c>
      <c r="Z707" t="s">
        <v>8045</v>
      </c>
      <c r="AA707" t="s">
        <v>8046</v>
      </c>
      <c r="AB707">
        <v>2500</v>
      </c>
      <c r="AC707">
        <v>2083</v>
      </c>
      <c r="AD707" t="s">
        <v>3841</v>
      </c>
      <c r="AE707">
        <v>0</v>
      </c>
      <c r="AF707">
        <v>0</v>
      </c>
      <c r="AG707" t="s">
        <v>8047</v>
      </c>
      <c r="AH707" t="s">
        <v>8048</v>
      </c>
      <c r="AI707" t="s">
        <v>8049</v>
      </c>
    </row>
    <row r="708" spans="1:42" x14ac:dyDescent="0.3">
      <c r="A708" t="s">
        <v>8050</v>
      </c>
      <c r="B708" t="str">
        <f>"0002232.65"</f>
        <v>0002232.65</v>
      </c>
      <c r="C708" t="s">
        <v>85</v>
      </c>
      <c r="D708" t="s">
        <v>1050</v>
      </c>
      <c r="E708">
        <v>1110</v>
      </c>
      <c r="F708">
        <v>645</v>
      </c>
      <c r="G708">
        <v>95</v>
      </c>
      <c r="I708">
        <v>107</v>
      </c>
      <c r="J708">
        <v>73</v>
      </c>
      <c r="K708">
        <v>0</v>
      </c>
      <c r="L708">
        <v>32</v>
      </c>
      <c r="M708">
        <v>31</v>
      </c>
      <c r="O708">
        <v>4630074141079</v>
      </c>
      <c r="Q708" t="s">
        <v>1544</v>
      </c>
      <c r="R708" t="s">
        <v>4004</v>
      </c>
      <c r="S708">
        <v>20</v>
      </c>
      <c r="U708" t="s">
        <v>5860</v>
      </c>
      <c r="V708" t="s">
        <v>5861</v>
      </c>
      <c r="Y708">
        <v>9403601001</v>
      </c>
      <c r="Z708" t="s">
        <v>8051</v>
      </c>
      <c r="AA708" t="s">
        <v>8052</v>
      </c>
      <c r="AB708">
        <v>2500</v>
      </c>
      <c r="AC708">
        <v>2083</v>
      </c>
      <c r="AD708" t="s">
        <v>3841</v>
      </c>
      <c r="AE708">
        <v>0</v>
      </c>
      <c r="AF708">
        <v>0</v>
      </c>
      <c r="AG708" t="s">
        <v>8053</v>
      </c>
      <c r="AH708" t="s">
        <v>8054</v>
      </c>
      <c r="AI708" t="s">
        <v>8055</v>
      </c>
    </row>
    <row r="709" spans="1:42" x14ac:dyDescent="0.3">
      <c r="A709" t="s">
        <v>8056</v>
      </c>
      <c r="B709" t="str">
        <f>"0002232.42"</f>
        <v>0002232.42</v>
      </c>
      <c r="C709" t="s">
        <v>1644</v>
      </c>
      <c r="D709" t="s">
        <v>1050</v>
      </c>
      <c r="E709">
        <v>1110</v>
      </c>
      <c r="F709">
        <v>645</v>
      </c>
      <c r="G709">
        <v>95</v>
      </c>
      <c r="I709">
        <v>107</v>
      </c>
      <c r="J709">
        <v>73</v>
      </c>
      <c r="K709">
        <v>0</v>
      </c>
      <c r="L709">
        <v>32</v>
      </c>
      <c r="M709">
        <v>31</v>
      </c>
      <c r="O709">
        <v>4630074141116</v>
      </c>
      <c r="Q709" t="s">
        <v>1544</v>
      </c>
      <c r="R709" t="s">
        <v>4004</v>
      </c>
      <c r="S709">
        <v>20</v>
      </c>
      <c r="U709" t="s">
        <v>5860</v>
      </c>
      <c r="V709" t="s">
        <v>5861</v>
      </c>
      <c r="Y709">
        <v>9403601001</v>
      </c>
      <c r="Z709" t="s">
        <v>8057</v>
      </c>
      <c r="AA709" t="s">
        <v>8058</v>
      </c>
      <c r="AB709">
        <v>2500</v>
      </c>
      <c r="AC709">
        <v>2083</v>
      </c>
      <c r="AD709" t="s">
        <v>3841</v>
      </c>
      <c r="AE709">
        <v>0</v>
      </c>
      <c r="AF709">
        <v>0</v>
      </c>
      <c r="AG709" t="s">
        <v>8059</v>
      </c>
      <c r="AH709" t="s">
        <v>8060</v>
      </c>
      <c r="AI709" t="s">
        <v>8061</v>
      </c>
    </row>
    <row r="710" spans="1:42" x14ac:dyDescent="0.3">
      <c r="A710" t="s">
        <v>8062</v>
      </c>
      <c r="B710" t="str">
        <f>"0001824.12"</f>
        <v>0001824.12</v>
      </c>
      <c r="C710" t="s">
        <v>1830</v>
      </c>
      <c r="D710" t="s">
        <v>305</v>
      </c>
      <c r="E710">
        <v>1310</v>
      </c>
      <c r="F710">
        <v>530</v>
      </c>
      <c r="G710">
        <v>120</v>
      </c>
      <c r="I710">
        <v>86</v>
      </c>
      <c r="J710">
        <v>245</v>
      </c>
      <c r="K710">
        <v>0</v>
      </c>
      <c r="L710" s="1">
        <v>45801</v>
      </c>
      <c r="M710">
        <v>23.1</v>
      </c>
      <c r="O710">
        <v>4630039553978</v>
      </c>
      <c r="Q710" t="s">
        <v>1544</v>
      </c>
      <c r="S710">
        <v>20</v>
      </c>
      <c r="U710" t="s">
        <v>6372</v>
      </c>
      <c r="V710" t="s">
        <v>6274</v>
      </c>
      <c r="Y710">
        <v>9506919000</v>
      </c>
      <c r="Z710" t="s">
        <v>8063</v>
      </c>
      <c r="AA710" t="s">
        <v>8064</v>
      </c>
      <c r="AB710">
        <v>9490</v>
      </c>
      <c r="AC710">
        <v>7908</v>
      </c>
      <c r="AD710" t="s">
        <v>6264</v>
      </c>
      <c r="AE710">
        <v>0</v>
      </c>
      <c r="AF710">
        <v>0</v>
      </c>
      <c r="AG710" t="s">
        <v>8065</v>
      </c>
      <c r="AH710" t="s">
        <v>8066</v>
      </c>
      <c r="AI710" t="s">
        <v>8067</v>
      </c>
      <c r="AJ710" t="s">
        <v>8068</v>
      </c>
      <c r="AK710" t="s">
        <v>8069</v>
      </c>
      <c r="AL710" t="s">
        <v>8070</v>
      </c>
    </row>
    <row r="711" spans="1:42" x14ac:dyDescent="0.3">
      <c r="A711" t="s">
        <v>8071</v>
      </c>
      <c r="B711" t="str">
        <f>"0001934.74"</f>
        <v>0001934.74</v>
      </c>
      <c r="C711" t="s">
        <v>116</v>
      </c>
      <c r="D711" t="s">
        <v>1050</v>
      </c>
      <c r="E711">
        <v>1950</v>
      </c>
      <c r="F711">
        <v>890</v>
      </c>
      <c r="G711">
        <v>215</v>
      </c>
      <c r="I711">
        <v>87</v>
      </c>
      <c r="J711">
        <v>190</v>
      </c>
      <c r="K711">
        <v>0</v>
      </c>
      <c r="L711" t="s">
        <v>7846</v>
      </c>
      <c r="M711">
        <v>86</v>
      </c>
      <c r="N711">
        <v>0.33300000000000002</v>
      </c>
      <c r="O711">
        <v>4630039558072</v>
      </c>
      <c r="Q711" t="s">
        <v>1544</v>
      </c>
      <c r="R711" t="s">
        <v>7820</v>
      </c>
      <c r="S711">
        <v>20</v>
      </c>
      <c r="U711" t="s">
        <v>8072</v>
      </c>
      <c r="V711" t="s">
        <v>4454</v>
      </c>
      <c r="Y711">
        <v>9403609009</v>
      </c>
      <c r="Z711" t="s">
        <v>8073</v>
      </c>
      <c r="AA711" t="s">
        <v>8074</v>
      </c>
      <c r="AB711">
        <v>10000</v>
      </c>
      <c r="AC711">
        <v>8333</v>
      </c>
      <c r="AD711" t="s">
        <v>2472</v>
      </c>
      <c r="AE711">
        <v>0</v>
      </c>
      <c r="AG711" t="s">
        <v>8075</v>
      </c>
      <c r="AH711" t="s">
        <v>8076</v>
      </c>
      <c r="AI711" t="s">
        <v>8077</v>
      </c>
      <c r="AJ711" t="s">
        <v>8078</v>
      </c>
    </row>
    <row r="712" spans="1:42" x14ac:dyDescent="0.3">
      <c r="A712" t="s">
        <v>8079</v>
      </c>
      <c r="B712" t="str">
        <f>"0002040.9"</f>
        <v>0002040.9</v>
      </c>
      <c r="C712" t="s">
        <v>304</v>
      </c>
      <c r="D712" t="s">
        <v>1050</v>
      </c>
      <c r="E712">
        <v>1205</v>
      </c>
      <c r="F712">
        <v>845</v>
      </c>
      <c r="G712">
        <v>285</v>
      </c>
      <c r="H712">
        <v>136</v>
      </c>
      <c r="I712">
        <v>91</v>
      </c>
      <c r="J712">
        <v>80</v>
      </c>
      <c r="K712" t="s">
        <v>8080</v>
      </c>
      <c r="L712">
        <v>51</v>
      </c>
      <c r="M712">
        <v>48.7</v>
      </c>
      <c r="N712">
        <v>0.33300000000000002</v>
      </c>
      <c r="O712">
        <v>4630039559987</v>
      </c>
      <c r="Q712" t="s">
        <v>1544</v>
      </c>
      <c r="R712" t="s">
        <v>7523</v>
      </c>
      <c r="S712">
        <v>20</v>
      </c>
      <c r="U712" t="s">
        <v>8081</v>
      </c>
      <c r="V712" t="s">
        <v>1132</v>
      </c>
      <c r="Y712">
        <v>9403500001</v>
      </c>
      <c r="Z712" t="s">
        <v>8082</v>
      </c>
      <c r="AA712" t="s">
        <v>8083</v>
      </c>
      <c r="AB712">
        <v>11490</v>
      </c>
      <c r="AC712">
        <v>9575</v>
      </c>
      <c r="AD712" t="s">
        <v>2521</v>
      </c>
      <c r="AE712">
        <v>0</v>
      </c>
      <c r="AF712">
        <v>0</v>
      </c>
      <c r="AG712" t="s">
        <v>8084</v>
      </c>
      <c r="AH712" t="s">
        <v>8085</v>
      </c>
      <c r="AI712" t="s">
        <v>8086</v>
      </c>
      <c r="AJ712" t="s">
        <v>8087</v>
      </c>
      <c r="AK712" t="s">
        <v>8088</v>
      </c>
      <c r="AL712" t="s">
        <v>8089</v>
      </c>
    </row>
    <row r="713" spans="1:42" x14ac:dyDescent="0.3">
      <c r="A713" t="s">
        <v>8090</v>
      </c>
      <c r="B713" t="str">
        <f>"0003075-04"</f>
        <v>0003075-04</v>
      </c>
      <c r="C713" t="s">
        <v>304</v>
      </c>
      <c r="D713" t="s">
        <v>280</v>
      </c>
      <c r="E713">
        <v>870</v>
      </c>
      <c r="F713">
        <v>375</v>
      </c>
      <c r="G713">
        <v>605</v>
      </c>
      <c r="H713">
        <v>132</v>
      </c>
      <c r="I713">
        <v>82</v>
      </c>
      <c r="J713">
        <v>87</v>
      </c>
      <c r="K713" t="s">
        <v>8091</v>
      </c>
      <c r="L713">
        <v>24</v>
      </c>
      <c r="M713">
        <v>22.2</v>
      </c>
      <c r="O713">
        <v>4630074141826</v>
      </c>
      <c r="Q713" t="s">
        <v>1544</v>
      </c>
      <c r="R713" t="s">
        <v>1869</v>
      </c>
      <c r="S713">
        <v>20</v>
      </c>
      <c r="U713" t="s">
        <v>8092</v>
      </c>
      <c r="V713" t="s">
        <v>285</v>
      </c>
      <c r="Y713">
        <v>9403500009</v>
      </c>
      <c r="Z713" t="s">
        <v>8093</v>
      </c>
      <c r="AA713" t="s">
        <v>8094</v>
      </c>
      <c r="AB713">
        <v>20760</v>
      </c>
      <c r="AC713">
        <v>17300</v>
      </c>
      <c r="AD713" t="s">
        <v>4313</v>
      </c>
      <c r="AE713">
        <v>0</v>
      </c>
      <c r="AF713">
        <v>0</v>
      </c>
      <c r="AG713" t="s">
        <v>8095</v>
      </c>
      <c r="AH713" t="s">
        <v>8096</v>
      </c>
      <c r="AI713" t="s">
        <v>8097</v>
      </c>
      <c r="AJ713" t="s">
        <v>8098</v>
      </c>
      <c r="AK713" t="s">
        <v>8099</v>
      </c>
      <c r="AL713" t="s">
        <v>8100</v>
      </c>
      <c r="AM713" t="s">
        <v>8101</v>
      </c>
      <c r="AN713" t="s">
        <v>8102</v>
      </c>
      <c r="AO713" t="s">
        <v>8103</v>
      </c>
      <c r="AP713" t="s">
        <v>8104</v>
      </c>
    </row>
    <row r="714" spans="1:42" x14ac:dyDescent="0.3">
      <c r="A714" t="s">
        <v>8105</v>
      </c>
      <c r="B714" t="str">
        <f>"0002082.55"</f>
        <v>0002082.55</v>
      </c>
      <c r="C714" t="s">
        <v>1718</v>
      </c>
      <c r="D714" t="s">
        <v>1050</v>
      </c>
      <c r="E714">
        <v>1450</v>
      </c>
      <c r="F714">
        <v>650</v>
      </c>
      <c r="G714">
        <v>55</v>
      </c>
      <c r="I714">
        <v>140</v>
      </c>
      <c r="J714">
        <v>62</v>
      </c>
      <c r="K714">
        <v>0</v>
      </c>
      <c r="L714" s="1">
        <v>45832</v>
      </c>
      <c r="M714">
        <v>23.1</v>
      </c>
      <c r="O714">
        <v>4630055621071</v>
      </c>
      <c r="Q714" t="s">
        <v>1544</v>
      </c>
      <c r="R714" t="s">
        <v>7801</v>
      </c>
      <c r="S714">
        <v>20</v>
      </c>
      <c r="U714" t="s">
        <v>8106</v>
      </c>
      <c r="V714" t="s">
        <v>1179</v>
      </c>
      <c r="Y714">
        <v>9403903000</v>
      </c>
      <c r="Z714" t="s">
        <v>8107</v>
      </c>
      <c r="AA714" t="s">
        <v>8108</v>
      </c>
      <c r="AB714">
        <v>6000</v>
      </c>
      <c r="AC714">
        <v>5000</v>
      </c>
      <c r="AD714" t="s">
        <v>8109</v>
      </c>
      <c r="AE714">
        <v>0</v>
      </c>
      <c r="AF714">
        <v>5</v>
      </c>
      <c r="AG714" t="s">
        <v>8110</v>
      </c>
      <c r="AH714" t="s">
        <v>8111</v>
      </c>
      <c r="AI714" t="s">
        <v>8112</v>
      </c>
      <c r="AJ714" t="s">
        <v>8113</v>
      </c>
    </row>
    <row r="715" spans="1:42" x14ac:dyDescent="0.3">
      <c r="A715" t="s">
        <v>8114</v>
      </c>
      <c r="B715" t="str">
        <f>"0002082.112"</f>
        <v>0002082.112</v>
      </c>
      <c r="C715" t="s">
        <v>7710</v>
      </c>
      <c r="D715" t="s">
        <v>1050</v>
      </c>
      <c r="E715">
        <v>1450</v>
      </c>
      <c r="F715">
        <v>650</v>
      </c>
      <c r="G715">
        <v>55</v>
      </c>
      <c r="I715">
        <v>140</v>
      </c>
      <c r="J715">
        <v>62</v>
      </c>
      <c r="K715">
        <v>0</v>
      </c>
      <c r="L715" s="1">
        <v>45832</v>
      </c>
      <c r="M715">
        <v>23.1</v>
      </c>
      <c r="O715">
        <v>4630055621088</v>
      </c>
      <c r="Q715" t="s">
        <v>1544</v>
      </c>
      <c r="R715" t="s">
        <v>7801</v>
      </c>
      <c r="S715">
        <v>20</v>
      </c>
      <c r="U715" t="s">
        <v>8106</v>
      </c>
      <c r="V715" t="s">
        <v>1179</v>
      </c>
      <c r="Y715">
        <v>9403903000</v>
      </c>
      <c r="Z715" t="s">
        <v>8115</v>
      </c>
      <c r="AA715" t="s">
        <v>8116</v>
      </c>
      <c r="AB715">
        <v>6000</v>
      </c>
      <c r="AC715">
        <v>5000</v>
      </c>
      <c r="AD715" t="s">
        <v>8109</v>
      </c>
      <c r="AE715">
        <v>0</v>
      </c>
      <c r="AF715">
        <v>2</v>
      </c>
      <c r="AG715" t="s">
        <v>8117</v>
      </c>
      <c r="AH715" t="s">
        <v>8118</v>
      </c>
      <c r="AI715" t="s">
        <v>8119</v>
      </c>
    </row>
    <row r="716" spans="1:42" x14ac:dyDescent="0.3">
      <c r="A716" t="s">
        <v>8120</v>
      </c>
      <c r="B716" t="str">
        <f>"0002082.115"</f>
        <v>0002082.115</v>
      </c>
      <c r="C716" t="s">
        <v>7755</v>
      </c>
      <c r="D716" t="s">
        <v>1050</v>
      </c>
      <c r="E716">
        <v>1450</v>
      </c>
      <c r="F716">
        <v>650</v>
      </c>
      <c r="G716">
        <v>55</v>
      </c>
      <c r="I716">
        <v>140</v>
      </c>
      <c r="J716">
        <v>62</v>
      </c>
      <c r="K716">
        <v>0</v>
      </c>
      <c r="L716" s="1">
        <v>45832</v>
      </c>
      <c r="M716">
        <v>23.1</v>
      </c>
      <c r="O716">
        <v>4630055621095</v>
      </c>
      <c r="Q716" t="s">
        <v>1544</v>
      </c>
      <c r="R716" t="s">
        <v>7801</v>
      </c>
      <c r="S716">
        <v>20</v>
      </c>
      <c r="U716" t="s">
        <v>8106</v>
      </c>
      <c r="V716" t="s">
        <v>8121</v>
      </c>
      <c r="Y716">
        <v>9403903000</v>
      </c>
      <c r="Z716" t="s">
        <v>8122</v>
      </c>
      <c r="AA716" t="s">
        <v>8123</v>
      </c>
      <c r="AB716">
        <v>5500</v>
      </c>
      <c r="AC716">
        <v>4583</v>
      </c>
      <c r="AD716" t="s">
        <v>8109</v>
      </c>
      <c r="AE716">
        <v>0</v>
      </c>
      <c r="AF716">
        <v>0</v>
      </c>
      <c r="AG716" t="s">
        <v>8124</v>
      </c>
      <c r="AH716" t="s">
        <v>8125</v>
      </c>
      <c r="AI716" t="s">
        <v>8126</v>
      </c>
    </row>
    <row r="717" spans="1:42" x14ac:dyDescent="0.3">
      <c r="A717" t="s">
        <v>8127</v>
      </c>
      <c r="B717" t="str">
        <f>"0002082.113"</f>
        <v>0002082.113</v>
      </c>
      <c r="C717" t="s">
        <v>7763</v>
      </c>
      <c r="D717" t="s">
        <v>1050</v>
      </c>
      <c r="E717">
        <v>1450</v>
      </c>
      <c r="F717">
        <v>650</v>
      </c>
      <c r="G717">
        <v>55</v>
      </c>
      <c r="I717">
        <v>140</v>
      </c>
      <c r="J717">
        <v>62</v>
      </c>
      <c r="K717">
        <v>0</v>
      </c>
      <c r="L717" s="1">
        <v>45832</v>
      </c>
      <c r="M717">
        <v>23.1</v>
      </c>
      <c r="O717">
        <v>4630055621101</v>
      </c>
      <c r="Q717" t="s">
        <v>1544</v>
      </c>
      <c r="R717" t="s">
        <v>7801</v>
      </c>
      <c r="S717">
        <v>20</v>
      </c>
      <c r="U717" t="s">
        <v>8106</v>
      </c>
      <c r="V717" t="s">
        <v>1179</v>
      </c>
      <c r="Y717">
        <v>9403903000</v>
      </c>
      <c r="Z717" t="s">
        <v>8128</v>
      </c>
      <c r="AA717" t="s">
        <v>8129</v>
      </c>
      <c r="AB717">
        <v>6000</v>
      </c>
      <c r="AC717">
        <v>5000</v>
      </c>
      <c r="AD717" t="s">
        <v>8109</v>
      </c>
      <c r="AE717">
        <v>0</v>
      </c>
      <c r="AF717">
        <v>2</v>
      </c>
      <c r="AG717" t="s">
        <v>8130</v>
      </c>
      <c r="AH717" t="s">
        <v>8131</v>
      </c>
      <c r="AI717" t="s">
        <v>8132</v>
      </c>
      <c r="AJ717" t="s">
        <v>8133</v>
      </c>
    </row>
    <row r="718" spans="1:42" x14ac:dyDescent="0.3">
      <c r="A718" t="s">
        <v>8134</v>
      </c>
      <c r="B718" t="str">
        <f>"0002082.114"</f>
        <v>0002082.114</v>
      </c>
      <c r="C718" t="s">
        <v>7747</v>
      </c>
      <c r="D718" t="s">
        <v>1050</v>
      </c>
      <c r="E718">
        <v>1450</v>
      </c>
      <c r="F718">
        <v>650</v>
      </c>
      <c r="G718">
        <v>55</v>
      </c>
      <c r="I718">
        <v>140</v>
      </c>
      <c r="J718">
        <v>62</v>
      </c>
      <c r="K718">
        <v>0</v>
      </c>
      <c r="L718" s="1">
        <v>45832</v>
      </c>
      <c r="M718">
        <v>23.1</v>
      </c>
      <c r="O718">
        <v>4630055621118</v>
      </c>
      <c r="Q718" t="s">
        <v>1544</v>
      </c>
      <c r="R718" t="s">
        <v>7801</v>
      </c>
      <c r="S718">
        <v>20</v>
      </c>
      <c r="U718" t="s">
        <v>8106</v>
      </c>
      <c r="V718" t="s">
        <v>1179</v>
      </c>
      <c r="Y718">
        <v>9403903000</v>
      </c>
      <c r="Z718" t="s">
        <v>8135</v>
      </c>
      <c r="AA718" t="s">
        <v>8136</v>
      </c>
      <c r="AB718">
        <v>6000</v>
      </c>
      <c r="AC718">
        <v>5000</v>
      </c>
      <c r="AD718" t="s">
        <v>8109</v>
      </c>
      <c r="AE718">
        <v>0</v>
      </c>
      <c r="AF718">
        <v>3</v>
      </c>
      <c r="AG718" t="s">
        <v>8137</v>
      </c>
      <c r="AH718" t="s">
        <v>8138</v>
      </c>
      <c r="AI718" t="s">
        <v>8139</v>
      </c>
    </row>
    <row r="719" spans="1:42" x14ac:dyDescent="0.3">
      <c r="A719" t="s">
        <v>8140</v>
      </c>
      <c r="B719" t="str">
        <f>"0002105.9"</f>
        <v>0002105.9</v>
      </c>
      <c r="C719" t="s">
        <v>304</v>
      </c>
      <c r="D719" t="s">
        <v>1050</v>
      </c>
      <c r="E719">
        <v>1445</v>
      </c>
      <c r="F719">
        <v>345</v>
      </c>
      <c r="G719">
        <v>135</v>
      </c>
      <c r="I719">
        <v>138</v>
      </c>
      <c r="J719">
        <v>142</v>
      </c>
      <c r="K719">
        <v>0</v>
      </c>
      <c r="L719" s="1">
        <v>45899</v>
      </c>
      <c r="M719">
        <v>30.1</v>
      </c>
      <c r="O719">
        <v>4630055622092</v>
      </c>
      <c r="Q719" t="s">
        <v>1544</v>
      </c>
      <c r="R719" t="s">
        <v>5418</v>
      </c>
      <c r="S719">
        <v>20</v>
      </c>
      <c r="U719" t="s">
        <v>5485</v>
      </c>
      <c r="V719" t="s">
        <v>5420</v>
      </c>
      <c r="Y719">
        <v>9403601001</v>
      </c>
      <c r="Z719" t="s">
        <v>8141</v>
      </c>
      <c r="AA719" t="s">
        <v>8142</v>
      </c>
      <c r="AB719">
        <v>6990</v>
      </c>
      <c r="AC719">
        <v>5825</v>
      </c>
      <c r="AD719" t="s">
        <v>2472</v>
      </c>
      <c r="AE719">
        <v>0</v>
      </c>
      <c r="AF719">
        <v>0</v>
      </c>
      <c r="AG719" t="s">
        <v>8143</v>
      </c>
      <c r="AH719" t="s">
        <v>8144</v>
      </c>
      <c r="AI719" t="s">
        <v>8145</v>
      </c>
      <c r="AJ719" t="s">
        <v>8146</v>
      </c>
    </row>
    <row r="720" spans="1:42" x14ac:dyDescent="0.3">
      <c r="A720" t="s">
        <v>8147</v>
      </c>
      <c r="B720" t="str">
        <f>"0001771.11"</f>
        <v>0001771.11</v>
      </c>
      <c r="C720" t="s">
        <v>135</v>
      </c>
      <c r="D720" t="s">
        <v>305</v>
      </c>
      <c r="E720">
        <v>1310</v>
      </c>
      <c r="F720">
        <v>530</v>
      </c>
      <c r="G720">
        <v>120</v>
      </c>
      <c r="I720">
        <v>86</v>
      </c>
      <c r="J720">
        <v>245</v>
      </c>
      <c r="K720">
        <v>0</v>
      </c>
      <c r="L720" s="1">
        <v>45684</v>
      </c>
      <c r="M720">
        <v>25.7</v>
      </c>
      <c r="O720">
        <v>4630039552162</v>
      </c>
      <c r="Q720" t="s">
        <v>1544</v>
      </c>
      <c r="S720">
        <v>20</v>
      </c>
      <c r="U720" t="s">
        <v>6297</v>
      </c>
      <c r="V720" t="s">
        <v>6274</v>
      </c>
      <c r="Y720">
        <v>9506919000</v>
      </c>
      <c r="Z720" t="s">
        <v>8148</v>
      </c>
      <c r="AA720" t="s">
        <v>8149</v>
      </c>
      <c r="AB720">
        <v>10990</v>
      </c>
      <c r="AC720">
        <v>9158</v>
      </c>
      <c r="AD720" t="s">
        <v>6264</v>
      </c>
      <c r="AE720">
        <v>0</v>
      </c>
      <c r="AF720">
        <v>0</v>
      </c>
      <c r="AG720" t="s">
        <v>8150</v>
      </c>
      <c r="AH720" t="s">
        <v>8151</v>
      </c>
      <c r="AI720" t="s">
        <v>8152</v>
      </c>
      <c r="AJ720" t="s">
        <v>8153</v>
      </c>
      <c r="AK720" t="s">
        <v>8154</v>
      </c>
      <c r="AL720" t="s">
        <v>8155</v>
      </c>
      <c r="AM720" t="s">
        <v>8156</v>
      </c>
      <c r="AN720" t="s">
        <v>8157</v>
      </c>
    </row>
    <row r="721" spans="1:51" x14ac:dyDescent="0.3">
      <c r="A721" t="s">
        <v>8158</v>
      </c>
      <c r="B721" t="str">
        <f>"0002135-14"</f>
        <v>0002135-14</v>
      </c>
      <c r="C721" t="s">
        <v>1718</v>
      </c>
      <c r="D721" t="s">
        <v>1831</v>
      </c>
      <c r="E721">
        <v>800</v>
      </c>
      <c r="F721">
        <v>750</v>
      </c>
      <c r="G721">
        <v>160</v>
      </c>
      <c r="H721">
        <v>73</v>
      </c>
      <c r="I721">
        <v>72</v>
      </c>
      <c r="J721">
        <v>100</v>
      </c>
      <c r="K721" t="s">
        <v>3614</v>
      </c>
      <c r="L721" s="1">
        <v>45753</v>
      </c>
      <c r="M721">
        <v>5.5</v>
      </c>
      <c r="O721">
        <v>4630055624256</v>
      </c>
      <c r="Q721" t="s">
        <v>1544</v>
      </c>
      <c r="R721" t="s">
        <v>7139</v>
      </c>
      <c r="S721">
        <v>10</v>
      </c>
      <c r="U721" t="s">
        <v>8159</v>
      </c>
      <c r="V721" t="s">
        <v>1833</v>
      </c>
      <c r="Y721">
        <v>9401710009</v>
      </c>
      <c r="Z721" t="s">
        <v>8160</v>
      </c>
      <c r="AA721" t="s">
        <v>8161</v>
      </c>
      <c r="AB721">
        <v>3690</v>
      </c>
      <c r="AC721">
        <v>3075</v>
      </c>
      <c r="AD721" t="s">
        <v>1836</v>
      </c>
      <c r="AE721">
        <v>0</v>
      </c>
      <c r="AF721">
        <v>0</v>
      </c>
      <c r="AG721" t="s">
        <v>8162</v>
      </c>
      <c r="AH721" t="s">
        <v>8163</v>
      </c>
      <c r="AI721" t="s">
        <v>8164</v>
      </c>
      <c r="AJ721" t="s">
        <v>8165</v>
      </c>
      <c r="AK721" t="s">
        <v>8166</v>
      </c>
      <c r="AL721" t="s">
        <v>8167</v>
      </c>
      <c r="AM721" t="s">
        <v>8168</v>
      </c>
      <c r="AN721" t="s">
        <v>8169</v>
      </c>
      <c r="AO721" t="s">
        <v>8170</v>
      </c>
      <c r="AP721" t="s">
        <v>8171</v>
      </c>
      <c r="AQ721" t="s">
        <v>8172</v>
      </c>
      <c r="AR721" t="s">
        <v>8173</v>
      </c>
    </row>
    <row r="722" spans="1:51" x14ac:dyDescent="0.3">
      <c r="A722" t="s">
        <v>8174</v>
      </c>
      <c r="B722" t="str">
        <f>"0002169.9"</f>
        <v>0002169.9</v>
      </c>
      <c r="C722" t="s">
        <v>304</v>
      </c>
      <c r="D722" t="s">
        <v>1050</v>
      </c>
      <c r="E722">
        <v>810</v>
      </c>
      <c r="F722">
        <v>635</v>
      </c>
      <c r="G722">
        <v>135</v>
      </c>
      <c r="I722">
        <v>75</v>
      </c>
      <c r="J722">
        <v>69</v>
      </c>
      <c r="K722">
        <v>0</v>
      </c>
      <c r="L722" s="1">
        <v>45808</v>
      </c>
      <c r="M722">
        <v>30.5</v>
      </c>
      <c r="O722">
        <v>4630055629381</v>
      </c>
      <c r="Q722" t="s">
        <v>1544</v>
      </c>
      <c r="R722" t="s">
        <v>1869</v>
      </c>
      <c r="S722">
        <v>20</v>
      </c>
      <c r="U722" t="s">
        <v>8175</v>
      </c>
      <c r="V722" t="s">
        <v>181</v>
      </c>
      <c r="Y722">
        <v>9403601001</v>
      </c>
      <c r="Z722" t="s">
        <v>8176</v>
      </c>
      <c r="AA722" t="s">
        <v>8177</v>
      </c>
      <c r="AB722">
        <v>4990</v>
      </c>
      <c r="AC722">
        <v>4158</v>
      </c>
      <c r="AD722" t="s">
        <v>2592</v>
      </c>
      <c r="AE722">
        <v>0</v>
      </c>
      <c r="AF722">
        <v>0</v>
      </c>
      <c r="AG722" t="s">
        <v>8178</v>
      </c>
      <c r="AH722" t="s">
        <v>8179</v>
      </c>
      <c r="AI722" t="s">
        <v>8180</v>
      </c>
      <c r="AJ722" t="s">
        <v>8181</v>
      </c>
      <c r="AK722" t="s">
        <v>8182</v>
      </c>
      <c r="AL722" t="s">
        <v>8183</v>
      </c>
      <c r="AM722" t="s">
        <v>8184</v>
      </c>
      <c r="AN722" t="s">
        <v>8185</v>
      </c>
    </row>
    <row r="723" spans="1:51" x14ac:dyDescent="0.3">
      <c r="A723" t="s">
        <v>8186</v>
      </c>
      <c r="B723" t="str">
        <f>"0002088.42"</f>
        <v>0002088.42</v>
      </c>
      <c r="C723" t="s">
        <v>1644</v>
      </c>
      <c r="D723" t="s">
        <v>1050</v>
      </c>
      <c r="E723">
        <v>1815</v>
      </c>
      <c r="F723">
        <v>660</v>
      </c>
      <c r="G723">
        <v>230</v>
      </c>
      <c r="I723">
        <v>128</v>
      </c>
      <c r="J723">
        <v>180</v>
      </c>
      <c r="K723">
        <v>0</v>
      </c>
      <c r="L723">
        <v>58</v>
      </c>
      <c r="M723">
        <v>55.3</v>
      </c>
      <c r="N723">
        <v>0.33300000000000002</v>
      </c>
      <c r="O723">
        <v>4630055621378</v>
      </c>
      <c r="Q723" t="s">
        <v>1544</v>
      </c>
      <c r="R723" t="s">
        <v>7672</v>
      </c>
      <c r="S723">
        <v>20</v>
      </c>
      <c r="U723" t="s">
        <v>8034</v>
      </c>
      <c r="V723" t="s">
        <v>4460</v>
      </c>
      <c r="Y723">
        <v>9403609009</v>
      </c>
      <c r="Z723" t="s">
        <v>8187</v>
      </c>
      <c r="AA723" t="s">
        <v>8188</v>
      </c>
      <c r="AB723">
        <v>17990</v>
      </c>
      <c r="AC723">
        <v>14992</v>
      </c>
      <c r="AD723" t="s">
        <v>3841</v>
      </c>
      <c r="AE723">
        <v>0</v>
      </c>
      <c r="AF723">
        <v>0</v>
      </c>
      <c r="AG723" t="s">
        <v>8189</v>
      </c>
      <c r="AH723" t="s">
        <v>8190</v>
      </c>
      <c r="AI723" t="s">
        <v>8191</v>
      </c>
    </row>
    <row r="724" spans="1:51" x14ac:dyDescent="0.3">
      <c r="A724" t="s">
        <v>8192</v>
      </c>
      <c r="B724" t="str">
        <f>"0002088.55"</f>
        <v>0002088.55</v>
      </c>
      <c r="C724" t="s">
        <v>1718</v>
      </c>
      <c r="D724" t="s">
        <v>1050</v>
      </c>
      <c r="E724">
        <v>1815</v>
      </c>
      <c r="F724">
        <v>660</v>
      </c>
      <c r="G724">
        <v>230</v>
      </c>
      <c r="I724">
        <v>128</v>
      </c>
      <c r="J724">
        <v>180</v>
      </c>
      <c r="K724">
        <v>0</v>
      </c>
      <c r="L724">
        <v>58</v>
      </c>
      <c r="M724">
        <v>55.3</v>
      </c>
      <c r="N724">
        <v>0.33300000000000002</v>
      </c>
      <c r="O724">
        <v>4630055621385</v>
      </c>
      <c r="Q724" t="s">
        <v>1544</v>
      </c>
      <c r="R724" t="s">
        <v>7672</v>
      </c>
      <c r="S724">
        <v>20</v>
      </c>
      <c r="U724" t="s">
        <v>8034</v>
      </c>
      <c r="V724" t="s">
        <v>4460</v>
      </c>
      <c r="Y724">
        <v>9403609009</v>
      </c>
      <c r="Z724" t="s">
        <v>8193</v>
      </c>
      <c r="AA724" t="s">
        <v>8194</v>
      </c>
      <c r="AB724">
        <v>17990</v>
      </c>
      <c r="AC724">
        <v>14992</v>
      </c>
      <c r="AD724" t="s">
        <v>3841</v>
      </c>
      <c r="AE724">
        <v>0</v>
      </c>
      <c r="AF724">
        <v>0</v>
      </c>
      <c r="AG724" t="s">
        <v>8195</v>
      </c>
      <c r="AH724" t="s">
        <v>8196</v>
      </c>
    </row>
    <row r="725" spans="1:51" x14ac:dyDescent="0.3">
      <c r="A725" t="s">
        <v>8197</v>
      </c>
      <c r="B725" t="str">
        <f>"0001972-3"</f>
        <v>0001972-3</v>
      </c>
      <c r="C725" t="s">
        <v>1718</v>
      </c>
      <c r="D725" t="s">
        <v>110</v>
      </c>
      <c r="E725">
        <v>750</v>
      </c>
      <c r="F725">
        <v>500</v>
      </c>
      <c r="G725">
        <v>30</v>
      </c>
      <c r="K725">
        <v>0</v>
      </c>
      <c r="L725" t="s">
        <v>756</v>
      </c>
      <c r="M725">
        <v>0.3</v>
      </c>
      <c r="O725">
        <v>4630039557372</v>
      </c>
      <c r="Q725" t="s">
        <v>3553</v>
      </c>
      <c r="R725" t="s">
        <v>6412</v>
      </c>
      <c r="S725">
        <v>10</v>
      </c>
      <c r="U725" t="s">
        <v>8198</v>
      </c>
      <c r="V725" t="s">
        <v>8199</v>
      </c>
      <c r="Y725">
        <v>6209200000</v>
      </c>
      <c r="Z725" t="s">
        <v>8200</v>
      </c>
      <c r="AA725" t="s">
        <v>8201</v>
      </c>
      <c r="AB725">
        <v>1290</v>
      </c>
      <c r="AC725">
        <v>1075</v>
      </c>
      <c r="AD725" t="s">
        <v>250</v>
      </c>
      <c r="AE725">
        <v>0</v>
      </c>
      <c r="AF725">
        <v>0</v>
      </c>
      <c r="AG725" t="s">
        <v>8202</v>
      </c>
      <c r="AH725" t="s">
        <v>8203</v>
      </c>
      <c r="AI725" t="s">
        <v>8204</v>
      </c>
      <c r="AJ725" t="s">
        <v>8205</v>
      </c>
      <c r="AK725" t="s">
        <v>8206</v>
      </c>
      <c r="AL725" t="s">
        <v>8207</v>
      </c>
      <c r="AM725" t="s">
        <v>8208</v>
      </c>
      <c r="AN725" t="s">
        <v>8209</v>
      </c>
      <c r="AO725" t="s">
        <v>8210</v>
      </c>
      <c r="AP725" t="s">
        <v>8211</v>
      </c>
    </row>
    <row r="726" spans="1:51" x14ac:dyDescent="0.3">
      <c r="A726" t="s">
        <v>8212</v>
      </c>
      <c r="B726" t="str">
        <f>"0001973-2"</f>
        <v>0001973-2</v>
      </c>
      <c r="C726" t="s">
        <v>1397</v>
      </c>
      <c r="D726" t="s">
        <v>110</v>
      </c>
      <c r="E726">
        <v>750</v>
      </c>
      <c r="F726">
        <v>500</v>
      </c>
      <c r="G726">
        <v>30</v>
      </c>
      <c r="K726">
        <v>0</v>
      </c>
      <c r="L726" t="s">
        <v>756</v>
      </c>
      <c r="M726">
        <v>0.3</v>
      </c>
      <c r="O726">
        <v>4630039557389</v>
      </c>
      <c r="Q726" t="s">
        <v>3553</v>
      </c>
      <c r="R726" t="s">
        <v>5574</v>
      </c>
      <c r="S726">
        <v>10</v>
      </c>
      <c r="U726" t="s">
        <v>8198</v>
      </c>
      <c r="V726" t="s">
        <v>8199</v>
      </c>
      <c r="Y726">
        <v>6209200000</v>
      </c>
      <c r="Z726" t="s">
        <v>8213</v>
      </c>
      <c r="AA726" t="s">
        <v>8214</v>
      </c>
      <c r="AB726">
        <v>1290</v>
      </c>
      <c r="AC726">
        <v>1075</v>
      </c>
      <c r="AD726" t="s">
        <v>250</v>
      </c>
      <c r="AE726">
        <v>0</v>
      </c>
      <c r="AF726">
        <v>0</v>
      </c>
      <c r="AG726" t="s">
        <v>8215</v>
      </c>
      <c r="AH726" t="s">
        <v>8216</v>
      </c>
      <c r="AI726" t="s">
        <v>8217</v>
      </c>
      <c r="AJ726" t="s">
        <v>8218</v>
      </c>
      <c r="AK726" t="s">
        <v>8219</v>
      </c>
      <c r="AL726" t="s">
        <v>8220</v>
      </c>
      <c r="AM726" t="s">
        <v>8221</v>
      </c>
      <c r="AN726" t="s">
        <v>8222</v>
      </c>
      <c r="AO726" t="s">
        <v>8223</v>
      </c>
      <c r="AP726" t="s">
        <v>8224</v>
      </c>
    </row>
    <row r="727" spans="1:51" x14ac:dyDescent="0.3">
      <c r="A727" t="s">
        <v>8225</v>
      </c>
      <c r="B727" t="str">
        <f>"0001974-22"</f>
        <v>0001974-22</v>
      </c>
      <c r="C727" t="s">
        <v>4328</v>
      </c>
      <c r="D727" t="s">
        <v>110</v>
      </c>
      <c r="E727">
        <v>750</v>
      </c>
      <c r="F727">
        <v>500</v>
      </c>
      <c r="G727">
        <v>30</v>
      </c>
      <c r="K727">
        <v>0</v>
      </c>
      <c r="L727" t="s">
        <v>756</v>
      </c>
      <c r="M727">
        <v>0.3</v>
      </c>
      <c r="O727">
        <v>4630039557396</v>
      </c>
      <c r="Q727" t="s">
        <v>3553</v>
      </c>
      <c r="R727" t="s">
        <v>4330</v>
      </c>
      <c r="S727">
        <v>10</v>
      </c>
      <c r="U727" t="s">
        <v>8198</v>
      </c>
      <c r="V727" t="s">
        <v>8199</v>
      </c>
      <c r="Y727">
        <v>6209300000</v>
      </c>
      <c r="Z727" t="s">
        <v>8226</v>
      </c>
      <c r="AA727" t="s">
        <v>8227</v>
      </c>
      <c r="AB727">
        <v>1290</v>
      </c>
      <c r="AC727">
        <v>1075</v>
      </c>
      <c r="AD727" t="s">
        <v>250</v>
      </c>
      <c r="AE727">
        <v>0</v>
      </c>
      <c r="AF727">
        <v>0</v>
      </c>
      <c r="AG727" t="s">
        <v>8228</v>
      </c>
      <c r="AH727" t="s">
        <v>8229</v>
      </c>
      <c r="AI727" t="s">
        <v>8230</v>
      </c>
      <c r="AJ727" t="s">
        <v>8231</v>
      </c>
      <c r="AK727" t="s">
        <v>8232</v>
      </c>
      <c r="AL727" t="s">
        <v>8233</v>
      </c>
      <c r="AM727" t="s">
        <v>8234</v>
      </c>
      <c r="AN727" t="s">
        <v>8235</v>
      </c>
      <c r="AO727" t="s">
        <v>8236</v>
      </c>
      <c r="AP727" t="s">
        <v>8237</v>
      </c>
      <c r="AQ727" t="s">
        <v>8238</v>
      </c>
    </row>
    <row r="728" spans="1:51" x14ac:dyDescent="0.3">
      <c r="A728" t="s">
        <v>8239</v>
      </c>
      <c r="B728" t="str">
        <f>"0003073"</f>
        <v>0003073</v>
      </c>
      <c r="D728" t="s">
        <v>280</v>
      </c>
      <c r="E728">
        <v>855</v>
      </c>
      <c r="F728">
        <v>615</v>
      </c>
      <c r="G728">
        <v>325</v>
      </c>
      <c r="H728">
        <v>124</v>
      </c>
      <c r="I728">
        <v>65</v>
      </c>
      <c r="J728">
        <v>86</v>
      </c>
      <c r="K728" t="s">
        <v>6984</v>
      </c>
      <c r="L728" s="1">
        <v>45833</v>
      </c>
      <c r="M728">
        <v>22.6</v>
      </c>
      <c r="O728">
        <v>4630074141765</v>
      </c>
      <c r="Q728" t="s">
        <v>1544</v>
      </c>
      <c r="R728" t="s">
        <v>1869</v>
      </c>
      <c r="S728">
        <v>10</v>
      </c>
      <c r="U728" t="s">
        <v>6985</v>
      </c>
      <c r="V728" t="s">
        <v>854</v>
      </c>
      <c r="Y728">
        <v>9403500009</v>
      </c>
      <c r="Z728" t="s">
        <v>8240</v>
      </c>
      <c r="AA728" t="s">
        <v>8241</v>
      </c>
      <c r="AB728">
        <v>16766</v>
      </c>
      <c r="AC728">
        <v>13972</v>
      </c>
      <c r="AD728" t="s">
        <v>4313</v>
      </c>
      <c r="AE728">
        <v>0</v>
      </c>
      <c r="AF728">
        <v>0</v>
      </c>
      <c r="AG728" t="s">
        <v>8242</v>
      </c>
      <c r="AH728" t="s">
        <v>8243</v>
      </c>
      <c r="AI728" t="s">
        <v>8244</v>
      </c>
      <c r="AJ728" t="s">
        <v>8245</v>
      </c>
      <c r="AK728" t="s">
        <v>8246</v>
      </c>
      <c r="AL728" t="s">
        <v>8247</v>
      </c>
      <c r="AM728" t="s">
        <v>8248</v>
      </c>
      <c r="AN728" t="s">
        <v>8249</v>
      </c>
      <c r="AO728" t="s">
        <v>8250</v>
      </c>
      <c r="AP728" t="s">
        <v>8251</v>
      </c>
      <c r="AQ728" t="s">
        <v>8252</v>
      </c>
      <c r="AR728" t="s">
        <v>8253</v>
      </c>
      <c r="AS728" t="s">
        <v>8254</v>
      </c>
    </row>
    <row r="729" spans="1:51" x14ac:dyDescent="0.3">
      <c r="A729" t="s">
        <v>8255</v>
      </c>
      <c r="B729" t="str">
        <f>"0003073-20"</f>
        <v>0003073-20</v>
      </c>
      <c r="C729" t="s">
        <v>4533</v>
      </c>
      <c r="D729" t="s">
        <v>280</v>
      </c>
      <c r="E729">
        <v>855</v>
      </c>
      <c r="F729">
        <v>615</v>
      </c>
      <c r="G729">
        <v>325</v>
      </c>
      <c r="H729">
        <v>124</v>
      </c>
      <c r="I729">
        <v>65</v>
      </c>
      <c r="J729">
        <v>86</v>
      </c>
      <c r="K729" t="s">
        <v>6984</v>
      </c>
      <c r="L729" s="1">
        <v>45833</v>
      </c>
      <c r="M729">
        <v>22.6</v>
      </c>
      <c r="O729">
        <v>4630074144391</v>
      </c>
      <c r="Q729" t="s">
        <v>1544</v>
      </c>
      <c r="R729" t="s">
        <v>1869</v>
      </c>
      <c r="S729">
        <v>10</v>
      </c>
      <c r="U729" t="s">
        <v>6985</v>
      </c>
      <c r="V729" t="s">
        <v>285</v>
      </c>
      <c r="Y729">
        <v>9403500009</v>
      </c>
      <c r="Z729" t="s">
        <v>8256</v>
      </c>
      <c r="AA729" t="s">
        <v>8257</v>
      </c>
      <c r="AB729">
        <v>12990</v>
      </c>
      <c r="AC729">
        <v>10825</v>
      </c>
      <c r="AD729" t="s">
        <v>4313</v>
      </c>
      <c r="AE729">
        <v>0</v>
      </c>
      <c r="AF729">
        <v>0</v>
      </c>
      <c r="AG729" t="s">
        <v>8258</v>
      </c>
      <c r="AH729" t="s">
        <v>8259</v>
      </c>
      <c r="AI729" t="s">
        <v>8260</v>
      </c>
      <c r="AJ729" t="s">
        <v>8261</v>
      </c>
      <c r="AK729" t="s">
        <v>8262</v>
      </c>
      <c r="AL729" t="s">
        <v>8263</v>
      </c>
      <c r="AM729" t="s">
        <v>8264</v>
      </c>
      <c r="AN729" t="s">
        <v>8265</v>
      </c>
      <c r="AO729" t="s">
        <v>8266</v>
      </c>
      <c r="AP729" t="s">
        <v>8267</v>
      </c>
      <c r="AQ729" t="s">
        <v>8268</v>
      </c>
      <c r="AR729" t="s">
        <v>8269</v>
      </c>
      <c r="AS729" t="s">
        <v>8270</v>
      </c>
    </row>
    <row r="730" spans="1:51" x14ac:dyDescent="0.3">
      <c r="A730" t="s">
        <v>8271</v>
      </c>
      <c r="B730" t="str">
        <f>"0001971-21"</f>
        <v>0001971-21</v>
      </c>
      <c r="C730" t="s">
        <v>304</v>
      </c>
      <c r="D730" t="s">
        <v>110</v>
      </c>
      <c r="E730">
        <v>750</v>
      </c>
      <c r="F730">
        <v>500</v>
      </c>
      <c r="G730">
        <v>30</v>
      </c>
      <c r="K730">
        <v>0</v>
      </c>
      <c r="L730" t="s">
        <v>756</v>
      </c>
      <c r="M730">
        <v>0.3</v>
      </c>
      <c r="O730">
        <v>4630039557365</v>
      </c>
      <c r="Q730" t="s">
        <v>3553</v>
      </c>
      <c r="R730" t="s">
        <v>3554</v>
      </c>
      <c r="S730">
        <v>10</v>
      </c>
      <c r="U730" t="s">
        <v>8198</v>
      </c>
      <c r="V730" t="s">
        <v>8199</v>
      </c>
      <c r="Y730">
        <v>6209300000</v>
      </c>
      <c r="Z730" t="s">
        <v>8272</v>
      </c>
      <c r="AA730" t="s">
        <v>8273</v>
      </c>
      <c r="AB730">
        <v>1290</v>
      </c>
      <c r="AC730">
        <v>1075</v>
      </c>
      <c r="AD730" t="s">
        <v>250</v>
      </c>
      <c r="AE730">
        <v>0</v>
      </c>
      <c r="AF730">
        <v>0</v>
      </c>
      <c r="AG730" t="s">
        <v>8274</v>
      </c>
      <c r="AH730" t="s">
        <v>8275</v>
      </c>
      <c r="AI730" t="s">
        <v>8276</v>
      </c>
      <c r="AJ730" t="s">
        <v>8277</v>
      </c>
      <c r="AK730" t="s">
        <v>8278</v>
      </c>
      <c r="AL730" t="s">
        <v>8279</v>
      </c>
      <c r="AM730" t="s">
        <v>8280</v>
      </c>
    </row>
    <row r="731" spans="1:51" x14ac:dyDescent="0.3">
      <c r="A731" t="s">
        <v>8281</v>
      </c>
      <c r="B731" t="str">
        <f>"0001358.81"</f>
        <v>0001358.81</v>
      </c>
      <c r="C731" t="s">
        <v>8282</v>
      </c>
      <c r="D731" t="s">
        <v>1050</v>
      </c>
      <c r="E731">
        <v>920</v>
      </c>
      <c r="F731">
        <v>540</v>
      </c>
      <c r="G731">
        <v>185</v>
      </c>
      <c r="K731">
        <v>0</v>
      </c>
      <c r="L731" t="s">
        <v>7601</v>
      </c>
      <c r="M731">
        <v>47.3</v>
      </c>
      <c r="N731">
        <v>0.5</v>
      </c>
      <c r="O731">
        <v>4630035402355</v>
      </c>
      <c r="Q731" t="s">
        <v>1544</v>
      </c>
      <c r="R731" t="s">
        <v>1869</v>
      </c>
      <c r="S731">
        <v>20</v>
      </c>
      <c r="U731" t="s">
        <v>7602</v>
      </c>
      <c r="V731" t="s">
        <v>181</v>
      </c>
      <c r="Y731">
        <v>9403601009</v>
      </c>
      <c r="Z731" t="s">
        <v>8283</v>
      </c>
      <c r="AA731" t="s">
        <v>8284</v>
      </c>
      <c r="AB731">
        <v>5500</v>
      </c>
      <c r="AC731">
        <v>4583</v>
      </c>
      <c r="AD731" t="s">
        <v>1125</v>
      </c>
      <c r="AE731">
        <v>0</v>
      </c>
      <c r="AF731">
        <v>0</v>
      </c>
      <c r="AG731" t="s">
        <v>8285</v>
      </c>
    </row>
    <row r="732" spans="1:51" x14ac:dyDescent="0.3">
      <c r="A732" t="s">
        <v>8286</v>
      </c>
      <c r="B732" t="str">
        <f>"0001288.9.3"</f>
        <v>0001288.9.3</v>
      </c>
      <c r="C732" t="s">
        <v>304</v>
      </c>
      <c r="D732" t="s">
        <v>1050</v>
      </c>
      <c r="E732">
        <v>860</v>
      </c>
      <c r="F732">
        <v>530</v>
      </c>
      <c r="G732">
        <v>195</v>
      </c>
      <c r="I732">
        <v>80</v>
      </c>
      <c r="J732">
        <v>92</v>
      </c>
      <c r="K732">
        <v>0</v>
      </c>
      <c r="L732" t="s">
        <v>1979</v>
      </c>
      <c r="M732">
        <v>38.5</v>
      </c>
      <c r="N732">
        <v>0.5</v>
      </c>
      <c r="O732">
        <v>4620031184300</v>
      </c>
      <c r="Q732" t="s">
        <v>1544</v>
      </c>
      <c r="R732" t="s">
        <v>1869</v>
      </c>
      <c r="S732">
        <v>20</v>
      </c>
      <c r="U732" t="s">
        <v>1879</v>
      </c>
      <c r="V732" t="s">
        <v>1179</v>
      </c>
      <c r="Y732">
        <v>9403601001</v>
      </c>
      <c r="Z732" t="s">
        <v>8287</v>
      </c>
      <c r="AA732" t="s">
        <v>8288</v>
      </c>
      <c r="AB732">
        <v>9990</v>
      </c>
      <c r="AC732">
        <v>8325</v>
      </c>
      <c r="AD732" t="s">
        <v>1125</v>
      </c>
      <c r="AE732">
        <v>0</v>
      </c>
      <c r="AF732">
        <v>0</v>
      </c>
      <c r="AG732" t="s">
        <v>8289</v>
      </c>
      <c r="AH732" t="s">
        <v>8290</v>
      </c>
      <c r="AI732" t="s">
        <v>8291</v>
      </c>
      <c r="AJ732" t="s">
        <v>8292</v>
      </c>
      <c r="AK732" t="s">
        <v>8293</v>
      </c>
      <c r="AL732" t="s">
        <v>8294</v>
      </c>
      <c r="AM732" t="s">
        <v>8295</v>
      </c>
      <c r="AN732" t="s">
        <v>8296</v>
      </c>
      <c r="AO732" t="s">
        <v>8297</v>
      </c>
      <c r="AP732" t="s">
        <v>8298</v>
      </c>
      <c r="AQ732" t="s">
        <v>8299</v>
      </c>
      <c r="AR732" t="s">
        <v>8300</v>
      </c>
      <c r="AS732" t="s">
        <v>8301</v>
      </c>
      <c r="AT732" t="s">
        <v>8302</v>
      </c>
      <c r="AU732" t="s">
        <v>8303</v>
      </c>
      <c r="AV732" t="s">
        <v>8304</v>
      </c>
      <c r="AW732" t="s">
        <v>8305</v>
      </c>
      <c r="AX732" t="s">
        <v>8306</v>
      </c>
      <c r="AY732" t="s">
        <v>8307</v>
      </c>
    </row>
    <row r="733" spans="1:51" x14ac:dyDescent="0.3">
      <c r="A733" t="s">
        <v>8308</v>
      </c>
      <c r="B733" t="str">
        <f>"0002144-2"</f>
        <v>0002144-2</v>
      </c>
      <c r="C733" t="s">
        <v>304</v>
      </c>
      <c r="D733" t="s">
        <v>584</v>
      </c>
      <c r="E733">
        <v>2010</v>
      </c>
      <c r="F733">
        <v>920</v>
      </c>
      <c r="G733">
        <v>150</v>
      </c>
      <c r="H733">
        <v>200</v>
      </c>
      <c r="I733">
        <v>90</v>
      </c>
      <c r="J733">
        <v>12</v>
      </c>
      <c r="K733" t="s">
        <v>8015</v>
      </c>
      <c r="L733" s="1">
        <v>45843</v>
      </c>
      <c r="M733">
        <v>5.2</v>
      </c>
      <c r="O733">
        <v>4630055624706</v>
      </c>
      <c r="Q733" t="s">
        <v>1544</v>
      </c>
      <c r="S733">
        <v>20</v>
      </c>
      <c r="U733" t="s">
        <v>8309</v>
      </c>
      <c r="V733" t="s">
        <v>3282</v>
      </c>
      <c r="Y733">
        <v>9404299000</v>
      </c>
      <c r="Z733" t="s">
        <v>8310</v>
      </c>
      <c r="AA733" t="s">
        <v>8311</v>
      </c>
      <c r="AB733">
        <v>9427</v>
      </c>
      <c r="AC733">
        <v>7856</v>
      </c>
      <c r="AD733" t="s">
        <v>3279</v>
      </c>
      <c r="AE733">
        <v>0</v>
      </c>
      <c r="AF733">
        <v>1</v>
      </c>
      <c r="AG733" t="s">
        <v>8312</v>
      </c>
      <c r="AH733" t="s">
        <v>8313</v>
      </c>
    </row>
    <row r="734" spans="1:51" x14ac:dyDescent="0.3">
      <c r="A734" t="s">
        <v>8314</v>
      </c>
      <c r="B734" t="str">
        <f>"0002135-16"</f>
        <v>0002135-16</v>
      </c>
      <c r="C734" t="s">
        <v>1644</v>
      </c>
      <c r="D734" t="s">
        <v>1831</v>
      </c>
      <c r="E734">
        <v>800</v>
      </c>
      <c r="F734">
        <v>750</v>
      </c>
      <c r="G734">
        <v>160</v>
      </c>
      <c r="H734">
        <v>73</v>
      </c>
      <c r="I734">
        <v>72</v>
      </c>
      <c r="J734">
        <v>100</v>
      </c>
      <c r="K734" t="s">
        <v>3614</v>
      </c>
      <c r="L734" s="1">
        <v>45753</v>
      </c>
      <c r="M734">
        <v>5.5</v>
      </c>
      <c r="O734">
        <v>4630055624263</v>
      </c>
      <c r="Q734" t="s">
        <v>1544</v>
      </c>
      <c r="R734" t="s">
        <v>7139</v>
      </c>
      <c r="S734">
        <v>10</v>
      </c>
      <c r="U734" t="s">
        <v>8315</v>
      </c>
      <c r="V734" t="s">
        <v>1833</v>
      </c>
      <c r="Y734">
        <v>9401710009</v>
      </c>
      <c r="Z734" t="s">
        <v>8316</v>
      </c>
      <c r="AA734" t="s">
        <v>8317</v>
      </c>
      <c r="AB734">
        <v>3871</v>
      </c>
      <c r="AC734">
        <v>3226</v>
      </c>
      <c r="AD734" t="s">
        <v>1836</v>
      </c>
      <c r="AE734">
        <v>0</v>
      </c>
      <c r="AF734">
        <v>0</v>
      </c>
      <c r="AG734" t="s">
        <v>8318</v>
      </c>
      <c r="AH734" t="s">
        <v>8319</v>
      </c>
      <c r="AI734" t="s">
        <v>8320</v>
      </c>
      <c r="AJ734" t="s">
        <v>8321</v>
      </c>
      <c r="AK734" t="s">
        <v>8322</v>
      </c>
      <c r="AL734" t="s">
        <v>8323</v>
      </c>
      <c r="AM734" t="s">
        <v>8324</v>
      </c>
      <c r="AN734" t="s">
        <v>8325</v>
      </c>
      <c r="AO734" t="s">
        <v>8326</v>
      </c>
      <c r="AP734" t="s">
        <v>8327</v>
      </c>
      <c r="AQ734" t="s">
        <v>8328</v>
      </c>
      <c r="AR734" t="s">
        <v>8329</v>
      </c>
    </row>
    <row r="735" spans="1:51" x14ac:dyDescent="0.3">
      <c r="A735" t="s">
        <v>8330</v>
      </c>
      <c r="B735" t="str">
        <f>"0002143-2"</f>
        <v>0002143-2</v>
      </c>
      <c r="C735" t="s">
        <v>304</v>
      </c>
      <c r="D735" t="s">
        <v>584</v>
      </c>
      <c r="E735">
        <v>1920</v>
      </c>
      <c r="F735">
        <v>920</v>
      </c>
      <c r="G735">
        <v>150</v>
      </c>
      <c r="H735">
        <v>190</v>
      </c>
      <c r="I735">
        <v>90</v>
      </c>
      <c r="J735">
        <v>12</v>
      </c>
      <c r="K735" t="s">
        <v>8021</v>
      </c>
      <c r="L735" s="1">
        <v>45782</v>
      </c>
      <c r="M735">
        <v>5</v>
      </c>
      <c r="O735">
        <v>4630055624683</v>
      </c>
      <c r="Q735" t="s">
        <v>1544</v>
      </c>
      <c r="S735">
        <v>20</v>
      </c>
      <c r="U735" t="s">
        <v>8331</v>
      </c>
      <c r="V735" t="s">
        <v>3302</v>
      </c>
      <c r="Y735">
        <v>9404299000</v>
      </c>
      <c r="Z735" t="s">
        <v>8332</v>
      </c>
      <c r="AA735" t="s">
        <v>8333</v>
      </c>
      <c r="AB735">
        <v>8903</v>
      </c>
      <c r="AC735">
        <v>7419</v>
      </c>
      <c r="AD735" t="s">
        <v>3279</v>
      </c>
      <c r="AE735">
        <v>0</v>
      </c>
      <c r="AF735">
        <v>0</v>
      </c>
      <c r="AG735" t="s">
        <v>8334</v>
      </c>
      <c r="AH735" t="s">
        <v>8335</v>
      </c>
    </row>
    <row r="736" spans="1:51" x14ac:dyDescent="0.3">
      <c r="A736" t="s">
        <v>8336</v>
      </c>
      <c r="B736" t="str">
        <f>"0001991.9"</f>
        <v>0001991.9</v>
      </c>
      <c r="C736" t="s">
        <v>304</v>
      </c>
      <c r="D736" t="s">
        <v>1050</v>
      </c>
      <c r="E736">
        <v>845</v>
      </c>
      <c r="F736">
        <v>510</v>
      </c>
      <c r="G736">
        <v>395</v>
      </c>
      <c r="I736">
        <v>80</v>
      </c>
      <c r="J736">
        <v>80</v>
      </c>
      <c r="K736">
        <v>0</v>
      </c>
      <c r="L736" t="s">
        <v>7071</v>
      </c>
      <c r="M736">
        <v>39</v>
      </c>
      <c r="N736">
        <v>0.33300000000000002</v>
      </c>
      <c r="O736">
        <v>4630039558461</v>
      </c>
      <c r="Q736" t="s">
        <v>1544</v>
      </c>
      <c r="S736">
        <v>20</v>
      </c>
      <c r="U736" t="s">
        <v>7072</v>
      </c>
      <c r="V736" t="s">
        <v>181</v>
      </c>
      <c r="Y736">
        <v>9403601009</v>
      </c>
      <c r="Z736" t="s">
        <v>8337</v>
      </c>
      <c r="AA736" t="s">
        <v>8338</v>
      </c>
      <c r="AB736">
        <v>14490</v>
      </c>
      <c r="AC736">
        <v>12075</v>
      </c>
      <c r="AD736" t="s">
        <v>1125</v>
      </c>
      <c r="AE736">
        <v>0</v>
      </c>
      <c r="AF736">
        <v>0</v>
      </c>
      <c r="AG736" t="s">
        <v>8339</v>
      </c>
      <c r="AH736" t="s">
        <v>8340</v>
      </c>
      <c r="AI736" t="s">
        <v>8341</v>
      </c>
      <c r="AJ736" t="s">
        <v>8342</v>
      </c>
      <c r="AK736" t="s">
        <v>8343</v>
      </c>
      <c r="AL736" t="s">
        <v>8344</v>
      </c>
    </row>
    <row r="737" spans="1:36" x14ac:dyDescent="0.3">
      <c r="A737" t="s">
        <v>8345</v>
      </c>
      <c r="B737" t="str">
        <f>"0002083.116"</f>
        <v>0002083.116</v>
      </c>
      <c r="C737" t="s">
        <v>1718</v>
      </c>
      <c r="D737" t="s">
        <v>1050</v>
      </c>
      <c r="E737">
        <v>1450</v>
      </c>
      <c r="F737">
        <v>750</v>
      </c>
      <c r="G737">
        <v>240</v>
      </c>
      <c r="I737">
        <v>140</v>
      </c>
      <c r="J737">
        <v>137</v>
      </c>
      <c r="K737">
        <v>0</v>
      </c>
      <c r="L737" t="s">
        <v>8346</v>
      </c>
      <c r="M737">
        <v>65.7</v>
      </c>
      <c r="N737">
        <v>0.25</v>
      </c>
      <c r="O737">
        <v>4630055621125</v>
      </c>
      <c r="Q737" t="s">
        <v>1544</v>
      </c>
      <c r="R737" t="s">
        <v>7801</v>
      </c>
      <c r="S737">
        <v>20</v>
      </c>
      <c r="U737" t="s">
        <v>8347</v>
      </c>
      <c r="V737" t="s">
        <v>1179</v>
      </c>
      <c r="Y737">
        <v>9403105100</v>
      </c>
      <c r="Z737" t="s">
        <v>8348</v>
      </c>
      <c r="AA737" t="s">
        <v>8349</v>
      </c>
      <c r="AB737">
        <v>17490</v>
      </c>
      <c r="AC737">
        <v>14575</v>
      </c>
      <c r="AD737" t="s">
        <v>3841</v>
      </c>
      <c r="AE737">
        <v>0</v>
      </c>
      <c r="AF737">
        <v>0</v>
      </c>
      <c r="AG737" t="s">
        <v>8350</v>
      </c>
      <c r="AH737" t="s">
        <v>8351</v>
      </c>
      <c r="AI737" t="s">
        <v>8352</v>
      </c>
    </row>
    <row r="738" spans="1:36" x14ac:dyDescent="0.3">
      <c r="A738" t="s">
        <v>8353</v>
      </c>
      <c r="B738" t="str">
        <f>"0002083.117"</f>
        <v>0002083.117</v>
      </c>
      <c r="C738" t="s">
        <v>7710</v>
      </c>
      <c r="D738" t="s">
        <v>1050</v>
      </c>
      <c r="E738">
        <v>1450</v>
      </c>
      <c r="F738">
        <v>750</v>
      </c>
      <c r="G738">
        <v>240</v>
      </c>
      <c r="I738">
        <v>140</v>
      </c>
      <c r="J738">
        <v>137</v>
      </c>
      <c r="K738">
        <v>0</v>
      </c>
      <c r="L738" t="s">
        <v>8346</v>
      </c>
      <c r="M738">
        <v>65.7</v>
      </c>
      <c r="N738">
        <v>0.25</v>
      </c>
      <c r="O738">
        <v>4630055621132</v>
      </c>
      <c r="Q738" t="s">
        <v>1544</v>
      </c>
      <c r="R738" t="s">
        <v>7801</v>
      </c>
      <c r="S738">
        <v>20</v>
      </c>
      <c r="U738" t="s">
        <v>8347</v>
      </c>
      <c r="V738" t="s">
        <v>1179</v>
      </c>
      <c r="Y738">
        <v>9403105100</v>
      </c>
      <c r="Z738" t="s">
        <v>8354</v>
      </c>
      <c r="AA738" t="s">
        <v>8355</v>
      </c>
      <c r="AB738">
        <v>17490</v>
      </c>
      <c r="AC738">
        <v>14575</v>
      </c>
      <c r="AD738" t="s">
        <v>3841</v>
      </c>
      <c r="AE738">
        <v>0</v>
      </c>
      <c r="AF738">
        <v>0</v>
      </c>
      <c r="AG738" t="s">
        <v>8356</v>
      </c>
      <c r="AH738" t="s">
        <v>8357</v>
      </c>
      <c r="AI738" t="s">
        <v>8358</v>
      </c>
    </row>
    <row r="739" spans="1:36" x14ac:dyDescent="0.3">
      <c r="A739" t="s">
        <v>8359</v>
      </c>
      <c r="B739" t="str">
        <f>"0002083.119"</f>
        <v>0002083.119</v>
      </c>
      <c r="C739" t="s">
        <v>1397</v>
      </c>
      <c r="D739" t="s">
        <v>1050</v>
      </c>
      <c r="E739">
        <v>1450</v>
      </c>
      <c r="F739">
        <v>750</v>
      </c>
      <c r="G739">
        <v>240</v>
      </c>
      <c r="I739">
        <v>140</v>
      </c>
      <c r="J739">
        <v>137</v>
      </c>
      <c r="K739">
        <v>0</v>
      </c>
      <c r="L739" t="s">
        <v>8346</v>
      </c>
      <c r="M739">
        <v>65.7</v>
      </c>
      <c r="N739">
        <v>0.25</v>
      </c>
      <c r="O739">
        <v>4630055621156</v>
      </c>
      <c r="Q739" t="s">
        <v>1544</v>
      </c>
      <c r="R739" t="s">
        <v>7801</v>
      </c>
      <c r="S739">
        <v>20</v>
      </c>
      <c r="U739" t="s">
        <v>8347</v>
      </c>
      <c r="V739" t="s">
        <v>1179</v>
      </c>
      <c r="Y739">
        <v>9403105100</v>
      </c>
      <c r="Z739" t="s">
        <v>8360</v>
      </c>
      <c r="AA739" t="s">
        <v>8361</v>
      </c>
      <c r="AB739">
        <v>15490</v>
      </c>
      <c r="AC739">
        <v>12908</v>
      </c>
      <c r="AD739" t="s">
        <v>3841</v>
      </c>
      <c r="AE739">
        <v>0</v>
      </c>
      <c r="AF739">
        <v>0</v>
      </c>
      <c r="AG739" t="s">
        <v>8362</v>
      </c>
      <c r="AH739" t="s">
        <v>8363</v>
      </c>
      <c r="AI739" t="s">
        <v>8364</v>
      </c>
    </row>
    <row r="740" spans="1:36" x14ac:dyDescent="0.3">
      <c r="A740" t="s">
        <v>8365</v>
      </c>
      <c r="B740" t="str">
        <f>"0002083.121"</f>
        <v>0002083.121</v>
      </c>
      <c r="C740" t="s">
        <v>7725</v>
      </c>
      <c r="D740" t="s">
        <v>1050</v>
      </c>
      <c r="E740">
        <v>1450</v>
      </c>
      <c r="F740">
        <v>750</v>
      </c>
      <c r="G740">
        <v>240</v>
      </c>
      <c r="I740">
        <v>140</v>
      </c>
      <c r="J740">
        <v>137</v>
      </c>
      <c r="K740">
        <v>0</v>
      </c>
      <c r="L740" t="s">
        <v>8346</v>
      </c>
      <c r="M740">
        <v>65.7</v>
      </c>
      <c r="N740">
        <v>0.25</v>
      </c>
      <c r="O740">
        <v>4630055621170</v>
      </c>
      <c r="Q740" t="s">
        <v>1544</v>
      </c>
      <c r="R740" t="s">
        <v>7801</v>
      </c>
      <c r="S740">
        <v>20</v>
      </c>
      <c r="U740" t="s">
        <v>8347</v>
      </c>
      <c r="V740" t="s">
        <v>1179</v>
      </c>
      <c r="Y740">
        <v>9403105100</v>
      </c>
      <c r="Z740" t="s">
        <v>8366</v>
      </c>
      <c r="AA740" t="s">
        <v>8367</v>
      </c>
      <c r="AB740">
        <v>17490</v>
      </c>
      <c r="AC740">
        <v>14575</v>
      </c>
      <c r="AD740" t="s">
        <v>3841</v>
      </c>
      <c r="AE740">
        <v>0</v>
      </c>
      <c r="AF740">
        <v>0</v>
      </c>
      <c r="AG740" t="s">
        <v>8368</v>
      </c>
      <c r="AH740" t="s">
        <v>8369</v>
      </c>
      <c r="AI740" t="s">
        <v>8370</v>
      </c>
      <c r="AJ740" t="s">
        <v>8371</v>
      </c>
    </row>
    <row r="741" spans="1:36" x14ac:dyDescent="0.3">
      <c r="A741" t="s">
        <v>8372</v>
      </c>
      <c r="B741" t="str">
        <f>"0002083.125"</f>
        <v>0002083.125</v>
      </c>
      <c r="C741" t="s">
        <v>7755</v>
      </c>
      <c r="D741" t="s">
        <v>1050</v>
      </c>
      <c r="E741">
        <v>1450</v>
      </c>
      <c r="F741">
        <v>750</v>
      </c>
      <c r="G741">
        <v>240</v>
      </c>
      <c r="I741">
        <v>140</v>
      </c>
      <c r="J741">
        <v>137</v>
      </c>
      <c r="K741">
        <v>0</v>
      </c>
      <c r="L741" t="s">
        <v>8346</v>
      </c>
      <c r="M741">
        <v>65.7</v>
      </c>
      <c r="N741">
        <v>0.25</v>
      </c>
      <c r="O741">
        <v>4630055621217</v>
      </c>
      <c r="Q741" t="s">
        <v>1544</v>
      </c>
      <c r="R741" t="s">
        <v>7801</v>
      </c>
      <c r="S741">
        <v>20</v>
      </c>
      <c r="U741" t="s">
        <v>8347</v>
      </c>
      <c r="V741" t="s">
        <v>1179</v>
      </c>
      <c r="Y741">
        <v>9403105100</v>
      </c>
      <c r="Z741" t="s">
        <v>8373</v>
      </c>
      <c r="AA741" t="s">
        <v>8374</v>
      </c>
      <c r="AB741">
        <v>15490</v>
      </c>
      <c r="AC741">
        <v>12908</v>
      </c>
      <c r="AD741" t="s">
        <v>3841</v>
      </c>
      <c r="AE741">
        <v>0</v>
      </c>
      <c r="AF741">
        <v>0</v>
      </c>
      <c r="AG741" t="s">
        <v>8375</v>
      </c>
      <c r="AH741" t="s">
        <v>8376</v>
      </c>
      <c r="AI741" t="s">
        <v>8377</v>
      </c>
    </row>
    <row r="742" spans="1:36" x14ac:dyDescent="0.3">
      <c r="A742" t="s">
        <v>8378</v>
      </c>
      <c r="B742" t="str">
        <f>"0002083.126"</f>
        <v>0002083.126</v>
      </c>
      <c r="C742" t="s">
        <v>7747</v>
      </c>
      <c r="D742" t="s">
        <v>1050</v>
      </c>
      <c r="E742">
        <v>1450</v>
      </c>
      <c r="F742">
        <v>750</v>
      </c>
      <c r="G742">
        <v>240</v>
      </c>
      <c r="I742">
        <v>140</v>
      </c>
      <c r="J742">
        <v>137</v>
      </c>
      <c r="K742">
        <v>0</v>
      </c>
      <c r="L742" t="s">
        <v>8346</v>
      </c>
      <c r="M742">
        <v>65.7</v>
      </c>
      <c r="N742">
        <v>0.25</v>
      </c>
      <c r="O742">
        <v>4630055621224</v>
      </c>
      <c r="Q742" t="s">
        <v>1544</v>
      </c>
      <c r="R742" t="s">
        <v>7801</v>
      </c>
      <c r="S742">
        <v>20</v>
      </c>
      <c r="U742" t="s">
        <v>8347</v>
      </c>
      <c r="V742" t="s">
        <v>1179</v>
      </c>
      <c r="Y742">
        <v>9403105100</v>
      </c>
      <c r="Z742" t="s">
        <v>8379</v>
      </c>
      <c r="AA742" t="s">
        <v>8380</v>
      </c>
      <c r="AB742">
        <v>17490</v>
      </c>
      <c r="AC742">
        <v>14575</v>
      </c>
      <c r="AD742" t="s">
        <v>3841</v>
      </c>
      <c r="AE742">
        <v>0</v>
      </c>
      <c r="AF742">
        <v>3</v>
      </c>
      <c r="AG742" t="s">
        <v>8381</v>
      </c>
      <c r="AH742" t="s">
        <v>8382</v>
      </c>
      <c r="AI742" t="s">
        <v>8383</v>
      </c>
    </row>
    <row r="743" spans="1:36" x14ac:dyDescent="0.3">
      <c r="A743" t="s">
        <v>8384</v>
      </c>
      <c r="B743" t="str">
        <f>"0002083.127"</f>
        <v>0002083.127</v>
      </c>
      <c r="C743" t="s">
        <v>7763</v>
      </c>
      <c r="D743" t="s">
        <v>1050</v>
      </c>
      <c r="E743">
        <v>1450</v>
      </c>
      <c r="F743">
        <v>750</v>
      </c>
      <c r="G743">
        <v>240</v>
      </c>
      <c r="I743">
        <v>140</v>
      </c>
      <c r="J743">
        <v>137</v>
      </c>
      <c r="K743">
        <v>0</v>
      </c>
      <c r="L743" t="s">
        <v>8346</v>
      </c>
      <c r="M743">
        <v>65.7</v>
      </c>
      <c r="N743">
        <v>0.25</v>
      </c>
      <c r="O743">
        <v>4630055621231</v>
      </c>
      <c r="Q743" t="s">
        <v>1544</v>
      </c>
      <c r="R743" t="s">
        <v>7801</v>
      </c>
      <c r="S743">
        <v>20</v>
      </c>
      <c r="U743" t="s">
        <v>8347</v>
      </c>
      <c r="V743" t="s">
        <v>1179</v>
      </c>
      <c r="Y743">
        <v>9403105100</v>
      </c>
      <c r="Z743" t="s">
        <v>8385</v>
      </c>
      <c r="AA743" t="s">
        <v>8386</v>
      </c>
      <c r="AB743">
        <v>17490</v>
      </c>
      <c r="AC743">
        <v>14575</v>
      </c>
      <c r="AD743" t="s">
        <v>3841</v>
      </c>
      <c r="AE743">
        <v>0</v>
      </c>
      <c r="AF743">
        <v>2</v>
      </c>
      <c r="AG743" t="s">
        <v>8387</v>
      </c>
      <c r="AH743" t="s">
        <v>8388</v>
      </c>
      <c r="AI743" t="s">
        <v>8389</v>
      </c>
    </row>
    <row r="744" spans="1:36" x14ac:dyDescent="0.3">
      <c r="A744" t="s">
        <v>8390</v>
      </c>
      <c r="B744" t="str">
        <f>"0002074.42"</f>
        <v>0002074.42</v>
      </c>
      <c r="C744" t="s">
        <v>1644</v>
      </c>
      <c r="D744" t="s">
        <v>1050</v>
      </c>
      <c r="E744">
        <v>1255</v>
      </c>
      <c r="F744">
        <v>250</v>
      </c>
      <c r="G744">
        <v>50</v>
      </c>
      <c r="K744">
        <v>0</v>
      </c>
      <c r="L744">
        <v>4</v>
      </c>
      <c r="M744">
        <v>3.5</v>
      </c>
      <c r="O744">
        <v>4630055620968</v>
      </c>
      <c r="Q744" t="s">
        <v>1544</v>
      </c>
      <c r="R744" t="s">
        <v>7672</v>
      </c>
      <c r="S744">
        <v>20</v>
      </c>
      <c r="U744" t="s">
        <v>8391</v>
      </c>
      <c r="V744" t="s">
        <v>2355</v>
      </c>
      <c r="Y744">
        <v>9403903000</v>
      </c>
      <c r="Z744" t="s">
        <v>8392</v>
      </c>
      <c r="AA744" t="s">
        <v>8393</v>
      </c>
      <c r="AB744">
        <v>1000</v>
      </c>
      <c r="AC744">
        <v>833</v>
      </c>
      <c r="AD744" t="s">
        <v>3477</v>
      </c>
      <c r="AE744">
        <v>0</v>
      </c>
      <c r="AF744">
        <v>1</v>
      </c>
      <c r="AG744" t="s">
        <v>8394</v>
      </c>
      <c r="AH744" t="s">
        <v>8395</v>
      </c>
      <c r="AI744" t="s">
        <v>8396</v>
      </c>
      <c r="AJ744" t="s">
        <v>8397</v>
      </c>
    </row>
    <row r="745" spans="1:36" x14ac:dyDescent="0.3">
      <c r="A745" t="s">
        <v>8398</v>
      </c>
      <c r="B745" t="str">
        <f>"0002095.55"</f>
        <v>0002095.55</v>
      </c>
      <c r="C745" t="s">
        <v>1718</v>
      </c>
      <c r="D745" t="s">
        <v>1050</v>
      </c>
      <c r="E745">
        <v>885</v>
      </c>
      <c r="F745">
        <v>385</v>
      </c>
      <c r="G745">
        <v>40</v>
      </c>
      <c r="I745">
        <v>80</v>
      </c>
      <c r="J745">
        <v>33</v>
      </c>
      <c r="K745">
        <v>0</v>
      </c>
      <c r="L745" s="1">
        <v>45874</v>
      </c>
      <c r="M745">
        <v>5.4</v>
      </c>
      <c r="O745">
        <v>4630055621798</v>
      </c>
      <c r="Q745" t="s">
        <v>1544</v>
      </c>
      <c r="R745" t="s">
        <v>7672</v>
      </c>
      <c r="S745">
        <v>20</v>
      </c>
      <c r="U745" t="s">
        <v>8399</v>
      </c>
      <c r="V745" t="s">
        <v>8121</v>
      </c>
      <c r="Y745">
        <v>9403601001</v>
      </c>
      <c r="Z745" t="s">
        <v>8400</v>
      </c>
      <c r="AA745" t="s">
        <v>8401</v>
      </c>
      <c r="AB745">
        <v>1500</v>
      </c>
      <c r="AC745">
        <v>1250</v>
      </c>
      <c r="AD745" t="s">
        <v>8109</v>
      </c>
      <c r="AE745">
        <v>0</v>
      </c>
      <c r="AF745">
        <v>0</v>
      </c>
      <c r="AG745" t="s">
        <v>8402</v>
      </c>
      <c r="AH745" t="s">
        <v>8403</v>
      </c>
    </row>
    <row r="746" spans="1:36" x14ac:dyDescent="0.3">
      <c r="A746" t="s">
        <v>8404</v>
      </c>
      <c r="B746" t="str">
        <f>"0002095.129"</f>
        <v>0002095.129</v>
      </c>
      <c r="C746" t="s">
        <v>7725</v>
      </c>
      <c r="D746" t="s">
        <v>1050</v>
      </c>
      <c r="E746">
        <v>885</v>
      </c>
      <c r="F746">
        <v>385</v>
      </c>
      <c r="G746">
        <v>40</v>
      </c>
      <c r="I746">
        <v>80</v>
      </c>
      <c r="J746">
        <v>33</v>
      </c>
      <c r="K746">
        <v>0</v>
      </c>
      <c r="L746" s="1">
        <v>45874</v>
      </c>
      <c r="M746">
        <v>5.4</v>
      </c>
      <c r="O746">
        <v>4630055621804</v>
      </c>
      <c r="Q746" t="s">
        <v>1544</v>
      </c>
      <c r="R746" t="s">
        <v>7672</v>
      </c>
      <c r="S746">
        <v>20</v>
      </c>
      <c r="U746" t="s">
        <v>8399</v>
      </c>
      <c r="V746" t="s">
        <v>8121</v>
      </c>
      <c r="Y746">
        <v>9403601001</v>
      </c>
      <c r="Z746" t="s">
        <v>8405</v>
      </c>
      <c r="AA746" t="s">
        <v>8406</v>
      </c>
      <c r="AB746">
        <v>1500</v>
      </c>
      <c r="AC746">
        <v>1250</v>
      </c>
      <c r="AD746" t="s">
        <v>8109</v>
      </c>
      <c r="AE746">
        <v>0</v>
      </c>
      <c r="AF746">
        <v>0</v>
      </c>
      <c r="AG746" t="s">
        <v>8407</v>
      </c>
    </row>
    <row r="747" spans="1:36" x14ac:dyDescent="0.3">
      <c r="A747" t="s">
        <v>8408</v>
      </c>
      <c r="B747" t="str">
        <f>"0002095.114"</f>
        <v>0002095.114</v>
      </c>
      <c r="C747" t="s">
        <v>7747</v>
      </c>
      <c r="D747" t="s">
        <v>1050</v>
      </c>
      <c r="E747">
        <v>885</v>
      </c>
      <c r="F747">
        <v>385</v>
      </c>
      <c r="G747">
        <v>40</v>
      </c>
      <c r="I747">
        <v>80</v>
      </c>
      <c r="J747">
        <v>33</v>
      </c>
      <c r="K747">
        <v>0</v>
      </c>
      <c r="L747" s="1">
        <v>45874</v>
      </c>
      <c r="M747">
        <v>5.4</v>
      </c>
      <c r="O747">
        <v>4630055621811</v>
      </c>
      <c r="Q747" t="s">
        <v>1544</v>
      </c>
      <c r="R747" t="s">
        <v>7672</v>
      </c>
      <c r="S747">
        <v>20</v>
      </c>
      <c r="U747" t="s">
        <v>8399</v>
      </c>
      <c r="V747" t="s">
        <v>8121</v>
      </c>
      <c r="Y747">
        <v>9403601001</v>
      </c>
      <c r="Z747" t="s">
        <v>8409</v>
      </c>
      <c r="AA747" t="s">
        <v>8410</v>
      </c>
      <c r="AB747">
        <v>1500</v>
      </c>
      <c r="AC747">
        <v>1250</v>
      </c>
      <c r="AD747" t="s">
        <v>8109</v>
      </c>
      <c r="AE747">
        <v>0</v>
      </c>
      <c r="AF747">
        <v>0</v>
      </c>
      <c r="AG747" t="s">
        <v>8411</v>
      </c>
    </row>
    <row r="748" spans="1:36" x14ac:dyDescent="0.3">
      <c r="A748" t="s">
        <v>8412</v>
      </c>
      <c r="B748" t="str">
        <f>"0002095.115"</f>
        <v>0002095.115</v>
      </c>
      <c r="C748" t="s">
        <v>7755</v>
      </c>
      <c r="D748" t="s">
        <v>1050</v>
      </c>
      <c r="E748">
        <v>885</v>
      </c>
      <c r="F748">
        <v>385</v>
      </c>
      <c r="G748">
        <v>40</v>
      </c>
      <c r="I748">
        <v>80</v>
      </c>
      <c r="J748">
        <v>33</v>
      </c>
      <c r="K748">
        <v>0</v>
      </c>
      <c r="L748" s="1">
        <v>45874</v>
      </c>
      <c r="M748">
        <v>5.4</v>
      </c>
      <c r="O748">
        <v>4630055621828</v>
      </c>
      <c r="Q748" t="s">
        <v>1544</v>
      </c>
      <c r="R748" t="s">
        <v>7672</v>
      </c>
      <c r="S748">
        <v>20</v>
      </c>
      <c r="U748" t="s">
        <v>8399</v>
      </c>
      <c r="V748" t="s">
        <v>8121</v>
      </c>
      <c r="Y748">
        <v>9403601001</v>
      </c>
      <c r="Z748" t="s">
        <v>8413</v>
      </c>
      <c r="AA748" t="s">
        <v>8414</v>
      </c>
      <c r="AB748">
        <v>1500</v>
      </c>
      <c r="AC748">
        <v>1250</v>
      </c>
      <c r="AD748" t="s">
        <v>8109</v>
      </c>
      <c r="AE748">
        <v>0</v>
      </c>
      <c r="AF748">
        <v>0</v>
      </c>
      <c r="AG748" t="s">
        <v>8415</v>
      </c>
    </row>
    <row r="749" spans="1:36" x14ac:dyDescent="0.3">
      <c r="A749" t="s">
        <v>8416</v>
      </c>
      <c r="B749" t="str">
        <f>"0002095.113"</f>
        <v>0002095.113</v>
      </c>
      <c r="C749" t="s">
        <v>7763</v>
      </c>
      <c r="D749" t="s">
        <v>1050</v>
      </c>
      <c r="E749">
        <v>885</v>
      </c>
      <c r="F749">
        <v>385</v>
      </c>
      <c r="G749">
        <v>40</v>
      </c>
      <c r="I749">
        <v>80</v>
      </c>
      <c r="J749">
        <v>33</v>
      </c>
      <c r="K749">
        <v>0</v>
      </c>
      <c r="L749" s="1">
        <v>45874</v>
      </c>
      <c r="M749">
        <v>5.4</v>
      </c>
      <c r="O749">
        <v>4630055621835</v>
      </c>
      <c r="Q749" t="s">
        <v>1544</v>
      </c>
      <c r="R749" t="s">
        <v>7672</v>
      </c>
      <c r="S749">
        <v>20</v>
      </c>
      <c r="U749" t="s">
        <v>8417</v>
      </c>
      <c r="V749" t="s">
        <v>8121</v>
      </c>
      <c r="Y749">
        <v>9403601001</v>
      </c>
      <c r="Z749" t="s">
        <v>8418</v>
      </c>
      <c r="AA749" t="s">
        <v>8419</v>
      </c>
      <c r="AB749">
        <v>1500</v>
      </c>
      <c r="AC749">
        <v>1250</v>
      </c>
      <c r="AD749" t="s">
        <v>8109</v>
      </c>
      <c r="AE749">
        <v>0</v>
      </c>
      <c r="AF749">
        <v>0</v>
      </c>
      <c r="AG749" t="s">
        <v>8420</v>
      </c>
    </row>
    <row r="750" spans="1:36" x14ac:dyDescent="0.3">
      <c r="A750" t="s">
        <v>8421</v>
      </c>
      <c r="B750" t="str">
        <f>"0002100.55"</f>
        <v>0002100.55</v>
      </c>
      <c r="C750" t="s">
        <v>1718</v>
      </c>
      <c r="D750" t="s">
        <v>1050</v>
      </c>
      <c r="E750">
        <v>1345</v>
      </c>
      <c r="F750">
        <v>555</v>
      </c>
      <c r="G750">
        <v>75</v>
      </c>
      <c r="I750">
        <v>130</v>
      </c>
      <c r="J750">
        <v>50</v>
      </c>
      <c r="K750">
        <v>0</v>
      </c>
      <c r="L750" s="1">
        <v>45893</v>
      </c>
      <c r="M750">
        <v>23.8</v>
      </c>
      <c r="O750">
        <v>4630055621941</v>
      </c>
      <c r="Q750" t="s">
        <v>1544</v>
      </c>
      <c r="R750" t="s">
        <v>7672</v>
      </c>
      <c r="S750">
        <v>20</v>
      </c>
      <c r="U750" t="s">
        <v>8422</v>
      </c>
      <c r="V750" t="s">
        <v>8121</v>
      </c>
      <c r="Y750">
        <v>9403601001</v>
      </c>
      <c r="Z750" t="s">
        <v>8423</v>
      </c>
      <c r="AA750" t="s">
        <v>8424</v>
      </c>
      <c r="AB750">
        <v>6490</v>
      </c>
      <c r="AC750">
        <v>5408</v>
      </c>
      <c r="AD750" t="s">
        <v>8109</v>
      </c>
      <c r="AE750">
        <v>0</v>
      </c>
      <c r="AF750">
        <v>0</v>
      </c>
      <c r="AG750" t="s">
        <v>8425</v>
      </c>
      <c r="AH750" t="s">
        <v>8426</v>
      </c>
      <c r="AI750" t="s">
        <v>8427</v>
      </c>
      <c r="AJ750" t="s">
        <v>8428</v>
      </c>
    </row>
    <row r="751" spans="1:36" x14ac:dyDescent="0.3">
      <c r="A751" t="s">
        <v>8429</v>
      </c>
      <c r="B751" t="str">
        <f>"0002100.114"</f>
        <v>0002100.114</v>
      </c>
      <c r="C751" t="s">
        <v>7747</v>
      </c>
      <c r="D751" t="s">
        <v>1050</v>
      </c>
      <c r="E751">
        <v>1345</v>
      </c>
      <c r="F751">
        <v>555</v>
      </c>
      <c r="G751">
        <v>75</v>
      </c>
      <c r="I751">
        <v>130</v>
      </c>
      <c r="J751">
        <v>50</v>
      </c>
      <c r="K751">
        <v>0</v>
      </c>
      <c r="L751" s="1">
        <v>45893</v>
      </c>
      <c r="M751">
        <v>23.8</v>
      </c>
      <c r="O751">
        <v>4630055621965</v>
      </c>
      <c r="Q751" t="s">
        <v>1544</v>
      </c>
      <c r="R751" t="s">
        <v>7672</v>
      </c>
      <c r="S751">
        <v>20</v>
      </c>
      <c r="U751" t="s">
        <v>8422</v>
      </c>
      <c r="V751" t="s">
        <v>8121</v>
      </c>
      <c r="Y751">
        <v>9403601001</v>
      </c>
      <c r="Z751" t="s">
        <v>8430</v>
      </c>
      <c r="AA751" t="s">
        <v>8431</v>
      </c>
      <c r="AB751">
        <v>6490</v>
      </c>
      <c r="AC751">
        <v>5408</v>
      </c>
      <c r="AD751" t="s">
        <v>8109</v>
      </c>
      <c r="AE751">
        <v>0</v>
      </c>
      <c r="AF751">
        <v>0</v>
      </c>
      <c r="AG751" t="s">
        <v>8432</v>
      </c>
      <c r="AH751" t="s">
        <v>8433</v>
      </c>
    </row>
    <row r="752" spans="1:36" x14ac:dyDescent="0.3">
      <c r="A752" t="s">
        <v>8434</v>
      </c>
      <c r="B752" t="str">
        <f>"0002100.115"</f>
        <v>0002100.115</v>
      </c>
      <c r="C752" t="s">
        <v>7755</v>
      </c>
      <c r="D752" t="s">
        <v>1050</v>
      </c>
      <c r="E752">
        <v>1345</v>
      </c>
      <c r="F752">
        <v>555</v>
      </c>
      <c r="G752">
        <v>75</v>
      </c>
      <c r="I752">
        <v>130</v>
      </c>
      <c r="J752">
        <v>50</v>
      </c>
      <c r="K752">
        <v>0</v>
      </c>
      <c r="L752" s="1">
        <v>45893</v>
      </c>
      <c r="M752">
        <v>23.8</v>
      </c>
      <c r="O752">
        <v>4630055621972</v>
      </c>
      <c r="Q752" t="s">
        <v>1544</v>
      </c>
      <c r="R752" t="s">
        <v>7672</v>
      </c>
      <c r="S752">
        <v>20</v>
      </c>
      <c r="U752" t="s">
        <v>8422</v>
      </c>
      <c r="V752" t="s">
        <v>8121</v>
      </c>
      <c r="Y752">
        <v>9403601001</v>
      </c>
      <c r="Z752" t="s">
        <v>8435</v>
      </c>
      <c r="AA752" t="s">
        <v>8436</v>
      </c>
      <c r="AB752">
        <v>6490</v>
      </c>
      <c r="AC752">
        <v>5408</v>
      </c>
      <c r="AD752" t="s">
        <v>8109</v>
      </c>
      <c r="AE752">
        <v>0</v>
      </c>
      <c r="AF752">
        <v>0</v>
      </c>
      <c r="AG752" t="s">
        <v>8437</v>
      </c>
      <c r="AH752" t="s">
        <v>8438</v>
      </c>
    </row>
    <row r="753" spans="1:52" x14ac:dyDescent="0.3">
      <c r="A753" t="s">
        <v>8439</v>
      </c>
      <c r="B753" t="str">
        <f>"0002067.9"</f>
        <v>0002067.9</v>
      </c>
      <c r="C753" t="s">
        <v>304</v>
      </c>
      <c r="D753" t="s">
        <v>1050</v>
      </c>
      <c r="E753">
        <v>2330</v>
      </c>
      <c r="F753">
        <v>585</v>
      </c>
      <c r="G753">
        <v>670</v>
      </c>
      <c r="I753">
        <v>150</v>
      </c>
      <c r="J753">
        <v>240</v>
      </c>
      <c r="K753">
        <v>0</v>
      </c>
      <c r="L753">
        <v>166</v>
      </c>
      <c r="M753">
        <v>160.9</v>
      </c>
      <c r="N753">
        <v>0.16700000000000001</v>
      </c>
      <c r="O753">
        <v>4630055620784</v>
      </c>
      <c r="Q753" t="s">
        <v>1544</v>
      </c>
      <c r="R753" t="s">
        <v>7672</v>
      </c>
      <c r="S753">
        <v>20</v>
      </c>
      <c r="U753" t="s">
        <v>8440</v>
      </c>
      <c r="V753" t="s">
        <v>2103</v>
      </c>
      <c r="Y753">
        <v>9403601001</v>
      </c>
      <c r="Z753" t="s">
        <v>8441</v>
      </c>
      <c r="AA753" t="s">
        <v>8442</v>
      </c>
      <c r="AB753">
        <v>34990</v>
      </c>
      <c r="AC753">
        <v>29158</v>
      </c>
      <c r="AD753" t="s">
        <v>2472</v>
      </c>
      <c r="AE753">
        <v>0</v>
      </c>
      <c r="AF753">
        <v>4</v>
      </c>
      <c r="AG753" t="s">
        <v>8443</v>
      </c>
      <c r="AH753" t="s">
        <v>8444</v>
      </c>
      <c r="AI753" t="s">
        <v>8445</v>
      </c>
    </row>
    <row r="754" spans="1:52" x14ac:dyDescent="0.3">
      <c r="A754" t="s">
        <v>8446</v>
      </c>
      <c r="B754" t="str">
        <f>"0002067.55"</f>
        <v>0002067.55</v>
      </c>
      <c r="C754" t="s">
        <v>1718</v>
      </c>
      <c r="D754" t="s">
        <v>1050</v>
      </c>
      <c r="E754">
        <v>2330</v>
      </c>
      <c r="F754">
        <v>585</v>
      </c>
      <c r="G754">
        <v>670</v>
      </c>
      <c r="I754">
        <v>150</v>
      </c>
      <c r="J754">
        <v>240</v>
      </c>
      <c r="K754">
        <v>0</v>
      </c>
      <c r="L754">
        <v>166</v>
      </c>
      <c r="M754">
        <v>160.9</v>
      </c>
      <c r="N754">
        <v>0.16700000000000001</v>
      </c>
      <c r="O754">
        <v>4630055620777</v>
      </c>
      <c r="Q754" t="s">
        <v>1544</v>
      </c>
      <c r="R754" t="s">
        <v>7672</v>
      </c>
      <c r="S754">
        <v>20</v>
      </c>
      <c r="U754" t="s">
        <v>8440</v>
      </c>
      <c r="V754" t="s">
        <v>2103</v>
      </c>
      <c r="Y754">
        <v>9403601001</v>
      </c>
      <c r="Z754" t="s">
        <v>8447</v>
      </c>
      <c r="AA754" t="s">
        <v>8448</v>
      </c>
      <c r="AB754">
        <v>34990</v>
      </c>
      <c r="AC754">
        <v>29158</v>
      </c>
      <c r="AD754" t="s">
        <v>2472</v>
      </c>
      <c r="AE754">
        <v>0</v>
      </c>
      <c r="AF754">
        <v>0</v>
      </c>
      <c r="AG754" t="s">
        <v>8449</v>
      </c>
      <c r="AH754" t="s">
        <v>8450</v>
      </c>
    </row>
    <row r="755" spans="1:52" x14ac:dyDescent="0.3">
      <c r="A755" t="s">
        <v>8451</v>
      </c>
      <c r="B755" t="str">
        <f>"0002165-3"</f>
        <v>0002165-3</v>
      </c>
      <c r="C755" t="s">
        <v>4328</v>
      </c>
      <c r="D755" t="s">
        <v>110</v>
      </c>
      <c r="E755">
        <v>250</v>
      </c>
      <c r="F755">
        <v>90</v>
      </c>
      <c r="G755">
        <v>300</v>
      </c>
      <c r="K755">
        <v>0</v>
      </c>
      <c r="L755" t="s">
        <v>333</v>
      </c>
      <c r="M755">
        <v>0.42</v>
      </c>
      <c r="O755">
        <v>4630055629213</v>
      </c>
      <c r="Q755" t="s">
        <v>3553</v>
      </c>
      <c r="R755" t="s">
        <v>4330</v>
      </c>
      <c r="S755">
        <v>20</v>
      </c>
      <c r="U755" t="s">
        <v>6434</v>
      </c>
      <c r="V755" t="s">
        <v>222</v>
      </c>
      <c r="Y755">
        <v>4202929800</v>
      </c>
      <c r="Z755" t="s">
        <v>8452</v>
      </c>
      <c r="AA755" t="s">
        <v>8453</v>
      </c>
      <c r="AB755">
        <v>1750</v>
      </c>
      <c r="AC755">
        <v>1458</v>
      </c>
      <c r="AD755" t="s">
        <v>760</v>
      </c>
      <c r="AE755">
        <v>0</v>
      </c>
      <c r="AF755">
        <v>0</v>
      </c>
      <c r="AG755" t="s">
        <v>8454</v>
      </c>
      <c r="AH755" t="s">
        <v>8455</v>
      </c>
      <c r="AI755" t="s">
        <v>8456</v>
      </c>
      <c r="AJ755" t="s">
        <v>8457</v>
      </c>
      <c r="AK755" t="s">
        <v>8458</v>
      </c>
      <c r="AL755" t="s">
        <v>8459</v>
      </c>
      <c r="AM755" t="s">
        <v>8460</v>
      </c>
      <c r="AN755" t="s">
        <v>8461</v>
      </c>
      <c r="AO755" t="s">
        <v>8462</v>
      </c>
      <c r="AP755" t="s">
        <v>8463</v>
      </c>
      <c r="AQ755" t="s">
        <v>8464</v>
      </c>
      <c r="AR755" t="s">
        <v>8465</v>
      </c>
      <c r="AS755" t="s">
        <v>8466</v>
      </c>
    </row>
    <row r="756" spans="1:52" x14ac:dyDescent="0.3">
      <c r="A756" t="s">
        <v>8467</v>
      </c>
      <c r="B756" t="str">
        <f>"0001410.68"</f>
        <v>0001410.68</v>
      </c>
      <c r="C756" t="s">
        <v>4533</v>
      </c>
      <c r="D756" t="s">
        <v>1050</v>
      </c>
      <c r="E756">
        <v>975</v>
      </c>
      <c r="F756">
        <v>670</v>
      </c>
      <c r="G756">
        <v>195</v>
      </c>
      <c r="H756">
        <v>195</v>
      </c>
      <c r="I756">
        <v>95</v>
      </c>
      <c r="J756">
        <v>51</v>
      </c>
      <c r="K756" t="s">
        <v>2516</v>
      </c>
      <c r="L756" t="s">
        <v>3331</v>
      </c>
      <c r="M756">
        <v>54.6</v>
      </c>
      <c r="N756">
        <v>0.5</v>
      </c>
      <c r="O756">
        <v>4630055629497</v>
      </c>
      <c r="Q756" t="s">
        <v>1544</v>
      </c>
      <c r="R756" t="s">
        <v>1869</v>
      </c>
      <c r="S756">
        <v>20</v>
      </c>
      <c r="U756" t="s">
        <v>2518</v>
      </c>
      <c r="V756" t="s">
        <v>181</v>
      </c>
      <c r="Y756">
        <v>9403500009</v>
      </c>
      <c r="Z756" t="s">
        <v>8468</v>
      </c>
      <c r="AA756" t="s">
        <v>8469</v>
      </c>
      <c r="AB756">
        <v>6500</v>
      </c>
      <c r="AC756">
        <v>5417</v>
      </c>
      <c r="AD756" t="s">
        <v>2521</v>
      </c>
      <c r="AE756">
        <v>0</v>
      </c>
      <c r="AF756">
        <v>0</v>
      </c>
      <c r="AG756" t="s">
        <v>8470</v>
      </c>
      <c r="AH756" t="s">
        <v>8471</v>
      </c>
      <c r="AI756" t="s">
        <v>8472</v>
      </c>
      <c r="AJ756" t="s">
        <v>8473</v>
      </c>
      <c r="AK756" t="s">
        <v>8474</v>
      </c>
    </row>
    <row r="757" spans="1:52" x14ac:dyDescent="0.3">
      <c r="A757" t="s">
        <v>8475</v>
      </c>
      <c r="B757" t="str">
        <f>"0001411.68"</f>
        <v>0001411.68</v>
      </c>
      <c r="C757" t="s">
        <v>4533</v>
      </c>
      <c r="D757" t="s">
        <v>1050</v>
      </c>
      <c r="E757">
        <v>1015</v>
      </c>
      <c r="F757">
        <v>715</v>
      </c>
      <c r="G757">
        <v>340</v>
      </c>
      <c r="H757">
        <v>195</v>
      </c>
      <c r="I757">
        <v>95</v>
      </c>
      <c r="J757">
        <v>51</v>
      </c>
      <c r="K757" t="s">
        <v>2516</v>
      </c>
      <c r="L757" t="s">
        <v>2781</v>
      </c>
      <c r="M757">
        <v>65.2</v>
      </c>
      <c r="N757">
        <v>0.33300000000000002</v>
      </c>
      <c r="O757">
        <v>4630055629503</v>
      </c>
      <c r="Q757" t="s">
        <v>1544</v>
      </c>
      <c r="R757" t="s">
        <v>1869</v>
      </c>
      <c r="S757">
        <v>20</v>
      </c>
      <c r="U757" t="s">
        <v>2782</v>
      </c>
      <c r="V757" t="s">
        <v>181</v>
      </c>
      <c r="Y757">
        <v>9403500009</v>
      </c>
      <c r="Z757" t="s">
        <v>8476</v>
      </c>
      <c r="AA757" t="s">
        <v>8477</v>
      </c>
      <c r="AB757">
        <v>9990</v>
      </c>
      <c r="AC757">
        <v>8325</v>
      </c>
      <c r="AD757" t="s">
        <v>2521</v>
      </c>
      <c r="AE757">
        <v>0</v>
      </c>
      <c r="AF757">
        <v>0</v>
      </c>
      <c r="AG757" t="s">
        <v>8478</v>
      </c>
      <c r="AH757" t="s">
        <v>8479</v>
      </c>
      <c r="AI757" t="s">
        <v>8480</v>
      </c>
      <c r="AJ757" t="s">
        <v>8481</v>
      </c>
      <c r="AK757" t="s">
        <v>8482</v>
      </c>
      <c r="AL757" t="s">
        <v>8483</v>
      </c>
    </row>
    <row r="758" spans="1:52" x14ac:dyDescent="0.3">
      <c r="A758" t="s">
        <v>8484</v>
      </c>
      <c r="B758" t="str">
        <f>"0001726.42"</f>
        <v>0001726.42</v>
      </c>
      <c r="C758" t="s">
        <v>1644</v>
      </c>
      <c r="D758" t="s">
        <v>1050</v>
      </c>
      <c r="E758">
        <v>0</v>
      </c>
      <c r="F758">
        <v>0</v>
      </c>
      <c r="G758">
        <v>0</v>
      </c>
      <c r="K758">
        <v>0</v>
      </c>
      <c r="L758" t="s">
        <v>7680</v>
      </c>
      <c r="M758">
        <v>70.400000000000006</v>
      </c>
      <c r="N758">
        <v>0.33300000000000002</v>
      </c>
      <c r="O758">
        <v>4630035402409</v>
      </c>
      <c r="Q758" t="s">
        <v>1544</v>
      </c>
      <c r="R758" t="s">
        <v>1869</v>
      </c>
      <c r="S758">
        <v>20</v>
      </c>
      <c r="U758" t="s">
        <v>8485</v>
      </c>
      <c r="V758" t="s">
        <v>1600</v>
      </c>
      <c r="Y758">
        <v>9403500001</v>
      </c>
      <c r="Z758" t="s">
        <v>8486</v>
      </c>
      <c r="AA758" t="s">
        <v>8487</v>
      </c>
      <c r="AB758">
        <v>10190</v>
      </c>
      <c r="AC758">
        <v>8492</v>
      </c>
      <c r="AD758" t="s">
        <v>2521</v>
      </c>
      <c r="AE758">
        <v>0</v>
      </c>
      <c r="AG758" t="s">
        <v>8488</v>
      </c>
      <c r="AH758" t="s">
        <v>8489</v>
      </c>
      <c r="AI758" t="s">
        <v>8490</v>
      </c>
      <c r="AJ758" t="s">
        <v>8491</v>
      </c>
    </row>
    <row r="759" spans="1:52" x14ac:dyDescent="0.3">
      <c r="A759" t="s">
        <v>8492</v>
      </c>
      <c r="B759" t="str">
        <f>"827439"</f>
        <v>827439</v>
      </c>
      <c r="C759" t="s">
        <v>177</v>
      </c>
      <c r="D759" t="s">
        <v>1831</v>
      </c>
      <c r="E759">
        <v>760</v>
      </c>
      <c r="F759">
        <v>545</v>
      </c>
      <c r="G759">
        <v>310</v>
      </c>
      <c r="K759">
        <v>0</v>
      </c>
      <c r="L759" s="1">
        <v>45909</v>
      </c>
      <c r="M759">
        <v>8.3000000000000007</v>
      </c>
      <c r="O759">
        <v>4630039557433</v>
      </c>
      <c r="Q759" t="s">
        <v>1544</v>
      </c>
      <c r="R759" t="s">
        <v>7672</v>
      </c>
      <c r="S759">
        <v>10</v>
      </c>
      <c r="U759" t="s">
        <v>8493</v>
      </c>
      <c r="V759" t="s">
        <v>8494</v>
      </c>
      <c r="Y759">
        <v>9401800009</v>
      </c>
      <c r="Z759" t="s">
        <v>8495</v>
      </c>
      <c r="AA759" t="s">
        <v>8496</v>
      </c>
      <c r="AB759">
        <v>10990</v>
      </c>
      <c r="AC759">
        <v>9158</v>
      </c>
      <c r="AD759" t="s">
        <v>1836</v>
      </c>
      <c r="AE759">
        <v>0</v>
      </c>
      <c r="AF759">
        <v>0</v>
      </c>
      <c r="AG759" t="s">
        <v>8497</v>
      </c>
      <c r="AH759" t="s">
        <v>8498</v>
      </c>
      <c r="AI759" t="s">
        <v>8499</v>
      </c>
      <c r="AJ759" t="s">
        <v>8500</v>
      </c>
      <c r="AK759" t="s">
        <v>8501</v>
      </c>
      <c r="AL759" t="s">
        <v>8502</v>
      </c>
      <c r="AM759" t="s">
        <v>8503</v>
      </c>
      <c r="AN759" t="s">
        <v>8504</v>
      </c>
      <c r="AO759" t="s">
        <v>8505</v>
      </c>
      <c r="AP759" t="s">
        <v>8506</v>
      </c>
      <c r="AQ759" t="s">
        <v>8507</v>
      </c>
      <c r="AR759" t="s">
        <v>8508</v>
      </c>
      <c r="AS759" t="s">
        <v>8509</v>
      </c>
      <c r="AT759" t="s">
        <v>8510</v>
      </c>
      <c r="AU759" t="s">
        <v>8511</v>
      </c>
      <c r="AV759" t="s">
        <v>8512</v>
      </c>
    </row>
    <row r="760" spans="1:52" x14ac:dyDescent="0.3">
      <c r="A760" t="s">
        <v>8513</v>
      </c>
      <c r="B760" t="str">
        <f>"827440"</f>
        <v>827440</v>
      </c>
      <c r="C760" t="s">
        <v>177</v>
      </c>
      <c r="D760" t="s">
        <v>1831</v>
      </c>
      <c r="E760">
        <v>760</v>
      </c>
      <c r="F760">
        <v>545</v>
      </c>
      <c r="G760">
        <v>310</v>
      </c>
      <c r="K760">
        <v>0</v>
      </c>
      <c r="L760" s="1">
        <v>45909</v>
      </c>
      <c r="M760">
        <v>8.3000000000000007</v>
      </c>
      <c r="O760">
        <v>4630039557440</v>
      </c>
      <c r="Q760" t="s">
        <v>1544</v>
      </c>
      <c r="R760" t="s">
        <v>7672</v>
      </c>
      <c r="S760">
        <v>10</v>
      </c>
      <c r="U760" t="s">
        <v>8493</v>
      </c>
      <c r="V760" t="s">
        <v>8494</v>
      </c>
      <c r="Y760">
        <v>9401800009</v>
      </c>
      <c r="Z760" t="s">
        <v>8514</v>
      </c>
      <c r="AA760" t="s">
        <v>8515</v>
      </c>
      <c r="AB760">
        <v>10990</v>
      </c>
      <c r="AC760">
        <v>9158</v>
      </c>
      <c r="AD760" t="s">
        <v>1836</v>
      </c>
      <c r="AE760">
        <v>0</v>
      </c>
      <c r="AF760">
        <v>0</v>
      </c>
      <c r="AG760" t="s">
        <v>8516</v>
      </c>
      <c r="AH760" t="s">
        <v>8517</v>
      </c>
      <c r="AI760" t="s">
        <v>8518</v>
      </c>
      <c r="AJ760" t="s">
        <v>8519</v>
      </c>
      <c r="AK760" t="s">
        <v>8520</v>
      </c>
      <c r="AL760" t="s">
        <v>8521</v>
      </c>
      <c r="AM760" t="s">
        <v>8522</v>
      </c>
      <c r="AN760" t="s">
        <v>8523</v>
      </c>
      <c r="AO760" t="s">
        <v>8524</v>
      </c>
      <c r="AP760" t="s">
        <v>8525</v>
      </c>
      <c r="AQ760" t="s">
        <v>8526</v>
      </c>
      <c r="AR760" t="s">
        <v>8527</v>
      </c>
      <c r="AS760" t="s">
        <v>8528</v>
      </c>
      <c r="AT760" t="s">
        <v>8529</v>
      </c>
      <c r="AU760" t="s">
        <v>8530</v>
      </c>
      <c r="AV760" t="s">
        <v>8531</v>
      </c>
      <c r="AW760" t="s">
        <v>8532</v>
      </c>
      <c r="AX760" t="s">
        <v>8533</v>
      </c>
      <c r="AY760" t="s">
        <v>8534</v>
      </c>
      <c r="AZ760" t="s">
        <v>8535</v>
      </c>
    </row>
    <row r="761" spans="1:52" x14ac:dyDescent="0.3">
      <c r="A761" t="s">
        <v>8536</v>
      </c>
      <c r="B761" t="str">
        <f>"827441"</f>
        <v>827441</v>
      </c>
      <c r="C761" t="s">
        <v>177</v>
      </c>
      <c r="D761" t="s">
        <v>1831</v>
      </c>
      <c r="E761">
        <v>760</v>
      </c>
      <c r="F761">
        <v>545</v>
      </c>
      <c r="G761">
        <v>310</v>
      </c>
      <c r="K761">
        <v>0</v>
      </c>
      <c r="L761" s="1">
        <v>45909</v>
      </c>
      <c r="M761">
        <v>8.3000000000000007</v>
      </c>
      <c r="O761">
        <v>4630039557457</v>
      </c>
      <c r="Q761" t="s">
        <v>1544</v>
      </c>
      <c r="R761" t="s">
        <v>7672</v>
      </c>
      <c r="S761">
        <v>10</v>
      </c>
      <c r="U761" t="s">
        <v>8493</v>
      </c>
      <c r="V761" t="s">
        <v>8494</v>
      </c>
      <c r="Y761">
        <v>9401800009</v>
      </c>
      <c r="Z761" t="s">
        <v>8537</v>
      </c>
      <c r="AA761" t="s">
        <v>8538</v>
      </c>
      <c r="AB761">
        <v>10990</v>
      </c>
      <c r="AC761">
        <v>9158</v>
      </c>
      <c r="AD761" t="s">
        <v>1836</v>
      </c>
      <c r="AE761">
        <v>0</v>
      </c>
      <c r="AF761">
        <v>0</v>
      </c>
      <c r="AG761" t="s">
        <v>8539</v>
      </c>
      <c r="AH761" t="s">
        <v>8540</v>
      </c>
      <c r="AI761" t="s">
        <v>8541</v>
      </c>
      <c r="AJ761" t="s">
        <v>8542</v>
      </c>
      <c r="AK761" t="s">
        <v>8543</v>
      </c>
      <c r="AL761" t="s">
        <v>8544</v>
      </c>
      <c r="AM761" t="s">
        <v>8545</v>
      </c>
      <c r="AN761" t="s">
        <v>8546</v>
      </c>
      <c r="AO761" t="s">
        <v>8547</v>
      </c>
      <c r="AP761" t="s">
        <v>8548</v>
      </c>
      <c r="AQ761" t="s">
        <v>8549</v>
      </c>
      <c r="AR761" t="s">
        <v>8550</v>
      </c>
      <c r="AS761" t="s">
        <v>8551</v>
      </c>
      <c r="AT761" t="s">
        <v>8552</v>
      </c>
      <c r="AU761" t="s">
        <v>8553</v>
      </c>
      <c r="AV761" t="s">
        <v>8554</v>
      </c>
    </row>
    <row r="762" spans="1:52" x14ac:dyDescent="0.3">
      <c r="A762" t="s">
        <v>8555</v>
      </c>
      <c r="B762" t="str">
        <f>"0002135-17"</f>
        <v>0002135-17</v>
      </c>
      <c r="C762" t="s">
        <v>7180</v>
      </c>
      <c r="D762" t="s">
        <v>1831</v>
      </c>
      <c r="E762">
        <v>800</v>
      </c>
      <c r="F762">
        <v>750</v>
      </c>
      <c r="G762">
        <v>160</v>
      </c>
      <c r="H762">
        <v>73</v>
      </c>
      <c r="I762">
        <v>72</v>
      </c>
      <c r="J762">
        <v>100</v>
      </c>
      <c r="K762" t="s">
        <v>3614</v>
      </c>
      <c r="L762" s="1">
        <v>45753</v>
      </c>
      <c r="M762">
        <v>5.5</v>
      </c>
      <c r="O762">
        <v>4630055624270</v>
      </c>
      <c r="Q762" t="s">
        <v>1544</v>
      </c>
      <c r="R762" t="s">
        <v>7139</v>
      </c>
      <c r="S762">
        <v>10</v>
      </c>
      <c r="U762" t="s">
        <v>8315</v>
      </c>
      <c r="V762" t="s">
        <v>1833</v>
      </c>
      <c r="Y762">
        <v>9401710009</v>
      </c>
      <c r="Z762" t="s">
        <v>8556</v>
      </c>
      <c r="AA762" t="s">
        <v>8557</v>
      </c>
      <c r="AB762">
        <v>3690</v>
      </c>
      <c r="AC762">
        <v>3075</v>
      </c>
      <c r="AD762" t="s">
        <v>1836</v>
      </c>
      <c r="AE762">
        <v>0</v>
      </c>
      <c r="AF762">
        <v>0</v>
      </c>
      <c r="AG762" t="s">
        <v>8558</v>
      </c>
      <c r="AH762" t="s">
        <v>8559</v>
      </c>
      <c r="AI762" t="s">
        <v>8560</v>
      </c>
      <c r="AJ762" t="s">
        <v>8561</v>
      </c>
      <c r="AK762" t="s">
        <v>8562</v>
      </c>
      <c r="AL762" t="s">
        <v>8563</v>
      </c>
      <c r="AM762" t="s">
        <v>8564</v>
      </c>
      <c r="AN762" t="s">
        <v>8565</v>
      </c>
      <c r="AO762" t="s">
        <v>8566</v>
      </c>
      <c r="AP762" t="s">
        <v>8567</v>
      </c>
      <c r="AQ762" t="s">
        <v>8568</v>
      </c>
      <c r="AR762" t="s">
        <v>8569</v>
      </c>
    </row>
    <row r="763" spans="1:52" x14ac:dyDescent="0.3">
      <c r="A763" t="s">
        <v>8570</v>
      </c>
      <c r="B763" t="str">
        <f>"0002138-24"</f>
        <v>0002138-24</v>
      </c>
      <c r="C763" t="s">
        <v>1718</v>
      </c>
      <c r="D763" t="s">
        <v>2290</v>
      </c>
      <c r="E763">
        <v>800</v>
      </c>
      <c r="F763">
        <v>770</v>
      </c>
      <c r="G763">
        <v>40</v>
      </c>
      <c r="H763">
        <v>72</v>
      </c>
      <c r="I763">
        <v>77</v>
      </c>
      <c r="K763">
        <v>0</v>
      </c>
      <c r="L763" t="s">
        <v>3065</v>
      </c>
      <c r="M763">
        <v>0.8</v>
      </c>
      <c r="O763">
        <v>4630055624225</v>
      </c>
      <c r="Q763" t="s">
        <v>1544</v>
      </c>
      <c r="R763" t="s">
        <v>7139</v>
      </c>
      <c r="S763">
        <v>20</v>
      </c>
      <c r="U763" t="s">
        <v>8571</v>
      </c>
      <c r="V763" t="s">
        <v>673</v>
      </c>
      <c r="Y763">
        <v>9404908000</v>
      </c>
      <c r="Z763" t="s">
        <v>8572</v>
      </c>
      <c r="AA763" t="s">
        <v>8573</v>
      </c>
      <c r="AB763">
        <v>1190</v>
      </c>
      <c r="AC763">
        <v>992</v>
      </c>
      <c r="AD763" t="s">
        <v>240</v>
      </c>
      <c r="AE763">
        <v>0</v>
      </c>
      <c r="AF763">
        <v>0</v>
      </c>
      <c r="AG763" t="s">
        <v>8574</v>
      </c>
      <c r="AH763" t="s">
        <v>8575</v>
      </c>
      <c r="AI763" t="s">
        <v>8576</v>
      </c>
    </row>
    <row r="764" spans="1:52" x14ac:dyDescent="0.3">
      <c r="A764" t="s">
        <v>8577</v>
      </c>
      <c r="B764" t="str">
        <f>"0001433-17"</f>
        <v>0001433-17</v>
      </c>
      <c r="C764" t="s">
        <v>351</v>
      </c>
      <c r="D764" t="s">
        <v>110</v>
      </c>
      <c r="E764">
        <v>671</v>
      </c>
      <c r="F764">
        <v>531</v>
      </c>
      <c r="G764">
        <v>121</v>
      </c>
      <c r="H764">
        <v>130</v>
      </c>
      <c r="I764">
        <v>130</v>
      </c>
      <c r="J764">
        <v>147</v>
      </c>
      <c r="K764" s="2">
        <v>1074942</v>
      </c>
      <c r="L764" s="1">
        <v>45721</v>
      </c>
      <c r="M764">
        <v>4.5</v>
      </c>
      <c r="O764">
        <v>4630055622979</v>
      </c>
      <c r="Q764" t="s">
        <v>1544</v>
      </c>
      <c r="R764" t="s">
        <v>3021</v>
      </c>
      <c r="S764">
        <v>10</v>
      </c>
      <c r="U764" t="s">
        <v>3078</v>
      </c>
      <c r="V764" t="s">
        <v>3079</v>
      </c>
      <c r="Y764">
        <v>9503009901</v>
      </c>
      <c r="Z764" t="s">
        <v>8578</v>
      </c>
      <c r="AA764" t="s">
        <v>8579</v>
      </c>
      <c r="AB764">
        <v>3490</v>
      </c>
      <c r="AC764">
        <v>2908</v>
      </c>
      <c r="AD764" t="s">
        <v>3082</v>
      </c>
      <c r="AE764">
        <v>0</v>
      </c>
      <c r="AF764">
        <v>0</v>
      </c>
      <c r="AG764" t="s">
        <v>8580</v>
      </c>
      <c r="AH764" t="s">
        <v>8581</v>
      </c>
      <c r="AI764" t="s">
        <v>8582</v>
      </c>
      <c r="AJ764" t="s">
        <v>8583</v>
      </c>
      <c r="AK764" t="s">
        <v>8584</v>
      </c>
      <c r="AL764" t="s">
        <v>8585</v>
      </c>
      <c r="AM764" t="s">
        <v>8586</v>
      </c>
      <c r="AN764" t="s">
        <v>8587</v>
      </c>
      <c r="AO764" t="s">
        <v>8588</v>
      </c>
      <c r="AP764" t="s">
        <v>8589</v>
      </c>
    </row>
    <row r="765" spans="1:52" x14ac:dyDescent="0.3">
      <c r="A765" t="s">
        <v>8590</v>
      </c>
      <c r="B765" t="str">
        <f>"0002107-3"</f>
        <v>0002107-3</v>
      </c>
      <c r="C765" t="s">
        <v>1644</v>
      </c>
      <c r="D765" t="s">
        <v>110</v>
      </c>
      <c r="E765">
        <v>671</v>
      </c>
      <c r="F765">
        <v>351</v>
      </c>
      <c r="G765">
        <v>121</v>
      </c>
      <c r="H765">
        <v>130</v>
      </c>
      <c r="I765">
        <v>130</v>
      </c>
      <c r="J765">
        <v>147</v>
      </c>
      <c r="K765" s="2">
        <v>1074942</v>
      </c>
      <c r="L765" s="1">
        <v>45721</v>
      </c>
      <c r="M765">
        <v>4.5</v>
      </c>
      <c r="O765">
        <v>4630055622986</v>
      </c>
      <c r="Q765" t="s">
        <v>1544</v>
      </c>
      <c r="R765" t="s">
        <v>7139</v>
      </c>
      <c r="S765">
        <v>10</v>
      </c>
      <c r="U765" t="s">
        <v>3078</v>
      </c>
      <c r="V765" t="s">
        <v>3079</v>
      </c>
      <c r="Y765">
        <v>9503009901</v>
      </c>
      <c r="Z765" t="s">
        <v>8591</v>
      </c>
      <c r="AA765" t="s">
        <v>8592</v>
      </c>
      <c r="AB765">
        <v>3490</v>
      </c>
      <c r="AC765">
        <v>2908</v>
      </c>
      <c r="AD765" t="s">
        <v>3082</v>
      </c>
      <c r="AE765">
        <v>0</v>
      </c>
      <c r="AF765">
        <v>0</v>
      </c>
      <c r="AG765" t="s">
        <v>8593</v>
      </c>
      <c r="AH765" t="s">
        <v>8594</v>
      </c>
      <c r="AI765" t="s">
        <v>8595</v>
      </c>
      <c r="AJ765" t="s">
        <v>8596</v>
      </c>
      <c r="AK765" t="s">
        <v>8597</v>
      </c>
      <c r="AL765" t="s">
        <v>8598</v>
      </c>
      <c r="AM765" t="s">
        <v>8599</v>
      </c>
      <c r="AN765" t="s">
        <v>8600</v>
      </c>
      <c r="AO765" t="s">
        <v>8601</v>
      </c>
      <c r="AP765" t="s">
        <v>8602</v>
      </c>
      <c r="AQ765" t="s">
        <v>8603</v>
      </c>
    </row>
    <row r="766" spans="1:52" x14ac:dyDescent="0.3">
      <c r="A766" t="s">
        <v>8604</v>
      </c>
      <c r="B766" t="str">
        <f>"0002174-10"</f>
        <v>0002174-10</v>
      </c>
      <c r="C766" t="s">
        <v>144</v>
      </c>
      <c r="D766" t="s">
        <v>110</v>
      </c>
      <c r="E766">
        <v>600</v>
      </c>
      <c r="F766">
        <v>430</v>
      </c>
      <c r="G766">
        <v>230</v>
      </c>
      <c r="K766">
        <v>0</v>
      </c>
      <c r="L766" s="1">
        <v>45780</v>
      </c>
      <c r="M766">
        <v>3.2</v>
      </c>
      <c r="O766">
        <v>4630055629541</v>
      </c>
      <c r="Q766" t="s">
        <v>1544</v>
      </c>
      <c r="R766" t="s">
        <v>3021</v>
      </c>
      <c r="S766">
        <v>20</v>
      </c>
      <c r="U766" t="s">
        <v>8605</v>
      </c>
      <c r="V766" t="s">
        <v>128</v>
      </c>
      <c r="W766" t="s">
        <v>118</v>
      </c>
      <c r="Y766">
        <v>6302210000</v>
      </c>
      <c r="Z766" t="s">
        <v>8606</v>
      </c>
      <c r="AA766" t="s">
        <v>8607</v>
      </c>
      <c r="AB766">
        <v>4990</v>
      </c>
      <c r="AC766">
        <v>4158</v>
      </c>
      <c r="AD766" t="s">
        <v>122</v>
      </c>
      <c r="AE766">
        <v>0</v>
      </c>
      <c r="AF766">
        <v>0</v>
      </c>
      <c r="AG766" t="s">
        <v>8608</v>
      </c>
      <c r="AH766" t="s">
        <v>8609</v>
      </c>
      <c r="AI766" t="s">
        <v>8610</v>
      </c>
      <c r="AJ766" t="s">
        <v>8611</v>
      </c>
      <c r="AK766" t="s">
        <v>8612</v>
      </c>
      <c r="AL766" t="s">
        <v>8613</v>
      </c>
      <c r="AM766" t="s">
        <v>8614</v>
      </c>
      <c r="AN766" t="s">
        <v>8615</v>
      </c>
    </row>
    <row r="767" spans="1:52" x14ac:dyDescent="0.3">
      <c r="A767" t="s">
        <v>8616</v>
      </c>
      <c r="B767" t="str">
        <f>"0002174-11"</f>
        <v>0002174-11</v>
      </c>
      <c r="C767" t="s">
        <v>116</v>
      </c>
      <c r="D767" t="s">
        <v>110</v>
      </c>
      <c r="E767">
        <v>600</v>
      </c>
      <c r="F767">
        <v>430</v>
      </c>
      <c r="G767">
        <v>230</v>
      </c>
      <c r="K767">
        <v>0</v>
      </c>
      <c r="L767" s="1">
        <v>45780</v>
      </c>
      <c r="M767">
        <v>3.2</v>
      </c>
      <c r="O767">
        <v>4630055629558</v>
      </c>
      <c r="Q767" t="s">
        <v>1544</v>
      </c>
      <c r="R767" t="s">
        <v>3021</v>
      </c>
      <c r="S767">
        <v>20</v>
      </c>
      <c r="U767" t="s">
        <v>8605</v>
      </c>
      <c r="V767" t="s">
        <v>128</v>
      </c>
      <c r="W767" t="s">
        <v>118</v>
      </c>
      <c r="Y767">
        <v>6302210000</v>
      </c>
      <c r="Z767" t="s">
        <v>8617</v>
      </c>
      <c r="AA767" t="s">
        <v>8618</v>
      </c>
      <c r="AB767">
        <v>2350</v>
      </c>
      <c r="AC767">
        <v>1958</v>
      </c>
      <c r="AD767" t="s">
        <v>122</v>
      </c>
      <c r="AE767">
        <v>0</v>
      </c>
      <c r="AF767">
        <v>0</v>
      </c>
      <c r="AG767" t="s">
        <v>8619</v>
      </c>
      <c r="AH767" t="s">
        <v>8620</v>
      </c>
      <c r="AI767" t="s">
        <v>8621</v>
      </c>
      <c r="AJ767" t="s">
        <v>8622</v>
      </c>
      <c r="AK767" t="s">
        <v>8623</v>
      </c>
      <c r="AL767" t="s">
        <v>8624</v>
      </c>
      <c r="AM767" t="s">
        <v>8625</v>
      </c>
      <c r="AN767" t="s">
        <v>8626</v>
      </c>
    </row>
    <row r="768" spans="1:52" x14ac:dyDescent="0.3">
      <c r="A768" t="s">
        <v>8627</v>
      </c>
      <c r="B768" t="str">
        <f>"0001969-22"</f>
        <v>0001969-22</v>
      </c>
      <c r="C768" t="s">
        <v>4328</v>
      </c>
      <c r="D768" t="s">
        <v>7646</v>
      </c>
      <c r="E768">
        <v>750</v>
      </c>
      <c r="F768">
        <v>500</v>
      </c>
      <c r="G768">
        <v>30</v>
      </c>
      <c r="K768">
        <v>0</v>
      </c>
      <c r="L768" t="s">
        <v>756</v>
      </c>
      <c r="M768">
        <v>0.3</v>
      </c>
      <c r="O768">
        <v>4630039557327</v>
      </c>
      <c r="Q768" t="s">
        <v>3553</v>
      </c>
      <c r="R768" t="s">
        <v>4330</v>
      </c>
      <c r="S768">
        <v>10</v>
      </c>
      <c r="U768" t="s">
        <v>7647</v>
      </c>
      <c r="V768" t="s">
        <v>7305</v>
      </c>
      <c r="Y768">
        <v>6209300000</v>
      </c>
      <c r="Z768" t="s">
        <v>8628</v>
      </c>
      <c r="AA768" t="s">
        <v>8629</v>
      </c>
      <c r="AB768">
        <v>1750</v>
      </c>
      <c r="AC768">
        <v>1458</v>
      </c>
      <c r="AD768" t="s">
        <v>250</v>
      </c>
      <c r="AE768">
        <v>0</v>
      </c>
      <c r="AF768">
        <v>0</v>
      </c>
      <c r="AG768" t="s">
        <v>8630</v>
      </c>
      <c r="AH768" t="s">
        <v>8631</v>
      </c>
      <c r="AI768" t="s">
        <v>8632</v>
      </c>
      <c r="AJ768" t="s">
        <v>8633</v>
      </c>
      <c r="AK768" t="s">
        <v>8634</v>
      </c>
      <c r="AL768" t="s">
        <v>8635</v>
      </c>
    </row>
    <row r="769" spans="1:50" x14ac:dyDescent="0.3">
      <c r="A769" t="s">
        <v>8636</v>
      </c>
      <c r="B769" t="str">
        <f>"0002136-14"</f>
        <v>0002136-14</v>
      </c>
      <c r="C769" t="s">
        <v>1718</v>
      </c>
      <c r="D769" t="s">
        <v>1831</v>
      </c>
      <c r="E769">
        <v>800</v>
      </c>
      <c r="F769">
        <v>750</v>
      </c>
      <c r="G769">
        <v>160</v>
      </c>
      <c r="H769">
        <v>73</v>
      </c>
      <c r="I769">
        <v>72</v>
      </c>
      <c r="J769">
        <v>100</v>
      </c>
      <c r="K769" t="s">
        <v>3614</v>
      </c>
      <c r="L769" s="1">
        <v>45753</v>
      </c>
      <c r="M769">
        <v>5.5</v>
      </c>
      <c r="O769">
        <v>4630055624287</v>
      </c>
      <c r="Q769" t="s">
        <v>1544</v>
      </c>
      <c r="R769" t="s">
        <v>4248</v>
      </c>
      <c r="S769">
        <v>10</v>
      </c>
      <c r="U769" t="s">
        <v>8315</v>
      </c>
      <c r="V769" t="s">
        <v>1833</v>
      </c>
      <c r="Y769">
        <v>9401710009</v>
      </c>
      <c r="Z769" t="s">
        <v>8637</v>
      </c>
      <c r="AA769" t="s">
        <v>8638</v>
      </c>
      <c r="AB769">
        <v>3690</v>
      </c>
      <c r="AC769">
        <v>3075</v>
      </c>
      <c r="AD769" t="s">
        <v>1836</v>
      </c>
      <c r="AE769">
        <v>0</v>
      </c>
      <c r="AF769">
        <v>0</v>
      </c>
      <c r="AG769" t="s">
        <v>8639</v>
      </c>
      <c r="AH769" t="s">
        <v>8640</v>
      </c>
      <c r="AI769" t="s">
        <v>8641</v>
      </c>
      <c r="AJ769" t="s">
        <v>8642</v>
      </c>
      <c r="AK769" t="s">
        <v>8643</v>
      </c>
      <c r="AL769" t="s">
        <v>8644</v>
      </c>
      <c r="AM769" t="s">
        <v>8645</v>
      </c>
      <c r="AN769" t="s">
        <v>8646</v>
      </c>
      <c r="AO769" t="s">
        <v>8647</v>
      </c>
      <c r="AP769" t="s">
        <v>8648</v>
      </c>
      <c r="AQ769" t="s">
        <v>8649</v>
      </c>
      <c r="AR769" t="s">
        <v>8650</v>
      </c>
      <c r="AS769" t="s">
        <v>8651</v>
      </c>
      <c r="AT769" t="s">
        <v>8652</v>
      </c>
      <c r="AU769" t="s">
        <v>8653</v>
      </c>
      <c r="AV769" t="s">
        <v>8654</v>
      </c>
    </row>
    <row r="770" spans="1:50" x14ac:dyDescent="0.3">
      <c r="A770" t="s">
        <v>8655</v>
      </c>
      <c r="B770" t="str">
        <f>"0002157-03"</f>
        <v>0002157-03</v>
      </c>
      <c r="C770" t="s">
        <v>1644</v>
      </c>
      <c r="D770" t="s">
        <v>1831</v>
      </c>
      <c r="E770">
        <v>780</v>
      </c>
      <c r="F770">
        <v>740</v>
      </c>
      <c r="G770">
        <v>140</v>
      </c>
      <c r="H770">
        <v>73</v>
      </c>
      <c r="I770">
        <v>72</v>
      </c>
      <c r="J770">
        <v>100</v>
      </c>
      <c r="K770" t="s">
        <v>3614</v>
      </c>
      <c r="L770" s="1">
        <v>45753</v>
      </c>
      <c r="M770">
        <v>5.53</v>
      </c>
      <c r="O770">
        <v>4630055626243</v>
      </c>
      <c r="Q770" t="s">
        <v>1544</v>
      </c>
      <c r="S770">
        <v>10</v>
      </c>
      <c r="U770" t="s">
        <v>8315</v>
      </c>
      <c r="V770" t="s">
        <v>1833</v>
      </c>
      <c r="Y770">
        <v>9401710009</v>
      </c>
      <c r="Z770" t="s">
        <v>8656</v>
      </c>
      <c r="AA770" t="s">
        <v>8657</v>
      </c>
      <c r="AB770">
        <v>3250</v>
      </c>
      <c r="AC770">
        <v>2708</v>
      </c>
      <c r="AD770" t="s">
        <v>1836</v>
      </c>
      <c r="AE770">
        <v>0</v>
      </c>
      <c r="AF770">
        <v>0</v>
      </c>
      <c r="AG770" t="s">
        <v>8658</v>
      </c>
      <c r="AH770" t="s">
        <v>8659</v>
      </c>
      <c r="AI770" t="s">
        <v>8660</v>
      </c>
      <c r="AJ770" t="s">
        <v>8661</v>
      </c>
      <c r="AK770" t="s">
        <v>8662</v>
      </c>
      <c r="AL770" t="s">
        <v>8663</v>
      </c>
      <c r="AM770" t="s">
        <v>8664</v>
      </c>
      <c r="AN770" t="s">
        <v>8665</v>
      </c>
      <c r="AO770" t="s">
        <v>8666</v>
      </c>
      <c r="AP770" t="s">
        <v>8667</v>
      </c>
      <c r="AQ770" t="s">
        <v>8668</v>
      </c>
      <c r="AR770" t="s">
        <v>8669</v>
      </c>
    </row>
    <row r="771" spans="1:50" x14ac:dyDescent="0.3">
      <c r="A771" t="s">
        <v>8670</v>
      </c>
      <c r="B771" t="str">
        <f>"0002138-25"</f>
        <v>0002138-25</v>
      </c>
      <c r="C771" t="s">
        <v>8033</v>
      </c>
      <c r="D771" t="s">
        <v>2290</v>
      </c>
      <c r="E771">
        <v>800</v>
      </c>
      <c r="F771">
        <v>770</v>
      </c>
      <c r="G771">
        <v>40</v>
      </c>
      <c r="H771">
        <v>72</v>
      </c>
      <c r="I771">
        <v>77</v>
      </c>
      <c r="K771">
        <v>0</v>
      </c>
      <c r="L771" t="s">
        <v>3065</v>
      </c>
      <c r="M771">
        <v>0.8</v>
      </c>
      <c r="O771">
        <v>4630055624232</v>
      </c>
      <c r="Q771" t="s">
        <v>1544</v>
      </c>
      <c r="R771" t="s">
        <v>7139</v>
      </c>
      <c r="S771">
        <v>20</v>
      </c>
      <c r="U771" t="s">
        <v>8571</v>
      </c>
      <c r="V771" t="s">
        <v>673</v>
      </c>
      <c r="Y771">
        <v>9404908000</v>
      </c>
      <c r="Z771" t="s">
        <v>8671</v>
      </c>
      <c r="AA771" t="s">
        <v>8672</v>
      </c>
      <c r="AB771">
        <v>1190</v>
      </c>
      <c r="AC771">
        <v>992</v>
      </c>
      <c r="AD771" t="s">
        <v>240</v>
      </c>
      <c r="AE771">
        <v>0</v>
      </c>
      <c r="AF771">
        <v>0</v>
      </c>
      <c r="AG771" t="s">
        <v>8673</v>
      </c>
      <c r="AH771" t="s">
        <v>8674</v>
      </c>
      <c r="AI771" t="s">
        <v>8675</v>
      </c>
    </row>
    <row r="772" spans="1:50" x14ac:dyDescent="0.3">
      <c r="A772" t="s">
        <v>8676</v>
      </c>
      <c r="B772" t="str">
        <f>"0001315.9.6"</f>
        <v>0001315.9.6</v>
      </c>
      <c r="C772" t="s">
        <v>304</v>
      </c>
      <c r="D772" t="s">
        <v>1050</v>
      </c>
      <c r="E772">
        <v>860</v>
      </c>
      <c r="F772">
        <v>520</v>
      </c>
      <c r="G772">
        <v>225</v>
      </c>
      <c r="K772">
        <v>0</v>
      </c>
      <c r="L772" t="s">
        <v>6568</v>
      </c>
      <c r="M772">
        <v>45.6</v>
      </c>
      <c r="N772">
        <v>0.5</v>
      </c>
      <c r="O772">
        <v>4620031184348</v>
      </c>
      <c r="Q772" t="s">
        <v>1544</v>
      </c>
      <c r="S772">
        <v>20</v>
      </c>
      <c r="U772" t="s">
        <v>8677</v>
      </c>
      <c r="V772" t="s">
        <v>1179</v>
      </c>
      <c r="Y772">
        <v>9403601001</v>
      </c>
      <c r="Z772" t="s">
        <v>8678</v>
      </c>
      <c r="AA772" t="s">
        <v>8679</v>
      </c>
      <c r="AB772">
        <v>10490</v>
      </c>
      <c r="AC772">
        <v>8742</v>
      </c>
      <c r="AD772" t="s">
        <v>1125</v>
      </c>
      <c r="AE772">
        <v>0</v>
      </c>
      <c r="AF772">
        <v>0</v>
      </c>
      <c r="AG772" t="s">
        <v>8680</v>
      </c>
      <c r="AH772" t="s">
        <v>8681</v>
      </c>
      <c r="AI772" t="s">
        <v>8682</v>
      </c>
      <c r="AJ772" t="s">
        <v>8683</v>
      </c>
      <c r="AK772" t="s">
        <v>8684</v>
      </c>
      <c r="AL772" t="s">
        <v>8685</v>
      </c>
      <c r="AM772" t="s">
        <v>8686</v>
      </c>
      <c r="AN772" t="s">
        <v>8687</v>
      </c>
      <c r="AO772" t="s">
        <v>8688</v>
      </c>
      <c r="AP772" t="s">
        <v>8689</v>
      </c>
      <c r="AQ772" t="s">
        <v>8690</v>
      </c>
      <c r="AR772" t="s">
        <v>8691</v>
      </c>
      <c r="AS772" t="s">
        <v>8692</v>
      </c>
      <c r="AT772" t="s">
        <v>8693</v>
      </c>
      <c r="AU772" t="s">
        <v>8694</v>
      </c>
      <c r="AV772" t="s">
        <v>8695</v>
      </c>
      <c r="AW772" t="s">
        <v>8696</v>
      </c>
      <c r="AX772" t="s">
        <v>8697</v>
      </c>
    </row>
    <row r="773" spans="1:50" x14ac:dyDescent="0.3">
      <c r="A773" t="s">
        <v>8698</v>
      </c>
      <c r="B773" t="str">
        <f>"0001601"</f>
        <v>0001601</v>
      </c>
      <c r="C773" t="s">
        <v>304</v>
      </c>
      <c r="D773" t="s">
        <v>110</v>
      </c>
      <c r="E773">
        <v>2000</v>
      </c>
      <c r="F773">
        <v>900</v>
      </c>
      <c r="G773">
        <v>160</v>
      </c>
      <c r="H773">
        <v>200</v>
      </c>
      <c r="I773">
        <v>90</v>
      </c>
      <c r="J773">
        <v>16</v>
      </c>
      <c r="K773" t="s">
        <v>8699</v>
      </c>
      <c r="L773" t="s">
        <v>8700</v>
      </c>
      <c r="M773">
        <v>13.68</v>
      </c>
      <c r="O773">
        <v>4620031188438</v>
      </c>
      <c r="Q773" t="s">
        <v>1544</v>
      </c>
      <c r="S773">
        <v>20</v>
      </c>
      <c r="V773" t="s">
        <v>8701</v>
      </c>
      <c r="Y773">
        <v>9404299000</v>
      </c>
      <c r="Z773" t="s">
        <v>8702</v>
      </c>
      <c r="AA773" t="s">
        <v>8703</v>
      </c>
      <c r="AB773">
        <v>4000</v>
      </c>
      <c r="AC773">
        <v>3333</v>
      </c>
      <c r="AD773" t="s">
        <v>3279</v>
      </c>
      <c r="AE773">
        <v>0</v>
      </c>
      <c r="AF773">
        <v>0</v>
      </c>
    </row>
    <row r="774" spans="1:50" x14ac:dyDescent="0.3">
      <c r="A774" t="s">
        <v>8704</v>
      </c>
      <c r="B774" t="str">
        <f>"0002176-12"</f>
        <v>0002176-12</v>
      </c>
      <c r="C774" t="s">
        <v>5036</v>
      </c>
      <c r="D774" t="s">
        <v>110</v>
      </c>
      <c r="E774">
        <v>600</v>
      </c>
      <c r="F774">
        <v>430</v>
      </c>
      <c r="G774">
        <v>230</v>
      </c>
      <c r="K774">
        <v>0</v>
      </c>
      <c r="L774" s="1">
        <v>45780</v>
      </c>
      <c r="M774">
        <v>3.2</v>
      </c>
      <c r="O774">
        <v>4630055629589</v>
      </c>
      <c r="Q774" t="s">
        <v>1544</v>
      </c>
      <c r="R774" t="s">
        <v>6916</v>
      </c>
      <c r="S774">
        <v>20</v>
      </c>
      <c r="U774" t="s">
        <v>8705</v>
      </c>
      <c r="V774" t="s">
        <v>128</v>
      </c>
      <c r="W774" t="s">
        <v>118</v>
      </c>
      <c r="Y774">
        <v>6302210000</v>
      </c>
      <c r="Z774" t="s">
        <v>8706</v>
      </c>
      <c r="AA774" t="s">
        <v>8707</v>
      </c>
      <c r="AB774">
        <v>2250</v>
      </c>
      <c r="AC774">
        <v>1875</v>
      </c>
      <c r="AD774" t="s">
        <v>122</v>
      </c>
      <c r="AE774">
        <v>0</v>
      </c>
      <c r="AF774">
        <v>0</v>
      </c>
      <c r="AG774" t="s">
        <v>8708</v>
      </c>
      <c r="AH774" t="s">
        <v>8709</v>
      </c>
      <c r="AI774" t="s">
        <v>8710</v>
      </c>
      <c r="AJ774" t="s">
        <v>8711</v>
      </c>
      <c r="AK774" t="s">
        <v>8712</v>
      </c>
      <c r="AL774" t="s">
        <v>8713</v>
      </c>
      <c r="AM774" t="s">
        <v>8714</v>
      </c>
      <c r="AN774" t="s">
        <v>8715</v>
      </c>
    </row>
    <row r="775" spans="1:50" x14ac:dyDescent="0.3">
      <c r="A775" t="s">
        <v>8716</v>
      </c>
      <c r="B775" t="str">
        <f>"0002176-2"</f>
        <v>0002176-2</v>
      </c>
      <c r="C775" t="s">
        <v>116</v>
      </c>
      <c r="D775" t="s">
        <v>110</v>
      </c>
      <c r="E775">
        <v>600</v>
      </c>
      <c r="F775">
        <v>430</v>
      </c>
      <c r="G775">
        <v>230</v>
      </c>
      <c r="K775">
        <v>0</v>
      </c>
      <c r="L775" s="1">
        <v>45780</v>
      </c>
      <c r="M775">
        <v>3.2</v>
      </c>
      <c r="O775">
        <v>4630055629596</v>
      </c>
      <c r="Q775" t="s">
        <v>1544</v>
      </c>
      <c r="R775" t="s">
        <v>6916</v>
      </c>
      <c r="S775">
        <v>20</v>
      </c>
      <c r="U775" t="s">
        <v>8705</v>
      </c>
      <c r="V775" t="s">
        <v>128</v>
      </c>
      <c r="W775" t="s">
        <v>118</v>
      </c>
      <c r="Y775">
        <v>6302210000</v>
      </c>
      <c r="Z775" t="s">
        <v>8717</v>
      </c>
      <c r="AA775" t="s">
        <v>8718</v>
      </c>
      <c r="AB775">
        <v>2250</v>
      </c>
      <c r="AC775">
        <v>1875</v>
      </c>
      <c r="AD775" t="s">
        <v>122</v>
      </c>
      <c r="AE775">
        <v>0</v>
      </c>
      <c r="AF775">
        <v>0</v>
      </c>
      <c r="AG775" t="s">
        <v>8719</v>
      </c>
      <c r="AH775" t="s">
        <v>8720</v>
      </c>
      <c r="AI775" t="s">
        <v>8721</v>
      </c>
      <c r="AJ775" t="s">
        <v>8722</v>
      </c>
      <c r="AK775" t="s">
        <v>8723</v>
      </c>
      <c r="AL775" t="s">
        <v>8724</v>
      </c>
      <c r="AM775" t="s">
        <v>8725</v>
      </c>
      <c r="AN775" t="s">
        <v>8726</v>
      </c>
    </row>
    <row r="776" spans="1:50" x14ac:dyDescent="0.3">
      <c r="A776" t="s">
        <v>8727</v>
      </c>
      <c r="B776" t="str">
        <f>"0001642-1"</f>
        <v>0001642-1</v>
      </c>
      <c r="C776" t="s">
        <v>304</v>
      </c>
      <c r="D776" t="s">
        <v>110</v>
      </c>
      <c r="E776">
        <v>930</v>
      </c>
      <c r="F776">
        <v>530</v>
      </c>
      <c r="G776">
        <v>130</v>
      </c>
      <c r="H776">
        <v>90</v>
      </c>
      <c r="I776">
        <v>50</v>
      </c>
      <c r="K776">
        <v>0</v>
      </c>
      <c r="L776" s="1">
        <v>45748</v>
      </c>
      <c r="M776">
        <v>1.26</v>
      </c>
      <c r="O776">
        <v>4630074140263</v>
      </c>
      <c r="Q776" t="s">
        <v>1544</v>
      </c>
      <c r="S776">
        <v>20</v>
      </c>
      <c r="U776" t="s">
        <v>8728</v>
      </c>
      <c r="V776" t="s">
        <v>3282</v>
      </c>
      <c r="Y776">
        <v>9404299000</v>
      </c>
      <c r="Z776" t="s">
        <v>8729</v>
      </c>
      <c r="AA776" t="s">
        <v>8730</v>
      </c>
      <c r="AB776">
        <v>2088</v>
      </c>
      <c r="AC776">
        <v>1740</v>
      </c>
      <c r="AD776" t="s">
        <v>3279</v>
      </c>
      <c r="AE776">
        <v>0</v>
      </c>
      <c r="AF776">
        <v>0</v>
      </c>
    </row>
    <row r="777" spans="1:50" x14ac:dyDescent="0.3">
      <c r="A777" t="s">
        <v>8731</v>
      </c>
      <c r="B777" t="str">
        <f>"0001757.9"</f>
        <v>0001757.9</v>
      </c>
      <c r="C777" t="s">
        <v>304</v>
      </c>
      <c r="D777" t="s">
        <v>1050</v>
      </c>
      <c r="E777">
        <v>855</v>
      </c>
      <c r="F777">
        <v>150</v>
      </c>
      <c r="G777">
        <v>90</v>
      </c>
      <c r="H777">
        <v>75</v>
      </c>
      <c r="I777">
        <v>80</v>
      </c>
      <c r="K777">
        <v>0</v>
      </c>
      <c r="L777" s="1">
        <v>45873</v>
      </c>
      <c r="M777">
        <v>4.4000000000000004</v>
      </c>
      <c r="O777">
        <v>4630035405684</v>
      </c>
      <c r="Q777" t="s">
        <v>1544</v>
      </c>
      <c r="S777">
        <v>20</v>
      </c>
      <c r="U777" t="s">
        <v>8732</v>
      </c>
      <c r="V777" t="s">
        <v>2355</v>
      </c>
      <c r="Y777">
        <v>9403609001</v>
      </c>
      <c r="Z777" t="s">
        <v>8733</v>
      </c>
      <c r="AA777" t="s">
        <v>8734</v>
      </c>
      <c r="AB777">
        <v>1750</v>
      </c>
      <c r="AC777">
        <v>1458</v>
      </c>
      <c r="AD777" t="s">
        <v>240</v>
      </c>
      <c r="AE777">
        <v>0</v>
      </c>
      <c r="AF777">
        <v>53</v>
      </c>
      <c r="AG777" t="s">
        <v>8735</v>
      </c>
      <c r="AH777" t="s">
        <v>8736</v>
      </c>
      <c r="AI777" t="s">
        <v>8737</v>
      </c>
      <c r="AJ777" t="s">
        <v>8738</v>
      </c>
      <c r="AK777" t="s">
        <v>8739</v>
      </c>
      <c r="AL777" t="s">
        <v>8740</v>
      </c>
      <c r="AM777" t="s">
        <v>8741</v>
      </c>
      <c r="AN777" t="s">
        <v>8742</v>
      </c>
      <c r="AO777" t="s">
        <v>8743</v>
      </c>
      <c r="AP777" t="s">
        <v>8744</v>
      </c>
      <c r="AQ777" t="s">
        <v>8745</v>
      </c>
      <c r="AR777" t="s">
        <v>8746</v>
      </c>
      <c r="AS777" t="s">
        <v>8747</v>
      </c>
      <c r="AT777" t="s">
        <v>8748</v>
      </c>
      <c r="AU777" t="s">
        <v>8749</v>
      </c>
      <c r="AV777" t="s">
        <v>8750</v>
      </c>
    </row>
    <row r="778" spans="1:50" x14ac:dyDescent="0.3">
      <c r="A778" t="s">
        <v>8751</v>
      </c>
      <c r="B778" t="str">
        <f>"0002141-2"</f>
        <v>0002141-2</v>
      </c>
      <c r="C778" t="s">
        <v>304</v>
      </c>
      <c r="D778" t="s">
        <v>584</v>
      </c>
      <c r="E778">
        <v>1280</v>
      </c>
      <c r="F778">
        <v>800</v>
      </c>
      <c r="G778">
        <v>180</v>
      </c>
      <c r="H778">
        <v>125</v>
      </c>
      <c r="I778">
        <v>75</v>
      </c>
      <c r="J778">
        <v>12</v>
      </c>
      <c r="K778" t="s">
        <v>7997</v>
      </c>
      <c r="L778" s="1">
        <v>45692</v>
      </c>
      <c r="M778">
        <v>4</v>
      </c>
      <c r="O778">
        <v>4630055624478</v>
      </c>
      <c r="Q778" t="s">
        <v>1544</v>
      </c>
      <c r="S778">
        <v>20</v>
      </c>
      <c r="U778" t="s">
        <v>8752</v>
      </c>
      <c r="V778" t="s">
        <v>3282</v>
      </c>
      <c r="Y778">
        <v>9404299000</v>
      </c>
      <c r="Z778" t="s">
        <v>8753</v>
      </c>
      <c r="AA778" t="s">
        <v>8754</v>
      </c>
      <c r="AB778">
        <v>6750</v>
      </c>
      <c r="AC778">
        <v>5625</v>
      </c>
      <c r="AD778" t="s">
        <v>3279</v>
      </c>
      <c r="AE778">
        <v>0</v>
      </c>
      <c r="AF778">
        <v>0</v>
      </c>
      <c r="AG778" t="s">
        <v>8755</v>
      </c>
      <c r="AH778" t="s">
        <v>8756</v>
      </c>
      <c r="AI778" t="s">
        <v>8757</v>
      </c>
      <c r="AJ778" t="s">
        <v>8758</v>
      </c>
      <c r="AK778" t="s">
        <v>8759</v>
      </c>
      <c r="AL778" t="s">
        <v>8760</v>
      </c>
      <c r="AM778" t="s">
        <v>8761</v>
      </c>
      <c r="AN778" t="s">
        <v>8762</v>
      </c>
    </row>
    <row r="779" spans="1:50" x14ac:dyDescent="0.3">
      <c r="A779" t="s">
        <v>8763</v>
      </c>
      <c r="B779" t="str">
        <f>"0001847.9"</f>
        <v>0001847.9</v>
      </c>
      <c r="C779" t="s">
        <v>304</v>
      </c>
      <c r="D779" t="s">
        <v>1050</v>
      </c>
      <c r="E779">
        <v>765</v>
      </c>
      <c r="F779">
        <v>645</v>
      </c>
      <c r="G779">
        <v>60</v>
      </c>
      <c r="H779">
        <v>72</v>
      </c>
      <c r="I779">
        <v>80</v>
      </c>
      <c r="K779">
        <v>0</v>
      </c>
      <c r="L779">
        <v>11</v>
      </c>
      <c r="M779">
        <v>10.199999999999999</v>
      </c>
      <c r="O779">
        <v>4630039554364</v>
      </c>
      <c r="Q779" t="s">
        <v>1544</v>
      </c>
      <c r="R779" t="s">
        <v>1869</v>
      </c>
      <c r="S779">
        <v>20</v>
      </c>
      <c r="U779" t="s">
        <v>8764</v>
      </c>
      <c r="V779" t="s">
        <v>2355</v>
      </c>
      <c r="Y779">
        <v>9403609001</v>
      </c>
      <c r="Z779" t="s">
        <v>8765</v>
      </c>
      <c r="AA779" t="s">
        <v>8766</v>
      </c>
      <c r="AB779">
        <v>2200</v>
      </c>
      <c r="AC779">
        <v>1833</v>
      </c>
      <c r="AD779" t="s">
        <v>240</v>
      </c>
      <c r="AE779">
        <v>0</v>
      </c>
      <c r="AF779">
        <v>0</v>
      </c>
      <c r="AG779" t="s">
        <v>8767</v>
      </c>
      <c r="AH779" t="s">
        <v>8768</v>
      </c>
      <c r="AI779" t="s">
        <v>8769</v>
      </c>
      <c r="AJ779" t="s">
        <v>8770</v>
      </c>
      <c r="AK779" t="s">
        <v>8771</v>
      </c>
    </row>
    <row r="780" spans="1:50" x14ac:dyDescent="0.3">
      <c r="A780" t="s">
        <v>8772</v>
      </c>
      <c r="B780" t="str">
        <f>"0002151-6"</f>
        <v>0002151-6</v>
      </c>
      <c r="C780" t="s">
        <v>4328</v>
      </c>
      <c r="D780" t="s">
        <v>110</v>
      </c>
      <c r="E780">
        <v>300</v>
      </c>
      <c r="F780">
        <v>250</v>
      </c>
      <c r="G780">
        <v>50</v>
      </c>
      <c r="K780">
        <v>0</v>
      </c>
      <c r="L780" t="s">
        <v>2984</v>
      </c>
      <c r="M780">
        <v>0.8</v>
      </c>
      <c r="O780">
        <v>4630055626298</v>
      </c>
      <c r="Q780" t="s">
        <v>3553</v>
      </c>
      <c r="R780" t="s">
        <v>4330</v>
      </c>
      <c r="S780">
        <v>20</v>
      </c>
      <c r="U780" t="s">
        <v>8773</v>
      </c>
      <c r="V780" t="s">
        <v>118</v>
      </c>
      <c r="Y780">
        <v>6302210000</v>
      </c>
      <c r="Z780" t="s">
        <v>8774</v>
      </c>
      <c r="AA780" t="s">
        <v>8775</v>
      </c>
      <c r="AB780">
        <v>1490</v>
      </c>
      <c r="AC780">
        <v>1242</v>
      </c>
      <c r="AD780" t="s">
        <v>122</v>
      </c>
      <c r="AE780">
        <v>0</v>
      </c>
      <c r="AF780">
        <v>0</v>
      </c>
      <c r="AG780" t="s">
        <v>8776</v>
      </c>
      <c r="AH780" t="s">
        <v>8777</v>
      </c>
      <c r="AI780" t="s">
        <v>8778</v>
      </c>
      <c r="AJ780" t="s">
        <v>8779</v>
      </c>
      <c r="AK780" t="s">
        <v>8780</v>
      </c>
    </row>
    <row r="781" spans="1:50" x14ac:dyDescent="0.3">
      <c r="A781" t="s">
        <v>8781</v>
      </c>
      <c r="B781" t="str">
        <f>"0001491-2"</f>
        <v>0001491-2</v>
      </c>
      <c r="C781" t="s">
        <v>116</v>
      </c>
      <c r="D781" t="s">
        <v>110</v>
      </c>
      <c r="E781">
        <v>580</v>
      </c>
      <c r="F781">
        <v>430</v>
      </c>
      <c r="G781">
        <v>180</v>
      </c>
      <c r="H781">
        <v>120</v>
      </c>
      <c r="K781">
        <v>0</v>
      </c>
      <c r="L781">
        <v>3</v>
      </c>
      <c r="M781">
        <v>2.8</v>
      </c>
      <c r="O781">
        <v>4620031186335</v>
      </c>
      <c r="Q781" t="s">
        <v>1544</v>
      </c>
      <c r="S781">
        <v>20</v>
      </c>
      <c r="U781" t="s">
        <v>8782</v>
      </c>
      <c r="V781" t="s">
        <v>128</v>
      </c>
      <c r="W781" t="s">
        <v>118</v>
      </c>
      <c r="Y781">
        <v>6302210000</v>
      </c>
      <c r="Z781" t="s">
        <v>8783</v>
      </c>
      <c r="AA781" t="s">
        <v>8784</v>
      </c>
      <c r="AB781">
        <v>2250</v>
      </c>
      <c r="AC781">
        <v>1875</v>
      </c>
      <c r="AD781" t="s">
        <v>122</v>
      </c>
      <c r="AE781">
        <v>0</v>
      </c>
      <c r="AF781">
        <v>0</v>
      </c>
      <c r="AG781" t="s">
        <v>8785</v>
      </c>
      <c r="AH781" t="s">
        <v>8786</v>
      </c>
      <c r="AI781" t="s">
        <v>8787</v>
      </c>
      <c r="AJ781" t="s">
        <v>8788</v>
      </c>
      <c r="AK781" t="s">
        <v>8789</v>
      </c>
      <c r="AL781" t="s">
        <v>8790</v>
      </c>
      <c r="AM781" t="s">
        <v>8791</v>
      </c>
      <c r="AN781" t="s">
        <v>8792</v>
      </c>
      <c r="AO781" t="s">
        <v>8793</v>
      </c>
    </row>
    <row r="782" spans="1:50" x14ac:dyDescent="0.3">
      <c r="A782" t="s">
        <v>8794</v>
      </c>
      <c r="B782" t="str">
        <f>"0002150-6"</f>
        <v>0002150-6</v>
      </c>
      <c r="C782" t="s">
        <v>4328</v>
      </c>
      <c r="D782" t="s">
        <v>110</v>
      </c>
      <c r="E782">
        <v>200</v>
      </c>
      <c r="F782">
        <v>600</v>
      </c>
      <c r="G782">
        <v>750</v>
      </c>
      <c r="K782">
        <v>0</v>
      </c>
      <c r="L782" s="1">
        <v>45691</v>
      </c>
      <c r="M782">
        <v>3.1</v>
      </c>
      <c r="O782">
        <v>4630055629183</v>
      </c>
      <c r="Q782" t="s">
        <v>3553</v>
      </c>
      <c r="R782" t="s">
        <v>4330</v>
      </c>
      <c r="S782">
        <v>20</v>
      </c>
      <c r="U782" t="s">
        <v>8795</v>
      </c>
      <c r="V782" t="s">
        <v>128</v>
      </c>
      <c r="W782" t="s">
        <v>118</v>
      </c>
      <c r="Y782">
        <v>6302210000</v>
      </c>
      <c r="Z782" t="s">
        <v>8796</v>
      </c>
      <c r="AA782" t="s">
        <v>8797</v>
      </c>
      <c r="AB782">
        <v>4490</v>
      </c>
      <c r="AC782">
        <v>3742</v>
      </c>
      <c r="AD782" t="s">
        <v>122</v>
      </c>
      <c r="AE782">
        <v>0</v>
      </c>
      <c r="AF782">
        <v>0</v>
      </c>
      <c r="AG782" t="s">
        <v>8798</v>
      </c>
      <c r="AH782" t="s">
        <v>8799</v>
      </c>
      <c r="AI782" t="s">
        <v>8800</v>
      </c>
      <c r="AJ782" t="s">
        <v>8801</v>
      </c>
      <c r="AK782" t="s">
        <v>8802</v>
      </c>
      <c r="AL782" t="s">
        <v>8803</v>
      </c>
      <c r="AM782" t="s">
        <v>8804</v>
      </c>
      <c r="AN782" t="s">
        <v>8805</v>
      </c>
      <c r="AO782" t="s">
        <v>8806</v>
      </c>
    </row>
    <row r="783" spans="1:50" x14ac:dyDescent="0.3">
      <c r="A783" t="s">
        <v>8807</v>
      </c>
      <c r="B783" t="str">
        <f>"0002172-3"</f>
        <v>0002172-3</v>
      </c>
      <c r="C783" t="s">
        <v>1718</v>
      </c>
      <c r="D783" t="s">
        <v>110</v>
      </c>
      <c r="E783">
        <v>200</v>
      </c>
      <c r="F783">
        <v>600</v>
      </c>
      <c r="G783">
        <v>750</v>
      </c>
      <c r="K783">
        <v>0</v>
      </c>
      <c r="L783" s="1">
        <v>45691</v>
      </c>
      <c r="M783">
        <v>3.1</v>
      </c>
      <c r="O783">
        <v>4630055629510</v>
      </c>
      <c r="Q783" t="s">
        <v>3553</v>
      </c>
      <c r="R783" t="s">
        <v>6412</v>
      </c>
      <c r="S783">
        <v>20</v>
      </c>
      <c r="U783" t="s">
        <v>8795</v>
      </c>
      <c r="V783" t="s">
        <v>128</v>
      </c>
      <c r="W783" t="s">
        <v>118</v>
      </c>
      <c r="Y783">
        <v>6302210000</v>
      </c>
      <c r="Z783" t="s">
        <v>8808</v>
      </c>
      <c r="AA783" t="s">
        <v>8809</v>
      </c>
      <c r="AB783">
        <v>4490</v>
      </c>
      <c r="AC783">
        <v>3742</v>
      </c>
      <c r="AD783" t="s">
        <v>122</v>
      </c>
      <c r="AE783">
        <v>0</v>
      </c>
      <c r="AF783">
        <v>0</v>
      </c>
      <c r="AG783" t="s">
        <v>8810</v>
      </c>
      <c r="AH783" t="s">
        <v>8811</v>
      </c>
      <c r="AI783" t="s">
        <v>8812</v>
      </c>
      <c r="AJ783" t="s">
        <v>8813</v>
      </c>
      <c r="AK783" t="s">
        <v>8814</v>
      </c>
      <c r="AL783" t="s">
        <v>8815</v>
      </c>
      <c r="AM783" t="s">
        <v>8816</v>
      </c>
      <c r="AN783" t="s">
        <v>8817</v>
      </c>
    </row>
    <row r="784" spans="1:50" x14ac:dyDescent="0.3">
      <c r="A784" t="s">
        <v>8818</v>
      </c>
      <c r="B784" t="str">
        <f>"0001888-2"</f>
        <v>0001888-2</v>
      </c>
      <c r="C784" t="s">
        <v>116</v>
      </c>
      <c r="D784" t="s">
        <v>110</v>
      </c>
      <c r="E784">
        <v>750</v>
      </c>
      <c r="F784">
        <v>550</v>
      </c>
      <c r="G784">
        <v>40</v>
      </c>
      <c r="K784">
        <v>0</v>
      </c>
      <c r="L784" t="s">
        <v>333</v>
      </c>
      <c r="M784">
        <v>0.5</v>
      </c>
      <c r="O784">
        <v>4630039555774</v>
      </c>
      <c r="Q784" t="s">
        <v>1544</v>
      </c>
      <c r="R784" t="s">
        <v>6916</v>
      </c>
      <c r="S784">
        <v>20</v>
      </c>
      <c r="U784" t="s">
        <v>8819</v>
      </c>
      <c r="V784" t="s">
        <v>673</v>
      </c>
      <c r="Y784">
        <v>9404909000</v>
      </c>
      <c r="Z784" t="s">
        <v>8820</v>
      </c>
      <c r="AA784" t="s">
        <v>8821</v>
      </c>
      <c r="AB784">
        <v>800</v>
      </c>
      <c r="AC784">
        <v>667</v>
      </c>
      <c r="AD784" t="s">
        <v>240</v>
      </c>
      <c r="AE784">
        <v>0</v>
      </c>
      <c r="AF784">
        <v>0</v>
      </c>
      <c r="AG784" t="s">
        <v>8822</v>
      </c>
      <c r="AH784" t="s">
        <v>8823</v>
      </c>
      <c r="AI784" t="s">
        <v>8824</v>
      </c>
      <c r="AJ784" t="s">
        <v>8825</v>
      </c>
      <c r="AK784" t="s">
        <v>8826</v>
      </c>
      <c r="AL784" t="s">
        <v>8827</v>
      </c>
      <c r="AM784" t="s">
        <v>8828</v>
      </c>
    </row>
    <row r="785" spans="1:46" x14ac:dyDescent="0.3">
      <c r="A785" t="s">
        <v>8829</v>
      </c>
      <c r="B785" t="str">
        <f>"0001888-12"</f>
        <v>0001888-12</v>
      </c>
      <c r="C785" t="s">
        <v>5036</v>
      </c>
      <c r="D785" t="s">
        <v>110</v>
      </c>
      <c r="E785">
        <v>750</v>
      </c>
      <c r="F785">
        <v>550</v>
      </c>
      <c r="G785">
        <v>40</v>
      </c>
      <c r="K785">
        <v>0</v>
      </c>
      <c r="L785" t="s">
        <v>333</v>
      </c>
      <c r="M785">
        <v>0.5</v>
      </c>
      <c r="O785">
        <v>4630039555767</v>
      </c>
      <c r="Q785" t="s">
        <v>1544</v>
      </c>
      <c r="R785" t="s">
        <v>6916</v>
      </c>
      <c r="S785">
        <v>20</v>
      </c>
      <c r="U785" t="s">
        <v>8819</v>
      </c>
      <c r="V785" t="s">
        <v>673</v>
      </c>
      <c r="Y785">
        <v>9404909000</v>
      </c>
      <c r="Z785" t="s">
        <v>8830</v>
      </c>
      <c r="AA785" t="s">
        <v>8831</v>
      </c>
      <c r="AB785">
        <v>0</v>
      </c>
      <c r="AC785">
        <v>0</v>
      </c>
      <c r="AD785" t="s">
        <v>240</v>
      </c>
      <c r="AE785">
        <v>0</v>
      </c>
      <c r="AF785">
        <v>0</v>
      </c>
      <c r="AG785" t="s">
        <v>8832</v>
      </c>
      <c r="AH785" t="s">
        <v>8833</v>
      </c>
      <c r="AI785" t="s">
        <v>8834</v>
      </c>
      <c r="AJ785" t="s">
        <v>8835</v>
      </c>
      <c r="AK785" t="s">
        <v>8836</v>
      </c>
    </row>
    <row r="786" spans="1:46" x14ac:dyDescent="0.3">
      <c r="A786" t="s">
        <v>8837</v>
      </c>
      <c r="B786" t="str">
        <f>"0002083.120"</f>
        <v>0002083.120</v>
      </c>
      <c r="C786" t="s">
        <v>7710</v>
      </c>
      <c r="D786" t="s">
        <v>1050</v>
      </c>
      <c r="E786">
        <v>1450</v>
      </c>
      <c r="F786">
        <v>750</v>
      </c>
      <c r="G786">
        <v>240</v>
      </c>
      <c r="I786">
        <v>140</v>
      </c>
      <c r="J786">
        <v>137</v>
      </c>
      <c r="K786">
        <v>0</v>
      </c>
      <c r="L786" t="s">
        <v>8346</v>
      </c>
      <c r="M786">
        <v>65.7</v>
      </c>
      <c r="N786">
        <v>0.25</v>
      </c>
      <c r="O786">
        <v>4630055621163</v>
      </c>
      <c r="Q786" t="s">
        <v>1544</v>
      </c>
      <c r="R786" t="s">
        <v>7801</v>
      </c>
      <c r="S786">
        <v>20</v>
      </c>
      <c r="U786" t="s">
        <v>8347</v>
      </c>
      <c r="V786" t="s">
        <v>1179</v>
      </c>
      <c r="Y786">
        <v>9403105100</v>
      </c>
      <c r="Z786" t="s">
        <v>8838</v>
      </c>
      <c r="AA786" t="s">
        <v>8839</v>
      </c>
      <c r="AB786">
        <v>17490</v>
      </c>
      <c r="AC786">
        <v>14575</v>
      </c>
      <c r="AD786" t="s">
        <v>3841</v>
      </c>
      <c r="AE786">
        <v>0</v>
      </c>
      <c r="AF786">
        <v>0</v>
      </c>
      <c r="AG786" t="s">
        <v>8840</v>
      </c>
      <c r="AH786" t="s">
        <v>8841</v>
      </c>
      <c r="AI786" t="s">
        <v>8842</v>
      </c>
    </row>
    <row r="787" spans="1:46" x14ac:dyDescent="0.3">
      <c r="A787" t="s">
        <v>8843</v>
      </c>
      <c r="B787" t="str">
        <f>"0002072.74"</f>
        <v>0002072.74</v>
      </c>
      <c r="C787" t="s">
        <v>177</v>
      </c>
      <c r="D787" t="s">
        <v>1050</v>
      </c>
      <c r="E787">
        <v>1945</v>
      </c>
      <c r="F787">
        <v>895</v>
      </c>
      <c r="G787">
        <v>45</v>
      </c>
      <c r="K787">
        <v>0</v>
      </c>
      <c r="L787" t="s">
        <v>7857</v>
      </c>
      <c r="M787">
        <v>32</v>
      </c>
      <c r="O787">
        <v>4630055620920</v>
      </c>
      <c r="Q787" t="s">
        <v>1544</v>
      </c>
      <c r="R787" t="s">
        <v>7672</v>
      </c>
      <c r="S787">
        <v>20</v>
      </c>
      <c r="U787" t="s">
        <v>7858</v>
      </c>
      <c r="V787" t="s">
        <v>2355</v>
      </c>
      <c r="Y787">
        <v>9403903000</v>
      </c>
      <c r="Z787" t="s">
        <v>8844</v>
      </c>
      <c r="AA787" t="s">
        <v>8845</v>
      </c>
      <c r="AB787">
        <v>5500</v>
      </c>
      <c r="AC787">
        <v>4583</v>
      </c>
      <c r="AD787" t="s">
        <v>3477</v>
      </c>
      <c r="AE787">
        <v>0</v>
      </c>
      <c r="AF787">
        <v>0</v>
      </c>
      <c r="AG787" t="s">
        <v>8846</v>
      </c>
      <c r="AH787" t="s">
        <v>8847</v>
      </c>
      <c r="AI787" t="s">
        <v>8848</v>
      </c>
    </row>
    <row r="788" spans="1:46" x14ac:dyDescent="0.3">
      <c r="A788" t="s">
        <v>8849</v>
      </c>
      <c r="B788" t="str">
        <f>"0002088.9"</f>
        <v>0002088.9</v>
      </c>
      <c r="C788" t="s">
        <v>177</v>
      </c>
      <c r="D788" t="s">
        <v>1050</v>
      </c>
      <c r="E788">
        <v>1815</v>
      </c>
      <c r="F788">
        <v>660</v>
      </c>
      <c r="G788">
        <v>230</v>
      </c>
      <c r="I788">
        <v>128</v>
      </c>
      <c r="J788">
        <v>180</v>
      </c>
      <c r="K788">
        <v>0</v>
      </c>
      <c r="L788">
        <v>58</v>
      </c>
      <c r="M788">
        <v>55.3</v>
      </c>
      <c r="N788">
        <v>0.33300000000000002</v>
      </c>
      <c r="O788">
        <v>4630055621361</v>
      </c>
      <c r="Q788" t="s">
        <v>1544</v>
      </c>
      <c r="R788" t="s">
        <v>7672</v>
      </c>
      <c r="S788">
        <v>20</v>
      </c>
      <c r="U788" t="s">
        <v>8034</v>
      </c>
      <c r="V788" t="s">
        <v>4460</v>
      </c>
      <c r="Y788">
        <v>9403609009</v>
      </c>
      <c r="Z788" t="s">
        <v>8850</v>
      </c>
      <c r="AA788" t="s">
        <v>8851</v>
      </c>
      <c r="AB788">
        <v>17990</v>
      </c>
      <c r="AC788">
        <v>14992</v>
      </c>
      <c r="AD788" t="s">
        <v>3841</v>
      </c>
      <c r="AE788">
        <v>0</v>
      </c>
      <c r="AF788">
        <v>0</v>
      </c>
      <c r="AG788" t="s">
        <v>8852</v>
      </c>
      <c r="AH788" t="s">
        <v>8853</v>
      </c>
      <c r="AI788" t="s">
        <v>8854</v>
      </c>
    </row>
    <row r="789" spans="1:46" x14ac:dyDescent="0.3">
      <c r="A789" t="s">
        <v>8855</v>
      </c>
      <c r="B789" t="str">
        <f>"0001719-3"</f>
        <v>0001719-3</v>
      </c>
      <c r="C789" t="s">
        <v>1644</v>
      </c>
      <c r="D789" t="s">
        <v>2290</v>
      </c>
      <c r="E789">
        <v>750</v>
      </c>
      <c r="F789">
        <v>550</v>
      </c>
      <c r="G789">
        <v>40</v>
      </c>
      <c r="K789">
        <v>0</v>
      </c>
      <c r="L789" t="s">
        <v>333</v>
      </c>
      <c r="M789">
        <v>0.5</v>
      </c>
      <c r="O789">
        <v>4630035402140</v>
      </c>
      <c r="Q789" t="s">
        <v>1544</v>
      </c>
      <c r="S789">
        <v>20</v>
      </c>
      <c r="U789" t="s">
        <v>8856</v>
      </c>
      <c r="V789" t="s">
        <v>673</v>
      </c>
      <c r="Y789">
        <v>9404909000</v>
      </c>
      <c r="Z789" t="s">
        <v>8857</v>
      </c>
      <c r="AA789" t="s">
        <v>8858</v>
      </c>
      <c r="AB789">
        <v>2000</v>
      </c>
      <c r="AC789">
        <v>1667</v>
      </c>
      <c r="AD789" t="s">
        <v>240</v>
      </c>
      <c r="AE789">
        <v>0</v>
      </c>
      <c r="AF789">
        <v>0</v>
      </c>
      <c r="AG789" t="s">
        <v>8859</v>
      </c>
      <c r="AH789" t="s">
        <v>8860</v>
      </c>
      <c r="AI789" t="s">
        <v>8861</v>
      </c>
    </row>
    <row r="790" spans="1:46" x14ac:dyDescent="0.3">
      <c r="A790" t="s">
        <v>8862</v>
      </c>
      <c r="B790" t="str">
        <f>"0001963-3"</f>
        <v>0001963-3</v>
      </c>
      <c r="C790" t="s">
        <v>1718</v>
      </c>
      <c r="D790" t="s">
        <v>86</v>
      </c>
      <c r="E790">
        <v>650</v>
      </c>
      <c r="F790">
        <v>460</v>
      </c>
      <c r="G790">
        <v>100</v>
      </c>
      <c r="K790">
        <v>0</v>
      </c>
      <c r="L790" t="s">
        <v>1552</v>
      </c>
      <c r="M790">
        <v>0.6</v>
      </c>
      <c r="O790">
        <v>4630039557266</v>
      </c>
      <c r="Q790" t="s">
        <v>3553</v>
      </c>
      <c r="R790" t="s">
        <v>6412</v>
      </c>
      <c r="S790">
        <v>10</v>
      </c>
      <c r="U790" t="s">
        <v>7374</v>
      </c>
      <c r="V790" t="s">
        <v>7305</v>
      </c>
      <c r="Y790">
        <v>6209300000</v>
      </c>
      <c r="Z790" t="s">
        <v>8863</v>
      </c>
      <c r="AA790" t="s">
        <v>8864</v>
      </c>
      <c r="AB790">
        <v>1750</v>
      </c>
      <c r="AC790">
        <v>1458</v>
      </c>
      <c r="AD790" t="s">
        <v>250</v>
      </c>
      <c r="AE790">
        <v>0</v>
      </c>
      <c r="AF790">
        <v>0</v>
      </c>
      <c r="AG790" t="s">
        <v>8865</v>
      </c>
      <c r="AH790" t="s">
        <v>8866</v>
      </c>
      <c r="AI790" t="s">
        <v>8867</v>
      </c>
      <c r="AJ790" t="s">
        <v>8868</v>
      </c>
      <c r="AK790" t="s">
        <v>8869</v>
      </c>
      <c r="AL790" t="s">
        <v>8870</v>
      </c>
      <c r="AM790" t="s">
        <v>8871</v>
      </c>
      <c r="AN790" t="s">
        <v>8872</v>
      </c>
      <c r="AO790" t="s">
        <v>8873</v>
      </c>
      <c r="AP790" t="s">
        <v>8874</v>
      </c>
      <c r="AQ790" t="s">
        <v>8875</v>
      </c>
      <c r="AR790" t="s">
        <v>8876</v>
      </c>
      <c r="AS790" t="s">
        <v>8877</v>
      </c>
    </row>
    <row r="791" spans="1:46" x14ac:dyDescent="0.3">
      <c r="A791" t="s">
        <v>8878</v>
      </c>
      <c r="B791" t="str">
        <f>"0002138-26"</f>
        <v>0002138-26</v>
      </c>
      <c r="C791" t="s">
        <v>7180</v>
      </c>
      <c r="D791" t="s">
        <v>2290</v>
      </c>
      <c r="E791">
        <v>800</v>
      </c>
      <c r="F791">
        <v>770</v>
      </c>
      <c r="G791">
        <v>40</v>
      </c>
      <c r="H791">
        <v>72</v>
      </c>
      <c r="I791">
        <v>77</v>
      </c>
      <c r="K791">
        <v>0</v>
      </c>
      <c r="L791" t="s">
        <v>3065</v>
      </c>
      <c r="M791">
        <v>0.8</v>
      </c>
      <c r="O791">
        <v>4630055624249</v>
      </c>
      <c r="Q791" t="s">
        <v>1544</v>
      </c>
      <c r="R791" t="s">
        <v>7139</v>
      </c>
      <c r="S791">
        <v>20</v>
      </c>
      <c r="U791" t="s">
        <v>8879</v>
      </c>
      <c r="V791" t="s">
        <v>673</v>
      </c>
      <c r="Y791">
        <v>9404908000</v>
      </c>
      <c r="Z791" t="s">
        <v>8880</v>
      </c>
      <c r="AA791" t="s">
        <v>8881</v>
      </c>
      <c r="AB791">
        <v>1090</v>
      </c>
      <c r="AC791">
        <v>908</v>
      </c>
      <c r="AD791" t="s">
        <v>240</v>
      </c>
      <c r="AE791">
        <v>0</v>
      </c>
      <c r="AF791">
        <v>0</v>
      </c>
      <c r="AG791" t="s">
        <v>8882</v>
      </c>
      <c r="AH791" t="s">
        <v>8883</v>
      </c>
      <c r="AI791" t="s">
        <v>8884</v>
      </c>
    </row>
    <row r="792" spans="1:46" x14ac:dyDescent="0.3">
      <c r="A792" t="s">
        <v>8885</v>
      </c>
      <c r="B792" t="str">
        <f>"0001965-22"</f>
        <v>0001965-22</v>
      </c>
      <c r="C792" t="s">
        <v>4328</v>
      </c>
      <c r="D792" t="s">
        <v>86</v>
      </c>
      <c r="E792">
        <v>650</v>
      </c>
      <c r="F792">
        <v>460</v>
      </c>
      <c r="G792">
        <v>100</v>
      </c>
      <c r="K792">
        <v>0</v>
      </c>
      <c r="L792" t="s">
        <v>1552</v>
      </c>
      <c r="M792">
        <v>0.6</v>
      </c>
      <c r="O792">
        <v>4630039557280</v>
      </c>
      <c r="Q792" t="s">
        <v>3553</v>
      </c>
      <c r="R792" t="s">
        <v>4330</v>
      </c>
      <c r="S792">
        <v>10</v>
      </c>
      <c r="U792" t="s">
        <v>7374</v>
      </c>
      <c r="V792" t="s">
        <v>7305</v>
      </c>
      <c r="Y792">
        <v>6209300000</v>
      </c>
      <c r="Z792" t="s">
        <v>8886</v>
      </c>
      <c r="AA792" t="s">
        <v>8887</v>
      </c>
      <c r="AB792">
        <v>1750</v>
      </c>
      <c r="AC792">
        <v>1458</v>
      </c>
      <c r="AD792" t="s">
        <v>250</v>
      </c>
      <c r="AE792">
        <v>0</v>
      </c>
      <c r="AF792">
        <v>0</v>
      </c>
      <c r="AG792" t="s">
        <v>8888</v>
      </c>
      <c r="AH792" t="s">
        <v>8889</v>
      </c>
      <c r="AI792" t="s">
        <v>8890</v>
      </c>
      <c r="AJ792" t="s">
        <v>8891</v>
      </c>
      <c r="AK792" t="s">
        <v>8892</v>
      </c>
      <c r="AL792" t="s">
        <v>8893</v>
      </c>
      <c r="AM792" t="s">
        <v>8894</v>
      </c>
      <c r="AN792" t="s">
        <v>8895</v>
      </c>
      <c r="AO792" t="s">
        <v>8896</v>
      </c>
      <c r="AP792" t="s">
        <v>8897</v>
      </c>
      <c r="AQ792" t="s">
        <v>8898</v>
      </c>
      <c r="AR792" t="s">
        <v>8899</v>
      </c>
      <c r="AS792" t="s">
        <v>8900</v>
      </c>
      <c r="AT792" t="s">
        <v>8901</v>
      </c>
    </row>
    <row r="793" spans="1:46" x14ac:dyDescent="0.3">
      <c r="A793" t="s">
        <v>8902</v>
      </c>
      <c r="B793" t="str">
        <f>"0002163-3"</f>
        <v>0002163-3</v>
      </c>
      <c r="C793" t="s">
        <v>4328</v>
      </c>
      <c r="D793" t="s">
        <v>305</v>
      </c>
      <c r="E793">
        <v>1250</v>
      </c>
      <c r="F793">
        <v>760</v>
      </c>
      <c r="G793">
        <v>195</v>
      </c>
      <c r="K793">
        <v>0</v>
      </c>
      <c r="L793">
        <v>8</v>
      </c>
      <c r="M793">
        <v>6.3</v>
      </c>
      <c r="O793">
        <v>4630055629220</v>
      </c>
      <c r="Q793" t="s">
        <v>3553</v>
      </c>
      <c r="R793" t="s">
        <v>4330</v>
      </c>
      <c r="S793">
        <v>20</v>
      </c>
      <c r="U793" t="s">
        <v>8903</v>
      </c>
      <c r="V793" t="s">
        <v>181</v>
      </c>
      <c r="Y793">
        <v>9401710009</v>
      </c>
      <c r="Z793" t="s">
        <v>8904</v>
      </c>
      <c r="AA793" t="s">
        <v>8905</v>
      </c>
      <c r="AB793">
        <v>3990</v>
      </c>
      <c r="AC793">
        <v>3325</v>
      </c>
      <c r="AD793" t="s">
        <v>101</v>
      </c>
      <c r="AE793">
        <v>0</v>
      </c>
      <c r="AF793">
        <v>0</v>
      </c>
      <c r="AG793" t="s">
        <v>8906</v>
      </c>
      <c r="AH793" t="s">
        <v>8907</v>
      </c>
      <c r="AI793" t="s">
        <v>8908</v>
      </c>
      <c r="AJ793" t="s">
        <v>8909</v>
      </c>
      <c r="AK793" t="s">
        <v>8910</v>
      </c>
      <c r="AL793" t="s">
        <v>8911</v>
      </c>
      <c r="AM793" t="s">
        <v>8912</v>
      </c>
      <c r="AN793" t="s">
        <v>8913</v>
      </c>
      <c r="AO793" t="s">
        <v>8914</v>
      </c>
      <c r="AP793" t="s">
        <v>8915</v>
      </c>
      <c r="AQ793" t="s">
        <v>8916</v>
      </c>
    </row>
    <row r="794" spans="1:46" x14ac:dyDescent="0.3">
      <c r="A794" t="s">
        <v>8917</v>
      </c>
      <c r="B794" t="str">
        <f>"0001819-3"</f>
        <v>0001819-3</v>
      </c>
      <c r="C794" t="s">
        <v>304</v>
      </c>
      <c r="D794" t="s">
        <v>110</v>
      </c>
      <c r="E794">
        <v>320</v>
      </c>
      <c r="F794">
        <v>260</v>
      </c>
      <c r="G794">
        <v>40</v>
      </c>
      <c r="K794">
        <v>0</v>
      </c>
      <c r="L794" t="s">
        <v>3677</v>
      </c>
      <c r="M794">
        <v>0.25</v>
      </c>
      <c r="O794">
        <v>4630074140478</v>
      </c>
      <c r="Q794" t="s">
        <v>3553</v>
      </c>
      <c r="R794" t="s">
        <v>3554</v>
      </c>
      <c r="S794">
        <v>20</v>
      </c>
      <c r="U794" t="s">
        <v>8918</v>
      </c>
      <c r="V794" t="s">
        <v>8919</v>
      </c>
      <c r="Y794">
        <v>6302600000</v>
      </c>
      <c r="Z794" t="s">
        <v>8920</v>
      </c>
      <c r="AA794" t="s">
        <v>8921</v>
      </c>
      <c r="AB794">
        <v>750</v>
      </c>
      <c r="AC794">
        <v>625</v>
      </c>
      <c r="AD794" t="s">
        <v>114</v>
      </c>
      <c r="AE794">
        <v>0</v>
      </c>
      <c r="AF794">
        <v>0</v>
      </c>
      <c r="AG794" t="s">
        <v>8922</v>
      </c>
      <c r="AH794" t="s">
        <v>8923</v>
      </c>
      <c r="AI794" t="s">
        <v>8924</v>
      </c>
      <c r="AJ794" t="s">
        <v>8925</v>
      </c>
    </row>
    <row r="795" spans="1:46" x14ac:dyDescent="0.3">
      <c r="A795" t="s">
        <v>8926</v>
      </c>
      <c r="B795" t="str">
        <f>"0001820-12"</f>
        <v>0001820-12</v>
      </c>
      <c r="C795" t="s">
        <v>1718</v>
      </c>
      <c r="D795" t="s">
        <v>110</v>
      </c>
      <c r="E795">
        <v>320</v>
      </c>
      <c r="F795">
        <v>260</v>
      </c>
      <c r="G795">
        <v>40</v>
      </c>
      <c r="K795">
        <v>0</v>
      </c>
      <c r="L795" t="s">
        <v>3677</v>
      </c>
      <c r="M795">
        <v>0.25</v>
      </c>
      <c r="O795">
        <v>4630074140485</v>
      </c>
      <c r="Q795" t="s">
        <v>3553</v>
      </c>
      <c r="R795" t="s">
        <v>6412</v>
      </c>
      <c r="S795">
        <v>20</v>
      </c>
      <c r="U795" t="s">
        <v>8918</v>
      </c>
      <c r="V795" t="s">
        <v>8919</v>
      </c>
      <c r="Y795">
        <v>6302600000</v>
      </c>
      <c r="Z795" t="s">
        <v>8927</v>
      </c>
      <c r="AA795" t="s">
        <v>8928</v>
      </c>
      <c r="AB795">
        <v>750</v>
      </c>
      <c r="AC795">
        <v>625</v>
      </c>
      <c r="AD795" t="s">
        <v>114</v>
      </c>
      <c r="AE795">
        <v>0</v>
      </c>
      <c r="AF795">
        <v>0</v>
      </c>
      <c r="AG795" t="s">
        <v>8929</v>
      </c>
      <c r="AH795" t="s">
        <v>8930</v>
      </c>
      <c r="AI795" t="s">
        <v>8931</v>
      </c>
      <c r="AJ795" t="s">
        <v>8932</v>
      </c>
      <c r="AK795" t="s">
        <v>8933</v>
      </c>
    </row>
    <row r="796" spans="1:46" x14ac:dyDescent="0.3">
      <c r="A796" t="s">
        <v>8934</v>
      </c>
      <c r="B796" t="str">
        <f>"0001821-14"</f>
        <v>0001821-14</v>
      </c>
      <c r="C796" t="s">
        <v>1397</v>
      </c>
      <c r="D796" t="s">
        <v>110</v>
      </c>
      <c r="E796">
        <v>320</v>
      </c>
      <c r="F796">
        <v>260</v>
      </c>
      <c r="G796">
        <v>40</v>
      </c>
      <c r="K796">
        <v>0</v>
      </c>
      <c r="L796" t="s">
        <v>3677</v>
      </c>
      <c r="M796">
        <v>0.25</v>
      </c>
      <c r="O796">
        <v>4630074140492</v>
      </c>
      <c r="Q796" t="s">
        <v>3553</v>
      </c>
      <c r="R796" t="s">
        <v>5574</v>
      </c>
      <c r="S796">
        <v>20</v>
      </c>
      <c r="U796" t="s">
        <v>8918</v>
      </c>
      <c r="V796" t="s">
        <v>8919</v>
      </c>
      <c r="Y796">
        <v>6302600000</v>
      </c>
      <c r="Z796" t="s">
        <v>8935</v>
      </c>
      <c r="AA796" t="s">
        <v>8936</v>
      </c>
      <c r="AB796">
        <v>750</v>
      </c>
      <c r="AC796">
        <v>625</v>
      </c>
      <c r="AD796" t="s">
        <v>114</v>
      </c>
      <c r="AE796">
        <v>0</v>
      </c>
      <c r="AF796">
        <v>0</v>
      </c>
      <c r="AG796" t="s">
        <v>8937</v>
      </c>
      <c r="AH796" t="s">
        <v>8938</v>
      </c>
      <c r="AI796" t="s">
        <v>8939</v>
      </c>
      <c r="AJ796" t="s">
        <v>8940</v>
      </c>
      <c r="AK796" t="s">
        <v>8941</v>
      </c>
    </row>
    <row r="797" spans="1:46" x14ac:dyDescent="0.3">
      <c r="A797" t="s">
        <v>8942</v>
      </c>
      <c r="B797" t="str">
        <f>"0001822-15"</f>
        <v>0001822-15</v>
      </c>
      <c r="C797" t="s">
        <v>4328</v>
      </c>
      <c r="D797" t="s">
        <v>110</v>
      </c>
      <c r="E797">
        <v>320</v>
      </c>
      <c r="F797">
        <v>260</v>
      </c>
      <c r="G797">
        <v>40</v>
      </c>
      <c r="K797">
        <v>0</v>
      </c>
      <c r="L797" t="s">
        <v>3677</v>
      </c>
      <c r="M797">
        <v>0.25</v>
      </c>
      <c r="O797">
        <v>4630074140508</v>
      </c>
      <c r="Q797" t="s">
        <v>3553</v>
      </c>
      <c r="R797" t="s">
        <v>4330</v>
      </c>
      <c r="S797">
        <v>20</v>
      </c>
      <c r="U797" t="s">
        <v>8918</v>
      </c>
      <c r="V797" t="s">
        <v>8919</v>
      </c>
      <c r="Y797">
        <v>6302600000</v>
      </c>
      <c r="Z797" t="s">
        <v>8943</v>
      </c>
      <c r="AA797" t="s">
        <v>8944</v>
      </c>
      <c r="AB797">
        <v>750</v>
      </c>
      <c r="AC797">
        <v>625</v>
      </c>
      <c r="AD797" t="s">
        <v>114</v>
      </c>
      <c r="AE797">
        <v>0</v>
      </c>
      <c r="AF797">
        <v>0</v>
      </c>
      <c r="AG797" t="s">
        <v>8945</v>
      </c>
      <c r="AH797" t="s">
        <v>8946</v>
      </c>
      <c r="AI797" t="s">
        <v>8947</v>
      </c>
      <c r="AJ797" t="s">
        <v>8948</v>
      </c>
      <c r="AK797" t="s">
        <v>8949</v>
      </c>
      <c r="AL797" t="s">
        <v>8950</v>
      </c>
    </row>
    <row r="798" spans="1:46" x14ac:dyDescent="0.3">
      <c r="A798" t="s">
        <v>8951</v>
      </c>
      <c r="B798" t="str">
        <f>"0001964-2"</f>
        <v>0001964-2</v>
      </c>
      <c r="C798" t="s">
        <v>1397</v>
      </c>
      <c r="D798" t="s">
        <v>86</v>
      </c>
      <c r="E798">
        <v>650</v>
      </c>
      <c r="F798">
        <v>460</v>
      </c>
      <c r="G798">
        <v>100</v>
      </c>
      <c r="K798">
        <v>0</v>
      </c>
      <c r="L798" t="s">
        <v>1552</v>
      </c>
      <c r="M798">
        <v>0.6</v>
      </c>
      <c r="O798">
        <v>4630039557273</v>
      </c>
      <c r="Q798" t="s">
        <v>3553</v>
      </c>
      <c r="R798" t="s">
        <v>5574</v>
      </c>
      <c r="S798">
        <v>10</v>
      </c>
      <c r="U798" t="s">
        <v>7374</v>
      </c>
      <c r="V798" t="s">
        <v>7305</v>
      </c>
      <c r="Y798">
        <v>6209300000</v>
      </c>
      <c r="Z798" t="s">
        <v>8952</v>
      </c>
      <c r="AA798" t="s">
        <v>8953</v>
      </c>
      <c r="AB798">
        <v>1750</v>
      </c>
      <c r="AC798">
        <v>1458</v>
      </c>
      <c r="AD798" t="s">
        <v>250</v>
      </c>
      <c r="AE798">
        <v>0</v>
      </c>
      <c r="AF798">
        <v>0</v>
      </c>
      <c r="AG798" t="s">
        <v>8954</v>
      </c>
      <c r="AH798" t="s">
        <v>8955</v>
      </c>
      <c r="AI798" t="s">
        <v>8956</v>
      </c>
      <c r="AJ798" t="s">
        <v>8957</v>
      </c>
      <c r="AK798" t="s">
        <v>8958</v>
      </c>
      <c r="AL798" t="s">
        <v>8959</v>
      </c>
      <c r="AM798" t="s">
        <v>8960</v>
      </c>
      <c r="AN798" t="s">
        <v>8961</v>
      </c>
      <c r="AO798" t="s">
        <v>8962</v>
      </c>
      <c r="AP798" t="s">
        <v>8963</v>
      </c>
      <c r="AQ798" t="s">
        <v>8964</v>
      </c>
      <c r="AR798" t="s">
        <v>8965</v>
      </c>
      <c r="AS798" t="s">
        <v>8966</v>
      </c>
      <c r="AT798" t="s">
        <v>8967</v>
      </c>
    </row>
    <row r="799" spans="1:46" x14ac:dyDescent="0.3">
      <c r="A799" t="s">
        <v>8968</v>
      </c>
      <c r="B799" t="str">
        <f>"0002082.51"</f>
        <v>0002082.51</v>
      </c>
      <c r="C799" t="s">
        <v>177</v>
      </c>
      <c r="D799" t="s">
        <v>1050</v>
      </c>
      <c r="E799">
        <v>1450</v>
      </c>
      <c r="F799">
        <v>650</v>
      </c>
      <c r="G799">
        <v>55</v>
      </c>
      <c r="I799">
        <v>140</v>
      </c>
      <c r="J799">
        <v>62</v>
      </c>
      <c r="K799">
        <v>0</v>
      </c>
      <c r="L799" s="1">
        <v>45832</v>
      </c>
      <c r="M799">
        <v>23.1</v>
      </c>
      <c r="O799">
        <v>4630055624164</v>
      </c>
      <c r="Q799" t="s">
        <v>1544</v>
      </c>
      <c r="R799" t="s">
        <v>7801</v>
      </c>
      <c r="S799">
        <v>20</v>
      </c>
      <c r="U799" t="s">
        <v>8969</v>
      </c>
      <c r="V799" t="s">
        <v>1179</v>
      </c>
      <c r="Y799">
        <v>9403903000</v>
      </c>
      <c r="Z799" t="s">
        <v>8970</v>
      </c>
      <c r="AA799" t="s">
        <v>8971</v>
      </c>
      <c r="AB799">
        <v>6000</v>
      </c>
      <c r="AC799">
        <v>5000</v>
      </c>
      <c r="AD799" t="s">
        <v>8109</v>
      </c>
      <c r="AE799">
        <v>0</v>
      </c>
      <c r="AF799">
        <v>7</v>
      </c>
      <c r="AG799" t="s">
        <v>8972</v>
      </c>
      <c r="AH799" t="s">
        <v>8973</v>
      </c>
      <c r="AI799" t="s">
        <v>8974</v>
      </c>
    </row>
    <row r="800" spans="1:46" x14ac:dyDescent="0.3">
      <c r="A800" t="s">
        <v>8975</v>
      </c>
      <c r="B800" t="str">
        <f>"0002083.118"</f>
        <v>0002083.118</v>
      </c>
      <c r="C800" t="s">
        <v>177</v>
      </c>
      <c r="D800" t="s">
        <v>1050</v>
      </c>
      <c r="E800">
        <v>1450</v>
      </c>
      <c r="F800">
        <v>750</v>
      </c>
      <c r="G800">
        <v>240</v>
      </c>
      <c r="I800">
        <v>140</v>
      </c>
      <c r="J800">
        <v>137</v>
      </c>
      <c r="K800">
        <v>0</v>
      </c>
      <c r="L800" t="s">
        <v>8346</v>
      </c>
      <c r="M800">
        <v>65.7</v>
      </c>
      <c r="N800">
        <v>0.25</v>
      </c>
      <c r="O800">
        <v>4630055621149</v>
      </c>
      <c r="Q800" t="s">
        <v>1544</v>
      </c>
      <c r="R800" t="s">
        <v>7801</v>
      </c>
      <c r="S800">
        <v>20</v>
      </c>
      <c r="U800" t="s">
        <v>8347</v>
      </c>
      <c r="V800" t="s">
        <v>1179</v>
      </c>
      <c r="Y800">
        <v>9403105100</v>
      </c>
      <c r="Z800" t="s">
        <v>8976</v>
      </c>
      <c r="AA800" t="s">
        <v>8977</v>
      </c>
      <c r="AB800">
        <v>17490</v>
      </c>
      <c r="AC800">
        <v>14575</v>
      </c>
      <c r="AD800" t="s">
        <v>3841</v>
      </c>
      <c r="AE800">
        <v>0</v>
      </c>
      <c r="AF800">
        <v>0</v>
      </c>
      <c r="AG800" t="s">
        <v>8978</v>
      </c>
      <c r="AH800" t="s">
        <v>8979</v>
      </c>
      <c r="AI800" t="s">
        <v>8980</v>
      </c>
    </row>
    <row r="801" spans="1:45" x14ac:dyDescent="0.3">
      <c r="A801" t="s">
        <v>8981</v>
      </c>
      <c r="B801" t="str">
        <f>"0002083.124"</f>
        <v>0002083.124</v>
      </c>
      <c r="C801" t="s">
        <v>8033</v>
      </c>
      <c r="D801" t="s">
        <v>1050</v>
      </c>
      <c r="E801">
        <v>1450</v>
      </c>
      <c r="F801">
        <v>750</v>
      </c>
      <c r="G801">
        <v>240</v>
      </c>
      <c r="I801">
        <v>140</v>
      </c>
      <c r="J801">
        <v>137</v>
      </c>
      <c r="K801">
        <v>0</v>
      </c>
      <c r="L801" t="s">
        <v>8346</v>
      </c>
      <c r="M801">
        <v>65.7</v>
      </c>
      <c r="N801">
        <v>0.25</v>
      </c>
      <c r="O801">
        <v>4630055621200</v>
      </c>
      <c r="Q801" t="s">
        <v>1544</v>
      </c>
      <c r="R801" t="s">
        <v>7801</v>
      </c>
      <c r="S801">
        <v>20</v>
      </c>
      <c r="U801" t="s">
        <v>8347</v>
      </c>
      <c r="V801" t="s">
        <v>1179</v>
      </c>
      <c r="Y801">
        <v>9403105100</v>
      </c>
      <c r="Z801" t="s">
        <v>8982</v>
      </c>
      <c r="AA801" t="s">
        <v>8983</v>
      </c>
      <c r="AB801">
        <v>17490</v>
      </c>
      <c r="AC801">
        <v>14575</v>
      </c>
      <c r="AD801" t="s">
        <v>3841</v>
      </c>
      <c r="AE801">
        <v>0</v>
      </c>
      <c r="AF801">
        <v>5</v>
      </c>
      <c r="AG801" t="s">
        <v>8984</v>
      </c>
      <c r="AH801" t="s">
        <v>8985</v>
      </c>
      <c r="AI801" t="s">
        <v>8986</v>
      </c>
    </row>
    <row r="802" spans="1:45" x14ac:dyDescent="0.3">
      <c r="A802" t="s">
        <v>8987</v>
      </c>
      <c r="B802" t="str">
        <f>"0002173-3"</f>
        <v>0002173-3</v>
      </c>
      <c r="C802" t="s">
        <v>1718</v>
      </c>
      <c r="D802" t="s">
        <v>110</v>
      </c>
      <c r="E802">
        <v>300</v>
      </c>
      <c r="F802">
        <v>250</v>
      </c>
      <c r="G802">
        <v>50</v>
      </c>
      <c r="K802">
        <v>0</v>
      </c>
      <c r="L802" t="s">
        <v>2984</v>
      </c>
      <c r="M802">
        <v>0.8</v>
      </c>
      <c r="O802">
        <v>4630055629527</v>
      </c>
      <c r="Q802" t="s">
        <v>3553</v>
      </c>
      <c r="R802" t="s">
        <v>6412</v>
      </c>
      <c r="S802">
        <v>20</v>
      </c>
      <c r="U802" t="s">
        <v>8773</v>
      </c>
      <c r="V802" t="s">
        <v>118</v>
      </c>
      <c r="Y802">
        <v>6302210000</v>
      </c>
      <c r="Z802" t="s">
        <v>8988</v>
      </c>
      <c r="AA802" t="s">
        <v>8989</v>
      </c>
      <c r="AB802">
        <v>1390</v>
      </c>
      <c r="AC802">
        <v>1158</v>
      </c>
      <c r="AD802" t="s">
        <v>149</v>
      </c>
      <c r="AE802">
        <v>0</v>
      </c>
      <c r="AF802">
        <v>0</v>
      </c>
      <c r="AG802" t="s">
        <v>8990</v>
      </c>
      <c r="AH802" t="s">
        <v>8991</v>
      </c>
      <c r="AI802" t="s">
        <v>8992</v>
      </c>
      <c r="AJ802" t="s">
        <v>8993</v>
      </c>
      <c r="AK802" t="s">
        <v>8994</v>
      </c>
    </row>
    <row r="803" spans="1:45" x14ac:dyDescent="0.3">
      <c r="A803" t="s">
        <v>8995</v>
      </c>
      <c r="B803" t="str">
        <f>"0002218-14"</f>
        <v>0002218-14</v>
      </c>
      <c r="C803" t="s">
        <v>1718</v>
      </c>
      <c r="D803" t="s">
        <v>1831</v>
      </c>
      <c r="E803">
        <v>800</v>
      </c>
      <c r="F803">
        <v>740</v>
      </c>
      <c r="G803">
        <v>160</v>
      </c>
      <c r="H803">
        <v>73</v>
      </c>
      <c r="I803">
        <v>72</v>
      </c>
      <c r="K803">
        <v>0</v>
      </c>
      <c r="L803">
        <v>6</v>
      </c>
      <c r="M803">
        <v>5.0999999999999996</v>
      </c>
      <c r="O803">
        <v>4630074140065</v>
      </c>
      <c r="Q803" t="s">
        <v>1544</v>
      </c>
      <c r="R803" t="s">
        <v>7139</v>
      </c>
      <c r="S803">
        <v>10</v>
      </c>
      <c r="U803" t="s">
        <v>5077</v>
      </c>
      <c r="V803" t="s">
        <v>1833</v>
      </c>
      <c r="Y803">
        <v>9401710009</v>
      </c>
      <c r="Z803" t="s">
        <v>8996</v>
      </c>
      <c r="AA803" t="s">
        <v>8997</v>
      </c>
      <c r="AB803">
        <v>3390</v>
      </c>
      <c r="AC803">
        <v>2825</v>
      </c>
      <c r="AD803" t="s">
        <v>1836</v>
      </c>
      <c r="AE803">
        <v>0</v>
      </c>
      <c r="AF803">
        <v>0</v>
      </c>
      <c r="AG803" t="s">
        <v>8998</v>
      </c>
      <c r="AH803" t="s">
        <v>8999</v>
      </c>
      <c r="AI803" t="s">
        <v>9000</v>
      </c>
      <c r="AJ803" t="s">
        <v>9001</v>
      </c>
      <c r="AK803" t="s">
        <v>9002</v>
      </c>
      <c r="AL803" t="s">
        <v>9003</v>
      </c>
      <c r="AM803" t="s">
        <v>9004</v>
      </c>
      <c r="AN803" t="s">
        <v>9005</v>
      </c>
      <c r="AO803" t="s">
        <v>9006</v>
      </c>
      <c r="AP803" t="s">
        <v>9007</v>
      </c>
      <c r="AQ803" t="s">
        <v>9008</v>
      </c>
      <c r="AR803" t="s">
        <v>9009</v>
      </c>
      <c r="AS803" t="s">
        <v>9010</v>
      </c>
    </row>
    <row r="804" spans="1:45" x14ac:dyDescent="0.3">
      <c r="A804" t="s">
        <v>9011</v>
      </c>
      <c r="B804" t="str">
        <f>"0002218-16"</f>
        <v>0002218-16</v>
      </c>
      <c r="C804" t="s">
        <v>8033</v>
      </c>
      <c r="D804" t="s">
        <v>1831</v>
      </c>
      <c r="E804">
        <v>800</v>
      </c>
      <c r="F804">
        <v>750</v>
      </c>
      <c r="G804">
        <v>160</v>
      </c>
      <c r="H804">
        <v>73</v>
      </c>
      <c r="I804">
        <v>72</v>
      </c>
      <c r="J804">
        <v>100</v>
      </c>
      <c r="K804" t="s">
        <v>3614</v>
      </c>
      <c r="L804">
        <v>6</v>
      </c>
      <c r="M804">
        <v>5</v>
      </c>
      <c r="O804">
        <v>4630074140072</v>
      </c>
      <c r="Q804" t="s">
        <v>1544</v>
      </c>
      <c r="R804" t="s">
        <v>7139</v>
      </c>
      <c r="S804">
        <v>10</v>
      </c>
      <c r="U804" t="s">
        <v>5077</v>
      </c>
      <c r="V804" t="s">
        <v>1833</v>
      </c>
      <c r="Y804">
        <v>9401710009</v>
      </c>
      <c r="Z804" t="s">
        <v>9012</v>
      </c>
      <c r="AA804" t="s">
        <v>9013</v>
      </c>
      <c r="AB804">
        <v>3556</v>
      </c>
      <c r="AC804">
        <v>2963</v>
      </c>
      <c r="AD804" t="s">
        <v>1836</v>
      </c>
      <c r="AE804">
        <v>0</v>
      </c>
      <c r="AF804">
        <v>0</v>
      </c>
      <c r="AG804" t="s">
        <v>9014</v>
      </c>
      <c r="AH804" t="s">
        <v>9015</v>
      </c>
      <c r="AI804" t="s">
        <v>9016</v>
      </c>
      <c r="AJ804" t="s">
        <v>9017</v>
      </c>
      <c r="AK804" t="s">
        <v>9018</v>
      </c>
      <c r="AL804" t="s">
        <v>9019</v>
      </c>
      <c r="AM804" t="s">
        <v>9020</v>
      </c>
      <c r="AN804" t="s">
        <v>9021</v>
      </c>
      <c r="AO804" t="s">
        <v>9022</v>
      </c>
      <c r="AP804" t="s">
        <v>9023</v>
      </c>
      <c r="AQ804" t="s">
        <v>9024</v>
      </c>
    </row>
    <row r="805" spans="1:45" x14ac:dyDescent="0.3">
      <c r="A805" t="s">
        <v>9025</v>
      </c>
      <c r="B805" t="str">
        <f>"0002221-2"</f>
        <v>0002221-2</v>
      </c>
      <c r="C805" t="s">
        <v>1397</v>
      </c>
      <c r="D805" t="s">
        <v>110</v>
      </c>
      <c r="E805">
        <v>300</v>
      </c>
      <c r="F805">
        <v>250</v>
      </c>
      <c r="G805">
        <v>50</v>
      </c>
      <c r="K805">
        <v>0</v>
      </c>
      <c r="L805" t="s">
        <v>2984</v>
      </c>
      <c r="M805">
        <v>0.8</v>
      </c>
      <c r="O805">
        <v>4630074140294</v>
      </c>
      <c r="Q805" t="s">
        <v>3553</v>
      </c>
      <c r="R805" t="s">
        <v>5574</v>
      </c>
      <c r="S805">
        <v>20</v>
      </c>
      <c r="U805" t="s">
        <v>8773</v>
      </c>
      <c r="V805" t="s">
        <v>118</v>
      </c>
      <c r="Y805">
        <v>6302210000</v>
      </c>
      <c r="Z805" t="s">
        <v>9026</v>
      </c>
      <c r="AA805" t="s">
        <v>9027</v>
      </c>
      <c r="AB805">
        <v>850</v>
      </c>
      <c r="AC805">
        <v>708</v>
      </c>
      <c r="AD805" t="s">
        <v>149</v>
      </c>
      <c r="AE805">
        <v>0</v>
      </c>
      <c r="AF805">
        <v>0</v>
      </c>
      <c r="AG805" t="s">
        <v>9028</v>
      </c>
      <c r="AH805" t="s">
        <v>9029</v>
      </c>
      <c r="AI805" t="s">
        <v>9030</v>
      </c>
      <c r="AJ805" t="s">
        <v>9031</v>
      </c>
      <c r="AK805" t="s">
        <v>9032</v>
      </c>
      <c r="AL805" t="s">
        <v>9033</v>
      </c>
      <c r="AM805" t="s">
        <v>9034</v>
      </c>
    </row>
    <row r="806" spans="1:45" x14ac:dyDescent="0.3">
      <c r="A806" t="s">
        <v>9035</v>
      </c>
      <c r="B806" t="str">
        <f>"0002218-17"</f>
        <v>0002218-17</v>
      </c>
      <c r="C806" t="s">
        <v>7180</v>
      </c>
      <c r="D806" t="s">
        <v>1831</v>
      </c>
      <c r="E806">
        <v>800</v>
      </c>
      <c r="F806">
        <v>750</v>
      </c>
      <c r="G806">
        <v>160</v>
      </c>
      <c r="H806">
        <v>73</v>
      </c>
      <c r="I806">
        <v>72</v>
      </c>
      <c r="J806">
        <v>100</v>
      </c>
      <c r="K806" t="s">
        <v>3614</v>
      </c>
      <c r="L806">
        <v>6</v>
      </c>
      <c r="M806">
        <v>5</v>
      </c>
      <c r="O806">
        <v>4630074140089</v>
      </c>
      <c r="Q806" t="s">
        <v>1544</v>
      </c>
      <c r="R806" t="s">
        <v>7139</v>
      </c>
      <c r="S806">
        <v>10</v>
      </c>
      <c r="U806" t="s">
        <v>5077</v>
      </c>
      <c r="V806" t="s">
        <v>1833</v>
      </c>
      <c r="Y806">
        <v>9401710009</v>
      </c>
      <c r="Z806" t="s">
        <v>9036</v>
      </c>
      <c r="AA806" t="s">
        <v>9037</v>
      </c>
      <c r="AB806">
        <v>3556</v>
      </c>
      <c r="AC806">
        <v>2963</v>
      </c>
      <c r="AD806" t="s">
        <v>1836</v>
      </c>
      <c r="AE806">
        <v>0</v>
      </c>
      <c r="AF806">
        <v>0</v>
      </c>
      <c r="AG806" t="s">
        <v>9038</v>
      </c>
      <c r="AH806" t="s">
        <v>9039</v>
      </c>
      <c r="AI806" t="s">
        <v>9040</v>
      </c>
      <c r="AJ806" t="s">
        <v>9041</v>
      </c>
      <c r="AK806" t="s">
        <v>9042</v>
      </c>
      <c r="AL806" t="s">
        <v>9043</v>
      </c>
      <c r="AM806" t="s">
        <v>9044</v>
      </c>
      <c r="AN806" t="s">
        <v>9045</v>
      </c>
      <c r="AO806" t="s">
        <v>9046</v>
      </c>
      <c r="AP806" t="s">
        <v>9047</v>
      </c>
      <c r="AQ806" t="s">
        <v>9048</v>
      </c>
      <c r="AR806" t="s">
        <v>9049</v>
      </c>
      <c r="AS806" t="s">
        <v>9050</v>
      </c>
    </row>
    <row r="807" spans="1:45" x14ac:dyDescent="0.3">
      <c r="A807" t="s">
        <v>9051</v>
      </c>
      <c r="B807" t="str">
        <f>"0002134-05"</f>
        <v>0002134-05</v>
      </c>
      <c r="C807" t="s">
        <v>135</v>
      </c>
      <c r="D807" t="s">
        <v>1831</v>
      </c>
      <c r="E807">
        <v>790</v>
      </c>
      <c r="F807">
        <v>560</v>
      </c>
      <c r="G807">
        <v>210</v>
      </c>
      <c r="K807">
        <v>0</v>
      </c>
      <c r="L807" s="1">
        <v>45694</v>
      </c>
      <c r="M807">
        <v>5.4</v>
      </c>
      <c r="O807">
        <v>4630055624348</v>
      </c>
      <c r="Q807" t="s">
        <v>321</v>
      </c>
      <c r="S807">
        <v>10</v>
      </c>
      <c r="U807" t="s">
        <v>2372</v>
      </c>
      <c r="V807" t="s">
        <v>1833</v>
      </c>
      <c r="Y807">
        <v>9401710009</v>
      </c>
      <c r="Z807" t="s">
        <v>9052</v>
      </c>
      <c r="AA807" t="s">
        <v>9053</v>
      </c>
      <c r="AB807">
        <v>3690</v>
      </c>
      <c r="AC807">
        <v>3075</v>
      </c>
      <c r="AD807" t="s">
        <v>1836</v>
      </c>
      <c r="AE807">
        <v>0</v>
      </c>
      <c r="AF807">
        <v>0</v>
      </c>
      <c r="AG807" t="s">
        <v>9054</v>
      </c>
      <c r="AH807" t="s">
        <v>9055</v>
      </c>
      <c r="AI807" t="s">
        <v>9056</v>
      </c>
      <c r="AJ807" t="s">
        <v>9057</v>
      </c>
      <c r="AK807" t="s">
        <v>9058</v>
      </c>
      <c r="AL807" t="s">
        <v>9059</v>
      </c>
      <c r="AM807" t="s">
        <v>9060</v>
      </c>
      <c r="AN807" t="s">
        <v>9061</v>
      </c>
      <c r="AO807" t="s">
        <v>9062</v>
      </c>
    </row>
    <row r="808" spans="1:45" x14ac:dyDescent="0.3">
      <c r="A808" t="s">
        <v>9063</v>
      </c>
      <c r="B808" t="str">
        <f>"0001588.9"</f>
        <v>0001588.9</v>
      </c>
      <c r="C808" t="s">
        <v>304</v>
      </c>
      <c r="D808" t="s">
        <v>1050</v>
      </c>
      <c r="E808">
        <v>1953</v>
      </c>
      <c r="F808">
        <v>550</v>
      </c>
      <c r="G808">
        <v>210</v>
      </c>
      <c r="I808">
        <v>90</v>
      </c>
      <c r="J808">
        <v>190</v>
      </c>
      <c r="K808">
        <v>0</v>
      </c>
      <c r="L808">
        <v>82</v>
      </c>
      <c r="M808">
        <v>80.2</v>
      </c>
      <c r="N808">
        <v>0.5</v>
      </c>
      <c r="O808">
        <v>4630055626328</v>
      </c>
      <c r="Q808" t="s">
        <v>1544</v>
      </c>
      <c r="R808" t="s">
        <v>4248</v>
      </c>
      <c r="S808">
        <v>20</v>
      </c>
      <c r="U808" t="s">
        <v>9064</v>
      </c>
      <c r="V808" t="s">
        <v>1179</v>
      </c>
      <c r="Y808">
        <v>9403601001</v>
      </c>
      <c r="Z808" t="s">
        <v>9065</v>
      </c>
      <c r="AA808" t="s">
        <v>9066</v>
      </c>
      <c r="AB808">
        <v>11990</v>
      </c>
      <c r="AC808">
        <v>9992</v>
      </c>
      <c r="AD808" t="s">
        <v>2472</v>
      </c>
      <c r="AE808">
        <v>0</v>
      </c>
      <c r="AF808">
        <v>0</v>
      </c>
      <c r="AG808" t="s">
        <v>9067</v>
      </c>
      <c r="AH808" t="s">
        <v>9068</v>
      </c>
      <c r="AI808" t="s">
        <v>9069</v>
      </c>
      <c r="AJ808" t="s">
        <v>9070</v>
      </c>
      <c r="AK808" t="s">
        <v>9071</v>
      </c>
    </row>
    <row r="809" spans="1:45" x14ac:dyDescent="0.3">
      <c r="A809" t="s">
        <v>9072</v>
      </c>
      <c r="B809" t="str">
        <f>"0002233.65"</f>
        <v>0002233.65</v>
      </c>
      <c r="C809" t="s">
        <v>85</v>
      </c>
      <c r="D809" t="s">
        <v>1050</v>
      </c>
      <c r="E809">
        <v>2090</v>
      </c>
      <c r="F809">
        <v>650</v>
      </c>
      <c r="G809">
        <v>70</v>
      </c>
      <c r="I809">
        <v>200</v>
      </c>
      <c r="J809">
        <v>73</v>
      </c>
      <c r="K809">
        <v>0</v>
      </c>
      <c r="L809" t="s">
        <v>9073</v>
      </c>
      <c r="M809">
        <v>40</v>
      </c>
      <c r="O809">
        <v>4630074141147</v>
      </c>
      <c r="Q809" t="s">
        <v>1544</v>
      </c>
      <c r="R809" t="s">
        <v>4004</v>
      </c>
      <c r="S809">
        <v>20</v>
      </c>
      <c r="U809" t="s">
        <v>9074</v>
      </c>
      <c r="V809" t="s">
        <v>5861</v>
      </c>
      <c r="Y809">
        <v>9403601001</v>
      </c>
      <c r="Z809" t="s">
        <v>9075</v>
      </c>
      <c r="AA809" t="s">
        <v>9076</v>
      </c>
      <c r="AB809">
        <v>5990</v>
      </c>
      <c r="AC809">
        <v>4992</v>
      </c>
      <c r="AD809" t="s">
        <v>3841</v>
      </c>
      <c r="AE809">
        <v>0</v>
      </c>
      <c r="AF809">
        <v>0</v>
      </c>
      <c r="AG809" t="s">
        <v>9077</v>
      </c>
      <c r="AH809" t="s">
        <v>9078</v>
      </c>
      <c r="AI809" t="s">
        <v>9079</v>
      </c>
      <c r="AJ809" t="s">
        <v>9080</v>
      </c>
    </row>
    <row r="810" spans="1:45" x14ac:dyDescent="0.3">
      <c r="A810" t="s">
        <v>9081</v>
      </c>
      <c r="B810" t="str">
        <f>"0002233.66"</f>
        <v>0002233.66</v>
      </c>
      <c r="C810" t="s">
        <v>5874</v>
      </c>
      <c r="D810" t="s">
        <v>1050</v>
      </c>
      <c r="E810">
        <v>2090</v>
      </c>
      <c r="F810">
        <v>650</v>
      </c>
      <c r="G810">
        <v>70</v>
      </c>
      <c r="I810">
        <v>200</v>
      </c>
      <c r="J810">
        <v>73</v>
      </c>
      <c r="K810">
        <v>0</v>
      </c>
      <c r="L810" t="s">
        <v>9073</v>
      </c>
      <c r="M810">
        <v>40</v>
      </c>
      <c r="O810">
        <v>4630074141161</v>
      </c>
      <c r="Q810" t="s">
        <v>1544</v>
      </c>
      <c r="R810" t="s">
        <v>4004</v>
      </c>
      <c r="S810">
        <v>20</v>
      </c>
      <c r="U810" t="s">
        <v>9074</v>
      </c>
      <c r="V810" t="s">
        <v>5861</v>
      </c>
      <c r="Y810">
        <v>9403601001</v>
      </c>
      <c r="Z810" t="s">
        <v>9082</v>
      </c>
      <c r="AA810" t="s">
        <v>9083</v>
      </c>
      <c r="AB810">
        <v>5990</v>
      </c>
      <c r="AC810">
        <v>4992</v>
      </c>
      <c r="AD810" t="s">
        <v>3841</v>
      </c>
      <c r="AE810">
        <v>0</v>
      </c>
      <c r="AF810">
        <v>0</v>
      </c>
      <c r="AG810" t="s">
        <v>9084</v>
      </c>
      <c r="AH810" t="s">
        <v>9085</v>
      </c>
      <c r="AI810" t="s">
        <v>9086</v>
      </c>
      <c r="AJ810" t="s">
        <v>9087</v>
      </c>
    </row>
    <row r="811" spans="1:45" x14ac:dyDescent="0.3">
      <c r="A811" t="s">
        <v>9088</v>
      </c>
      <c r="B811" t="str">
        <f>"0002233.58"</f>
        <v>0002233.58</v>
      </c>
      <c r="C811" t="s">
        <v>116</v>
      </c>
      <c r="D811" t="s">
        <v>1050</v>
      </c>
      <c r="E811">
        <v>2090</v>
      </c>
      <c r="F811">
        <v>650</v>
      </c>
      <c r="G811">
        <v>70</v>
      </c>
      <c r="I811">
        <v>200</v>
      </c>
      <c r="J811">
        <v>73</v>
      </c>
      <c r="K811">
        <v>0</v>
      </c>
      <c r="L811" t="s">
        <v>9073</v>
      </c>
      <c r="M811">
        <v>40</v>
      </c>
      <c r="O811">
        <v>4630074141178</v>
      </c>
      <c r="Q811" t="s">
        <v>1544</v>
      </c>
      <c r="R811" t="s">
        <v>4004</v>
      </c>
      <c r="S811">
        <v>20</v>
      </c>
      <c r="U811" t="s">
        <v>9074</v>
      </c>
      <c r="V811" t="s">
        <v>5861</v>
      </c>
      <c r="Y811">
        <v>9403601001</v>
      </c>
      <c r="Z811" t="s">
        <v>9089</v>
      </c>
      <c r="AA811" t="s">
        <v>9090</v>
      </c>
      <c r="AB811">
        <v>5990</v>
      </c>
      <c r="AC811">
        <v>4992</v>
      </c>
      <c r="AD811" t="s">
        <v>3841</v>
      </c>
      <c r="AE811">
        <v>0</v>
      </c>
      <c r="AF811">
        <v>0</v>
      </c>
      <c r="AG811" t="s">
        <v>9091</v>
      </c>
      <c r="AH811" t="s">
        <v>9092</v>
      </c>
      <c r="AI811" t="s">
        <v>9093</v>
      </c>
      <c r="AJ811" t="s">
        <v>9094</v>
      </c>
    </row>
    <row r="812" spans="1:45" x14ac:dyDescent="0.3">
      <c r="A812" t="s">
        <v>9095</v>
      </c>
      <c r="B812" t="str">
        <f>"0002233.42"</f>
        <v>0002233.42</v>
      </c>
      <c r="C812" t="s">
        <v>1644</v>
      </c>
      <c r="D812" t="s">
        <v>1050</v>
      </c>
      <c r="E812">
        <v>2090</v>
      </c>
      <c r="F812">
        <v>650</v>
      </c>
      <c r="G812">
        <v>70</v>
      </c>
      <c r="I812">
        <v>200</v>
      </c>
      <c r="J812">
        <v>73</v>
      </c>
      <c r="K812">
        <v>0</v>
      </c>
      <c r="L812" t="s">
        <v>9073</v>
      </c>
      <c r="M812">
        <v>40</v>
      </c>
      <c r="O812">
        <v>4630074141185</v>
      </c>
      <c r="Q812" t="s">
        <v>1544</v>
      </c>
      <c r="R812" t="s">
        <v>4004</v>
      </c>
      <c r="S812">
        <v>20</v>
      </c>
      <c r="U812" t="s">
        <v>9074</v>
      </c>
      <c r="V812" t="s">
        <v>5861</v>
      </c>
      <c r="Y812">
        <v>9403601001</v>
      </c>
      <c r="Z812" t="s">
        <v>9096</v>
      </c>
      <c r="AA812" t="s">
        <v>9097</v>
      </c>
      <c r="AB812">
        <v>5990</v>
      </c>
      <c r="AC812">
        <v>4992</v>
      </c>
      <c r="AD812" t="s">
        <v>3841</v>
      </c>
      <c r="AE812">
        <v>0</v>
      </c>
      <c r="AF812">
        <v>0</v>
      </c>
      <c r="AG812" t="s">
        <v>9098</v>
      </c>
      <c r="AH812" t="s">
        <v>9099</v>
      </c>
      <c r="AI812" t="s">
        <v>9100</v>
      </c>
      <c r="AJ812" t="s">
        <v>9101</v>
      </c>
    </row>
    <row r="813" spans="1:45" x14ac:dyDescent="0.3">
      <c r="A813" t="s">
        <v>9102</v>
      </c>
      <c r="B813" t="str">
        <f>"0002233.59"</f>
        <v>0002233.59</v>
      </c>
      <c r="C813" t="s">
        <v>351</v>
      </c>
      <c r="D813" t="s">
        <v>1050</v>
      </c>
      <c r="E813">
        <v>2090</v>
      </c>
      <c r="F813">
        <v>650</v>
      </c>
      <c r="G813">
        <v>70</v>
      </c>
      <c r="I813">
        <v>200</v>
      </c>
      <c r="J813">
        <v>73</v>
      </c>
      <c r="K813">
        <v>0</v>
      </c>
      <c r="L813" t="s">
        <v>9073</v>
      </c>
      <c r="M813">
        <v>40</v>
      </c>
      <c r="O813">
        <v>4630074141192</v>
      </c>
      <c r="Q813" t="s">
        <v>1544</v>
      </c>
      <c r="R813" t="s">
        <v>4004</v>
      </c>
      <c r="S813">
        <v>20</v>
      </c>
      <c r="U813" t="s">
        <v>9074</v>
      </c>
      <c r="V813" t="s">
        <v>5861</v>
      </c>
      <c r="Y813">
        <v>9403601001</v>
      </c>
      <c r="Z813" t="s">
        <v>9103</v>
      </c>
      <c r="AA813" t="s">
        <v>9104</v>
      </c>
      <c r="AB813">
        <v>5000</v>
      </c>
      <c r="AC813">
        <v>4167</v>
      </c>
      <c r="AD813" t="s">
        <v>3841</v>
      </c>
      <c r="AE813">
        <v>0</v>
      </c>
      <c r="AF813">
        <v>0</v>
      </c>
      <c r="AG813" t="s">
        <v>9105</v>
      </c>
      <c r="AH813" t="s">
        <v>9106</v>
      </c>
      <c r="AI813" t="s">
        <v>9107</v>
      </c>
      <c r="AJ813" t="s">
        <v>9108</v>
      </c>
    </row>
    <row r="814" spans="1:45" x14ac:dyDescent="0.3">
      <c r="A814" t="s">
        <v>9109</v>
      </c>
      <c r="B814" t="str">
        <f>"0001444-4"</f>
        <v>0001444-4</v>
      </c>
      <c r="C814" t="s">
        <v>304</v>
      </c>
      <c r="D814" t="s">
        <v>1050</v>
      </c>
      <c r="E814">
        <v>700</v>
      </c>
      <c r="F814">
        <v>370</v>
      </c>
      <c r="G814">
        <v>160</v>
      </c>
      <c r="K814">
        <v>0</v>
      </c>
      <c r="L814" s="1">
        <v>45675</v>
      </c>
      <c r="M814">
        <v>17.899999999999999</v>
      </c>
      <c r="O814">
        <v>4620031184058</v>
      </c>
      <c r="Q814" t="s">
        <v>9110</v>
      </c>
      <c r="R814" t="s">
        <v>9111</v>
      </c>
      <c r="S814">
        <v>20</v>
      </c>
      <c r="V814" t="s">
        <v>9112</v>
      </c>
      <c r="Y814">
        <v>9403601001</v>
      </c>
      <c r="Z814" t="s">
        <v>9113</v>
      </c>
      <c r="AA814" t="s">
        <v>9114</v>
      </c>
      <c r="AB814">
        <v>5990</v>
      </c>
      <c r="AC814">
        <v>4992</v>
      </c>
      <c r="AD814" t="s">
        <v>9115</v>
      </c>
      <c r="AE814">
        <v>0</v>
      </c>
      <c r="AF814">
        <v>0</v>
      </c>
      <c r="AG814" t="s">
        <v>9116</v>
      </c>
      <c r="AH814" t="s">
        <v>9117</v>
      </c>
      <c r="AI814" t="s">
        <v>9118</v>
      </c>
      <c r="AJ814" t="s">
        <v>9119</v>
      </c>
      <c r="AK814" t="s">
        <v>9120</v>
      </c>
      <c r="AL814" t="s">
        <v>9121</v>
      </c>
      <c r="AM814" t="s">
        <v>9122</v>
      </c>
      <c r="AN814" t="s">
        <v>9123</v>
      </c>
      <c r="AO814" t="s">
        <v>9124</v>
      </c>
      <c r="AP814" t="s">
        <v>9125</v>
      </c>
      <c r="AQ814" t="s">
        <v>9126</v>
      </c>
    </row>
    <row r="815" spans="1:45" x14ac:dyDescent="0.3">
      <c r="A815" t="s">
        <v>9127</v>
      </c>
      <c r="B815" t="str">
        <f>"0001444-8"</f>
        <v>0001444-8</v>
      </c>
      <c r="C815" t="s">
        <v>304</v>
      </c>
      <c r="D815" t="s">
        <v>1050</v>
      </c>
      <c r="E815">
        <v>765</v>
      </c>
      <c r="F815">
        <v>420</v>
      </c>
      <c r="G815">
        <v>95</v>
      </c>
      <c r="K815">
        <v>0</v>
      </c>
      <c r="L815">
        <v>14</v>
      </c>
      <c r="M815">
        <v>13.8</v>
      </c>
      <c r="O815">
        <v>4620031184096</v>
      </c>
      <c r="Q815" t="s">
        <v>9110</v>
      </c>
      <c r="R815" t="s">
        <v>9111</v>
      </c>
      <c r="S815">
        <v>20</v>
      </c>
      <c r="V815" t="s">
        <v>9112</v>
      </c>
      <c r="Y815">
        <v>9403601001</v>
      </c>
      <c r="Z815" t="s">
        <v>9128</v>
      </c>
      <c r="AA815" t="s">
        <v>9129</v>
      </c>
      <c r="AC815">
        <v>0</v>
      </c>
      <c r="AD815" t="s">
        <v>9115</v>
      </c>
      <c r="AE815">
        <v>0</v>
      </c>
      <c r="AF815">
        <v>0</v>
      </c>
      <c r="AG815" t="s">
        <v>9130</v>
      </c>
      <c r="AH815" t="s">
        <v>9131</v>
      </c>
      <c r="AI815" t="s">
        <v>9132</v>
      </c>
      <c r="AJ815" t="s">
        <v>9133</v>
      </c>
      <c r="AK815" t="s">
        <v>9134</v>
      </c>
      <c r="AL815" t="s">
        <v>9135</v>
      </c>
      <c r="AM815" t="s">
        <v>9136</v>
      </c>
      <c r="AN815" t="s">
        <v>9137</v>
      </c>
      <c r="AO815" t="s">
        <v>9138</v>
      </c>
      <c r="AP815" t="s">
        <v>9139</v>
      </c>
    </row>
    <row r="816" spans="1:45" x14ac:dyDescent="0.3">
      <c r="A816" t="s">
        <v>9140</v>
      </c>
      <c r="B816" t="str">
        <f>"0001444-9"</f>
        <v>0001444-9</v>
      </c>
      <c r="C816" t="s">
        <v>304</v>
      </c>
      <c r="D816" t="s">
        <v>1050</v>
      </c>
      <c r="E816">
        <v>1045</v>
      </c>
      <c r="F816">
        <v>320</v>
      </c>
      <c r="G816">
        <v>80</v>
      </c>
      <c r="K816">
        <v>0</v>
      </c>
      <c r="L816">
        <v>14</v>
      </c>
      <c r="M816">
        <v>13.7</v>
      </c>
      <c r="O816">
        <v>4620031184102</v>
      </c>
      <c r="Q816" t="s">
        <v>9110</v>
      </c>
      <c r="R816" t="s">
        <v>9111</v>
      </c>
      <c r="S816">
        <v>20</v>
      </c>
      <c r="V816" t="s">
        <v>9112</v>
      </c>
      <c r="Y816">
        <v>9403601001</v>
      </c>
      <c r="Z816" t="s">
        <v>9141</v>
      </c>
      <c r="AA816" t="s">
        <v>9142</v>
      </c>
      <c r="AC816">
        <v>0</v>
      </c>
      <c r="AD816" t="s">
        <v>9115</v>
      </c>
      <c r="AE816">
        <v>0</v>
      </c>
      <c r="AF816">
        <v>0</v>
      </c>
      <c r="AG816" t="s">
        <v>9143</v>
      </c>
      <c r="AH816" t="s">
        <v>9144</v>
      </c>
      <c r="AI816" t="s">
        <v>9145</v>
      </c>
      <c r="AJ816" t="s">
        <v>9146</v>
      </c>
      <c r="AK816" t="s">
        <v>9147</v>
      </c>
      <c r="AL816" t="s">
        <v>9148</v>
      </c>
      <c r="AM816" t="s">
        <v>9149</v>
      </c>
      <c r="AN816" t="s">
        <v>9150</v>
      </c>
      <c r="AO816" t="s">
        <v>9151</v>
      </c>
      <c r="AP816" t="s">
        <v>9152</v>
      </c>
      <c r="AQ816" t="s">
        <v>9153</v>
      </c>
    </row>
    <row r="817" spans="1:46" x14ac:dyDescent="0.3">
      <c r="A817" t="s">
        <v>9154</v>
      </c>
      <c r="B817" t="str">
        <f>"0001444-10"</f>
        <v>0001444-10</v>
      </c>
      <c r="C817" t="s">
        <v>304</v>
      </c>
      <c r="D817" t="s">
        <v>1050</v>
      </c>
      <c r="E817">
        <v>940</v>
      </c>
      <c r="F817">
        <v>365</v>
      </c>
      <c r="G817">
        <v>110</v>
      </c>
      <c r="I817">
        <v>80</v>
      </c>
      <c r="J817">
        <v>99</v>
      </c>
      <c r="K817">
        <v>0</v>
      </c>
      <c r="L817">
        <v>20</v>
      </c>
      <c r="M817">
        <v>19.2</v>
      </c>
      <c r="O817">
        <v>4620031184119</v>
      </c>
      <c r="Q817" t="s">
        <v>9110</v>
      </c>
      <c r="R817" t="s">
        <v>9111</v>
      </c>
      <c r="S817">
        <v>20</v>
      </c>
      <c r="Y817">
        <v>9403601001</v>
      </c>
      <c r="Z817" t="s">
        <v>9155</v>
      </c>
      <c r="AA817" t="s">
        <v>9156</v>
      </c>
      <c r="AB817">
        <v>3490</v>
      </c>
      <c r="AC817">
        <v>2908</v>
      </c>
      <c r="AD817" t="s">
        <v>9115</v>
      </c>
      <c r="AE817">
        <v>0</v>
      </c>
      <c r="AF817">
        <v>0</v>
      </c>
      <c r="AG817" t="s">
        <v>9157</v>
      </c>
      <c r="AH817" t="s">
        <v>9158</v>
      </c>
      <c r="AI817" t="s">
        <v>9159</v>
      </c>
      <c r="AJ817" t="s">
        <v>9160</v>
      </c>
      <c r="AK817" t="s">
        <v>9161</v>
      </c>
      <c r="AL817" t="s">
        <v>9162</v>
      </c>
      <c r="AM817" t="s">
        <v>9163</v>
      </c>
      <c r="AN817" t="s">
        <v>9164</v>
      </c>
      <c r="AO817" t="s">
        <v>9165</v>
      </c>
      <c r="AP817" t="s">
        <v>9166</v>
      </c>
      <c r="AQ817" t="s">
        <v>9167</v>
      </c>
    </row>
    <row r="818" spans="1:46" x14ac:dyDescent="0.3">
      <c r="A818" t="s">
        <v>9168</v>
      </c>
      <c r="B818" t="str">
        <f>"0001444-11"</f>
        <v>0001444-11</v>
      </c>
      <c r="C818" t="s">
        <v>304</v>
      </c>
      <c r="D818" t="s">
        <v>1050</v>
      </c>
      <c r="E818">
        <v>910</v>
      </c>
      <c r="F818">
        <v>380</v>
      </c>
      <c r="G818">
        <v>190</v>
      </c>
      <c r="I818">
        <v>60</v>
      </c>
      <c r="J818">
        <v>122</v>
      </c>
      <c r="K818">
        <v>0</v>
      </c>
      <c r="L818">
        <v>37</v>
      </c>
      <c r="M818">
        <v>36.6</v>
      </c>
      <c r="O818">
        <v>4620031184126</v>
      </c>
      <c r="Q818" t="s">
        <v>9110</v>
      </c>
      <c r="R818" t="s">
        <v>9111</v>
      </c>
      <c r="S818">
        <v>20</v>
      </c>
      <c r="Y818">
        <v>9403601001</v>
      </c>
      <c r="Z818" t="s">
        <v>9169</v>
      </c>
      <c r="AA818" t="s">
        <v>9170</v>
      </c>
      <c r="AB818">
        <v>5990</v>
      </c>
      <c r="AC818">
        <v>4992</v>
      </c>
      <c r="AD818" t="s">
        <v>9115</v>
      </c>
      <c r="AE818">
        <v>0</v>
      </c>
      <c r="AF818">
        <v>0</v>
      </c>
      <c r="AG818" t="s">
        <v>9171</v>
      </c>
      <c r="AH818" t="s">
        <v>9172</v>
      </c>
      <c r="AI818" t="s">
        <v>9173</v>
      </c>
      <c r="AJ818" t="s">
        <v>9174</v>
      </c>
      <c r="AK818" t="s">
        <v>9175</v>
      </c>
      <c r="AL818" t="s">
        <v>9176</v>
      </c>
      <c r="AM818" t="s">
        <v>9177</v>
      </c>
      <c r="AN818" t="s">
        <v>9178</v>
      </c>
      <c r="AO818" t="s">
        <v>9179</v>
      </c>
      <c r="AP818" t="s">
        <v>9180</v>
      </c>
      <c r="AQ818" t="s">
        <v>9181</v>
      </c>
      <c r="AR818" t="s">
        <v>9182</v>
      </c>
      <c r="AS818" t="s">
        <v>9183</v>
      </c>
      <c r="AT818" t="s">
        <v>9184</v>
      </c>
    </row>
    <row r="819" spans="1:46" x14ac:dyDescent="0.3">
      <c r="A819" t="s">
        <v>9185</v>
      </c>
      <c r="B819" t="str">
        <f>"0001445-1"</f>
        <v>0001445-1</v>
      </c>
      <c r="C819" t="s">
        <v>9186</v>
      </c>
      <c r="D819" t="s">
        <v>4256</v>
      </c>
      <c r="E819">
        <v>670</v>
      </c>
      <c r="F819">
        <v>520</v>
      </c>
      <c r="G819">
        <v>7</v>
      </c>
      <c r="K819">
        <v>0</v>
      </c>
      <c r="L819" s="1">
        <v>45876</v>
      </c>
      <c r="M819">
        <v>7.6</v>
      </c>
      <c r="O819">
        <v>4620031184157</v>
      </c>
      <c r="Q819" t="s">
        <v>9110</v>
      </c>
      <c r="R819" t="s">
        <v>9187</v>
      </c>
      <c r="S819">
        <v>20</v>
      </c>
      <c r="V819" t="s">
        <v>9112</v>
      </c>
      <c r="Y819">
        <v>9401690000</v>
      </c>
      <c r="Z819" t="s">
        <v>9188</v>
      </c>
      <c r="AA819" t="s">
        <v>9189</v>
      </c>
      <c r="AC819">
        <v>0</v>
      </c>
      <c r="AD819" t="s">
        <v>9115</v>
      </c>
      <c r="AE819">
        <v>0</v>
      </c>
      <c r="AF819">
        <v>0</v>
      </c>
      <c r="AG819" t="s">
        <v>9190</v>
      </c>
      <c r="AH819" t="s">
        <v>9191</v>
      </c>
      <c r="AI819" t="s">
        <v>9192</v>
      </c>
      <c r="AJ819" t="s">
        <v>9193</v>
      </c>
      <c r="AK819" t="s">
        <v>9194</v>
      </c>
      <c r="AL819" t="s">
        <v>9195</v>
      </c>
      <c r="AM819" t="s">
        <v>9196</v>
      </c>
      <c r="AN819" t="s">
        <v>9197</v>
      </c>
      <c r="AO819" t="s">
        <v>9198</v>
      </c>
      <c r="AP819" t="s">
        <v>9199</v>
      </c>
      <c r="AQ819" t="s">
        <v>9200</v>
      </c>
      <c r="AR819" t="s">
        <v>9201</v>
      </c>
      <c r="AS819" t="s">
        <v>9202</v>
      </c>
    </row>
    <row r="820" spans="1:46" x14ac:dyDescent="0.3">
      <c r="A820" t="s">
        <v>9203</v>
      </c>
      <c r="B820" t="str">
        <f>"0001445-3"</f>
        <v>0001445-3</v>
      </c>
      <c r="C820" t="s">
        <v>9186</v>
      </c>
      <c r="D820" t="s">
        <v>1050</v>
      </c>
      <c r="E820">
        <v>720</v>
      </c>
      <c r="F820">
        <v>375</v>
      </c>
      <c r="G820">
        <v>115</v>
      </c>
      <c r="K820">
        <v>0</v>
      </c>
      <c r="L820" s="1">
        <v>45818</v>
      </c>
      <c r="M820">
        <v>10.5</v>
      </c>
      <c r="O820">
        <v>4620031184171</v>
      </c>
      <c r="Q820" t="s">
        <v>9110</v>
      </c>
      <c r="R820" t="s">
        <v>9187</v>
      </c>
      <c r="S820">
        <v>20</v>
      </c>
      <c r="V820" t="s">
        <v>9112</v>
      </c>
      <c r="Y820">
        <v>9403601001</v>
      </c>
      <c r="Z820" t="s">
        <v>9204</v>
      </c>
      <c r="AA820" t="s">
        <v>9205</v>
      </c>
      <c r="AC820">
        <v>0</v>
      </c>
      <c r="AD820" t="s">
        <v>9115</v>
      </c>
      <c r="AE820">
        <v>0</v>
      </c>
      <c r="AF820">
        <v>0</v>
      </c>
      <c r="AG820" t="s">
        <v>9206</v>
      </c>
      <c r="AH820" t="s">
        <v>9207</v>
      </c>
      <c r="AI820" t="s">
        <v>9208</v>
      </c>
      <c r="AJ820" t="s">
        <v>9209</v>
      </c>
      <c r="AK820" t="s">
        <v>9210</v>
      </c>
      <c r="AL820" t="s">
        <v>9211</v>
      </c>
      <c r="AM820" t="s">
        <v>9212</v>
      </c>
      <c r="AN820" t="s">
        <v>9213</v>
      </c>
      <c r="AO820" t="s">
        <v>9214</v>
      </c>
      <c r="AP820" t="s">
        <v>9215</v>
      </c>
      <c r="AQ820" t="s">
        <v>9216</v>
      </c>
    </row>
    <row r="821" spans="1:46" x14ac:dyDescent="0.3">
      <c r="A821" t="s">
        <v>9217</v>
      </c>
      <c r="B821" t="str">
        <f>"0001445-5"</f>
        <v>0001445-5</v>
      </c>
      <c r="C821" t="s">
        <v>9186</v>
      </c>
      <c r="D821" t="s">
        <v>1050</v>
      </c>
      <c r="E821">
        <v>980</v>
      </c>
      <c r="F821">
        <v>380</v>
      </c>
      <c r="G821">
        <v>100</v>
      </c>
      <c r="K821">
        <v>0</v>
      </c>
      <c r="L821">
        <v>16</v>
      </c>
      <c r="O821">
        <v>4620031184195</v>
      </c>
      <c r="Q821" t="s">
        <v>9110</v>
      </c>
      <c r="R821" t="s">
        <v>9187</v>
      </c>
      <c r="S821">
        <v>20</v>
      </c>
      <c r="Y821">
        <v>9403601001</v>
      </c>
      <c r="Z821" t="s">
        <v>9218</v>
      </c>
      <c r="AA821" t="s">
        <v>9219</v>
      </c>
      <c r="AC821">
        <v>0</v>
      </c>
      <c r="AD821" t="s">
        <v>9115</v>
      </c>
      <c r="AE821">
        <v>0</v>
      </c>
      <c r="AF821">
        <v>0</v>
      </c>
      <c r="AG821" t="s">
        <v>9220</v>
      </c>
      <c r="AH821" t="s">
        <v>9221</v>
      </c>
      <c r="AI821" t="s">
        <v>9222</v>
      </c>
      <c r="AJ821" t="s">
        <v>9223</v>
      </c>
      <c r="AK821" t="s">
        <v>9224</v>
      </c>
      <c r="AL821" t="s">
        <v>9225</v>
      </c>
      <c r="AM821" t="s">
        <v>9226</v>
      </c>
      <c r="AN821" t="s">
        <v>9227</v>
      </c>
      <c r="AO821" t="s">
        <v>9228</v>
      </c>
      <c r="AP821" t="s">
        <v>9229</v>
      </c>
    </row>
    <row r="822" spans="1:46" x14ac:dyDescent="0.3">
      <c r="A822" t="s">
        <v>9230</v>
      </c>
      <c r="B822" t="str">
        <f>"0001445-7"</f>
        <v>0001445-7</v>
      </c>
      <c r="C822" t="s">
        <v>9186</v>
      </c>
      <c r="D822" t="s">
        <v>1050</v>
      </c>
      <c r="E822">
        <v>1215</v>
      </c>
      <c r="F822">
        <v>380</v>
      </c>
      <c r="G822">
        <v>80</v>
      </c>
      <c r="I822">
        <v>120</v>
      </c>
      <c r="J822">
        <v>40</v>
      </c>
      <c r="K822">
        <v>0</v>
      </c>
      <c r="L822" s="1">
        <v>45826</v>
      </c>
      <c r="M822">
        <v>18</v>
      </c>
      <c r="O822">
        <v>4620031184225</v>
      </c>
      <c r="Q822" t="s">
        <v>9110</v>
      </c>
      <c r="R822" t="s">
        <v>9187</v>
      </c>
      <c r="S822">
        <v>20</v>
      </c>
      <c r="V822" t="s">
        <v>9112</v>
      </c>
      <c r="Y822">
        <v>9403601001</v>
      </c>
      <c r="Z822" t="s">
        <v>9231</v>
      </c>
      <c r="AA822" t="s">
        <v>9232</v>
      </c>
      <c r="AB822">
        <v>2190</v>
      </c>
      <c r="AC822">
        <v>1825</v>
      </c>
      <c r="AD822" t="s">
        <v>9115</v>
      </c>
      <c r="AE822">
        <v>0</v>
      </c>
      <c r="AF822">
        <v>0</v>
      </c>
      <c r="AG822" t="s">
        <v>9233</v>
      </c>
      <c r="AH822" t="s">
        <v>9234</v>
      </c>
      <c r="AI822" t="s">
        <v>9235</v>
      </c>
      <c r="AJ822" t="s">
        <v>9236</v>
      </c>
      <c r="AK822" t="s">
        <v>9237</v>
      </c>
      <c r="AL822" t="s">
        <v>9238</v>
      </c>
      <c r="AM822" t="s">
        <v>9239</v>
      </c>
      <c r="AN822" t="s">
        <v>9240</v>
      </c>
      <c r="AO822" t="s">
        <v>9241</v>
      </c>
      <c r="AP822" t="s">
        <v>9242</v>
      </c>
      <c r="AQ822" t="s">
        <v>9243</v>
      </c>
      <c r="AR822" t="s">
        <v>9244</v>
      </c>
    </row>
    <row r="823" spans="1:46" x14ac:dyDescent="0.3">
      <c r="A823" t="s">
        <v>9245</v>
      </c>
      <c r="B823" t="str">
        <f>"0001445-8"</f>
        <v>0001445-8</v>
      </c>
      <c r="C823" t="s">
        <v>9186</v>
      </c>
      <c r="D823" t="s">
        <v>1050</v>
      </c>
      <c r="E823">
        <v>765</v>
      </c>
      <c r="F823">
        <v>420</v>
      </c>
      <c r="G823">
        <v>95</v>
      </c>
      <c r="I823">
        <v>45</v>
      </c>
      <c r="J823">
        <v>104</v>
      </c>
      <c r="K823">
        <v>0</v>
      </c>
      <c r="L823">
        <v>14</v>
      </c>
      <c r="M823">
        <v>13.8</v>
      </c>
      <c r="O823">
        <v>4620031184232</v>
      </c>
      <c r="Q823" t="s">
        <v>9110</v>
      </c>
      <c r="R823" t="s">
        <v>9187</v>
      </c>
      <c r="S823">
        <v>20</v>
      </c>
      <c r="V823" t="s">
        <v>9112</v>
      </c>
      <c r="Y823">
        <v>9403601001</v>
      </c>
      <c r="Z823" t="s">
        <v>9246</v>
      </c>
      <c r="AA823" t="s">
        <v>9247</v>
      </c>
      <c r="AB823">
        <v>1990</v>
      </c>
      <c r="AC823">
        <v>1658</v>
      </c>
      <c r="AD823" t="s">
        <v>9115</v>
      </c>
      <c r="AE823">
        <v>0</v>
      </c>
      <c r="AF823">
        <v>0</v>
      </c>
      <c r="AG823" t="s">
        <v>9248</v>
      </c>
      <c r="AH823" t="s">
        <v>9249</v>
      </c>
      <c r="AI823" t="s">
        <v>9250</v>
      </c>
      <c r="AJ823" t="s">
        <v>9251</v>
      </c>
      <c r="AK823" t="s">
        <v>9252</v>
      </c>
      <c r="AL823" t="s">
        <v>9253</v>
      </c>
      <c r="AM823" t="s">
        <v>9254</v>
      </c>
      <c r="AN823" t="s">
        <v>9255</v>
      </c>
      <c r="AO823" t="s">
        <v>9256</v>
      </c>
      <c r="AP823" t="s">
        <v>9257</v>
      </c>
    </row>
    <row r="824" spans="1:46" x14ac:dyDescent="0.3">
      <c r="A824" t="s">
        <v>9258</v>
      </c>
      <c r="B824" t="str">
        <f>"0001445-9"</f>
        <v>0001445-9</v>
      </c>
      <c r="C824" t="s">
        <v>9186</v>
      </c>
      <c r="D824" t="s">
        <v>1050</v>
      </c>
      <c r="E824">
        <v>1045</v>
      </c>
      <c r="F824">
        <v>320</v>
      </c>
      <c r="G824">
        <v>80</v>
      </c>
      <c r="K824">
        <v>0</v>
      </c>
      <c r="L824" s="1">
        <v>45732</v>
      </c>
      <c r="M824">
        <v>15.3</v>
      </c>
      <c r="O824">
        <v>4620031184249</v>
      </c>
      <c r="Q824" t="s">
        <v>9110</v>
      </c>
      <c r="R824" t="s">
        <v>9187</v>
      </c>
      <c r="S824">
        <v>20</v>
      </c>
      <c r="V824" t="s">
        <v>9112</v>
      </c>
      <c r="Y824">
        <v>9403601001</v>
      </c>
      <c r="Z824" t="s">
        <v>9259</v>
      </c>
      <c r="AA824" t="s">
        <v>9260</v>
      </c>
      <c r="AC824">
        <v>0</v>
      </c>
      <c r="AD824" t="s">
        <v>9115</v>
      </c>
      <c r="AE824">
        <v>0</v>
      </c>
      <c r="AF824">
        <v>0</v>
      </c>
      <c r="AG824" t="s">
        <v>9261</v>
      </c>
      <c r="AH824" t="s">
        <v>9262</v>
      </c>
      <c r="AI824" t="s">
        <v>9263</v>
      </c>
      <c r="AJ824" t="s">
        <v>9264</v>
      </c>
      <c r="AK824" t="s">
        <v>9265</v>
      </c>
      <c r="AL824" t="s">
        <v>9266</v>
      </c>
      <c r="AM824" t="s">
        <v>9267</v>
      </c>
      <c r="AN824" t="s">
        <v>9268</v>
      </c>
      <c r="AO824" t="s">
        <v>9269</v>
      </c>
      <c r="AP824" t="s">
        <v>9270</v>
      </c>
      <c r="AQ824" t="s">
        <v>9271</v>
      </c>
    </row>
    <row r="825" spans="1:46" x14ac:dyDescent="0.3">
      <c r="A825" t="s">
        <v>9272</v>
      </c>
      <c r="B825" t="str">
        <f>"0001445-10"</f>
        <v>0001445-10</v>
      </c>
      <c r="C825" t="s">
        <v>9186</v>
      </c>
      <c r="D825" t="s">
        <v>1050</v>
      </c>
      <c r="E825">
        <v>940</v>
      </c>
      <c r="F825">
        <v>365</v>
      </c>
      <c r="G825">
        <v>110</v>
      </c>
      <c r="I825">
        <v>80</v>
      </c>
      <c r="J825">
        <v>99</v>
      </c>
      <c r="K825">
        <v>0</v>
      </c>
      <c r="L825">
        <v>20</v>
      </c>
      <c r="M825">
        <v>19.2</v>
      </c>
      <c r="O825">
        <v>4620031184256</v>
      </c>
      <c r="Q825" t="s">
        <v>9110</v>
      </c>
      <c r="R825" t="s">
        <v>9187</v>
      </c>
      <c r="S825">
        <v>20</v>
      </c>
      <c r="V825" t="s">
        <v>9112</v>
      </c>
      <c r="Y825">
        <v>9403601001</v>
      </c>
      <c r="Z825" t="s">
        <v>9273</v>
      </c>
      <c r="AA825" t="s">
        <v>9274</v>
      </c>
      <c r="AC825">
        <v>0</v>
      </c>
      <c r="AD825" t="s">
        <v>9115</v>
      </c>
      <c r="AE825">
        <v>0</v>
      </c>
      <c r="AF825">
        <v>0</v>
      </c>
      <c r="AG825" t="s">
        <v>9275</v>
      </c>
      <c r="AH825" t="s">
        <v>9276</v>
      </c>
      <c r="AI825" t="s">
        <v>9277</v>
      </c>
      <c r="AJ825" t="s">
        <v>9278</v>
      </c>
      <c r="AK825" t="s">
        <v>9279</v>
      </c>
      <c r="AL825" t="s">
        <v>9280</v>
      </c>
      <c r="AM825" t="s">
        <v>9281</v>
      </c>
      <c r="AN825" t="s">
        <v>9282</v>
      </c>
      <c r="AO825" t="s">
        <v>9283</v>
      </c>
      <c r="AP825" t="s">
        <v>9284</v>
      </c>
      <c r="AQ825" t="s">
        <v>9285</v>
      </c>
      <c r="AR825" t="s">
        <v>9286</v>
      </c>
      <c r="AS825" t="s">
        <v>9287</v>
      </c>
    </row>
    <row r="826" spans="1:46" x14ac:dyDescent="0.3">
      <c r="A826" t="s">
        <v>9288</v>
      </c>
      <c r="B826" t="str">
        <f>"0001446-1"</f>
        <v>0001446-1</v>
      </c>
      <c r="C826" t="s">
        <v>4246</v>
      </c>
      <c r="D826" t="s">
        <v>4256</v>
      </c>
      <c r="E826">
        <v>670</v>
      </c>
      <c r="F826">
        <v>520</v>
      </c>
      <c r="G826">
        <v>70</v>
      </c>
      <c r="K826">
        <v>0</v>
      </c>
      <c r="L826" s="1">
        <v>45876</v>
      </c>
      <c r="M826">
        <v>7.6</v>
      </c>
      <c r="O826">
        <v>4620031183907</v>
      </c>
      <c r="Q826" t="s">
        <v>9110</v>
      </c>
      <c r="R826" t="s">
        <v>9289</v>
      </c>
      <c r="S826">
        <v>20</v>
      </c>
      <c r="V826" t="s">
        <v>9112</v>
      </c>
      <c r="Y826">
        <v>9401690000</v>
      </c>
      <c r="Z826" t="s">
        <v>9290</v>
      </c>
      <c r="AA826" t="s">
        <v>9291</v>
      </c>
      <c r="AC826">
        <v>0</v>
      </c>
      <c r="AD826" t="s">
        <v>9115</v>
      </c>
      <c r="AE826">
        <v>0</v>
      </c>
      <c r="AF826">
        <v>0</v>
      </c>
      <c r="AG826" t="s">
        <v>9292</v>
      </c>
      <c r="AH826" t="s">
        <v>9293</v>
      </c>
      <c r="AI826" t="s">
        <v>9294</v>
      </c>
      <c r="AJ826" t="s">
        <v>9295</v>
      </c>
      <c r="AK826" t="s">
        <v>9296</v>
      </c>
      <c r="AL826" t="s">
        <v>9297</v>
      </c>
      <c r="AM826" t="s">
        <v>9298</v>
      </c>
      <c r="AN826" t="s">
        <v>9299</v>
      </c>
      <c r="AO826" t="s">
        <v>9300</v>
      </c>
      <c r="AP826" t="s">
        <v>9301</v>
      </c>
      <c r="AQ826" t="s">
        <v>9302</v>
      </c>
      <c r="AR826" t="s">
        <v>9303</v>
      </c>
      <c r="AS826" t="s">
        <v>9304</v>
      </c>
    </row>
    <row r="827" spans="1:46" x14ac:dyDescent="0.3">
      <c r="A827" t="s">
        <v>9305</v>
      </c>
      <c r="B827" t="str">
        <f>"0001446-5"</f>
        <v>0001446-5</v>
      </c>
      <c r="C827" t="s">
        <v>4246</v>
      </c>
      <c r="D827" t="s">
        <v>1050</v>
      </c>
      <c r="E827">
        <v>980</v>
      </c>
      <c r="F827">
        <v>380</v>
      </c>
      <c r="G827">
        <v>100</v>
      </c>
      <c r="I827">
        <v>35</v>
      </c>
      <c r="J827">
        <v>110</v>
      </c>
      <c r="K827">
        <v>0</v>
      </c>
      <c r="L827">
        <v>16</v>
      </c>
      <c r="M827">
        <v>15.6</v>
      </c>
      <c r="O827">
        <v>4620031183945</v>
      </c>
      <c r="Q827" t="s">
        <v>9110</v>
      </c>
      <c r="R827" t="s">
        <v>9289</v>
      </c>
      <c r="S827">
        <v>20</v>
      </c>
      <c r="V827" t="s">
        <v>9112</v>
      </c>
      <c r="Y827">
        <v>9403601001</v>
      </c>
      <c r="Z827" t="s">
        <v>9306</v>
      </c>
      <c r="AA827" t="s">
        <v>9307</v>
      </c>
      <c r="AC827">
        <v>0</v>
      </c>
      <c r="AD827" t="s">
        <v>9115</v>
      </c>
      <c r="AE827">
        <v>0</v>
      </c>
      <c r="AF827">
        <v>0</v>
      </c>
      <c r="AG827" t="s">
        <v>9308</v>
      </c>
      <c r="AH827" t="s">
        <v>9309</v>
      </c>
      <c r="AI827" t="s">
        <v>9310</v>
      </c>
      <c r="AJ827" t="s">
        <v>9311</v>
      </c>
      <c r="AK827" t="s">
        <v>9312</v>
      </c>
      <c r="AL827" t="s">
        <v>9313</v>
      </c>
      <c r="AM827" t="s">
        <v>9314</v>
      </c>
      <c r="AN827" t="s">
        <v>9315</v>
      </c>
      <c r="AO827" t="s">
        <v>9316</v>
      </c>
      <c r="AP827" t="s">
        <v>9317</v>
      </c>
    </row>
    <row r="828" spans="1:46" x14ac:dyDescent="0.3">
      <c r="A828" t="s">
        <v>9318</v>
      </c>
      <c r="B828" t="str">
        <f>"0001446-7"</f>
        <v>0001446-7</v>
      </c>
      <c r="C828" t="s">
        <v>4246</v>
      </c>
      <c r="D828" t="s">
        <v>1050</v>
      </c>
      <c r="E828">
        <v>1215</v>
      </c>
      <c r="F828">
        <v>385</v>
      </c>
      <c r="G828">
        <v>80</v>
      </c>
      <c r="I828">
        <v>120</v>
      </c>
      <c r="J828">
        <v>40</v>
      </c>
      <c r="K828">
        <v>0</v>
      </c>
      <c r="L828" s="1">
        <v>45826</v>
      </c>
      <c r="M828">
        <v>18</v>
      </c>
      <c r="O828">
        <v>4620031183952</v>
      </c>
      <c r="Q828" t="s">
        <v>9110</v>
      </c>
      <c r="R828" t="s">
        <v>9289</v>
      </c>
      <c r="S828">
        <v>20</v>
      </c>
      <c r="V828" t="s">
        <v>9112</v>
      </c>
      <c r="Y828">
        <v>9403601001</v>
      </c>
      <c r="Z828" t="s">
        <v>9319</v>
      </c>
      <c r="AA828" t="s">
        <v>9320</v>
      </c>
      <c r="AB828">
        <v>2090</v>
      </c>
      <c r="AC828">
        <v>1742</v>
      </c>
      <c r="AD828" t="s">
        <v>9115</v>
      </c>
      <c r="AE828">
        <v>0</v>
      </c>
      <c r="AF828">
        <v>0</v>
      </c>
      <c r="AG828" t="s">
        <v>9321</v>
      </c>
      <c r="AH828" t="s">
        <v>9322</v>
      </c>
      <c r="AI828" t="s">
        <v>9323</v>
      </c>
      <c r="AJ828" t="s">
        <v>9324</v>
      </c>
      <c r="AK828" t="s">
        <v>9325</v>
      </c>
      <c r="AL828" t="s">
        <v>9326</v>
      </c>
      <c r="AM828" t="s">
        <v>9327</v>
      </c>
      <c r="AN828" t="s">
        <v>9328</v>
      </c>
      <c r="AO828" t="s">
        <v>9329</v>
      </c>
      <c r="AP828" t="s">
        <v>9330</v>
      </c>
      <c r="AQ828" t="s">
        <v>9331</v>
      </c>
      <c r="AR828" t="s">
        <v>9332</v>
      </c>
    </row>
    <row r="829" spans="1:46" x14ac:dyDescent="0.3">
      <c r="A829" t="s">
        <v>9333</v>
      </c>
      <c r="B829" t="str">
        <f>"0001446-8"</f>
        <v>0001446-8</v>
      </c>
      <c r="C829" t="s">
        <v>4246</v>
      </c>
      <c r="D829" t="s">
        <v>1050</v>
      </c>
      <c r="E829">
        <v>765</v>
      </c>
      <c r="F829">
        <v>420</v>
      </c>
      <c r="G829">
        <v>95</v>
      </c>
      <c r="I829">
        <v>45</v>
      </c>
      <c r="J829">
        <v>104</v>
      </c>
      <c r="K829">
        <v>0</v>
      </c>
      <c r="L829">
        <v>14</v>
      </c>
      <c r="M829">
        <v>13.8</v>
      </c>
      <c r="O829">
        <v>4620031183969</v>
      </c>
      <c r="Q829" t="s">
        <v>9110</v>
      </c>
      <c r="R829" t="s">
        <v>9289</v>
      </c>
      <c r="S829">
        <v>20</v>
      </c>
      <c r="V829" t="s">
        <v>9112</v>
      </c>
      <c r="Y829">
        <v>9403601001</v>
      </c>
      <c r="Z829" t="s">
        <v>9334</v>
      </c>
      <c r="AA829" t="s">
        <v>9335</v>
      </c>
      <c r="AB829">
        <v>1990</v>
      </c>
      <c r="AC829">
        <v>1658</v>
      </c>
      <c r="AD829" t="s">
        <v>9115</v>
      </c>
      <c r="AE829">
        <v>0</v>
      </c>
      <c r="AF829">
        <v>0</v>
      </c>
      <c r="AG829" t="s">
        <v>9336</v>
      </c>
      <c r="AH829" t="s">
        <v>9337</v>
      </c>
      <c r="AI829" t="s">
        <v>9338</v>
      </c>
      <c r="AJ829" t="s">
        <v>9339</v>
      </c>
      <c r="AK829" t="s">
        <v>9340</v>
      </c>
      <c r="AL829" t="s">
        <v>9341</v>
      </c>
      <c r="AM829" t="s">
        <v>9342</v>
      </c>
      <c r="AN829" t="s">
        <v>9343</v>
      </c>
      <c r="AO829" t="s">
        <v>9344</v>
      </c>
      <c r="AP829" t="s">
        <v>9345</v>
      </c>
    </row>
    <row r="830" spans="1:46" x14ac:dyDescent="0.3">
      <c r="A830" t="s">
        <v>9346</v>
      </c>
      <c r="B830" t="str">
        <f>"0001446-9"</f>
        <v>0001446-9</v>
      </c>
      <c r="C830" t="s">
        <v>4246</v>
      </c>
      <c r="D830" t="s">
        <v>1050</v>
      </c>
      <c r="E830">
        <v>1045</v>
      </c>
      <c r="F830">
        <v>320</v>
      </c>
      <c r="G830">
        <v>80</v>
      </c>
      <c r="K830">
        <v>0</v>
      </c>
      <c r="L830" s="1">
        <v>45732</v>
      </c>
      <c r="M830">
        <v>15.3</v>
      </c>
      <c r="O830">
        <v>4620031183976</v>
      </c>
      <c r="Q830" t="s">
        <v>9110</v>
      </c>
      <c r="R830" t="s">
        <v>9289</v>
      </c>
      <c r="S830">
        <v>20</v>
      </c>
      <c r="V830" t="s">
        <v>9112</v>
      </c>
      <c r="Y830">
        <v>9403601001</v>
      </c>
      <c r="Z830" t="s">
        <v>9347</v>
      </c>
      <c r="AA830" t="s">
        <v>9348</v>
      </c>
      <c r="AC830">
        <v>0</v>
      </c>
      <c r="AD830" t="s">
        <v>9115</v>
      </c>
      <c r="AE830">
        <v>0</v>
      </c>
      <c r="AF830">
        <v>0</v>
      </c>
      <c r="AG830" t="s">
        <v>9349</v>
      </c>
      <c r="AH830" t="s">
        <v>9350</v>
      </c>
      <c r="AI830" t="s">
        <v>9351</v>
      </c>
      <c r="AJ830" t="s">
        <v>9352</v>
      </c>
      <c r="AK830" t="s">
        <v>9353</v>
      </c>
      <c r="AL830" t="s">
        <v>9354</v>
      </c>
      <c r="AM830" t="s">
        <v>9355</v>
      </c>
      <c r="AN830" t="s">
        <v>9356</v>
      </c>
      <c r="AO830" t="s">
        <v>9357</v>
      </c>
      <c r="AP830" t="s">
        <v>9358</v>
      </c>
      <c r="AQ830" t="s">
        <v>9359</v>
      </c>
    </row>
    <row r="831" spans="1:46" x14ac:dyDescent="0.3">
      <c r="A831" t="s">
        <v>9360</v>
      </c>
      <c r="B831" t="str">
        <f>"0001446-10"</f>
        <v>0001446-10</v>
      </c>
      <c r="C831" t="s">
        <v>4246</v>
      </c>
      <c r="D831" t="s">
        <v>1050</v>
      </c>
      <c r="E831">
        <v>940</v>
      </c>
      <c r="F831">
        <v>365</v>
      </c>
      <c r="G831">
        <v>110</v>
      </c>
      <c r="I831">
        <v>80</v>
      </c>
      <c r="J831">
        <v>99</v>
      </c>
      <c r="K831">
        <v>0</v>
      </c>
      <c r="L831">
        <v>20</v>
      </c>
      <c r="M831">
        <v>19.8</v>
      </c>
      <c r="O831">
        <v>4620031183983</v>
      </c>
      <c r="Q831" t="s">
        <v>9110</v>
      </c>
      <c r="R831" t="s">
        <v>9289</v>
      </c>
      <c r="S831">
        <v>20</v>
      </c>
      <c r="V831" t="s">
        <v>9112</v>
      </c>
      <c r="Y831">
        <v>9403601001</v>
      </c>
      <c r="Z831" t="s">
        <v>9361</v>
      </c>
      <c r="AA831" t="s">
        <v>9362</v>
      </c>
      <c r="AC831">
        <v>0</v>
      </c>
      <c r="AD831" t="s">
        <v>9115</v>
      </c>
      <c r="AE831">
        <v>0</v>
      </c>
      <c r="AF831">
        <v>0</v>
      </c>
      <c r="AG831" t="s">
        <v>9363</v>
      </c>
      <c r="AH831" t="s">
        <v>9364</v>
      </c>
      <c r="AI831" t="s">
        <v>9365</v>
      </c>
      <c r="AJ831" t="s">
        <v>9366</v>
      </c>
      <c r="AK831" t="s">
        <v>9367</v>
      </c>
      <c r="AL831" t="s">
        <v>9368</v>
      </c>
      <c r="AM831" t="s">
        <v>9369</v>
      </c>
      <c r="AN831" t="s">
        <v>9370</v>
      </c>
      <c r="AO831" t="s">
        <v>9371</v>
      </c>
      <c r="AP831" t="s">
        <v>9372</v>
      </c>
      <c r="AQ831" t="s">
        <v>9373</v>
      </c>
      <c r="AR831" t="s">
        <v>9374</v>
      </c>
    </row>
    <row r="832" spans="1:46" x14ac:dyDescent="0.3">
      <c r="A832" t="s">
        <v>9375</v>
      </c>
      <c r="B832" t="str">
        <f>"0001446-12"</f>
        <v>0001446-12</v>
      </c>
      <c r="C832" t="s">
        <v>4246</v>
      </c>
      <c r="E832">
        <v>1442</v>
      </c>
      <c r="F832">
        <v>922</v>
      </c>
      <c r="G832">
        <v>140</v>
      </c>
      <c r="H832">
        <v>140</v>
      </c>
      <c r="K832">
        <v>0</v>
      </c>
      <c r="L832" t="s">
        <v>1878</v>
      </c>
      <c r="M832">
        <v>38.6</v>
      </c>
      <c r="O832">
        <v>4620031184003</v>
      </c>
      <c r="Q832" t="s">
        <v>9110</v>
      </c>
      <c r="R832" t="s">
        <v>9289</v>
      </c>
      <c r="S832">
        <v>20</v>
      </c>
      <c r="V832" t="s">
        <v>9112</v>
      </c>
      <c r="Y832">
        <v>9403500001</v>
      </c>
      <c r="Z832" t="s">
        <v>9376</v>
      </c>
      <c r="AA832" t="s">
        <v>9377</v>
      </c>
      <c r="AC832">
        <v>0</v>
      </c>
      <c r="AD832" t="s">
        <v>9115</v>
      </c>
      <c r="AE832">
        <v>0</v>
      </c>
      <c r="AF832">
        <v>0</v>
      </c>
      <c r="AG832" t="s">
        <v>9378</v>
      </c>
      <c r="AH832" t="s">
        <v>9379</v>
      </c>
      <c r="AI832" t="s">
        <v>9380</v>
      </c>
      <c r="AJ832" t="s">
        <v>9381</v>
      </c>
      <c r="AK832" t="s">
        <v>9382</v>
      </c>
      <c r="AL832" t="s">
        <v>9383</v>
      </c>
      <c r="AM832" t="s">
        <v>9384</v>
      </c>
      <c r="AN832" t="s">
        <v>9385</v>
      </c>
      <c r="AO832" t="s">
        <v>9386</v>
      </c>
      <c r="AP832" t="s">
        <v>9387</v>
      </c>
      <c r="AQ832" t="s">
        <v>9388</v>
      </c>
      <c r="AR832" t="s">
        <v>9389</v>
      </c>
      <c r="AS832" t="s">
        <v>9390</v>
      </c>
    </row>
    <row r="833" spans="1:44" x14ac:dyDescent="0.3">
      <c r="A833" t="s">
        <v>9391</v>
      </c>
      <c r="B833" t="str">
        <f>"0001444-13"</f>
        <v>0001444-13</v>
      </c>
      <c r="C833" t="s">
        <v>304</v>
      </c>
      <c r="D833" t="s">
        <v>1050</v>
      </c>
      <c r="E833">
        <v>1430</v>
      </c>
      <c r="F833">
        <v>780</v>
      </c>
      <c r="G833">
        <v>100</v>
      </c>
      <c r="H833">
        <v>140</v>
      </c>
      <c r="I833">
        <v>76</v>
      </c>
      <c r="J833">
        <v>70</v>
      </c>
      <c r="K833" t="s">
        <v>9392</v>
      </c>
      <c r="L833">
        <v>35</v>
      </c>
      <c r="M833">
        <v>32.200000000000003</v>
      </c>
      <c r="O833">
        <v>4620031189480</v>
      </c>
      <c r="Q833" t="s">
        <v>9110</v>
      </c>
      <c r="R833" t="s">
        <v>9111</v>
      </c>
      <c r="S833">
        <v>20</v>
      </c>
      <c r="V833" t="s">
        <v>9112</v>
      </c>
      <c r="Z833" t="s">
        <v>9393</v>
      </c>
      <c r="AA833" t="s">
        <v>9394</v>
      </c>
      <c r="AB833">
        <v>6990</v>
      </c>
      <c r="AC833">
        <v>5825</v>
      </c>
      <c r="AD833" t="s">
        <v>9115</v>
      </c>
      <c r="AE833">
        <v>0</v>
      </c>
      <c r="AF833">
        <v>0</v>
      </c>
      <c r="AG833" t="s">
        <v>9395</v>
      </c>
      <c r="AH833" t="s">
        <v>9396</v>
      </c>
      <c r="AI833" t="s">
        <v>9397</v>
      </c>
      <c r="AJ833" t="s">
        <v>9398</v>
      </c>
    </row>
    <row r="834" spans="1:44" x14ac:dyDescent="0.3">
      <c r="A834" t="s">
        <v>9399</v>
      </c>
      <c r="B834" t="str">
        <f>"0001955.65"</f>
        <v>0001955.65</v>
      </c>
      <c r="C834" t="s">
        <v>85</v>
      </c>
      <c r="D834" t="s">
        <v>1050</v>
      </c>
      <c r="E834">
        <v>1015</v>
      </c>
      <c r="F834">
        <v>550</v>
      </c>
      <c r="G834">
        <v>110</v>
      </c>
      <c r="I834">
        <v>50</v>
      </c>
      <c r="J834">
        <v>80</v>
      </c>
      <c r="K834">
        <v>0</v>
      </c>
      <c r="L834" s="1">
        <v>45773</v>
      </c>
      <c r="M834">
        <v>25</v>
      </c>
      <c r="O834">
        <v>4630039558287</v>
      </c>
      <c r="Q834" t="s">
        <v>1544</v>
      </c>
      <c r="R834" t="s">
        <v>7012</v>
      </c>
      <c r="S834">
        <v>20</v>
      </c>
      <c r="U834" t="s">
        <v>9400</v>
      </c>
      <c r="V834" t="s">
        <v>5861</v>
      </c>
      <c r="Y834">
        <v>9403301100</v>
      </c>
      <c r="Z834" t="s">
        <v>9401</v>
      </c>
      <c r="AA834" t="s">
        <v>9402</v>
      </c>
      <c r="AB834">
        <v>4500</v>
      </c>
      <c r="AC834">
        <v>3750</v>
      </c>
      <c r="AD834" t="s">
        <v>3841</v>
      </c>
      <c r="AE834">
        <v>0</v>
      </c>
      <c r="AF834">
        <v>0</v>
      </c>
      <c r="AG834" t="s">
        <v>9403</v>
      </c>
      <c r="AH834" t="s">
        <v>9404</v>
      </c>
      <c r="AI834" t="s">
        <v>9405</v>
      </c>
      <c r="AJ834" t="s">
        <v>9406</v>
      </c>
      <c r="AK834" t="s">
        <v>9407</v>
      </c>
    </row>
    <row r="835" spans="1:44" x14ac:dyDescent="0.3">
      <c r="A835" t="s">
        <v>9408</v>
      </c>
      <c r="B835" t="str">
        <f>"0002132-08"</f>
        <v>0002132-08</v>
      </c>
      <c r="C835" t="s">
        <v>658</v>
      </c>
      <c r="D835" t="s">
        <v>1831</v>
      </c>
      <c r="E835">
        <v>540</v>
      </c>
      <c r="F835">
        <v>190</v>
      </c>
      <c r="G835">
        <v>770</v>
      </c>
      <c r="K835">
        <v>0</v>
      </c>
      <c r="L835" s="1">
        <v>45663</v>
      </c>
      <c r="M835">
        <v>5.25</v>
      </c>
      <c r="O835">
        <v>4630055624324</v>
      </c>
      <c r="Q835" t="s">
        <v>321</v>
      </c>
      <c r="R835" t="s">
        <v>2913</v>
      </c>
      <c r="S835">
        <v>10</v>
      </c>
      <c r="U835" t="s">
        <v>2372</v>
      </c>
      <c r="V835" t="s">
        <v>1833</v>
      </c>
      <c r="Z835" t="s">
        <v>9409</v>
      </c>
      <c r="AA835" t="s">
        <v>9410</v>
      </c>
      <c r="AB835">
        <v>2990</v>
      </c>
      <c r="AC835">
        <v>2492</v>
      </c>
      <c r="AD835" t="s">
        <v>1836</v>
      </c>
      <c r="AE835">
        <v>0</v>
      </c>
      <c r="AF835">
        <v>0</v>
      </c>
      <c r="AG835" t="s">
        <v>9411</v>
      </c>
      <c r="AH835" t="s">
        <v>9412</v>
      </c>
      <c r="AI835" t="s">
        <v>9413</v>
      </c>
      <c r="AJ835" t="s">
        <v>9414</v>
      </c>
      <c r="AK835" t="s">
        <v>9415</v>
      </c>
      <c r="AL835" t="s">
        <v>9416</v>
      </c>
      <c r="AM835" t="s">
        <v>9417</v>
      </c>
      <c r="AN835" t="s">
        <v>9418</v>
      </c>
      <c r="AO835" t="s">
        <v>9419</v>
      </c>
    </row>
    <row r="836" spans="1:44" x14ac:dyDescent="0.3">
      <c r="A836" t="s">
        <v>9420</v>
      </c>
      <c r="B836" t="str">
        <f>"0003073-24"</f>
        <v>0003073-24</v>
      </c>
      <c r="C836" t="s">
        <v>9421</v>
      </c>
      <c r="D836" t="s">
        <v>280</v>
      </c>
      <c r="E836">
        <v>855</v>
      </c>
      <c r="F836">
        <v>615</v>
      </c>
      <c r="G836">
        <v>325</v>
      </c>
      <c r="H836">
        <v>124</v>
      </c>
      <c r="I836">
        <v>65</v>
      </c>
      <c r="J836">
        <v>86</v>
      </c>
      <c r="K836" t="s">
        <v>6984</v>
      </c>
      <c r="L836" s="1">
        <v>45833</v>
      </c>
      <c r="M836">
        <v>22.6</v>
      </c>
      <c r="O836">
        <v>4630074141819</v>
      </c>
      <c r="Q836" t="s">
        <v>1544</v>
      </c>
      <c r="R836" t="s">
        <v>1869</v>
      </c>
      <c r="S836">
        <v>10</v>
      </c>
      <c r="U836" t="s">
        <v>6985</v>
      </c>
      <c r="V836" t="s">
        <v>854</v>
      </c>
      <c r="Y836">
        <v>9403500009</v>
      </c>
      <c r="Z836" t="s">
        <v>9422</v>
      </c>
      <c r="AA836" t="s">
        <v>9423</v>
      </c>
      <c r="AB836">
        <v>15990</v>
      </c>
      <c r="AC836">
        <v>13325</v>
      </c>
      <c r="AD836" t="s">
        <v>4313</v>
      </c>
      <c r="AE836">
        <v>0</v>
      </c>
      <c r="AF836">
        <v>0</v>
      </c>
      <c r="AG836" t="s">
        <v>9424</v>
      </c>
      <c r="AH836" t="s">
        <v>9425</v>
      </c>
      <c r="AI836" t="s">
        <v>9426</v>
      </c>
      <c r="AJ836" t="s">
        <v>9427</v>
      </c>
      <c r="AK836" t="s">
        <v>9428</v>
      </c>
      <c r="AL836" t="s">
        <v>9429</v>
      </c>
      <c r="AM836" t="s">
        <v>9430</v>
      </c>
      <c r="AN836" t="s">
        <v>9431</v>
      </c>
      <c r="AO836" t="s">
        <v>9432</v>
      </c>
      <c r="AP836" t="s">
        <v>9433</v>
      </c>
      <c r="AQ836" t="s">
        <v>9434</v>
      </c>
      <c r="AR836" t="s">
        <v>9435</v>
      </c>
    </row>
    <row r="837" spans="1:44" x14ac:dyDescent="0.3">
      <c r="A837" t="s">
        <v>9436</v>
      </c>
      <c r="B837" t="str">
        <f>"0002222.47"</f>
        <v>0002222.47</v>
      </c>
      <c r="C837" t="s">
        <v>3704</v>
      </c>
      <c r="D837" t="s">
        <v>1050</v>
      </c>
      <c r="E837">
        <v>1220</v>
      </c>
      <c r="F837">
        <v>570</v>
      </c>
      <c r="G837">
        <v>150</v>
      </c>
      <c r="I837">
        <v>140</v>
      </c>
      <c r="J837">
        <v>76</v>
      </c>
      <c r="K837">
        <v>0</v>
      </c>
      <c r="L837" t="s">
        <v>9437</v>
      </c>
      <c r="M837">
        <v>18.649999999999999</v>
      </c>
      <c r="O837">
        <v>4630074140324</v>
      </c>
      <c r="Q837" t="s">
        <v>1544</v>
      </c>
      <c r="R837" t="s">
        <v>4004</v>
      </c>
      <c r="S837">
        <v>20</v>
      </c>
      <c r="U837" t="s">
        <v>9438</v>
      </c>
      <c r="V837" t="s">
        <v>4040</v>
      </c>
      <c r="Y837">
        <v>9403105100</v>
      </c>
      <c r="Z837" t="s">
        <v>9439</v>
      </c>
      <c r="AA837" t="s">
        <v>9440</v>
      </c>
      <c r="AB837">
        <v>11650</v>
      </c>
      <c r="AC837">
        <v>9708</v>
      </c>
      <c r="AD837" t="s">
        <v>3841</v>
      </c>
      <c r="AE837">
        <v>0</v>
      </c>
      <c r="AF837">
        <v>0</v>
      </c>
      <c r="AG837" t="s">
        <v>9441</v>
      </c>
      <c r="AH837" t="s">
        <v>9442</v>
      </c>
      <c r="AI837" t="s">
        <v>9443</v>
      </c>
      <c r="AJ837" t="s">
        <v>9444</v>
      </c>
      <c r="AK837" t="s">
        <v>9445</v>
      </c>
    </row>
    <row r="838" spans="1:44" x14ac:dyDescent="0.3">
      <c r="A838" t="s">
        <v>9446</v>
      </c>
      <c r="B838" t="str">
        <f>"0002222.69"</f>
        <v>0002222.69</v>
      </c>
      <c r="C838" t="s">
        <v>1397</v>
      </c>
      <c r="D838" t="s">
        <v>1050</v>
      </c>
      <c r="E838">
        <v>1220</v>
      </c>
      <c r="F838">
        <v>57</v>
      </c>
      <c r="G838">
        <v>150</v>
      </c>
      <c r="I838">
        <v>140</v>
      </c>
      <c r="J838">
        <v>76</v>
      </c>
      <c r="K838">
        <v>0</v>
      </c>
      <c r="L838" t="s">
        <v>9437</v>
      </c>
      <c r="M838">
        <v>18.649999999999999</v>
      </c>
      <c r="N838">
        <v>0.5</v>
      </c>
      <c r="O838">
        <v>4630074140331</v>
      </c>
      <c r="Q838" t="s">
        <v>1544</v>
      </c>
      <c r="R838" t="s">
        <v>4004</v>
      </c>
      <c r="S838">
        <v>20</v>
      </c>
      <c r="U838" t="s">
        <v>9438</v>
      </c>
      <c r="V838" t="s">
        <v>4040</v>
      </c>
      <c r="Y838">
        <v>9403105100</v>
      </c>
      <c r="Z838" t="s">
        <v>9447</v>
      </c>
      <c r="AA838" t="s">
        <v>9448</v>
      </c>
      <c r="AB838">
        <v>11650</v>
      </c>
      <c r="AC838">
        <v>9708</v>
      </c>
      <c r="AD838" t="s">
        <v>3841</v>
      </c>
      <c r="AE838">
        <v>0</v>
      </c>
      <c r="AF838">
        <v>0</v>
      </c>
      <c r="AG838" t="s">
        <v>9449</v>
      </c>
      <c r="AH838" t="s">
        <v>9450</v>
      </c>
      <c r="AI838" t="s">
        <v>9451</v>
      </c>
      <c r="AJ838" t="s">
        <v>9452</v>
      </c>
      <c r="AK838" t="s">
        <v>9453</v>
      </c>
    </row>
    <row r="839" spans="1:44" x14ac:dyDescent="0.3">
      <c r="A839" t="s">
        <v>9454</v>
      </c>
      <c r="B839" t="str">
        <f>"0002222.17"</f>
        <v>0002222.17</v>
      </c>
      <c r="C839" t="s">
        <v>1901</v>
      </c>
      <c r="D839" t="s">
        <v>1050</v>
      </c>
      <c r="E839">
        <v>1220</v>
      </c>
      <c r="F839">
        <v>570</v>
      </c>
      <c r="G839">
        <v>150</v>
      </c>
      <c r="I839">
        <v>140</v>
      </c>
      <c r="J839">
        <v>76</v>
      </c>
      <c r="K839">
        <v>0</v>
      </c>
      <c r="L839" t="s">
        <v>9437</v>
      </c>
      <c r="M839">
        <v>18.649999999999999</v>
      </c>
      <c r="O839">
        <v>4630074140355</v>
      </c>
      <c r="Q839" t="s">
        <v>1544</v>
      </c>
      <c r="R839" t="s">
        <v>4004</v>
      </c>
      <c r="S839">
        <v>20</v>
      </c>
      <c r="U839" t="s">
        <v>9438</v>
      </c>
      <c r="V839" t="s">
        <v>4040</v>
      </c>
      <c r="Y839">
        <v>9403105100</v>
      </c>
      <c r="Z839" t="s">
        <v>9455</v>
      </c>
      <c r="AA839" t="s">
        <v>9456</v>
      </c>
      <c r="AB839">
        <v>11650</v>
      </c>
      <c r="AC839">
        <v>9708</v>
      </c>
      <c r="AD839" t="s">
        <v>3841</v>
      </c>
      <c r="AE839">
        <v>0</v>
      </c>
      <c r="AF839">
        <v>0</v>
      </c>
      <c r="AG839" t="s">
        <v>9457</v>
      </c>
      <c r="AH839" t="s">
        <v>9458</v>
      </c>
      <c r="AI839" t="s">
        <v>9459</v>
      </c>
      <c r="AJ839" t="s">
        <v>9460</v>
      </c>
      <c r="AK839" t="s">
        <v>9461</v>
      </c>
    </row>
    <row r="840" spans="1:44" x14ac:dyDescent="0.3">
      <c r="A840" t="s">
        <v>9462</v>
      </c>
      <c r="B840" t="str">
        <f>"0002222.92"</f>
        <v>0002222.92</v>
      </c>
      <c r="C840" t="s">
        <v>345</v>
      </c>
      <c r="D840" t="s">
        <v>1050</v>
      </c>
      <c r="E840">
        <v>1220</v>
      </c>
      <c r="F840">
        <v>570</v>
      </c>
      <c r="G840">
        <v>150</v>
      </c>
      <c r="I840">
        <v>140</v>
      </c>
      <c r="J840">
        <v>76</v>
      </c>
      <c r="K840">
        <v>0</v>
      </c>
      <c r="L840" t="s">
        <v>9437</v>
      </c>
      <c r="M840">
        <v>18.649999999999999</v>
      </c>
      <c r="O840">
        <v>4630074140362</v>
      </c>
      <c r="Q840" t="s">
        <v>1544</v>
      </c>
      <c r="R840" t="s">
        <v>4004</v>
      </c>
      <c r="S840">
        <v>20</v>
      </c>
      <c r="U840" t="s">
        <v>9438</v>
      </c>
      <c r="V840" t="s">
        <v>4040</v>
      </c>
      <c r="Y840">
        <v>9403105100</v>
      </c>
      <c r="Z840" t="s">
        <v>9463</v>
      </c>
      <c r="AA840" t="s">
        <v>9464</v>
      </c>
      <c r="AB840">
        <v>11650</v>
      </c>
      <c r="AC840">
        <v>9708</v>
      </c>
      <c r="AD840" t="s">
        <v>3841</v>
      </c>
      <c r="AE840">
        <v>0</v>
      </c>
      <c r="AF840">
        <v>0</v>
      </c>
      <c r="AG840" t="s">
        <v>9465</v>
      </c>
      <c r="AH840" t="s">
        <v>9466</v>
      </c>
      <c r="AI840" t="s">
        <v>9467</v>
      </c>
      <c r="AJ840" t="s">
        <v>9468</v>
      </c>
    </row>
    <row r="841" spans="1:44" x14ac:dyDescent="0.3">
      <c r="A841" t="s">
        <v>9469</v>
      </c>
      <c r="B841" t="str">
        <f>"0002223.69"</f>
        <v>0002223.69</v>
      </c>
      <c r="C841" t="s">
        <v>1397</v>
      </c>
      <c r="D841" t="s">
        <v>1050</v>
      </c>
      <c r="E841">
        <v>1220</v>
      </c>
      <c r="F841">
        <v>570</v>
      </c>
      <c r="G841">
        <v>150</v>
      </c>
      <c r="I841">
        <v>120</v>
      </c>
      <c r="J841">
        <v>76</v>
      </c>
      <c r="K841">
        <v>0</v>
      </c>
      <c r="L841" s="1">
        <v>45860</v>
      </c>
      <c r="M841">
        <v>20.62</v>
      </c>
      <c r="O841">
        <v>4630074140386</v>
      </c>
      <c r="Q841" t="s">
        <v>1544</v>
      </c>
      <c r="R841" t="s">
        <v>4004</v>
      </c>
      <c r="S841">
        <v>20</v>
      </c>
      <c r="U841" t="s">
        <v>9470</v>
      </c>
      <c r="V841" t="s">
        <v>4040</v>
      </c>
      <c r="Y841">
        <v>9403105100</v>
      </c>
      <c r="Z841" t="s">
        <v>9471</v>
      </c>
      <c r="AA841" t="s">
        <v>9472</v>
      </c>
      <c r="AB841">
        <v>12350</v>
      </c>
      <c r="AC841">
        <v>10292</v>
      </c>
      <c r="AD841" t="s">
        <v>3841</v>
      </c>
      <c r="AE841">
        <v>0</v>
      </c>
      <c r="AF841">
        <v>0</v>
      </c>
      <c r="AG841" t="s">
        <v>9473</v>
      </c>
      <c r="AH841" t="s">
        <v>9474</v>
      </c>
      <c r="AI841" t="s">
        <v>9475</v>
      </c>
      <c r="AJ841" t="s">
        <v>9476</v>
      </c>
    </row>
    <row r="842" spans="1:44" x14ac:dyDescent="0.3">
      <c r="A842" t="s">
        <v>9477</v>
      </c>
      <c r="B842" t="str">
        <f>"0002223.55"</f>
        <v>0002223.55</v>
      </c>
      <c r="C842" t="s">
        <v>5192</v>
      </c>
      <c r="D842" t="s">
        <v>1050</v>
      </c>
      <c r="E842">
        <v>1220</v>
      </c>
      <c r="F842">
        <v>570</v>
      </c>
      <c r="G842">
        <v>150</v>
      </c>
      <c r="I842">
        <v>120</v>
      </c>
      <c r="J842">
        <v>76</v>
      </c>
      <c r="K842">
        <v>0</v>
      </c>
      <c r="L842" s="1">
        <v>45860</v>
      </c>
      <c r="M842">
        <v>20.62</v>
      </c>
      <c r="N842">
        <v>0.5</v>
      </c>
      <c r="O842">
        <v>4630074140393</v>
      </c>
      <c r="Q842" t="s">
        <v>1544</v>
      </c>
      <c r="R842" t="s">
        <v>4004</v>
      </c>
      <c r="S842">
        <v>20</v>
      </c>
      <c r="U842" t="s">
        <v>9470</v>
      </c>
      <c r="V842" t="s">
        <v>4040</v>
      </c>
      <c r="Y842">
        <v>9403105100</v>
      </c>
      <c r="Z842" t="s">
        <v>9478</v>
      </c>
      <c r="AA842" t="s">
        <v>9479</v>
      </c>
      <c r="AB842">
        <v>12350</v>
      </c>
      <c r="AC842">
        <v>10292</v>
      </c>
      <c r="AD842" t="s">
        <v>3841</v>
      </c>
      <c r="AE842">
        <v>0</v>
      </c>
      <c r="AF842">
        <v>0</v>
      </c>
      <c r="AG842" t="s">
        <v>9480</v>
      </c>
      <c r="AH842" t="s">
        <v>9481</v>
      </c>
      <c r="AI842" t="s">
        <v>9482</v>
      </c>
    </row>
    <row r="843" spans="1:44" x14ac:dyDescent="0.3">
      <c r="A843" t="s">
        <v>9483</v>
      </c>
      <c r="B843" t="str">
        <f>"0002223.17"</f>
        <v>0002223.17</v>
      </c>
      <c r="C843" t="s">
        <v>1901</v>
      </c>
      <c r="D843" t="s">
        <v>1050</v>
      </c>
      <c r="E843">
        <v>1220</v>
      </c>
      <c r="F843">
        <v>570</v>
      </c>
      <c r="G843">
        <v>150</v>
      </c>
      <c r="I843">
        <v>120</v>
      </c>
      <c r="J843">
        <v>76</v>
      </c>
      <c r="K843">
        <v>0</v>
      </c>
      <c r="L843" s="1">
        <v>45860</v>
      </c>
      <c r="M843">
        <v>20.62</v>
      </c>
      <c r="O843">
        <v>4630074140409</v>
      </c>
      <c r="Q843" t="s">
        <v>1544</v>
      </c>
      <c r="R843" t="s">
        <v>4004</v>
      </c>
      <c r="S843">
        <v>20</v>
      </c>
      <c r="U843" t="s">
        <v>9470</v>
      </c>
      <c r="V843" t="s">
        <v>4040</v>
      </c>
      <c r="Y843">
        <v>9403105100</v>
      </c>
      <c r="Z843" t="s">
        <v>9484</v>
      </c>
      <c r="AA843" t="s">
        <v>9485</v>
      </c>
      <c r="AB843">
        <v>12350</v>
      </c>
      <c r="AC843">
        <v>10292</v>
      </c>
      <c r="AD843" t="s">
        <v>3841</v>
      </c>
      <c r="AE843">
        <v>0</v>
      </c>
      <c r="AF843">
        <v>0</v>
      </c>
      <c r="AG843" t="s">
        <v>9486</v>
      </c>
      <c r="AH843" t="s">
        <v>9487</v>
      </c>
      <c r="AI843" t="s">
        <v>9488</v>
      </c>
      <c r="AJ843" t="s">
        <v>9489</v>
      </c>
    </row>
    <row r="844" spans="1:44" x14ac:dyDescent="0.3">
      <c r="A844" t="s">
        <v>9490</v>
      </c>
      <c r="B844" t="str">
        <f>"0002223.92"</f>
        <v>0002223.92</v>
      </c>
      <c r="C844" t="s">
        <v>345</v>
      </c>
      <c r="D844" t="s">
        <v>1050</v>
      </c>
      <c r="E844">
        <v>0</v>
      </c>
      <c r="F844">
        <v>0</v>
      </c>
      <c r="G844">
        <v>0</v>
      </c>
      <c r="I844">
        <v>75</v>
      </c>
      <c r="K844">
        <v>0</v>
      </c>
      <c r="L844" s="1">
        <v>45860</v>
      </c>
      <c r="M844">
        <v>20.62</v>
      </c>
      <c r="O844">
        <v>4630074140416</v>
      </c>
      <c r="Q844" t="s">
        <v>1544</v>
      </c>
      <c r="R844" t="s">
        <v>4004</v>
      </c>
      <c r="S844">
        <v>20</v>
      </c>
      <c r="U844" t="s">
        <v>9491</v>
      </c>
      <c r="V844" t="s">
        <v>4040</v>
      </c>
      <c r="Z844" t="s">
        <v>9492</v>
      </c>
      <c r="AA844" t="s">
        <v>9493</v>
      </c>
      <c r="AB844">
        <v>8990</v>
      </c>
      <c r="AC844">
        <v>7492</v>
      </c>
      <c r="AD844" t="s">
        <v>3841</v>
      </c>
      <c r="AE844">
        <v>0</v>
      </c>
      <c r="AF844">
        <v>0</v>
      </c>
      <c r="AG844" t="s">
        <v>9494</v>
      </c>
      <c r="AH844" t="s">
        <v>9495</v>
      </c>
      <c r="AI844" t="s">
        <v>9496</v>
      </c>
    </row>
    <row r="845" spans="1:44" x14ac:dyDescent="0.3">
      <c r="A845" t="s">
        <v>9497</v>
      </c>
      <c r="B845" t="str">
        <f>"0002129-08"</f>
        <v>0002129-08</v>
      </c>
      <c r="C845" t="s">
        <v>658</v>
      </c>
      <c r="D845" t="s">
        <v>1831</v>
      </c>
      <c r="E845">
        <v>540</v>
      </c>
      <c r="F845">
        <v>190</v>
      </c>
      <c r="G845">
        <v>770</v>
      </c>
      <c r="K845">
        <v>0</v>
      </c>
      <c r="L845" s="2">
        <v>23863</v>
      </c>
      <c r="M845">
        <v>4.8</v>
      </c>
      <c r="O845">
        <v>4630055624294</v>
      </c>
      <c r="Q845" t="s">
        <v>321</v>
      </c>
      <c r="R845" t="s">
        <v>2913</v>
      </c>
      <c r="S845">
        <v>10</v>
      </c>
      <c r="U845" t="s">
        <v>1832</v>
      </c>
      <c r="V845" t="s">
        <v>1833</v>
      </c>
      <c r="Z845" t="s">
        <v>9498</v>
      </c>
      <c r="AA845" t="s">
        <v>9499</v>
      </c>
      <c r="AB845">
        <v>3390</v>
      </c>
      <c r="AC845">
        <v>2825</v>
      </c>
      <c r="AD845" t="s">
        <v>1836</v>
      </c>
      <c r="AE845">
        <v>0</v>
      </c>
      <c r="AF845">
        <v>0</v>
      </c>
      <c r="AG845" t="s">
        <v>9500</v>
      </c>
      <c r="AH845" t="s">
        <v>9501</v>
      </c>
      <c r="AI845" t="s">
        <v>9502</v>
      </c>
      <c r="AJ845" t="s">
        <v>9503</v>
      </c>
      <c r="AK845" t="s">
        <v>9504</v>
      </c>
      <c r="AL845" t="s">
        <v>9505</v>
      </c>
      <c r="AM845" t="s">
        <v>9506</v>
      </c>
      <c r="AN845" t="s">
        <v>9507</v>
      </c>
      <c r="AO845" t="s">
        <v>9508</v>
      </c>
    </row>
    <row r="846" spans="1:44" x14ac:dyDescent="0.3">
      <c r="A846" t="s">
        <v>9509</v>
      </c>
      <c r="B846" t="str">
        <f>"0002130-22"</f>
        <v>0002130-22</v>
      </c>
      <c r="C846" t="s">
        <v>671</v>
      </c>
      <c r="D846" t="s">
        <v>1831</v>
      </c>
      <c r="E846">
        <v>540</v>
      </c>
      <c r="F846">
        <v>190</v>
      </c>
      <c r="G846">
        <v>770</v>
      </c>
      <c r="K846">
        <v>0</v>
      </c>
      <c r="L846" s="2">
        <v>23863</v>
      </c>
      <c r="M846">
        <v>4.8</v>
      </c>
      <c r="O846">
        <v>4630055624300</v>
      </c>
      <c r="Q846" t="s">
        <v>321</v>
      </c>
      <c r="R846" t="s">
        <v>9510</v>
      </c>
      <c r="S846">
        <v>10</v>
      </c>
      <c r="U846" t="s">
        <v>1832</v>
      </c>
      <c r="V846" t="s">
        <v>1833</v>
      </c>
      <c r="Z846" t="s">
        <v>9511</v>
      </c>
      <c r="AA846" t="s">
        <v>9512</v>
      </c>
      <c r="AB846">
        <v>3390</v>
      </c>
      <c r="AC846">
        <v>2825</v>
      </c>
      <c r="AD846" t="s">
        <v>1836</v>
      </c>
      <c r="AE846">
        <v>0</v>
      </c>
      <c r="AF846">
        <v>0</v>
      </c>
      <c r="AG846" t="s">
        <v>9513</v>
      </c>
      <c r="AH846" t="s">
        <v>9514</v>
      </c>
      <c r="AI846" t="s">
        <v>9515</v>
      </c>
      <c r="AJ846" t="s">
        <v>9516</v>
      </c>
      <c r="AK846" t="s">
        <v>9517</v>
      </c>
      <c r="AL846" t="s">
        <v>9518</v>
      </c>
      <c r="AM846" t="s">
        <v>9519</v>
      </c>
      <c r="AN846" t="s">
        <v>9520</v>
      </c>
      <c r="AO846" t="s">
        <v>9521</v>
      </c>
    </row>
    <row r="847" spans="1:44" x14ac:dyDescent="0.3">
      <c r="A847" t="s">
        <v>9522</v>
      </c>
      <c r="B847" t="str">
        <f>"0002131-05"</f>
        <v>0002131-05</v>
      </c>
      <c r="C847" t="s">
        <v>135</v>
      </c>
      <c r="D847" t="s">
        <v>1831</v>
      </c>
      <c r="E847">
        <v>540</v>
      </c>
      <c r="F847">
        <v>190</v>
      </c>
      <c r="G847">
        <v>770</v>
      </c>
      <c r="K847">
        <v>0</v>
      </c>
      <c r="L847" s="2">
        <v>23863</v>
      </c>
      <c r="M847">
        <v>4.8</v>
      </c>
      <c r="O847">
        <v>4630055624317</v>
      </c>
      <c r="Q847" t="s">
        <v>321</v>
      </c>
      <c r="R847" t="s">
        <v>9523</v>
      </c>
      <c r="S847">
        <v>10</v>
      </c>
      <c r="U847" t="s">
        <v>1832</v>
      </c>
      <c r="V847" t="s">
        <v>1833</v>
      </c>
      <c r="Z847" t="s">
        <v>9524</v>
      </c>
      <c r="AA847" t="s">
        <v>9525</v>
      </c>
      <c r="AB847">
        <v>3390</v>
      </c>
      <c r="AC847">
        <v>2825</v>
      </c>
      <c r="AD847" t="s">
        <v>1836</v>
      </c>
      <c r="AE847">
        <v>0</v>
      </c>
      <c r="AF847">
        <v>0</v>
      </c>
      <c r="AG847" t="s">
        <v>9526</v>
      </c>
      <c r="AH847" t="s">
        <v>9527</v>
      </c>
      <c r="AI847" t="s">
        <v>9528</v>
      </c>
      <c r="AJ847" t="s">
        <v>9529</v>
      </c>
      <c r="AK847" t="s">
        <v>9530</v>
      </c>
      <c r="AL847" t="s">
        <v>9531</v>
      </c>
      <c r="AM847" t="s">
        <v>9532</v>
      </c>
      <c r="AN847" t="s">
        <v>9533</v>
      </c>
    </row>
    <row r="848" spans="1:44" x14ac:dyDescent="0.3">
      <c r="A848" t="s">
        <v>9534</v>
      </c>
      <c r="B848" t="str">
        <f>"0002133-22"</f>
        <v>0002133-22</v>
      </c>
      <c r="C848" t="s">
        <v>671</v>
      </c>
      <c r="D848" t="s">
        <v>1831</v>
      </c>
      <c r="E848">
        <v>790</v>
      </c>
      <c r="F848">
        <v>560</v>
      </c>
      <c r="G848">
        <v>210</v>
      </c>
      <c r="K848">
        <v>0</v>
      </c>
      <c r="L848" s="1">
        <v>45694</v>
      </c>
      <c r="M848">
        <v>5.4</v>
      </c>
      <c r="O848">
        <v>4630055624331</v>
      </c>
      <c r="Q848" t="s">
        <v>321</v>
      </c>
      <c r="R848" t="s">
        <v>9510</v>
      </c>
      <c r="S848">
        <v>10</v>
      </c>
      <c r="U848" t="s">
        <v>2372</v>
      </c>
      <c r="V848" t="s">
        <v>1833</v>
      </c>
      <c r="Y848">
        <v>9401710009</v>
      </c>
      <c r="Z848" t="s">
        <v>9535</v>
      </c>
      <c r="AA848" t="s">
        <v>9536</v>
      </c>
      <c r="AB848">
        <v>3690</v>
      </c>
      <c r="AC848">
        <v>3075</v>
      </c>
      <c r="AD848" t="s">
        <v>1836</v>
      </c>
      <c r="AE848">
        <v>0</v>
      </c>
      <c r="AF848">
        <v>0</v>
      </c>
      <c r="AG848" t="s">
        <v>9537</v>
      </c>
      <c r="AH848" t="s">
        <v>9538</v>
      </c>
      <c r="AI848" t="s">
        <v>9539</v>
      </c>
      <c r="AJ848" t="s">
        <v>9540</v>
      </c>
      <c r="AK848" t="s">
        <v>9541</v>
      </c>
      <c r="AL848" t="s">
        <v>9542</v>
      </c>
      <c r="AM848" t="s">
        <v>9543</v>
      </c>
      <c r="AN848" t="s">
        <v>9544</v>
      </c>
      <c r="AO848" t="s">
        <v>9545</v>
      </c>
      <c r="AP848" t="s">
        <v>9546</v>
      </c>
      <c r="AQ848" t="s">
        <v>9547</v>
      </c>
    </row>
    <row r="849" spans="1:46" x14ac:dyDescent="0.3">
      <c r="A849" t="s">
        <v>9548</v>
      </c>
      <c r="B849" t="str">
        <f>"0002233.64"</f>
        <v>0002233.64</v>
      </c>
      <c r="C849" t="s">
        <v>135</v>
      </c>
      <c r="D849" t="s">
        <v>1050</v>
      </c>
      <c r="E849">
        <v>2090</v>
      </c>
      <c r="F849">
        <v>650</v>
      </c>
      <c r="G849">
        <v>70</v>
      </c>
      <c r="I849">
        <v>200</v>
      </c>
      <c r="J849">
        <v>73</v>
      </c>
      <c r="K849">
        <v>0</v>
      </c>
      <c r="L849" t="s">
        <v>9073</v>
      </c>
      <c r="M849">
        <v>40</v>
      </c>
      <c r="O849">
        <v>4630074141154</v>
      </c>
      <c r="Q849" t="s">
        <v>1544</v>
      </c>
      <c r="R849" t="s">
        <v>4004</v>
      </c>
      <c r="S849">
        <v>20</v>
      </c>
      <c r="U849" t="s">
        <v>9074</v>
      </c>
      <c r="V849" t="s">
        <v>5861</v>
      </c>
      <c r="Y849">
        <v>9403601001</v>
      </c>
      <c r="Z849" t="s">
        <v>9549</v>
      </c>
      <c r="AA849" t="s">
        <v>9550</v>
      </c>
      <c r="AB849">
        <v>5990</v>
      </c>
      <c r="AC849">
        <v>4992</v>
      </c>
      <c r="AD849" t="s">
        <v>3841</v>
      </c>
      <c r="AE849">
        <v>0</v>
      </c>
      <c r="AF849">
        <v>0</v>
      </c>
      <c r="AG849" t="s">
        <v>9551</v>
      </c>
      <c r="AH849" t="s">
        <v>9552</v>
      </c>
      <c r="AI849" t="s">
        <v>9553</v>
      </c>
      <c r="AJ849" t="s">
        <v>9554</v>
      </c>
    </row>
    <row r="850" spans="1:46" x14ac:dyDescent="0.3">
      <c r="A850" t="s">
        <v>9555</v>
      </c>
      <c r="B850" t="str">
        <f>"0003067"</f>
        <v>0003067</v>
      </c>
      <c r="C850" t="s">
        <v>304</v>
      </c>
      <c r="D850" t="s">
        <v>3113</v>
      </c>
      <c r="E850">
        <v>0</v>
      </c>
      <c r="F850">
        <v>0</v>
      </c>
      <c r="G850">
        <v>0</v>
      </c>
      <c r="K850">
        <v>0</v>
      </c>
      <c r="L850" s="1">
        <v>45781</v>
      </c>
      <c r="M850">
        <v>3.85</v>
      </c>
      <c r="O850">
        <v>4630074142205</v>
      </c>
      <c r="Q850" t="s">
        <v>1544</v>
      </c>
      <c r="S850">
        <v>20</v>
      </c>
      <c r="U850" t="s">
        <v>9556</v>
      </c>
      <c r="V850" t="s">
        <v>845</v>
      </c>
      <c r="Y850">
        <v>9401690000</v>
      </c>
      <c r="Z850" t="s">
        <v>9557</v>
      </c>
      <c r="AA850" t="s">
        <v>9558</v>
      </c>
      <c r="AB850">
        <v>2612</v>
      </c>
      <c r="AC850">
        <v>2177</v>
      </c>
      <c r="AD850" t="s">
        <v>184</v>
      </c>
      <c r="AE850">
        <v>0</v>
      </c>
      <c r="AF850">
        <v>0</v>
      </c>
      <c r="AG850" t="s">
        <v>9559</v>
      </c>
      <c r="AH850" t="s">
        <v>9560</v>
      </c>
    </row>
    <row r="851" spans="1:46" x14ac:dyDescent="0.3">
      <c r="A851" t="s">
        <v>9561</v>
      </c>
      <c r="B851" t="str">
        <f>"0002085.9"</f>
        <v>0002085.9</v>
      </c>
      <c r="C851" t="s">
        <v>304</v>
      </c>
      <c r="D851" t="s">
        <v>1050</v>
      </c>
      <c r="E851">
        <v>1265</v>
      </c>
      <c r="F851">
        <v>425</v>
      </c>
      <c r="G851">
        <v>60</v>
      </c>
      <c r="I851">
        <v>130</v>
      </c>
      <c r="J851">
        <v>50</v>
      </c>
      <c r="K851">
        <v>0</v>
      </c>
      <c r="L851" s="1">
        <v>45762</v>
      </c>
      <c r="M851">
        <v>14.2</v>
      </c>
      <c r="O851">
        <v>4630055621262</v>
      </c>
      <c r="Q851" t="s">
        <v>1544</v>
      </c>
      <c r="R851" t="s">
        <v>7672</v>
      </c>
      <c r="S851">
        <v>20</v>
      </c>
      <c r="U851" t="s">
        <v>9562</v>
      </c>
      <c r="V851" t="s">
        <v>8121</v>
      </c>
      <c r="Y851">
        <v>9403601001</v>
      </c>
      <c r="Z851" t="s">
        <v>9563</v>
      </c>
      <c r="AA851" t="s">
        <v>9564</v>
      </c>
      <c r="AB851">
        <v>3500</v>
      </c>
      <c r="AC851">
        <v>2917</v>
      </c>
      <c r="AD851" t="s">
        <v>8109</v>
      </c>
      <c r="AE851">
        <v>0</v>
      </c>
      <c r="AF851">
        <v>0</v>
      </c>
      <c r="AG851" t="s">
        <v>9565</v>
      </c>
    </row>
    <row r="852" spans="1:46" x14ac:dyDescent="0.3">
      <c r="A852" t="s">
        <v>9566</v>
      </c>
      <c r="B852" t="str">
        <f>"0002074.72"</f>
        <v>0002074.72</v>
      </c>
      <c r="C852" t="s">
        <v>144</v>
      </c>
      <c r="D852" t="s">
        <v>1050</v>
      </c>
      <c r="E852">
        <v>1255</v>
      </c>
      <c r="F852">
        <v>250</v>
      </c>
      <c r="G852">
        <v>50</v>
      </c>
      <c r="K852">
        <v>0</v>
      </c>
      <c r="L852">
        <v>4</v>
      </c>
      <c r="M852">
        <v>3.5</v>
      </c>
      <c r="O852">
        <v>4630055620982</v>
      </c>
      <c r="Q852" t="s">
        <v>1544</v>
      </c>
      <c r="R852" t="s">
        <v>7672</v>
      </c>
      <c r="S852">
        <v>20</v>
      </c>
      <c r="U852" t="s">
        <v>8391</v>
      </c>
      <c r="V852" t="s">
        <v>2355</v>
      </c>
      <c r="Y852">
        <v>9403903000</v>
      </c>
      <c r="Z852" t="s">
        <v>9567</v>
      </c>
      <c r="AA852" t="s">
        <v>9568</v>
      </c>
      <c r="AB852">
        <v>1000</v>
      </c>
      <c r="AC852">
        <v>833</v>
      </c>
      <c r="AD852" t="s">
        <v>3477</v>
      </c>
      <c r="AE852">
        <v>0</v>
      </c>
      <c r="AF852">
        <v>0</v>
      </c>
      <c r="AG852" t="s">
        <v>9569</v>
      </c>
      <c r="AH852" t="s">
        <v>9570</v>
      </c>
      <c r="AI852" t="s">
        <v>9571</v>
      </c>
      <c r="AJ852" t="s">
        <v>9572</v>
      </c>
    </row>
    <row r="853" spans="1:46" x14ac:dyDescent="0.3">
      <c r="A853" t="s">
        <v>9573</v>
      </c>
      <c r="B853" t="str">
        <f>"0002083.122"</f>
        <v>0002083.122</v>
      </c>
      <c r="C853" t="s">
        <v>1718</v>
      </c>
      <c r="D853" t="s">
        <v>1050</v>
      </c>
      <c r="E853">
        <v>1450</v>
      </c>
      <c r="F853">
        <v>750</v>
      </c>
      <c r="G853">
        <v>240</v>
      </c>
      <c r="I853">
        <v>140</v>
      </c>
      <c r="J853">
        <v>137</v>
      </c>
      <c r="K853">
        <v>0</v>
      </c>
      <c r="L853" t="s">
        <v>8346</v>
      </c>
      <c r="M853">
        <v>65.7</v>
      </c>
      <c r="N853">
        <v>0.25</v>
      </c>
      <c r="O853">
        <v>4630055621187</v>
      </c>
      <c r="Q853" t="s">
        <v>1544</v>
      </c>
      <c r="R853" t="s">
        <v>7801</v>
      </c>
      <c r="S853">
        <v>20</v>
      </c>
      <c r="U853" t="s">
        <v>8347</v>
      </c>
      <c r="V853" t="s">
        <v>1179</v>
      </c>
      <c r="Y853">
        <v>9403105100</v>
      </c>
      <c r="Z853" t="s">
        <v>9574</v>
      </c>
      <c r="AA853" t="s">
        <v>9575</v>
      </c>
      <c r="AB853">
        <v>17490</v>
      </c>
      <c r="AC853">
        <v>14575</v>
      </c>
      <c r="AD853" t="s">
        <v>3841</v>
      </c>
      <c r="AE853">
        <v>0</v>
      </c>
      <c r="AF853">
        <v>5</v>
      </c>
      <c r="AG853" t="s">
        <v>9576</v>
      </c>
      <c r="AH853" t="s">
        <v>9577</v>
      </c>
      <c r="AI853" t="s">
        <v>9578</v>
      </c>
    </row>
    <row r="854" spans="1:46" x14ac:dyDescent="0.3">
      <c r="A854" t="s">
        <v>9579</v>
      </c>
      <c r="B854" t="str">
        <f>"0002083.123"</f>
        <v>0002083.123</v>
      </c>
      <c r="C854" t="s">
        <v>7747</v>
      </c>
      <c r="D854" t="s">
        <v>1050</v>
      </c>
      <c r="E854">
        <v>1450</v>
      </c>
      <c r="F854">
        <v>750</v>
      </c>
      <c r="G854">
        <v>240</v>
      </c>
      <c r="I854">
        <v>140</v>
      </c>
      <c r="J854">
        <v>137</v>
      </c>
      <c r="K854">
        <v>0</v>
      </c>
      <c r="L854" t="s">
        <v>8346</v>
      </c>
      <c r="M854">
        <v>65.7</v>
      </c>
      <c r="N854">
        <v>0.25</v>
      </c>
      <c r="O854">
        <v>4630055621194</v>
      </c>
      <c r="Q854" t="s">
        <v>1544</v>
      </c>
      <c r="R854" t="s">
        <v>7801</v>
      </c>
      <c r="S854">
        <v>20</v>
      </c>
      <c r="U854" t="s">
        <v>8347</v>
      </c>
      <c r="V854" t="s">
        <v>1179</v>
      </c>
      <c r="Y854">
        <v>9403105100</v>
      </c>
      <c r="Z854" t="s">
        <v>9580</v>
      </c>
      <c r="AA854" t="s">
        <v>9581</v>
      </c>
      <c r="AB854">
        <v>17490</v>
      </c>
      <c r="AC854">
        <v>14575</v>
      </c>
      <c r="AD854" t="s">
        <v>3841</v>
      </c>
      <c r="AE854">
        <v>0</v>
      </c>
      <c r="AF854">
        <v>2</v>
      </c>
      <c r="AG854" t="s">
        <v>9582</v>
      </c>
      <c r="AH854" t="s">
        <v>9583</v>
      </c>
      <c r="AI854" t="s">
        <v>9584</v>
      </c>
    </row>
    <row r="855" spans="1:46" x14ac:dyDescent="0.3">
      <c r="A855" t="s">
        <v>9585</v>
      </c>
      <c r="B855" t="str">
        <f>"0002229-23"</f>
        <v>0002229-23</v>
      </c>
      <c r="C855" t="s">
        <v>5036</v>
      </c>
      <c r="D855" t="s">
        <v>1831</v>
      </c>
      <c r="E855">
        <v>780</v>
      </c>
      <c r="F855">
        <v>740</v>
      </c>
      <c r="G855">
        <v>140</v>
      </c>
      <c r="H855">
        <v>73</v>
      </c>
      <c r="I855">
        <v>72</v>
      </c>
      <c r="J855">
        <v>100</v>
      </c>
      <c r="K855" t="s">
        <v>3614</v>
      </c>
      <c r="L855">
        <v>6</v>
      </c>
      <c r="M855">
        <v>5.13</v>
      </c>
      <c r="O855">
        <v>4630074140904</v>
      </c>
      <c r="Q855" t="s">
        <v>1544</v>
      </c>
      <c r="R855" t="s">
        <v>6916</v>
      </c>
      <c r="S855">
        <v>10</v>
      </c>
      <c r="U855" t="s">
        <v>5077</v>
      </c>
      <c r="V855" t="s">
        <v>1833</v>
      </c>
      <c r="Y855">
        <v>9401710009</v>
      </c>
      <c r="Z855" t="s">
        <v>9586</v>
      </c>
      <c r="AA855" t="s">
        <v>9587</v>
      </c>
      <c r="AB855">
        <v>2990</v>
      </c>
      <c r="AC855">
        <v>2492</v>
      </c>
      <c r="AD855" t="s">
        <v>1836</v>
      </c>
      <c r="AE855">
        <v>0</v>
      </c>
      <c r="AF855">
        <v>0</v>
      </c>
      <c r="AG855" t="s">
        <v>9588</v>
      </c>
      <c r="AH855" t="s">
        <v>9589</v>
      </c>
      <c r="AI855" t="s">
        <v>9590</v>
      </c>
      <c r="AJ855" t="s">
        <v>9591</v>
      </c>
      <c r="AK855" t="s">
        <v>9592</v>
      </c>
      <c r="AL855" t="s">
        <v>9593</v>
      </c>
      <c r="AM855" t="s">
        <v>9594</v>
      </c>
      <c r="AN855" t="s">
        <v>9595</v>
      </c>
      <c r="AO855" t="s">
        <v>9596</v>
      </c>
      <c r="AP855" t="s">
        <v>9597</v>
      </c>
      <c r="AQ855" t="s">
        <v>9598</v>
      </c>
      <c r="AR855" t="s">
        <v>9599</v>
      </c>
    </row>
    <row r="856" spans="1:46" x14ac:dyDescent="0.3">
      <c r="A856" t="s">
        <v>9600</v>
      </c>
      <c r="B856" t="str">
        <f>"0003084-07"</f>
        <v>0003084-07</v>
      </c>
      <c r="C856" t="s">
        <v>1397</v>
      </c>
      <c r="D856" t="s">
        <v>280</v>
      </c>
      <c r="E856">
        <v>1270</v>
      </c>
      <c r="F856">
        <v>770</v>
      </c>
      <c r="G856">
        <v>160</v>
      </c>
      <c r="H856">
        <v>125</v>
      </c>
      <c r="I856">
        <v>68</v>
      </c>
      <c r="J856">
        <v>109</v>
      </c>
      <c r="K856" t="s">
        <v>9601</v>
      </c>
      <c r="L856">
        <v>36</v>
      </c>
      <c r="M856">
        <v>33.5</v>
      </c>
      <c r="O856">
        <v>4630074141840</v>
      </c>
      <c r="Q856" t="s">
        <v>1544</v>
      </c>
      <c r="R856" t="s">
        <v>1869</v>
      </c>
      <c r="S856">
        <v>10</v>
      </c>
      <c r="U856" t="s">
        <v>9602</v>
      </c>
      <c r="V856" t="s">
        <v>285</v>
      </c>
      <c r="Y856">
        <v>9403500001</v>
      </c>
      <c r="Z856" t="s">
        <v>9603</v>
      </c>
      <c r="AA856" t="s">
        <v>9604</v>
      </c>
      <c r="AB856">
        <v>10490</v>
      </c>
      <c r="AC856">
        <v>8742</v>
      </c>
      <c r="AD856" t="s">
        <v>288</v>
      </c>
      <c r="AE856">
        <v>0</v>
      </c>
      <c r="AF856">
        <v>0</v>
      </c>
      <c r="AG856" t="s">
        <v>9605</v>
      </c>
      <c r="AH856" t="s">
        <v>9606</v>
      </c>
      <c r="AI856" t="s">
        <v>9607</v>
      </c>
      <c r="AJ856" t="s">
        <v>9608</v>
      </c>
      <c r="AK856" t="s">
        <v>9609</v>
      </c>
      <c r="AL856" t="s">
        <v>9610</v>
      </c>
      <c r="AM856" t="s">
        <v>9611</v>
      </c>
      <c r="AN856" t="s">
        <v>9612</v>
      </c>
      <c r="AO856" t="s">
        <v>9613</v>
      </c>
    </row>
    <row r="857" spans="1:46" x14ac:dyDescent="0.3">
      <c r="A857" t="s">
        <v>9614</v>
      </c>
      <c r="B857" t="str">
        <f>"0003084-16"</f>
        <v>0003084-16</v>
      </c>
      <c r="C857" t="s">
        <v>1718</v>
      </c>
      <c r="D857" t="s">
        <v>280</v>
      </c>
      <c r="E857">
        <v>0</v>
      </c>
      <c r="F857">
        <v>0</v>
      </c>
      <c r="G857">
        <v>0</v>
      </c>
      <c r="I857">
        <v>65</v>
      </c>
      <c r="J857">
        <v>109</v>
      </c>
      <c r="K857">
        <v>0</v>
      </c>
      <c r="L857">
        <v>36</v>
      </c>
      <c r="M857">
        <v>33.5</v>
      </c>
      <c r="O857">
        <v>4630074141833</v>
      </c>
      <c r="Q857" t="s">
        <v>1544</v>
      </c>
      <c r="R857" t="s">
        <v>1869</v>
      </c>
      <c r="S857">
        <v>10</v>
      </c>
      <c r="U857" t="s">
        <v>9602</v>
      </c>
      <c r="V857" t="s">
        <v>285</v>
      </c>
      <c r="Y857">
        <v>9403500001</v>
      </c>
      <c r="Z857" t="s">
        <v>9615</v>
      </c>
      <c r="AA857" t="s">
        <v>9616</v>
      </c>
      <c r="AB857">
        <v>11490</v>
      </c>
      <c r="AC857">
        <v>9575</v>
      </c>
      <c r="AD857" t="s">
        <v>288</v>
      </c>
      <c r="AE857">
        <v>0</v>
      </c>
      <c r="AF857">
        <v>0</v>
      </c>
      <c r="AG857" t="s">
        <v>9617</v>
      </c>
      <c r="AH857" t="s">
        <v>9618</v>
      </c>
      <c r="AI857" t="s">
        <v>9619</v>
      </c>
      <c r="AJ857" t="s">
        <v>9620</v>
      </c>
      <c r="AK857" t="s">
        <v>9621</v>
      </c>
      <c r="AL857" t="s">
        <v>9622</v>
      </c>
      <c r="AM857" t="s">
        <v>9623</v>
      </c>
      <c r="AN857" t="s">
        <v>9624</v>
      </c>
      <c r="AO857" t="s">
        <v>9625</v>
      </c>
    </row>
    <row r="858" spans="1:46" x14ac:dyDescent="0.3">
      <c r="A858" t="s">
        <v>9626</v>
      </c>
      <c r="B858" t="str">
        <f>"0003084-19"</f>
        <v>0003084-19</v>
      </c>
      <c r="C858" t="s">
        <v>3704</v>
      </c>
      <c r="D858" t="s">
        <v>280</v>
      </c>
      <c r="E858">
        <v>1270</v>
      </c>
      <c r="F858">
        <v>770</v>
      </c>
      <c r="G858">
        <v>160</v>
      </c>
      <c r="H858">
        <v>125</v>
      </c>
      <c r="I858">
        <v>68</v>
      </c>
      <c r="J858">
        <v>109</v>
      </c>
      <c r="K858" t="s">
        <v>9601</v>
      </c>
      <c r="L858">
        <v>36</v>
      </c>
      <c r="M858">
        <v>33.5</v>
      </c>
      <c r="O858">
        <v>4630074141857</v>
      </c>
      <c r="Q858" t="s">
        <v>1544</v>
      </c>
      <c r="R858" t="s">
        <v>1869</v>
      </c>
      <c r="S858">
        <v>10</v>
      </c>
      <c r="U858" t="s">
        <v>9602</v>
      </c>
      <c r="V858" t="s">
        <v>285</v>
      </c>
      <c r="Y858">
        <v>9403500001</v>
      </c>
      <c r="Z858" t="s">
        <v>9627</v>
      </c>
      <c r="AA858" t="s">
        <v>9628</v>
      </c>
      <c r="AB858">
        <v>10490</v>
      </c>
      <c r="AC858">
        <v>8742</v>
      </c>
      <c r="AD858" t="s">
        <v>288</v>
      </c>
      <c r="AE858">
        <v>0</v>
      </c>
      <c r="AF858">
        <v>0</v>
      </c>
      <c r="AG858" t="s">
        <v>9629</v>
      </c>
      <c r="AH858" t="s">
        <v>9630</v>
      </c>
      <c r="AI858" t="s">
        <v>9631</v>
      </c>
      <c r="AJ858" t="s">
        <v>9632</v>
      </c>
      <c r="AK858" t="s">
        <v>9633</v>
      </c>
      <c r="AL858" t="s">
        <v>9634</v>
      </c>
      <c r="AM858" t="s">
        <v>9635</v>
      </c>
      <c r="AN858" t="s">
        <v>9636</v>
      </c>
      <c r="AO858" t="s">
        <v>9637</v>
      </c>
    </row>
    <row r="859" spans="1:46" x14ac:dyDescent="0.3">
      <c r="A859" t="s">
        <v>9638</v>
      </c>
      <c r="B859" t="str">
        <f>"0002230-23"</f>
        <v>0002230-23</v>
      </c>
      <c r="C859" t="s">
        <v>5036</v>
      </c>
      <c r="D859" t="s">
        <v>1831</v>
      </c>
      <c r="E859">
        <v>780</v>
      </c>
      <c r="F859">
        <v>740</v>
      </c>
      <c r="G859">
        <v>140</v>
      </c>
      <c r="H859">
        <v>73</v>
      </c>
      <c r="I859">
        <v>72</v>
      </c>
      <c r="J859">
        <v>100</v>
      </c>
      <c r="K859" t="s">
        <v>3614</v>
      </c>
      <c r="L859" s="1">
        <v>45753</v>
      </c>
      <c r="M859">
        <v>5.53</v>
      </c>
      <c r="O859">
        <v>4630074140928</v>
      </c>
      <c r="Q859" t="s">
        <v>1544</v>
      </c>
      <c r="R859" t="s">
        <v>6916</v>
      </c>
      <c r="S859">
        <v>10</v>
      </c>
      <c r="U859" t="s">
        <v>8315</v>
      </c>
      <c r="V859" t="s">
        <v>1833</v>
      </c>
      <c r="Y859">
        <v>9401710009</v>
      </c>
      <c r="Z859" t="s">
        <v>9639</v>
      </c>
      <c r="AA859" t="s">
        <v>9640</v>
      </c>
      <c r="AB859">
        <v>3250</v>
      </c>
      <c r="AC859">
        <v>2708</v>
      </c>
      <c r="AD859" t="s">
        <v>1836</v>
      </c>
      <c r="AE859">
        <v>0</v>
      </c>
      <c r="AF859">
        <v>0</v>
      </c>
      <c r="AG859" t="s">
        <v>9641</v>
      </c>
      <c r="AH859" t="s">
        <v>9642</v>
      </c>
      <c r="AI859" t="s">
        <v>9643</v>
      </c>
      <c r="AJ859" t="s">
        <v>9644</v>
      </c>
      <c r="AK859" t="s">
        <v>9645</v>
      </c>
      <c r="AL859" t="s">
        <v>9646</v>
      </c>
      <c r="AM859" t="s">
        <v>9647</v>
      </c>
      <c r="AN859" t="s">
        <v>9648</v>
      </c>
      <c r="AO859" t="s">
        <v>9649</v>
      </c>
      <c r="AP859" t="s">
        <v>9650</v>
      </c>
      <c r="AQ859" t="s">
        <v>9651</v>
      </c>
      <c r="AR859" t="s">
        <v>9652</v>
      </c>
    </row>
    <row r="860" spans="1:46" x14ac:dyDescent="0.3">
      <c r="A860" t="s">
        <v>9653</v>
      </c>
      <c r="B860" t="str">
        <f>"0002230-02"</f>
        <v>0002230-02</v>
      </c>
      <c r="C860" t="s">
        <v>116</v>
      </c>
      <c r="D860" t="s">
        <v>1831</v>
      </c>
      <c r="E860">
        <v>780</v>
      </c>
      <c r="F860">
        <v>740</v>
      </c>
      <c r="G860">
        <v>140</v>
      </c>
      <c r="H860">
        <v>73</v>
      </c>
      <c r="I860">
        <v>72</v>
      </c>
      <c r="J860">
        <v>100</v>
      </c>
      <c r="K860" t="s">
        <v>3614</v>
      </c>
      <c r="L860" s="1">
        <v>45753</v>
      </c>
      <c r="M860">
        <v>5.53</v>
      </c>
      <c r="O860">
        <v>4630074140911</v>
      </c>
      <c r="Q860" t="s">
        <v>1544</v>
      </c>
      <c r="R860" t="s">
        <v>6916</v>
      </c>
      <c r="S860">
        <v>10</v>
      </c>
      <c r="U860" t="s">
        <v>8315</v>
      </c>
      <c r="V860" t="s">
        <v>1833</v>
      </c>
      <c r="Y860">
        <v>9401710009</v>
      </c>
      <c r="Z860" t="s">
        <v>9654</v>
      </c>
      <c r="AA860" t="s">
        <v>9655</v>
      </c>
      <c r="AB860">
        <v>3190</v>
      </c>
      <c r="AC860">
        <v>2658</v>
      </c>
      <c r="AD860" t="s">
        <v>1836</v>
      </c>
      <c r="AE860">
        <v>0</v>
      </c>
      <c r="AF860">
        <v>0</v>
      </c>
      <c r="AG860" t="s">
        <v>9656</v>
      </c>
      <c r="AH860" t="s">
        <v>9657</v>
      </c>
      <c r="AI860" t="s">
        <v>9658</v>
      </c>
      <c r="AJ860" t="s">
        <v>9659</v>
      </c>
      <c r="AK860" t="s">
        <v>9660</v>
      </c>
      <c r="AL860" t="s">
        <v>9661</v>
      </c>
      <c r="AM860" t="s">
        <v>9662</v>
      </c>
      <c r="AN860" t="s">
        <v>9663</v>
      </c>
      <c r="AO860" t="s">
        <v>9664</v>
      </c>
      <c r="AP860" t="s">
        <v>9665</v>
      </c>
      <c r="AQ860" t="s">
        <v>9666</v>
      </c>
      <c r="AR860" t="s">
        <v>9667</v>
      </c>
    </row>
    <row r="861" spans="1:46" x14ac:dyDescent="0.3">
      <c r="A861" t="s">
        <v>9668</v>
      </c>
      <c r="B861" t="str">
        <f>"0002229-02"</f>
        <v>0002229-02</v>
      </c>
      <c r="C861" t="s">
        <v>116</v>
      </c>
      <c r="D861" t="s">
        <v>1831</v>
      </c>
      <c r="E861">
        <v>780</v>
      </c>
      <c r="F861">
        <v>740</v>
      </c>
      <c r="G861">
        <v>140</v>
      </c>
      <c r="H861">
        <v>73</v>
      </c>
      <c r="I861">
        <v>72</v>
      </c>
      <c r="J861">
        <v>100</v>
      </c>
      <c r="K861" t="s">
        <v>3614</v>
      </c>
      <c r="L861">
        <v>6</v>
      </c>
      <c r="M861">
        <v>5.13</v>
      </c>
      <c r="O861">
        <v>4630074140898</v>
      </c>
      <c r="Q861" t="s">
        <v>1544</v>
      </c>
      <c r="R861" t="s">
        <v>6916</v>
      </c>
      <c r="S861">
        <v>10</v>
      </c>
      <c r="U861" t="s">
        <v>5077</v>
      </c>
      <c r="V861" t="s">
        <v>1833</v>
      </c>
      <c r="Y861">
        <v>9401710009</v>
      </c>
      <c r="Z861" t="s">
        <v>9669</v>
      </c>
      <c r="AA861" t="s">
        <v>9670</v>
      </c>
      <c r="AB861">
        <v>2990</v>
      </c>
      <c r="AC861">
        <v>2492</v>
      </c>
      <c r="AD861" t="s">
        <v>1836</v>
      </c>
      <c r="AE861">
        <v>0</v>
      </c>
      <c r="AF861">
        <v>0</v>
      </c>
      <c r="AG861" t="s">
        <v>9671</v>
      </c>
      <c r="AH861" t="s">
        <v>9672</v>
      </c>
      <c r="AI861" t="s">
        <v>9673</v>
      </c>
      <c r="AJ861" t="s">
        <v>9674</v>
      </c>
      <c r="AK861" t="s">
        <v>9675</v>
      </c>
      <c r="AL861" t="s">
        <v>9676</v>
      </c>
      <c r="AM861" t="s">
        <v>9677</v>
      </c>
      <c r="AN861" t="s">
        <v>9678</v>
      </c>
      <c r="AO861" t="s">
        <v>9679</v>
      </c>
      <c r="AP861" t="s">
        <v>9680</v>
      </c>
      <c r="AQ861" t="s">
        <v>9681</v>
      </c>
      <c r="AR861" t="s">
        <v>9682</v>
      </c>
    </row>
    <row r="862" spans="1:46" x14ac:dyDescent="0.3">
      <c r="A862" t="s">
        <v>9683</v>
      </c>
      <c r="B862" t="str">
        <f>"0001447.70"</f>
        <v>0001447.70</v>
      </c>
      <c r="C862" t="s">
        <v>527</v>
      </c>
      <c r="D862" t="s">
        <v>1050</v>
      </c>
      <c r="E862">
        <v>2060</v>
      </c>
      <c r="F862">
        <v>690</v>
      </c>
      <c r="G862">
        <v>595</v>
      </c>
      <c r="H862">
        <v>205</v>
      </c>
      <c r="J862">
        <v>200</v>
      </c>
      <c r="K862">
        <v>0</v>
      </c>
      <c r="L862" t="s">
        <v>2588</v>
      </c>
      <c r="M862">
        <v>220</v>
      </c>
      <c r="N862">
        <v>0.125</v>
      </c>
      <c r="O862">
        <v>4630074142489</v>
      </c>
      <c r="Q862" t="s">
        <v>1544</v>
      </c>
      <c r="R862" t="s">
        <v>1869</v>
      </c>
      <c r="S862">
        <v>20</v>
      </c>
      <c r="U862" t="s">
        <v>2631</v>
      </c>
      <c r="V862" t="s">
        <v>2632</v>
      </c>
      <c r="Y862">
        <v>9403500009</v>
      </c>
      <c r="Z862" t="s">
        <v>9684</v>
      </c>
      <c r="AA862" t="s">
        <v>9685</v>
      </c>
      <c r="AB862">
        <v>29990</v>
      </c>
      <c r="AC862">
        <v>24992</v>
      </c>
      <c r="AD862" t="s">
        <v>2592</v>
      </c>
      <c r="AE862">
        <v>0</v>
      </c>
      <c r="AF862">
        <v>0</v>
      </c>
      <c r="AG862" t="s">
        <v>9686</v>
      </c>
      <c r="AH862" t="s">
        <v>9687</v>
      </c>
      <c r="AI862" t="s">
        <v>9688</v>
      </c>
      <c r="AJ862" t="s">
        <v>9689</v>
      </c>
      <c r="AK862" t="s">
        <v>9690</v>
      </c>
      <c r="AL862" t="s">
        <v>9691</v>
      </c>
      <c r="AM862" t="s">
        <v>9692</v>
      </c>
      <c r="AN862" t="s">
        <v>9693</v>
      </c>
      <c r="AO862" t="s">
        <v>9694</v>
      </c>
      <c r="AP862" t="s">
        <v>9695</v>
      </c>
      <c r="AQ862" t="s">
        <v>9696</v>
      </c>
      <c r="AR862" t="s">
        <v>9697</v>
      </c>
      <c r="AS862" t="s">
        <v>9698</v>
      </c>
      <c r="AT862" t="s">
        <v>9699</v>
      </c>
    </row>
    <row r="863" spans="1:46" x14ac:dyDescent="0.3">
      <c r="A863" t="s">
        <v>9700</v>
      </c>
      <c r="B863" t="str">
        <f>"0001816.9"</f>
        <v>0001816.9</v>
      </c>
      <c r="C863" t="s">
        <v>304</v>
      </c>
      <c r="D863" t="s">
        <v>5893</v>
      </c>
      <c r="E863">
        <v>280</v>
      </c>
      <c r="F863">
        <v>260</v>
      </c>
      <c r="G863">
        <v>40</v>
      </c>
      <c r="K863">
        <v>0</v>
      </c>
      <c r="L863" t="s">
        <v>333</v>
      </c>
      <c r="M863">
        <v>0.4</v>
      </c>
      <c r="O863">
        <v>4630039553428</v>
      </c>
      <c r="Q863" t="s">
        <v>1544</v>
      </c>
      <c r="R863" t="s">
        <v>4004</v>
      </c>
      <c r="S863">
        <v>20</v>
      </c>
      <c r="U863" t="s">
        <v>9701</v>
      </c>
      <c r="Y863">
        <v>9403909000</v>
      </c>
      <c r="Z863" t="s">
        <v>9702</v>
      </c>
      <c r="AA863" t="s">
        <v>9703</v>
      </c>
      <c r="AB863">
        <v>800</v>
      </c>
      <c r="AC863">
        <v>667</v>
      </c>
      <c r="AD863" t="s">
        <v>3477</v>
      </c>
      <c r="AE863">
        <v>0</v>
      </c>
      <c r="AF863">
        <v>0</v>
      </c>
      <c r="AG863" t="s">
        <v>9704</v>
      </c>
    </row>
    <row r="864" spans="1:46" x14ac:dyDescent="0.3">
      <c r="A864" t="s">
        <v>9705</v>
      </c>
      <c r="B864" t="str">
        <f>"0002235.9"</f>
        <v>0002235.9</v>
      </c>
      <c r="C864" t="s">
        <v>304</v>
      </c>
      <c r="D864" t="s">
        <v>1050</v>
      </c>
      <c r="E864">
        <v>1670</v>
      </c>
      <c r="F864">
        <v>965</v>
      </c>
      <c r="G864">
        <v>37</v>
      </c>
      <c r="K864">
        <v>0</v>
      </c>
      <c r="L864" s="1">
        <v>45824</v>
      </c>
      <c r="M864">
        <v>15.6</v>
      </c>
      <c r="O864">
        <v>4630074141215</v>
      </c>
      <c r="Q864" t="s">
        <v>1544</v>
      </c>
      <c r="S864">
        <v>20</v>
      </c>
      <c r="Y864">
        <v>9403903000</v>
      </c>
      <c r="Z864" t="s">
        <v>9706</v>
      </c>
      <c r="AA864" t="s">
        <v>9707</v>
      </c>
      <c r="AB864">
        <v>1750</v>
      </c>
      <c r="AC864">
        <v>1458</v>
      </c>
      <c r="AD864" t="s">
        <v>3477</v>
      </c>
      <c r="AE864">
        <v>0</v>
      </c>
      <c r="AF864">
        <v>0</v>
      </c>
      <c r="AG864" t="s">
        <v>9708</v>
      </c>
      <c r="AH864" t="s">
        <v>9709</v>
      </c>
      <c r="AI864" t="s">
        <v>9710</v>
      </c>
    </row>
    <row r="865" spans="1:40" x14ac:dyDescent="0.3">
      <c r="A865" t="s">
        <v>9711</v>
      </c>
      <c r="B865" t="str">
        <f>"0002239.9"</f>
        <v>0002239.9</v>
      </c>
      <c r="C865" t="s">
        <v>304</v>
      </c>
      <c r="D865" t="s">
        <v>1050</v>
      </c>
      <c r="E865">
        <v>400</v>
      </c>
      <c r="F865">
        <v>375</v>
      </c>
      <c r="G865">
        <v>115</v>
      </c>
      <c r="K865">
        <v>0</v>
      </c>
      <c r="L865" s="1">
        <v>45875</v>
      </c>
      <c r="M865">
        <v>6.4</v>
      </c>
      <c r="O865">
        <v>4630074142397</v>
      </c>
      <c r="Q865" t="s">
        <v>1544</v>
      </c>
      <c r="R865" t="s">
        <v>5418</v>
      </c>
      <c r="S865">
        <v>20</v>
      </c>
      <c r="U865" t="s">
        <v>9712</v>
      </c>
      <c r="V865" t="s">
        <v>9713</v>
      </c>
      <c r="Y865">
        <v>9403601001</v>
      </c>
      <c r="Z865" t="s">
        <v>9714</v>
      </c>
      <c r="AA865" t="s">
        <v>9715</v>
      </c>
      <c r="AB865">
        <v>2190</v>
      </c>
      <c r="AC865">
        <v>1825</v>
      </c>
      <c r="AD865" t="s">
        <v>2472</v>
      </c>
      <c r="AE865">
        <v>0</v>
      </c>
      <c r="AF865">
        <v>0</v>
      </c>
      <c r="AG865" t="s">
        <v>9716</v>
      </c>
      <c r="AH865" t="s">
        <v>9717</v>
      </c>
      <c r="AI865" t="s">
        <v>9718</v>
      </c>
      <c r="AJ865" t="s">
        <v>9719</v>
      </c>
      <c r="AK865" t="s">
        <v>9720</v>
      </c>
      <c r="AL865" t="s">
        <v>9721</v>
      </c>
      <c r="AM865" t="s">
        <v>9722</v>
      </c>
      <c r="AN865" t="s">
        <v>9723</v>
      </c>
    </row>
    <row r="866" spans="1:40" x14ac:dyDescent="0.3">
      <c r="A866" t="s">
        <v>9724</v>
      </c>
      <c r="B866" t="str">
        <f>"0002240.9"</f>
        <v>0002240.9</v>
      </c>
      <c r="C866" t="s">
        <v>304</v>
      </c>
      <c r="D866" t="s">
        <v>1050</v>
      </c>
      <c r="E866">
        <v>385</v>
      </c>
      <c r="F866">
        <v>372</v>
      </c>
      <c r="G866">
        <v>75</v>
      </c>
      <c r="K866">
        <v>0</v>
      </c>
      <c r="L866" s="1">
        <v>45751</v>
      </c>
      <c r="M866">
        <v>4</v>
      </c>
      <c r="O866">
        <v>4630074142441</v>
      </c>
      <c r="Q866" t="s">
        <v>1544</v>
      </c>
      <c r="R866" t="s">
        <v>5418</v>
      </c>
      <c r="S866">
        <v>20</v>
      </c>
      <c r="U866" t="s">
        <v>9712</v>
      </c>
      <c r="V866" t="s">
        <v>2355</v>
      </c>
      <c r="Y866">
        <v>9403601001</v>
      </c>
      <c r="Z866" t="s">
        <v>9725</v>
      </c>
      <c r="AA866" t="s">
        <v>9726</v>
      </c>
      <c r="AB866">
        <v>1090</v>
      </c>
      <c r="AC866">
        <v>908</v>
      </c>
      <c r="AD866" t="s">
        <v>2472</v>
      </c>
      <c r="AE866">
        <v>0</v>
      </c>
      <c r="AF866">
        <v>0</v>
      </c>
      <c r="AG866" t="s">
        <v>9727</v>
      </c>
      <c r="AH866" t="s">
        <v>9728</v>
      </c>
      <c r="AI866" t="s">
        <v>9729</v>
      </c>
      <c r="AJ866" t="s">
        <v>9730</v>
      </c>
      <c r="AK866" t="s">
        <v>9731</v>
      </c>
      <c r="AL866" t="s">
        <v>9732</v>
      </c>
      <c r="AM866" t="s">
        <v>9733</v>
      </c>
    </row>
    <row r="867" spans="1:40" x14ac:dyDescent="0.3">
      <c r="A867" t="s">
        <v>9734</v>
      </c>
      <c r="B867" t="str">
        <f>"0001209.1"</f>
        <v>0001209.1</v>
      </c>
      <c r="C867" t="s">
        <v>177</v>
      </c>
      <c r="D867" t="s">
        <v>110</v>
      </c>
      <c r="E867">
        <v>350</v>
      </c>
      <c r="F867">
        <v>250</v>
      </c>
      <c r="G867">
        <v>20</v>
      </c>
      <c r="K867">
        <v>0</v>
      </c>
      <c r="L867" t="s">
        <v>6801</v>
      </c>
      <c r="M867">
        <v>0.4</v>
      </c>
      <c r="O867">
        <v>4630074142267</v>
      </c>
      <c r="Q867" t="s">
        <v>88</v>
      </c>
      <c r="S867">
        <v>20</v>
      </c>
      <c r="U867" t="s">
        <v>9735</v>
      </c>
      <c r="Y867">
        <v>6302210000</v>
      </c>
      <c r="Z867" t="s">
        <v>9736</v>
      </c>
      <c r="AA867" t="s">
        <v>9737</v>
      </c>
      <c r="AB867">
        <v>550</v>
      </c>
      <c r="AC867">
        <v>458</v>
      </c>
      <c r="AD867" t="s">
        <v>149</v>
      </c>
      <c r="AE867">
        <v>0</v>
      </c>
      <c r="AF867">
        <v>0</v>
      </c>
      <c r="AG867" t="s">
        <v>9738</v>
      </c>
      <c r="AH867" t="s">
        <v>9739</v>
      </c>
      <c r="AI867" t="s">
        <v>9740</v>
      </c>
      <c r="AJ867" t="s">
        <v>9741</v>
      </c>
    </row>
    <row r="868" spans="1:40" x14ac:dyDescent="0.3">
      <c r="A868" t="s">
        <v>9742</v>
      </c>
      <c r="B868" t="str">
        <f>"0001209.3"</f>
        <v>0001209.3</v>
      </c>
      <c r="C868" t="s">
        <v>177</v>
      </c>
      <c r="D868" t="s">
        <v>110</v>
      </c>
      <c r="E868">
        <v>210</v>
      </c>
      <c r="F868">
        <v>160</v>
      </c>
      <c r="G868">
        <v>10</v>
      </c>
      <c r="K868">
        <v>0</v>
      </c>
      <c r="L868" t="s">
        <v>87</v>
      </c>
      <c r="M868">
        <v>0.05</v>
      </c>
      <c r="O868">
        <v>4630074142328</v>
      </c>
      <c r="Q868" t="s">
        <v>88</v>
      </c>
      <c r="S868">
        <v>20</v>
      </c>
      <c r="U868" t="s">
        <v>9743</v>
      </c>
      <c r="Y868">
        <v>6302210000</v>
      </c>
      <c r="Z868" t="s">
        <v>9744</v>
      </c>
      <c r="AA868" t="s">
        <v>9745</v>
      </c>
      <c r="AB868">
        <v>180</v>
      </c>
      <c r="AC868">
        <v>150</v>
      </c>
      <c r="AD868" t="s">
        <v>149</v>
      </c>
      <c r="AE868">
        <v>0</v>
      </c>
      <c r="AF868">
        <v>0</v>
      </c>
    </row>
    <row r="869" spans="1:40" x14ac:dyDescent="0.3">
      <c r="A869" t="s">
        <v>9746</v>
      </c>
      <c r="B869" t="str">
        <f>"0001095.1"</f>
        <v>0001095.1</v>
      </c>
      <c r="C869" t="s">
        <v>177</v>
      </c>
      <c r="D869" t="s">
        <v>110</v>
      </c>
      <c r="E869">
        <v>350</v>
      </c>
      <c r="F869">
        <v>250</v>
      </c>
      <c r="G869">
        <v>20</v>
      </c>
      <c r="K869">
        <v>0</v>
      </c>
      <c r="L869" t="s">
        <v>6801</v>
      </c>
      <c r="M869">
        <v>0.4</v>
      </c>
      <c r="O869">
        <v>4630074142274</v>
      </c>
      <c r="Q869" t="s">
        <v>88</v>
      </c>
      <c r="S869">
        <v>20</v>
      </c>
      <c r="U869" t="s">
        <v>9747</v>
      </c>
      <c r="Y869">
        <v>6302210000</v>
      </c>
      <c r="Z869" t="s">
        <v>9748</v>
      </c>
      <c r="AA869" t="s">
        <v>9749</v>
      </c>
      <c r="AB869">
        <v>550</v>
      </c>
      <c r="AC869">
        <v>458</v>
      </c>
      <c r="AD869" t="s">
        <v>149</v>
      </c>
      <c r="AE869">
        <v>0</v>
      </c>
      <c r="AF869">
        <v>0</v>
      </c>
      <c r="AG869" t="s">
        <v>9750</v>
      </c>
      <c r="AH869" t="s">
        <v>9751</v>
      </c>
      <c r="AI869" t="s">
        <v>9752</v>
      </c>
      <c r="AJ869" t="s">
        <v>9753</v>
      </c>
    </row>
    <row r="870" spans="1:40" x14ac:dyDescent="0.3">
      <c r="A870" t="s">
        <v>9754</v>
      </c>
      <c r="B870" t="str">
        <f>"0001095.2"</f>
        <v>0001095.2</v>
      </c>
      <c r="C870" t="s">
        <v>177</v>
      </c>
      <c r="D870" t="s">
        <v>110</v>
      </c>
      <c r="E870">
        <v>320</v>
      </c>
      <c r="F870">
        <v>260</v>
      </c>
      <c r="G870">
        <v>20</v>
      </c>
      <c r="K870">
        <v>0</v>
      </c>
      <c r="L870" t="s">
        <v>111</v>
      </c>
      <c r="M870">
        <v>0.2</v>
      </c>
      <c r="O870">
        <v>4630074142304</v>
      </c>
      <c r="Q870" t="s">
        <v>88</v>
      </c>
      <c r="S870">
        <v>20</v>
      </c>
      <c r="U870" t="s">
        <v>9755</v>
      </c>
      <c r="Y870">
        <v>6302210000</v>
      </c>
      <c r="Z870" t="s">
        <v>9756</v>
      </c>
      <c r="AA870" t="s">
        <v>9757</v>
      </c>
      <c r="AB870">
        <v>400</v>
      </c>
      <c r="AC870">
        <v>333</v>
      </c>
      <c r="AD870" t="s">
        <v>149</v>
      </c>
      <c r="AE870">
        <v>0</v>
      </c>
      <c r="AF870">
        <v>0</v>
      </c>
      <c r="AG870" t="s">
        <v>9758</v>
      </c>
      <c r="AH870" t="s">
        <v>9759</v>
      </c>
      <c r="AI870" t="s">
        <v>9760</v>
      </c>
      <c r="AJ870" t="s">
        <v>9761</v>
      </c>
    </row>
    <row r="871" spans="1:40" x14ac:dyDescent="0.3">
      <c r="A871" t="s">
        <v>9762</v>
      </c>
      <c r="B871" t="str">
        <f>"0001095.3"</f>
        <v>0001095.3</v>
      </c>
      <c r="C871" t="s">
        <v>177</v>
      </c>
      <c r="D871" t="s">
        <v>110</v>
      </c>
      <c r="E871">
        <v>210</v>
      </c>
      <c r="F871">
        <v>160</v>
      </c>
      <c r="G871">
        <v>10</v>
      </c>
      <c r="K871">
        <v>0</v>
      </c>
      <c r="L871" t="s">
        <v>87</v>
      </c>
      <c r="M871">
        <v>0.05</v>
      </c>
      <c r="O871">
        <v>4630074142335</v>
      </c>
      <c r="Q871" t="s">
        <v>88</v>
      </c>
      <c r="S871">
        <v>20</v>
      </c>
      <c r="U871" t="s">
        <v>6875</v>
      </c>
      <c r="Y871">
        <v>6302210000</v>
      </c>
      <c r="Z871" t="s">
        <v>9763</v>
      </c>
      <c r="AA871" t="s">
        <v>9764</v>
      </c>
      <c r="AB871">
        <v>180</v>
      </c>
      <c r="AC871">
        <v>150</v>
      </c>
      <c r="AD871" t="s">
        <v>149</v>
      </c>
      <c r="AE871">
        <v>0</v>
      </c>
      <c r="AF871">
        <v>0</v>
      </c>
      <c r="AG871" t="s">
        <v>9765</v>
      </c>
      <c r="AH871" t="s">
        <v>9766</v>
      </c>
      <c r="AI871" t="s">
        <v>9767</v>
      </c>
    </row>
    <row r="872" spans="1:40" x14ac:dyDescent="0.3">
      <c r="A872" t="s">
        <v>9768</v>
      </c>
      <c r="B872" t="str">
        <f>"0001096.1"</f>
        <v>0001096.1</v>
      </c>
      <c r="C872" t="s">
        <v>177</v>
      </c>
      <c r="D872" t="s">
        <v>110</v>
      </c>
      <c r="E872">
        <v>350</v>
      </c>
      <c r="F872">
        <v>250</v>
      </c>
      <c r="G872">
        <v>20</v>
      </c>
      <c r="K872">
        <v>0</v>
      </c>
      <c r="L872" t="s">
        <v>6801</v>
      </c>
      <c r="M872">
        <v>0.4</v>
      </c>
      <c r="O872">
        <v>4630074142281</v>
      </c>
      <c r="Q872" t="s">
        <v>88</v>
      </c>
      <c r="S872">
        <v>20</v>
      </c>
      <c r="U872" t="s">
        <v>7450</v>
      </c>
      <c r="Y872">
        <v>6302210000</v>
      </c>
      <c r="Z872" t="s">
        <v>9769</v>
      </c>
      <c r="AA872" t="s">
        <v>9745</v>
      </c>
      <c r="AB872">
        <v>550</v>
      </c>
      <c r="AC872">
        <v>458</v>
      </c>
      <c r="AD872" t="s">
        <v>149</v>
      </c>
      <c r="AE872">
        <v>0</v>
      </c>
      <c r="AF872">
        <v>0</v>
      </c>
      <c r="AG872" t="s">
        <v>9770</v>
      </c>
    </row>
    <row r="873" spans="1:40" x14ac:dyDescent="0.3">
      <c r="A873" t="s">
        <v>9771</v>
      </c>
      <c r="B873" t="str">
        <f>"0001096.3"</f>
        <v>0001096.3</v>
      </c>
      <c r="C873" t="s">
        <v>177</v>
      </c>
      <c r="D873" t="s">
        <v>110</v>
      </c>
      <c r="E873">
        <v>210</v>
      </c>
      <c r="F873">
        <v>160</v>
      </c>
      <c r="G873">
        <v>10</v>
      </c>
      <c r="K873">
        <v>0</v>
      </c>
      <c r="L873" t="s">
        <v>87</v>
      </c>
      <c r="M873">
        <v>0.05</v>
      </c>
      <c r="O873">
        <v>4630074142342</v>
      </c>
      <c r="Q873" t="s">
        <v>88</v>
      </c>
      <c r="S873">
        <v>20</v>
      </c>
      <c r="U873" t="s">
        <v>9743</v>
      </c>
      <c r="Y873">
        <v>6302210000</v>
      </c>
      <c r="Z873" t="s">
        <v>9772</v>
      </c>
      <c r="AA873" t="s">
        <v>9773</v>
      </c>
      <c r="AB873">
        <v>180</v>
      </c>
      <c r="AC873">
        <v>150</v>
      </c>
      <c r="AD873" t="s">
        <v>149</v>
      </c>
      <c r="AE873">
        <v>0</v>
      </c>
      <c r="AF873">
        <v>0</v>
      </c>
      <c r="AG873" t="s">
        <v>9774</v>
      </c>
      <c r="AH873" t="s">
        <v>9775</v>
      </c>
      <c r="AI873" t="s">
        <v>9776</v>
      </c>
    </row>
    <row r="874" spans="1:40" x14ac:dyDescent="0.3">
      <c r="A874" t="s">
        <v>9777</v>
      </c>
      <c r="B874" t="str">
        <f>"0002074.74"</f>
        <v>0002074.74</v>
      </c>
      <c r="C874" t="s">
        <v>116</v>
      </c>
      <c r="D874" t="s">
        <v>1050</v>
      </c>
      <c r="E874">
        <v>1255</v>
      </c>
      <c r="F874">
        <v>250</v>
      </c>
      <c r="G874">
        <v>50</v>
      </c>
      <c r="K874">
        <v>0</v>
      </c>
      <c r="L874">
        <v>4</v>
      </c>
      <c r="M874">
        <v>3.5</v>
      </c>
      <c r="O874">
        <v>4630055620975</v>
      </c>
      <c r="Q874" t="s">
        <v>1544</v>
      </c>
      <c r="R874" t="s">
        <v>7672</v>
      </c>
      <c r="S874">
        <v>20</v>
      </c>
      <c r="U874" t="s">
        <v>8391</v>
      </c>
      <c r="V874" t="s">
        <v>2355</v>
      </c>
      <c r="Y874">
        <v>9403903000</v>
      </c>
      <c r="Z874" t="s">
        <v>9778</v>
      </c>
      <c r="AA874" t="s">
        <v>9779</v>
      </c>
      <c r="AB874">
        <v>1000</v>
      </c>
      <c r="AC874">
        <v>833</v>
      </c>
      <c r="AD874" t="s">
        <v>3477</v>
      </c>
      <c r="AE874">
        <v>0</v>
      </c>
      <c r="AF874">
        <v>0</v>
      </c>
      <c r="AG874" t="s">
        <v>9780</v>
      </c>
      <c r="AH874" t="s">
        <v>9781</v>
      </c>
      <c r="AI874" t="s">
        <v>9782</v>
      </c>
    </row>
    <row r="875" spans="1:40" x14ac:dyDescent="0.3">
      <c r="A875" t="s">
        <v>9783</v>
      </c>
      <c r="B875" t="str">
        <f>"0002094.114"</f>
        <v>0002094.114</v>
      </c>
      <c r="C875" t="s">
        <v>7747</v>
      </c>
      <c r="D875" t="s">
        <v>1050</v>
      </c>
      <c r="E875">
        <v>655</v>
      </c>
      <c r="F875">
        <v>420</v>
      </c>
      <c r="G875">
        <v>45</v>
      </c>
      <c r="I875">
        <v>60</v>
      </c>
      <c r="J875">
        <v>33</v>
      </c>
      <c r="K875">
        <v>0</v>
      </c>
      <c r="L875" s="1">
        <v>45812</v>
      </c>
      <c r="M875">
        <v>4.2</v>
      </c>
      <c r="O875">
        <v>4630055621767</v>
      </c>
      <c r="Q875" t="s">
        <v>1544</v>
      </c>
      <c r="R875" t="s">
        <v>7672</v>
      </c>
      <c r="S875">
        <v>20</v>
      </c>
      <c r="U875" t="s">
        <v>9784</v>
      </c>
      <c r="V875" t="s">
        <v>8121</v>
      </c>
      <c r="Y875">
        <v>9403601001</v>
      </c>
      <c r="Z875" t="s">
        <v>9785</v>
      </c>
      <c r="AA875" t="s">
        <v>9786</v>
      </c>
      <c r="AB875">
        <v>1400</v>
      </c>
      <c r="AC875">
        <v>1167</v>
      </c>
      <c r="AD875" t="s">
        <v>8109</v>
      </c>
      <c r="AE875">
        <v>0</v>
      </c>
      <c r="AF875">
        <v>1</v>
      </c>
      <c r="AG875" t="s">
        <v>9787</v>
      </c>
      <c r="AH875" t="s">
        <v>9788</v>
      </c>
    </row>
    <row r="876" spans="1:40" x14ac:dyDescent="0.3">
      <c r="A876" t="s">
        <v>9789</v>
      </c>
      <c r="B876" t="str">
        <f>"0002094.115"</f>
        <v>0002094.115</v>
      </c>
      <c r="C876" t="s">
        <v>7755</v>
      </c>
      <c r="D876" t="s">
        <v>1050</v>
      </c>
      <c r="E876">
        <v>655</v>
      </c>
      <c r="F876">
        <v>420</v>
      </c>
      <c r="G876">
        <v>45</v>
      </c>
      <c r="I876">
        <v>60</v>
      </c>
      <c r="J876">
        <v>33</v>
      </c>
      <c r="K876">
        <v>0</v>
      </c>
      <c r="L876" s="1">
        <v>45812</v>
      </c>
      <c r="M876">
        <v>4.2</v>
      </c>
      <c r="O876">
        <v>4630055621774</v>
      </c>
      <c r="Q876" t="s">
        <v>1544</v>
      </c>
      <c r="R876" t="s">
        <v>7672</v>
      </c>
      <c r="S876">
        <v>20</v>
      </c>
      <c r="U876" t="s">
        <v>9784</v>
      </c>
      <c r="V876" t="s">
        <v>8121</v>
      </c>
      <c r="Y876">
        <v>9403601001</v>
      </c>
      <c r="Z876" t="s">
        <v>9790</v>
      </c>
      <c r="AA876" t="s">
        <v>9791</v>
      </c>
      <c r="AB876">
        <v>1400</v>
      </c>
      <c r="AC876">
        <v>1167</v>
      </c>
      <c r="AD876" t="s">
        <v>8109</v>
      </c>
      <c r="AE876">
        <v>0</v>
      </c>
      <c r="AF876">
        <v>0</v>
      </c>
      <c r="AG876" t="s">
        <v>9792</v>
      </c>
    </row>
    <row r="877" spans="1:40" x14ac:dyDescent="0.3">
      <c r="A877" t="s">
        <v>9793</v>
      </c>
      <c r="B877" t="str">
        <f>"0002094.113"</f>
        <v>0002094.113</v>
      </c>
      <c r="C877" t="s">
        <v>7763</v>
      </c>
      <c r="D877" t="s">
        <v>1050</v>
      </c>
      <c r="E877">
        <v>655</v>
      </c>
      <c r="F877">
        <v>420</v>
      </c>
      <c r="G877">
        <v>45</v>
      </c>
      <c r="I877">
        <v>60</v>
      </c>
      <c r="J877">
        <v>33</v>
      </c>
      <c r="K877">
        <v>0</v>
      </c>
      <c r="L877" s="1">
        <v>45812</v>
      </c>
      <c r="M877">
        <v>4.2</v>
      </c>
      <c r="O877">
        <v>4630055621781</v>
      </c>
      <c r="Q877" t="s">
        <v>1544</v>
      </c>
      <c r="R877" t="s">
        <v>7672</v>
      </c>
      <c r="S877">
        <v>20</v>
      </c>
      <c r="U877" t="s">
        <v>9784</v>
      </c>
      <c r="V877" t="s">
        <v>8121</v>
      </c>
      <c r="Y877">
        <v>9403601001</v>
      </c>
      <c r="Z877" t="s">
        <v>9794</v>
      </c>
      <c r="AA877" t="s">
        <v>9795</v>
      </c>
      <c r="AB877">
        <v>1400</v>
      </c>
      <c r="AC877">
        <v>1167</v>
      </c>
      <c r="AD877" t="s">
        <v>8109</v>
      </c>
      <c r="AE877">
        <v>0</v>
      </c>
      <c r="AF877">
        <v>2</v>
      </c>
      <c r="AG877" t="s">
        <v>9796</v>
      </c>
      <c r="AH877" t="s">
        <v>9797</v>
      </c>
    </row>
    <row r="878" spans="1:40" x14ac:dyDescent="0.3">
      <c r="A878" t="s">
        <v>9798</v>
      </c>
      <c r="B878" t="str">
        <f>"0001209.2"</f>
        <v>0001209.2</v>
      </c>
      <c r="C878" t="s">
        <v>177</v>
      </c>
      <c r="D878" t="s">
        <v>110</v>
      </c>
      <c r="E878">
        <v>320</v>
      </c>
      <c r="F878">
        <v>260</v>
      </c>
      <c r="G878">
        <v>20</v>
      </c>
      <c r="K878">
        <v>0</v>
      </c>
      <c r="L878" t="s">
        <v>111</v>
      </c>
      <c r="M878">
        <v>0.2</v>
      </c>
      <c r="O878">
        <v>4630074142298</v>
      </c>
      <c r="Q878" t="s">
        <v>88</v>
      </c>
      <c r="S878">
        <v>20</v>
      </c>
      <c r="Y878">
        <v>6302210000</v>
      </c>
      <c r="Z878" t="s">
        <v>9799</v>
      </c>
      <c r="AA878" t="s">
        <v>9800</v>
      </c>
      <c r="AB878">
        <v>400</v>
      </c>
      <c r="AC878">
        <v>333</v>
      </c>
      <c r="AD878" t="s">
        <v>149</v>
      </c>
      <c r="AE878">
        <v>0</v>
      </c>
      <c r="AF878">
        <v>0</v>
      </c>
      <c r="AG878" t="s">
        <v>9801</v>
      </c>
      <c r="AH878" t="s">
        <v>9802</v>
      </c>
      <c r="AI878" t="s">
        <v>9803</v>
      </c>
    </row>
    <row r="879" spans="1:40" x14ac:dyDescent="0.3">
      <c r="A879" t="s">
        <v>9804</v>
      </c>
      <c r="B879" t="str">
        <f>"0001096.2"</f>
        <v>0001096.2</v>
      </c>
      <c r="C879" t="s">
        <v>177</v>
      </c>
      <c r="D879" t="s">
        <v>110</v>
      </c>
      <c r="E879">
        <v>320</v>
      </c>
      <c r="F879">
        <v>260</v>
      </c>
      <c r="G879">
        <v>20</v>
      </c>
      <c r="K879">
        <v>0</v>
      </c>
      <c r="L879" t="s">
        <v>111</v>
      </c>
      <c r="M879">
        <v>0.2</v>
      </c>
      <c r="O879">
        <v>4630074142311</v>
      </c>
      <c r="Q879" t="s">
        <v>88</v>
      </c>
      <c r="S879">
        <v>20</v>
      </c>
      <c r="Y879">
        <v>6302210000</v>
      </c>
      <c r="Z879" t="s">
        <v>9805</v>
      </c>
      <c r="AA879" t="s">
        <v>9806</v>
      </c>
      <c r="AB879">
        <v>400</v>
      </c>
      <c r="AC879">
        <v>333</v>
      </c>
      <c r="AD879" t="s">
        <v>149</v>
      </c>
      <c r="AE879">
        <v>0</v>
      </c>
      <c r="AF879">
        <v>0</v>
      </c>
      <c r="AG879" t="s">
        <v>9807</v>
      </c>
      <c r="AH879" t="s">
        <v>9808</v>
      </c>
      <c r="AI879" t="s">
        <v>9809</v>
      </c>
    </row>
    <row r="880" spans="1:40" x14ac:dyDescent="0.3">
      <c r="A880" t="s">
        <v>9810</v>
      </c>
      <c r="B880" t="str">
        <f>"0002120.110"</f>
        <v>0002120.110</v>
      </c>
      <c r="C880" t="s">
        <v>1397</v>
      </c>
      <c r="D880" t="s">
        <v>1050</v>
      </c>
      <c r="E880">
        <v>1975</v>
      </c>
      <c r="F880">
        <v>920</v>
      </c>
      <c r="G880">
        <v>215</v>
      </c>
      <c r="H880">
        <v>199</v>
      </c>
      <c r="I880">
        <v>103</v>
      </c>
      <c r="J880">
        <v>87</v>
      </c>
      <c r="K880" t="s">
        <v>7670</v>
      </c>
      <c r="L880" t="s">
        <v>7680</v>
      </c>
      <c r="M880">
        <v>72.8</v>
      </c>
      <c r="N880">
        <v>0.33300000000000002</v>
      </c>
      <c r="O880">
        <v>4630055624034</v>
      </c>
      <c r="Q880" t="s">
        <v>1544</v>
      </c>
      <c r="R880" t="s">
        <v>7672</v>
      </c>
      <c r="S880">
        <v>20</v>
      </c>
      <c r="U880" t="s">
        <v>7681</v>
      </c>
      <c r="V880" t="s">
        <v>1132</v>
      </c>
      <c r="Y880">
        <v>9403500009</v>
      </c>
      <c r="Z880" t="s">
        <v>9811</v>
      </c>
      <c r="AA880" t="s">
        <v>9812</v>
      </c>
      <c r="AB880">
        <v>14990</v>
      </c>
      <c r="AC880">
        <v>12492</v>
      </c>
      <c r="AD880" t="s">
        <v>2521</v>
      </c>
      <c r="AE880">
        <v>0</v>
      </c>
      <c r="AF880">
        <v>0</v>
      </c>
      <c r="AG880" t="s">
        <v>9813</v>
      </c>
      <c r="AH880" t="s">
        <v>9814</v>
      </c>
    </row>
    <row r="881" spans="1:48" x14ac:dyDescent="0.3">
      <c r="A881" t="s">
        <v>9815</v>
      </c>
      <c r="B881" t="str">
        <f>"0005693-8"</f>
        <v>0005693-8</v>
      </c>
      <c r="C881" t="s">
        <v>177</v>
      </c>
      <c r="D881" t="s">
        <v>178</v>
      </c>
      <c r="E881">
        <v>720</v>
      </c>
      <c r="F881">
        <v>620</v>
      </c>
      <c r="G881">
        <v>145</v>
      </c>
      <c r="K881">
        <v>0</v>
      </c>
      <c r="L881" s="1">
        <v>45784</v>
      </c>
      <c r="M881">
        <v>6.4</v>
      </c>
      <c r="O881">
        <v>4630074142694</v>
      </c>
      <c r="Q881" t="s">
        <v>88</v>
      </c>
      <c r="R881" t="s">
        <v>179</v>
      </c>
      <c r="S881">
        <v>20</v>
      </c>
      <c r="U881" t="s">
        <v>9816</v>
      </c>
      <c r="V881" t="s">
        <v>181</v>
      </c>
      <c r="Y881">
        <v>9403208009</v>
      </c>
      <c r="Z881" t="s">
        <v>9817</v>
      </c>
      <c r="AA881" t="s">
        <v>9818</v>
      </c>
      <c r="AB881">
        <v>1600</v>
      </c>
      <c r="AC881">
        <v>1333</v>
      </c>
      <c r="AD881" t="s">
        <v>184</v>
      </c>
      <c r="AE881">
        <v>0</v>
      </c>
      <c r="AF881">
        <v>0</v>
      </c>
      <c r="AG881" t="s">
        <v>9819</v>
      </c>
      <c r="AH881" t="s">
        <v>9820</v>
      </c>
      <c r="AI881" t="s">
        <v>9821</v>
      </c>
      <c r="AJ881" t="s">
        <v>9822</v>
      </c>
      <c r="AK881" t="s">
        <v>9823</v>
      </c>
      <c r="AL881" t="s">
        <v>9824</v>
      </c>
      <c r="AM881" t="s">
        <v>9825</v>
      </c>
    </row>
    <row r="882" spans="1:48" x14ac:dyDescent="0.3">
      <c r="A882" t="s">
        <v>9826</v>
      </c>
      <c r="B882" t="str">
        <f>"0003073-17"</f>
        <v>0003073-17</v>
      </c>
      <c r="C882" t="s">
        <v>4091</v>
      </c>
      <c r="D882" t="s">
        <v>280</v>
      </c>
      <c r="E882">
        <v>855</v>
      </c>
      <c r="F882">
        <v>615</v>
      </c>
      <c r="G882">
        <v>325</v>
      </c>
      <c r="H882">
        <v>120</v>
      </c>
      <c r="I882">
        <v>60</v>
      </c>
      <c r="J882">
        <v>86</v>
      </c>
      <c r="K882" t="s">
        <v>9827</v>
      </c>
      <c r="L882" s="1">
        <v>45833</v>
      </c>
      <c r="M882">
        <v>22.6</v>
      </c>
      <c r="O882">
        <v>4630074141802</v>
      </c>
      <c r="Q882" t="s">
        <v>1544</v>
      </c>
      <c r="R882" t="s">
        <v>1869</v>
      </c>
      <c r="S882">
        <v>10</v>
      </c>
      <c r="U882" t="s">
        <v>6985</v>
      </c>
      <c r="V882" t="s">
        <v>854</v>
      </c>
      <c r="Y882">
        <v>9403500009</v>
      </c>
      <c r="Z882" t="s">
        <v>9828</v>
      </c>
      <c r="AA882" t="s">
        <v>9829</v>
      </c>
      <c r="AB882">
        <v>13990</v>
      </c>
      <c r="AC882">
        <v>11658</v>
      </c>
      <c r="AD882" t="s">
        <v>4313</v>
      </c>
      <c r="AE882">
        <v>0</v>
      </c>
      <c r="AF882">
        <v>0</v>
      </c>
      <c r="AG882" t="s">
        <v>9830</v>
      </c>
      <c r="AH882" t="s">
        <v>9831</v>
      </c>
      <c r="AI882" t="s">
        <v>9832</v>
      </c>
      <c r="AJ882" t="s">
        <v>9833</v>
      </c>
      <c r="AK882" t="s">
        <v>9834</v>
      </c>
      <c r="AL882" t="s">
        <v>9835</v>
      </c>
      <c r="AM882" t="s">
        <v>9836</v>
      </c>
    </row>
    <row r="883" spans="1:48" x14ac:dyDescent="0.3">
      <c r="A883" t="s">
        <v>9837</v>
      </c>
      <c r="B883" t="str">
        <f>"0003073-05"</f>
        <v>0003073-05</v>
      </c>
      <c r="C883" t="s">
        <v>1189</v>
      </c>
      <c r="D883" t="s">
        <v>280</v>
      </c>
      <c r="E883">
        <v>855</v>
      </c>
      <c r="F883">
        <v>615</v>
      </c>
      <c r="G883">
        <v>325</v>
      </c>
      <c r="H883">
        <v>120</v>
      </c>
      <c r="I883">
        <v>60</v>
      </c>
      <c r="J883">
        <v>86</v>
      </c>
      <c r="K883" t="s">
        <v>9827</v>
      </c>
      <c r="L883" s="1">
        <v>45833</v>
      </c>
      <c r="M883">
        <v>22.6</v>
      </c>
      <c r="O883">
        <v>4630074141789</v>
      </c>
      <c r="Q883" t="s">
        <v>1544</v>
      </c>
      <c r="R883" t="s">
        <v>1869</v>
      </c>
      <c r="S883">
        <v>10</v>
      </c>
      <c r="U883" t="s">
        <v>6985</v>
      </c>
      <c r="V883" t="s">
        <v>285</v>
      </c>
      <c r="Y883">
        <v>9403500009</v>
      </c>
      <c r="Z883" t="s">
        <v>9838</v>
      </c>
      <c r="AA883" t="s">
        <v>9839</v>
      </c>
      <c r="AB883">
        <v>12990</v>
      </c>
      <c r="AC883">
        <v>10825</v>
      </c>
      <c r="AD883" t="s">
        <v>4313</v>
      </c>
      <c r="AE883">
        <v>0</v>
      </c>
      <c r="AF883">
        <v>0</v>
      </c>
      <c r="AG883" t="s">
        <v>9840</v>
      </c>
      <c r="AH883" t="s">
        <v>9841</v>
      </c>
      <c r="AI883" t="s">
        <v>9842</v>
      </c>
      <c r="AJ883" t="s">
        <v>9843</v>
      </c>
      <c r="AK883" t="s">
        <v>9844</v>
      </c>
      <c r="AL883" t="s">
        <v>9845</v>
      </c>
      <c r="AM883" t="s">
        <v>9846</v>
      </c>
      <c r="AN883" t="s">
        <v>9847</v>
      </c>
      <c r="AO883" t="s">
        <v>9848</v>
      </c>
      <c r="AP883" t="s">
        <v>9849</v>
      </c>
    </row>
    <row r="884" spans="1:48" x14ac:dyDescent="0.3">
      <c r="A884" t="s">
        <v>9850</v>
      </c>
      <c r="B884" t="str">
        <f>"0001589.55"</f>
        <v>0001589.55</v>
      </c>
      <c r="C884" t="s">
        <v>1718</v>
      </c>
      <c r="D884" t="s">
        <v>1050</v>
      </c>
      <c r="E884">
        <v>1953</v>
      </c>
      <c r="F884">
        <v>550</v>
      </c>
      <c r="G884">
        <v>210</v>
      </c>
      <c r="I884">
        <v>90</v>
      </c>
      <c r="J884">
        <v>190</v>
      </c>
      <c r="K884">
        <v>0</v>
      </c>
      <c r="L884">
        <v>82</v>
      </c>
      <c r="M884">
        <v>80.2</v>
      </c>
      <c r="N884">
        <v>0.5</v>
      </c>
      <c r="O884">
        <v>4630055626335</v>
      </c>
      <c r="Q884" t="s">
        <v>1544</v>
      </c>
      <c r="R884" t="s">
        <v>9851</v>
      </c>
      <c r="S884">
        <v>20</v>
      </c>
      <c r="U884" t="s">
        <v>9852</v>
      </c>
      <c r="V884" t="s">
        <v>2103</v>
      </c>
      <c r="Y884">
        <v>9403601001</v>
      </c>
      <c r="Z884" t="s">
        <v>9853</v>
      </c>
      <c r="AA884" t="s">
        <v>9854</v>
      </c>
      <c r="AB884">
        <v>12990</v>
      </c>
      <c r="AC884">
        <v>10825</v>
      </c>
      <c r="AD884" t="s">
        <v>1539</v>
      </c>
      <c r="AE884">
        <v>0</v>
      </c>
      <c r="AF884">
        <v>0</v>
      </c>
      <c r="AG884" t="s">
        <v>9855</v>
      </c>
      <c r="AH884" t="s">
        <v>9856</v>
      </c>
      <c r="AI884" t="s">
        <v>9857</v>
      </c>
      <c r="AJ884" t="s">
        <v>9858</v>
      </c>
      <c r="AK884" t="s">
        <v>9859</v>
      </c>
    </row>
    <row r="885" spans="1:48" x14ac:dyDescent="0.3">
      <c r="A885" t="s">
        <v>9860</v>
      </c>
      <c r="B885" t="str">
        <f>"0001412.9"</f>
        <v>0001412.9</v>
      </c>
      <c r="C885" t="s">
        <v>304</v>
      </c>
      <c r="D885" t="s">
        <v>1050</v>
      </c>
      <c r="E885">
        <v>855</v>
      </c>
      <c r="F885">
        <v>150</v>
      </c>
      <c r="G885">
        <v>90</v>
      </c>
      <c r="H885">
        <v>75</v>
      </c>
      <c r="I885">
        <v>80</v>
      </c>
      <c r="K885">
        <v>0</v>
      </c>
      <c r="L885" s="1">
        <v>45873</v>
      </c>
      <c r="M885">
        <v>4.4000000000000004</v>
      </c>
      <c r="O885">
        <v>4610018239949</v>
      </c>
      <c r="Q885" t="s">
        <v>1544</v>
      </c>
      <c r="S885">
        <v>20</v>
      </c>
      <c r="V885" t="s">
        <v>90</v>
      </c>
      <c r="Y885">
        <v>9403609001</v>
      </c>
      <c r="Z885" t="s">
        <v>9861</v>
      </c>
      <c r="AA885" t="s">
        <v>9862</v>
      </c>
      <c r="AB885">
        <v>1500</v>
      </c>
      <c r="AC885">
        <v>1250</v>
      </c>
      <c r="AD885" t="s">
        <v>240</v>
      </c>
      <c r="AE885">
        <v>0</v>
      </c>
      <c r="AF885">
        <v>0</v>
      </c>
      <c r="AG885" t="s">
        <v>9863</v>
      </c>
      <c r="AH885" t="s">
        <v>9864</v>
      </c>
      <c r="AI885" t="s">
        <v>9865</v>
      </c>
      <c r="AJ885" t="s">
        <v>9866</v>
      </c>
      <c r="AK885" t="s">
        <v>9867</v>
      </c>
      <c r="AL885" t="s">
        <v>9868</v>
      </c>
      <c r="AM885" t="s">
        <v>9869</v>
      </c>
      <c r="AN885" t="s">
        <v>9870</v>
      </c>
    </row>
    <row r="886" spans="1:48" x14ac:dyDescent="0.3">
      <c r="A886" t="s">
        <v>9871</v>
      </c>
      <c r="B886" t="str">
        <f>"0001816.65"</f>
        <v>0001816.65</v>
      </c>
      <c r="C886" t="s">
        <v>85</v>
      </c>
      <c r="D886" t="s">
        <v>5893</v>
      </c>
      <c r="E886">
        <v>280</v>
      </c>
      <c r="F886">
        <v>260</v>
      </c>
      <c r="G886">
        <v>40</v>
      </c>
      <c r="K886">
        <v>0</v>
      </c>
      <c r="L886" t="s">
        <v>333</v>
      </c>
      <c r="M886">
        <v>0.4</v>
      </c>
      <c r="O886">
        <v>4630039553435</v>
      </c>
      <c r="Q886" t="s">
        <v>1544</v>
      </c>
      <c r="R886" t="s">
        <v>4004</v>
      </c>
      <c r="S886">
        <v>20</v>
      </c>
      <c r="U886" t="s">
        <v>9872</v>
      </c>
      <c r="Y886">
        <v>9403909000</v>
      </c>
      <c r="Z886" t="s">
        <v>9873</v>
      </c>
      <c r="AA886" t="s">
        <v>9874</v>
      </c>
      <c r="AB886">
        <v>800</v>
      </c>
      <c r="AC886">
        <v>667</v>
      </c>
      <c r="AD886" t="s">
        <v>3477</v>
      </c>
      <c r="AE886">
        <v>0</v>
      </c>
      <c r="AF886">
        <v>0</v>
      </c>
      <c r="AG886" t="s">
        <v>9875</v>
      </c>
      <c r="AH886" t="s">
        <v>9876</v>
      </c>
    </row>
    <row r="887" spans="1:48" x14ac:dyDescent="0.3">
      <c r="A887" t="s">
        <v>9877</v>
      </c>
      <c r="B887" t="str">
        <f>"0001864-18"</f>
        <v>0001864-18</v>
      </c>
      <c r="C887" t="s">
        <v>1397</v>
      </c>
      <c r="D887" t="s">
        <v>86</v>
      </c>
      <c r="E887">
        <v>790</v>
      </c>
      <c r="F887">
        <v>490</v>
      </c>
      <c r="G887">
        <v>86</v>
      </c>
      <c r="H887">
        <v>77</v>
      </c>
      <c r="I887">
        <v>48</v>
      </c>
      <c r="K887">
        <v>0</v>
      </c>
      <c r="L887" t="s">
        <v>7181</v>
      </c>
      <c r="M887">
        <v>0.45</v>
      </c>
      <c r="O887">
        <v>4630039554784</v>
      </c>
      <c r="Q887" t="s">
        <v>1544</v>
      </c>
      <c r="S887">
        <v>20</v>
      </c>
      <c r="U887" t="s">
        <v>9878</v>
      </c>
      <c r="V887" t="s">
        <v>673</v>
      </c>
      <c r="Y887">
        <v>4421991000</v>
      </c>
      <c r="Z887" t="s">
        <v>9879</v>
      </c>
      <c r="AA887" t="s">
        <v>9880</v>
      </c>
      <c r="AB887">
        <v>1235</v>
      </c>
      <c r="AC887">
        <v>1029</v>
      </c>
      <c r="AD887" t="s">
        <v>240</v>
      </c>
      <c r="AE887">
        <v>0</v>
      </c>
      <c r="AF887">
        <v>0</v>
      </c>
    </row>
    <row r="888" spans="1:48" x14ac:dyDescent="0.3">
      <c r="A888" t="s">
        <v>9881</v>
      </c>
      <c r="B888" t="str">
        <f>"0002284.9"</f>
        <v>0002284.9</v>
      </c>
      <c r="C888" t="s">
        <v>304</v>
      </c>
      <c r="D888" t="s">
        <v>1831</v>
      </c>
      <c r="E888">
        <v>460</v>
      </c>
      <c r="F888">
        <v>55</v>
      </c>
      <c r="G888">
        <v>35</v>
      </c>
      <c r="K888">
        <v>0</v>
      </c>
      <c r="L888" t="s">
        <v>3743</v>
      </c>
      <c r="M888">
        <v>0.15</v>
      </c>
      <c r="O888">
        <v>4630074143431</v>
      </c>
      <c r="Q888" t="s">
        <v>1544</v>
      </c>
      <c r="R888" t="s">
        <v>4004</v>
      </c>
      <c r="S888">
        <v>20</v>
      </c>
      <c r="U888" t="s">
        <v>9882</v>
      </c>
      <c r="Y888">
        <v>9403903000</v>
      </c>
      <c r="Z888" t="s">
        <v>9883</v>
      </c>
      <c r="AA888" t="s">
        <v>9884</v>
      </c>
      <c r="AB888">
        <v>1000</v>
      </c>
      <c r="AC888">
        <v>833</v>
      </c>
      <c r="AD888" t="s">
        <v>3477</v>
      </c>
      <c r="AE888">
        <v>0</v>
      </c>
      <c r="AF888">
        <v>0</v>
      </c>
      <c r="AG888" t="s">
        <v>9885</v>
      </c>
      <c r="AH888" t="s">
        <v>9886</v>
      </c>
      <c r="AI888" t="s">
        <v>9887</v>
      </c>
      <c r="AJ888" t="s">
        <v>9888</v>
      </c>
      <c r="AK888" t="s">
        <v>9889</v>
      </c>
      <c r="AL888" t="s">
        <v>9890</v>
      </c>
    </row>
    <row r="889" spans="1:48" x14ac:dyDescent="0.3">
      <c r="A889" t="s">
        <v>9891</v>
      </c>
      <c r="B889" t="str">
        <f>"0002094.55"</f>
        <v>0002094.55</v>
      </c>
      <c r="C889" t="s">
        <v>1718</v>
      </c>
      <c r="D889" t="s">
        <v>1050</v>
      </c>
      <c r="E889">
        <v>655</v>
      </c>
      <c r="F889">
        <v>420</v>
      </c>
      <c r="G889">
        <v>45</v>
      </c>
      <c r="I889">
        <v>60</v>
      </c>
      <c r="J889">
        <v>33</v>
      </c>
      <c r="K889">
        <v>0</v>
      </c>
      <c r="L889" s="1">
        <v>45812</v>
      </c>
      <c r="M889">
        <v>4.2</v>
      </c>
      <c r="O889">
        <v>4630055621743</v>
      </c>
      <c r="Q889" t="s">
        <v>1544</v>
      </c>
      <c r="R889" t="s">
        <v>7672</v>
      </c>
      <c r="S889">
        <v>20</v>
      </c>
      <c r="U889" t="s">
        <v>9892</v>
      </c>
      <c r="V889" t="s">
        <v>8121</v>
      </c>
      <c r="Y889">
        <v>9403601001</v>
      </c>
      <c r="Z889" t="s">
        <v>9893</v>
      </c>
      <c r="AA889" t="s">
        <v>9894</v>
      </c>
      <c r="AB889">
        <v>1400</v>
      </c>
      <c r="AC889">
        <v>1167</v>
      </c>
      <c r="AD889" t="s">
        <v>8109</v>
      </c>
      <c r="AE889">
        <v>0</v>
      </c>
      <c r="AF889">
        <v>0</v>
      </c>
      <c r="AG889" t="s">
        <v>9895</v>
      </c>
      <c r="AH889" t="s">
        <v>9896</v>
      </c>
    </row>
    <row r="890" spans="1:48" x14ac:dyDescent="0.3">
      <c r="A890" t="s">
        <v>9897</v>
      </c>
      <c r="B890" t="str">
        <f>"0002094.129"</f>
        <v>0002094.129</v>
      </c>
      <c r="C890" t="s">
        <v>7725</v>
      </c>
      <c r="D890" t="s">
        <v>1050</v>
      </c>
      <c r="E890">
        <v>655</v>
      </c>
      <c r="F890">
        <v>420</v>
      </c>
      <c r="G890">
        <v>45</v>
      </c>
      <c r="I890">
        <v>60</v>
      </c>
      <c r="J890">
        <v>33</v>
      </c>
      <c r="K890">
        <v>0</v>
      </c>
      <c r="L890" s="1">
        <v>45812</v>
      </c>
      <c r="M890">
        <v>4.2</v>
      </c>
      <c r="O890">
        <v>4630055621750</v>
      </c>
      <c r="Q890" t="s">
        <v>1544</v>
      </c>
      <c r="R890" t="s">
        <v>7672</v>
      </c>
      <c r="S890">
        <v>20</v>
      </c>
      <c r="U890" t="s">
        <v>9892</v>
      </c>
      <c r="V890" t="s">
        <v>8121</v>
      </c>
      <c r="Y890">
        <v>9403601001</v>
      </c>
      <c r="Z890" t="s">
        <v>9898</v>
      </c>
      <c r="AA890" t="s">
        <v>9899</v>
      </c>
      <c r="AB890">
        <v>1400</v>
      </c>
      <c r="AC890">
        <v>1167</v>
      </c>
      <c r="AD890" t="s">
        <v>8109</v>
      </c>
      <c r="AE890">
        <v>0</v>
      </c>
      <c r="AF890">
        <v>0</v>
      </c>
      <c r="AG890" t="s">
        <v>9900</v>
      </c>
      <c r="AH890" t="s">
        <v>9901</v>
      </c>
    </row>
    <row r="891" spans="1:48" x14ac:dyDescent="0.3">
      <c r="A891" t="s">
        <v>9902</v>
      </c>
      <c r="B891" t="str">
        <f>"0002175-3"</f>
        <v>0002175-3</v>
      </c>
      <c r="C891" t="s">
        <v>1644</v>
      </c>
      <c r="D891" t="s">
        <v>117</v>
      </c>
      <c r="E891">
        <v>600</v>
      </c>
      <c r="F891">
        <v>430</v>
      </c>
      <c r="G891">
        <v>230</v>
      </c>
      <c r="K891">
        <v>0</v>
      </c>
      <c r="L891" s="1">
        <v>45780</v>
      </c>
      <c r="M891">
        <v>3.2</v>
      </c>
      <c r="O891">
        <v>4630055629565</v>
      </c>
      <c r="Q891" t="s">
        <v>1544</v>
      </c>
      <c r="R891" t="s">
        <v>7139</v>
      </c>
      <c r="S891">
        <v>20</v>
      </c>
      <c r="U891" t="s">
        <v>473</v>
      </c>
      <c r="V891" t="s">
        <v>128</v>
      </c>
      <c r="W891" t="s">
        <v>118</v>
      </c>
      <c r="Y891">
        <v>6302210000</v>
      </c>
      <c r="Z891" t="s">
        <v>9903</v>
      </c>
      <c r="AA891" t="s">
        <v>9904</v>
      </c>
      <c r="AB891">
        <v>4990</v>
      </c>
      <c r="AC891">
        <v>4158</v>
      </c>
      <c r="AD891" t="s">
        <v>122</v>
      </c>
      <c r="AE891">
        <v>0</v>
      </c>
      <c r="AF891">
        <v>0</v>
      </c>
      <c r="AG891" t="s">
        <v>9905</v>
      </c>
      <c r="AH891" t="s">
        <v>9906</v>
      </c>
      <c r="AI891" t="s">
        <v>9907</v>
      </c>
      <c r="AJ891" t="s">
        <v>9908</v>
      </c>
    </row>
    <row r="892" spans="1:48" x14ac:dyDescent="0.3">
      <c r="A892" t="s">
        <v>9909</v>
      </c>
      <c r="B892" t="str">
        <f>"0003020-03"</f>
        <v>0003020-03</v>
      </c>
      <c r="C892" t="s">
        <v>419</v>
      </c>
      <c r="D892" t="s">
        <v>280</v>
      </c>
      <c r="E892">
        <v>1270</v>
      </c>
      <c r="F892">
        <v>770</v>
      </c>
      <c r="G892">
        <v>160</v>
      </c>
      <c r="H892">
        <v>124</v>
      </c>
      <c r="I892">
        <v>65</v>
      </c>
      <c r="J892">
        <v>109</v>
      </c>
      <c r="K892" t="s">
        <v>1306</v>
      </c>
      <c r="L892">
        <v>36</v>
      </c>
      <c r="M892">
        <v>33.5</v>
      </c>
      <c r="O892">
        <v>4630074142649</v>
      </c>
      <c r="Q892" t="s">
        <v>88</v>
      </c>
      <c r="S892">
        <v>10</v>
      </c>
      <c r="U892" t="s">
        <v>1307</v>
      </c>
      <c r="V892" t="s">
        <v>1199</v>
      </c>
      <c r="Y892">
        <v>9403500009</v>
      </c>
      <c r="Z892" t="s">
        <v>9910</v>
      </c>
      <c r="AA892" t="s">
        <v>9911</v>
      </c>
      <c r="AB892">
        <v>17510</v>
      </c>
      <c r="AC892">
        <v>14592</v>
      </c>
      <c r="AD892" t="s">
        <v>288</v>
      </c>
      <c r="AE892">
        <v>0</v>
      </c>
      <c r="AF892">
        <v>3</v>
      </c>
      <c r="AG892" t="s">
        <v>9912</v>
      </c>
      <c r="AH892" t="s">
        <v>9913</v>
      </c>
      <c r="AI892" t="s">
        <v>9914</v>
      </c>
      <c r="AJ892" t="s">
        <v>9915</v>
      </c>
      <c r="AK892" t="s">
        <v>9916</v>
      </c>
      <c r="AL892" t="s">
        <v>9917</v>
      </c>
      <c r="AM892" t="s">
        <v>9918</v>
      </c>
      <c r="AN892" t="s">
        <v>9919</v>
      </c>
      <c r="AO892" t="s">
        <v>9920</v>
      </c>
      <c r="AP892" t="s">
        <v>9921</v>
      </c>
      <c r="AQ892" t="s">
        <v>9922</v>
      </c>
      <c r="AR892" t="s">
        <v>9923</v>
      </c>
      <c r="AS892" t="s">
        <v>9924</v>
      </c>
    </row>
    <row r="893" spans="1:48" x14ac:dyDescent="0.3">
      <c r="A893" t="s">
        <v>9925</v>
      </c>
      <c r="B893" t="str">
        <f>"0002175-6"</f>
        <v>0002175-6</v>
      </c>
      <c r="C893" t="s">
        <v>5874</v>
      </c>
      <c r="D893" t="s">
        <v>117</v>
      </c>
      <c r="E893">
        <v>600</v>
      </c>
      <c r="F893">
        <v>430</v>
      </c>
      <c r="G893">
        <v>230</v>
      </c>
      <c r="K893">
        <v>0</v>
      </c>
      <c r="L893" s="1">
        <v>45780</v>
      </c>
      <c r="M893">
        <v>3.2</v>
      </c>
      <c r="O893">
        <v>4630055629572</v>
      </c>
      <c r="Q893" t="s">
        <v>1544</v>
      </c>
      <c r="R893" t="s">
        <v>7139</v>
      </c>
      <c r="S893">
        <v>20</v>
      </c>
      <c r="U893" t="s">
        <v>473</v>
      </c>
      <c r="V893" t="s">
        <v>128</v>
      </c>
      <c r="W893" t="s">
        <v>118</v>
      </c>
      <c r="Y893">
        <v>6302210000</v>
      </c>
      <c r="Z893" t="s">
        <v>9926</v>
      </c>
      <c r="AA893" t="s">
        <v>9927</v>
      </c>
      <c r="AB893">
        <v>2250</v>
      </c>
      <c r="AC893">
        <v>1875</v>
      </c>
      <c r="AD893" t="s">
        <v>122</v>
      </c>
      <c r="AE893">
        <v>0</v>
      </c>
      <c r="AF893">
        <v>0</v>
      </c>
      <c r="AG893" t="s">
        <v>9928</v>
      </c>
      <c r="AH893" t="s">
        <v>9929</v>
      </c>
      <c r="AI893" t="s">
        <v>9930</v>
      </c>
      <c r="AJ893" t="s">
        <v>9931</v>
      </c>
      <c r="AK893" t="s">
        <v>9932</v>
      </c>
    </row>
    <row r="894" spans="1:48" x14ac:dyDescent="0.3">
      <c r="A894" t="s">
        <v>9933</v>
      </c>
      <c r="B894" t="str">
        <f>"0001033.9.13"</f>
        <v>0001033.9.13</v>
      </c>
      <c r="C894" t="s">
        <v>304</v>
      </c>
      <c r="D894" t="s">
        <v>1050</v>
      </c>
      <c r="E894">
        <v>1760</v>
      </c>
      <c r="F894">
        <v>700</v>
      </c>
      <c r="G894">
        <v>210</v>
      </c>
      <c r="H894">
        <v>170</v>
      </c>
      <c r="I894">
        <v>60</v>
      </c>
      <c r="J894">
        <v>110</v>
      </c>
      <c r="K894" t="s">
        <v>1051</v>
      </c>
      <c r="L894" t="s">
        <v>1052</v>
      </c>
      <c r="M894">
        <v>74.099999999999994</v>
      </c>
      <c r="N894">
        <v>0.5</v>
      </c>
      <c r="O894">
        <v>4630074144131</v>
      </c>
      <c r="Q894" t="s">
        <v>88</v>
      </c>
      <c r="R894" t="s">
        <v>9934</v>
      </c>
      <c r="S894">
        <v>10</v>
      </c>
      <c r="U894" t="s">
        <v>1053</v>
      </c>
      <c r="V894" t="s">
        <v>1132</v>
      </c>
      <c r="Y894">
        <v>9403500001</v>
      </c>
      <c r="Z894" t="s">
        <v>9935</v>
      </c>
      <c r="AA894" t="s">
        <v>9936</v>
      </c>
      <c r="AB894">
        <v>18000</v>
      </c>
      <c r="AC894">
        <v>15000</v>
      </c>
      <c r="AD894" t="s">
        <v>1057</v>
      </c>
      <c r="AE894">
        <v>0</v>
      </c>
      <c r="AF894">
        <v>0</v>
      </c>
      <c r="AG894" t="s">
        <v>9937</v>
      </c>
      <c r="AH894" t="s">
        <v>9938</v>
      </c>
      <c r="AI894" t="s">
        <v>9939</v>
      </c>
      <c r="AJ894" t="s">
        <v>9940</v>
      </c>
      <c r="AK894" t="s">
        <v>9941</v>
      </c>
      <c r="AL894" t="s">
        <v>9942</v>
      </c>
      <c r="AM894" t="s">
        <v>9943</v>
      </c>
      <c r="AN894" t="s">
        <v>9944</v>
      </c>
      <c r="AO894" t="s">
        <v>9945</v>
      </c>
      <c r="AP894" t="s">
        <v>9946</v>
      </c>
      <c r="AQ894" t="s">
        <v>9947</v>
      </c>
      <c r="AR894" t="s">
        <v>9948</v>
      </c>
      <c r="AS894" t="s">
        <v>9949</v>
      </c>
      <c r="AT894" t="s">
        <v>9950</v>
      </c>
      <c r="AU894" t="s">
        <v>9951</v>
      </c>
      <c r="AV894" t="s">
        <v>9952</v>
      </c>
    </row>
    <row r="895" spans="1:48" x14ac:dyDescent="0.3">
      <c r="A895" t="s">
        <v>9953</v>
      </c>
      <c r="B895" t="str">
        <f>"0002072.72"</f>
        <v>0002072.72</v>
      </c>
      <c r="C895" t="s">
        <v>177</v>
      </c>
      <c r="D895" t="s">
        <v>1050</v>
      </c>
      <c r="E895">
        <v>1945</v>
      </c>
      <c r="F895">
        <v>895</v>
      </c>
      <c r="G895">
        <v>45</v>
      </c>
      <c r="K895">
        <v>0</v>
      </c>
      <c r="L895" t="s">
        <v>7857</v>
      </c>
      <c r="M895">
        <v>32</v>
      </c>
      <c r="O895">
        <v>4630055620937</v>
      </c>
      <c r="Q895" t="s">
        <v>1544</v>
      </c>
      <c r="R895" t="s">
        <v>7672</v>
      </c>
      <c r="S895">
        <v>20</v>
      </c>
      <c r="V895" t="s">
        <v>8121</v>
      </c>
      <c r="Y895">
        <v>9403903000</v>
      </c>
      <c r="Z895" t="s">
        <v>9954</v>
      </c>
      <c r="AA895" t="s">
        <v>9955</v>
      </c>
      <c r="AB895">
        <v>5500</v>
      </c>
      <c r="AC895">
        <v>4583</v>
      </c>
      <c r="AD895" t="s">
        <v>3477</v>
      </c>
      <c r="AE895">
        <v>0</v>
      </c>
      <c r="AF895">
        <v>2</v>
      </c>
      <c r="AG895" t="s">
        <v>9956</v>
      </c>
      <c r="AH895" t="s">
        <v>9957</v>
      </c>
      <c r="AI895" t="s">
        <v>9958</v>
      </c>
    </row>
    <row r="896" spans="1:48" x14ac:dyDescent="0.3">
      <c r="A896" t="s">
        <v>9959</v>
      </c>
      <c r="B896" t="str">
        <f>"0002101.9"</f>
        <v>0002101.9</v>
      </c>
      <c r="C896" t="s">
        <v>304</v>
      </c>
      <c r="D896" t="s">
        <v>1050</v>
      </c>
      <c r="E896">
        <v>745</v>
      </c>
      <c r="F896">
        <v>345</v>
      </c>
      <c r="G896">
        <v>115</v>
      </c>
      <c r="I896">
        <v>70</v>
      </c>
      <c r="J896">
        <v>73</v>
      </c>
      <c r="K896">
        <v>0</v>
      </c>
      <c r="L896" s="1">
        <v>45702</v>
      </c>
      <c r="M896">
        <v>13.7</v>
      </c>
      <c r="O896">
        <v>4630055622016</v>
      </c>
      <c r="Q896" t="s">
        <v>1544</v>
      </c>
      <c r="R896" t="s">
        <v>5418</v>
      </c>
      <c r="S896">
        <v>20</v>
      </c>
      <c r="U896" t="s">
        <v>5664</v>
      </c>
      <c r="V896" t="s">
        <v>5420</v>
      </c>
      <c r="Y896">
        <v>9403601001</v>
      </c>
      <c r="Z896" t="s">
        <v>9960</v>
      </c>
      <c r="AA896" t="s">
        <v>9961</v>
      </c>
      <c r="AB896">
        <v>2990</v>
      </c>
      <c r="AC896">
        <v>2492</v>
      </c>
      <c r="AD896" t="s">
        <v>2472</v>
      </c>
      <c r="AE896">
        <v>0</v>
      </c>
      <c r="AF896">
        <v>0</v>
      </c>
      <c r="AG896" t="s">
        <v>9962</v>
      </c>
      <c r="AH896" t="s">
        <v>9963</v>
      </c>
      <c r="AI896" t="s">
        <v>9964</v>
      </c>
      <c r="AJ896" t="s">
        <v>9965</v>
      </c>
    </row>
    <row r="897" spans="1:59" x14ac:dyDescent="0.3">
      <c r="A897" t="s">
        <v>9966</v>
      </c>
      <c r="B897" t="str">
        <f>"0002103.9"</f>
        <v>0002103.9</v>
      </c>
      <c r="C897" t="s">
        <v>304</v>
      </c>
      <c r="D897" t="s">
        <v>1050</v>
      </c>
      <c r="E897">
        <v>1420</v>
      </c>
      <c r="F897">
        <v>350</v>
      </c>
      <c r="G897">
        <v>105</v>
      </c>
      <c r="I897">
        <v>70</v>
      </c>
      <c r="J897">
        <v>142</v>
      </c>
      <c r="K897">
        <v>0</v>
      </c>
      <c r="L897">
        <v>25</v>
      </c>
      <c r="M897">
        <v>24.3</v>
      </c>
      <c r="O897">
        <v>4630055622054</v>
      </c>
      <c r="Q897" t="s">
        <v>1544</v>
      </c>
      <c r="R897" t="s">
        <v>5418</v>
      </c>
      <c r="S897">
        <v>20</v>
      </c>
      <c r="U897" t="s">
        <v>5429</v>
      </c>
      <c r="V897" t="s">
        <v>5420</v>
      </c>
      <c r="Y897">
        <v>9403601001</v>
      </c>
      <c r="Z897" t="s">
        <v>9967</v>
      </c>
      <c r="AA897" t="s">
        <v>9968</v>
      </c>
      <c r="AB897">
        <v>4750</v>
      </c>
      <c r="AC897">
        <v>3958</v>
      </c>
      <c r="AD897" t="s">
        <v>2472</v>
      </c>
      <c r="AE897">
        <v>0</v>
      </c>
      <c r="AF897">
        <v>0</v>
      </c>
      <c r="AG897" t="s">
        <v>9969</v>
      </c>
      <c r="AH897" t="s">
        <v>9970</v>
      </c>
      <c r="AI897" t="s">
        <v>9971</v>
      </c>
      <c r="AJ897" t="s">
        <v>9972</v>
      </c>
    </row>
    <row r="898" spans="1:59" x14ac:dyDescent="0.3">
      <c r="A898" t="s">
        <v>9973</v>
      </c>
      <c r="B898" t="str">
        <f>"0002106.9"</f>
        <v>0002106.9</v>
      </c>
      <c r="C898" t="s">
        <v>304</v>
      </c>
      <c r="D898" t="s">
        <v>1050</v>
      </c>
      <c r="E898">
        <v>1445</v>
      </c>
      <c r="F898">
        <v>355</v>
      </c>
      <c r="G898">
        <v>190</v>
      </c>
      <c r="I898">
        <v>138</v>
      </c>
      <c r="J898">
        <v>142</v>
      </c>
      <c r="K898">
        <v>0</v>
      </c>
      <c r="L898" t="s">
        <v>9974</v>
      </c>
      <c r="M898">
        <v>43</v>
      </c>
      <c r="N898">
        <v>0.5</v>
      </c>
      <c r="O898">
        <v>4630055622115</v>
      </c>
      <c r="Q898" t="s">
        <v>1544</v>
      </c>
      <c r="R898" t="s">
        <v>5418</v>
      </c>
      <c r="S898">
        <v>20</v>
      </c>
      <c r="U898" t="s">
        <v>5456</v>
      </c>
      <c r="V898" t="s">
        <v>5420</v>
      </c>
      <c r="Y898">
        <v>9403601001</v>
      </c>
      <c r="Z898" t="s">
        <v>9975</v>
      </c>
      <c r="AA898" t="s">
        <v>9976</v>
      </c>
      <c r="AB898">
        <v>9250</v>
      </c>
      <c r="AC898">
        <v>7708</v>
      </c>
      <c r="AD898" t="s">
        <v>2472</v>
      </c>
      <c r="AE898">
        <v>0</v>
      </c>
      <c r="AF898">
        <v>0</v>
      </c>
      <c r="AG898" t="s">
        <v>9977</v>
      </c>
      <c r="AH898" t="s">
        <v>9978</v>
      </c>
      <c r="AI898" t="s">
        <v>9979</v>
      </c>
      <c r="AJ898" t="s">
        <v>9980</v>
      </c>
    </row>
    <row r="899" spans="1:59" x14ac:dyDescent="0.3">
      <c r="A899" t="s">
        <v>9981</v>
      </c>
      <c r="B899" t="str">
        <f>"0002092.55"</f>
        <v>0002092.55</v>
      </c>
      <c r="C899" t="s">
        <v>1718</v>
      </c>
      <c r="D899" t="s">
        <v>1050</v>
      </c>
      <c r="E899">
        <v>650</v>
      </c>
      <c r="F899">
        <v>385</v>
      </c>
      <c r="G899">
        <v>60</v>
      </c>
      <c r="I899">
        <v>80</v>
      </c>
      <c r="J899">
        <v>36</v>
      </c>
      <c r="K899">
        <v>0</v>
      </c>
      <c r="L899" s="1">
        <v>45693</v>
      </c>
      <c r="M899">
        <v>4.8</v>
      </c>
      <c r="O899">
        <v>4630055621644</v>
      </c>
      <c r="Q899" t="s">
        <v>1544</v>
      </c>
      <c r="R899" t="s">
        <v>7672</v>
      </c>
      <c r="S899">
        <v>20</v>
      </c>
      <c r="U899" t="s">
        <v>9982</v>
      </c>
      <c r="V899" t="s">
        <v>8121</v>
      </c>
      <c r="Y899">
        <v>9403601001</v>
      </c>
      <c r="Z899" t="s">
        <v>9983</v>
      </c>
      <c r="AA899" t="s">
        <v>9984</v>
      </c>
      <c r="AB899">
        <v>1450</v>
      </c>
      <c r="AC899">
        <v>1208</v>
      </c>
      <c r="AD899" t="s">
        <v>8109</v>
      </c>
      <c r="AE899">
        <v>0</v>
      </c>
      <c r="AF899">
        <v>0</v>
      </c>
      <c r="AG899" t="s">
        <v>9985</v>
      </c>
      <c r="AH899" t="s">
        <v>9986</v>
      </c>
    </row>
    <row r="900" spans="1:59" x14ac:dyDescent="0.3">
      <c r="A900" t="s">
        <v>9987</v>
      </c>
      <c r="B900" t="str">
        <f>"0002074.9"</f>
        <v>0002074.9</v>
      </c>
      <c r="C900" t="s">
        <v>304</v>
      </c>
      <c r="D900" t="s">
        <v>1050</v>
      </c>
      <c r="E900">
        <v>1255</v>
      </c>
      <c r="F900">
        <v>250</v>
      </c>
      <c r="G900">
        <v>50</v>
      </c>
      <c r="K900">
        <v>0</v>
      </c>
      <c r="L900">
        <v>4</v>
      </c>
      <c r="M900">
        <v>3.5</v>
      </c>
      <c r="O900">
        <v>4630055620951</v>
      </c>
      <c r="Q900" t="s">
        <v>1544</v>
      </c>
      <c r="R900" t="s">
        <v>7672</v>
      </c>
      <c r="S900">
        <v>20</v>
      </c>
      <c r="U900" t="s">
        <v>8391</v>
      </c>
      <c r="V900" t="s">
        <v>2355</v>
      </c>
      <c r="Y900">
        <v>9403903000</v>
      </c>
      <c r="Z900" t="s">
        <v>9988</v>
      </c>
      <c r="AA900" t="s">
        <v>9989</v>
      </c>
      <c r="AB900">
        <v>1000</v>
      </c>
      <c r="AC900">
        <v>833</v>
      </c>
      <c r="AD900" t="s">
        <v>3477</v>
      </c>
      <c r="AE900">
        <v>0</v>
      </c>
      <c r="AF900">
        <v>0</v>
      </c>
      <c r="AG900" t="s">
        <v>9990</v>
      </c>
      <c r="AH900" t="s">
        <v>9991</v>
      </c>
      <c r="AI900" t="s">
        <v>9992</v>
      </c>
    </row>
    <row r="901" spans="1:59" x14ac:dyDescent="0.3">
      <c r="A901" t="s">
        <v>9993</v>
      </c>
      <c r="B901" t="str">
        <f>"0002120.105"</f>
        <v>0002120.105</v>
      </c>
      <c r="C901" t="s">
        <v>7710</v>
      </c>
      <c r="D901" t="s">
        <v>1050</v>
      </c>
      <c r="E901">
        <v>1975</v>
      </c>
      <c r="F901">
        <v>920</v>
      </c>
      <c r="G901">
        <v>215</v>
      </c>
      <c r="H901">
        <v>199</v>
      </c>
      <c r="I901">
        <v>103</v>
      </c>
      <c r="J901">
        <v>87</v>
      </c>
      <c r="K901" t="s">
        <v>7670</v>
      </c>
      <c r="L901" t="s">
        <v>7680</v>
      </c>
      <c r="M901">
        <v>72.8</v>
      </c>
      <c r="N901">
        <v>0.33300000000000002</v>
      </c>
      <c r="O901">
        <v>4630055623983</v>
      </c>
      <c r="Q901" t="s">
        <v>1544</v>
      </c>
      <c r="R901" t="s">
        <v>7672</v>
      </c>
      <c r="S901">
        <v>20</v>
      </c>
      <c r="V901" t="s">
        <v>1132</v>
      </c>
      <c r="Y901">
        <v>9403500009</v>
      </c>
      <c r="Z901" t="s">
        <v>9994</v>
      </c>
      <c r="AA901" t="s">
        <v>9995</v>
      </c>
      <c r="AB901">
        <v>14990</v>
      </c>
      <c r="AC901">
        <v>12492</v>
      </c>
      <c r="AD901" t="s">
        <v>2521</v>
      </c>
      <c r="AE901">
        <v>0</v>
      </c>
      <c r="AF901">
        <v>1</v>
      </c>
      <c r="AG901" t="s">
        <v>9996</v>
      </c>
    </row>
    <row r="902" spans="1:59" x14ac:dyDescent="0.3">
      <c r="A902" t="s">
        <v>9997</v>
      </c>
      <c r="B902" t="str">
        <f>"0002120.111"</f>
        <v>0002120.111</v>
      </c>
      <c r="C902" t="s">
        <v>7725</v>
      </c>
      <c r="D902" t="s">
        <v>1050</v>
      </c>
      <c r="E902">
        <v>1975</v>
      </c>
      <c r="F902">
        <v>920</v>
      </c>
      <c r="G902">
        <v>215</v>
      </c>
      <c r="H902">
        <v>199</v>
      </c>
      <c r="I902">
        <v>103</v>
      </c>
      <c r="J902">
        <v>87</v>
      </c>
      <c r="K902" t="s">
        <v>7670</v>
      </c>
      <c r="L902" t="s">
        <v>7680</v>
      </c>
      <c r="M902">
        <v>72.8</v>
      </c>
      <c r="N902">
        <v>0.33300000000000002</v>
      </c>
      <c r="O902">
        <v>4630055624041</v>
      </c>
      <c r="Q902" t="s">
        <v>1544</v>
      </c>
      <c r="R902" t="s">
        <v>7672</v>
      </c>
      <c r="S902">
        <v>20</v>
      </c>
      <c r="V902" t="s">
        <v>1132</v>
      </c>
      <c r="Y902">
        <v>9403500009</v>
      </c>
      <c r="Z902" t="s">
        <v>9998</v>
      </c>
      <c r="AA902" t="s">
        <v>9999</v>
      </c>
      <c r="AB902">
        <v>14990</v>
      </c>
      <c r="AC902">
        <v>12492</v>
      </c>
      <c r="AD902" t="s">
        <v>2521</v>
      </c>
      <c r="AE902">
        <v>0</v>
      </c>
      <c r="AF902">
        <v>2</v>
      </c>
      <c r="AG902" t="s">
        <v>10000</v>
      </c>
      <c r="AH902" t="s">
        <v>10001</v>
      </c>
    </row>
    <row r="903" spans="1:59" x14ac:dyDescent="0.3">
      <c r="A903" t="s">
        <v>10002</v>
      </c>
      <c r="B903" t="str">
        <f>"0001033.5.12"</f>
        <v>0001033.5.12</v>
      </c>
      <c r="C903" t="s">
        <v>1131</v>
      </c>
      <c r="D903" t="s">
        <v>1050</v>
      </c>
      <c r="E903">
        <v>1760</v>
      </c>
      <c r="F903">
        <v>720</v>
      </c>
      <c r="G903">
        <v>210</v>
      </c>
      <c r="H903">
        <v>170</v>
      </c>
      <c r="I903">
        <v>60</v>
      </c>
      <c r="J903">
        <v>110</v>
      </c>
      <c r="K903" t="s">
        <v>1051</v>
      </c>
      <c r="L903" t="s">
        <v>1094</v>
      </c>
      <c r="M903">
        <v>74.099999999999994</v>
      </c>
      <c r="N903">
        <v>0.5</v>
      </c>
      <c r="O903">
        <v>4630074144124</v>
      </c>
      <c r="Q903" t="s">
        <v>88</v>
      </c>
      <c r="S903">
        <v>10</v>
      </c>
      <c r="U903" t="s">
        <v>1053</v>
      </c>
      <c r="V903" t="s">
        <v>1132</v>
      </c>
      <c r="Y903">
        <v>9403500001</v>
      </c>
      <c r="Z903" t="s">
        <v>10003</v>
      </c>
      <c r="AA903" t="s">
        <v>10004</v>
      </c>
      <c r="AB903">
        <v>18000</v>
      </c>
      <c r="AC903">
        <v>15000</v>
      </c>
      <c r="AD903" t="s">
        <v>1057</v>
      </c>
      <c r="AE903">
        <v>0</v>
      </c>
      <c r="AF903">
        <v>0</v>
      </c>
      <c r="AG903" t="s">
        <v>10005</v>
      </c>
      <c r="AH903" t="s">
        <v>10006</v>
      </c>
      <c r="AI903" t="s">
        <v>10007</v>
      </c>
      <c r="AJ903" t="s">
        <v>10008</v>
      </c>
      <c r="AK903" t="s">
        <v>10009</v>
      </c>
      <c r="AL903" t="s">
        <v>10010</v>
      </c>
      <c r="AM903" t="s">
        <v>10011</v>
      </c>
      <c r="AN903" t="s">
        <v>10012</v>
      </c>
      <c r="AO903" t="s">
        <v>10013</v>
      </c>
      <c r="AP903" t="s">
        <v>10014</v>
      </c>
      <c r="AQ903" t="s">
        <v>10015</v>
      </c>
      <c r="AR903" t="s">
        <v>10016</v>
      </c>
      <c r="AS903" t="s">
        <v>10017</v>
      </c>
      <c r="AT903" t="s">
        <v>10018</v>
      </c>
      <c r="AU903" t="s">
        <v>10019</v>
      </c>
      <c r="AV903" t="s">
        <v>10020</v>
      </c>
      <c r="AW903" t="s">
        <v>10021</v>
      </c>
      <c r="AX903" t="s">
        <v>10022</v>
      </c>
      <c r="AY903" t="s">
        <v>10023</v>
      </c>
      <c r="AZ903" t="s">
        <v>10024</v>
      </c>
      <c r="BA903" t="s">
        <v>10025</v>
      </c>
      <c r="BB903" t="s">
        <v>10026</v>
      </c>
      <c r="BC903" t="s">
        <v>10027</v>
      </c>
      <c r="BD903" t="s">
        <v>10028</v>
      </c>
      <c r="BE903" t="s">
        <v>10029</v>
      </c>
      <c r="BF903" t="s">
        <v>10030</v>
      </c>
      <c r="BG903" t="s">
        <v>10031</v>
      </c>
    </row>
    <row r="904" spans="1:59" x14ac:dyDescent="0.3">
      <c r="A904" t="s">
        <v>10032</v>
      </c>
      <c r="B904" t="str">
        <f>"0002093.115"</f>
        <v>0002093.115</v>
      </c>
      <c r="C904" t="s">
        <v>7755</v>
      </c>
      <c r="D904" t="s">
        <v>1050</v>
      </c>
      <c r="E904">
        <v>855</v>
      </c>
      <c r="F904">
        <v>385</v>
      </c>
      <c r="G904">
        <v>60</v>
      </c>
      <c r="I904">
        <v>80</v>
      </c>
      <c r="J904">
        <v>36</v>
      </c>
      <c r="K904">
        <v>0</v>
      </c>
      <c r="L904" s="1">
        <v>45814</v>
      </c>
      <c r="M904">
        <v>6.2</v>
      </c>
      <c r="O904">
        <v>4630055621729</v>
      </c>
      <c r="Q904" t="s">
        <v>1544</v>
      </c>
      <c r="R904" t="s">
        <v>7672</v>
      </c>
      <c r="S904">
        <v>20</v>
      </c>
      <c r="U904" t="s">
        <v>10033</v>
      </c>
      <c r="V904" t="s">
        <v>8121</v>
      </c>
      <c r="Y904">
        <v>9403601001</v>
      </c>
      <c r="Z904" t="s">
        <v>10034</v>
      </c>
      <c r="AA904" t="s">
        <v>10035</v>
      </c>
      <c r="AB904">
        <v>1750</v>
      </c>
      <c r="AC904">
        <v>1458</v>
      </c>
      <c r="AD904" t="s">
        <v>8109</v>
      </c>
      <c r="AE904">
        <v>0</v>
      </c>
      <c r="AF904">
        <v>0</v>
      </c>
      <c r="AG904" t="s">
        <v>10036</v>
      </c>
    </row>
    <row r="905" spans="1:59" x14ac:dyDescent="0.3">
      <c r="A905" t="s">
        <v>10037</v>
      </c>
      <c r="B905" t="str">
        <f>"0002316-8"</f>
        <v>0002316-8</v>
      </c>
      <c r="C905" t="s">
        <v>658</v>
      </c>
      <c r="D905" t="s">
        <v>86</v>
      </c>
      <c r="E905">
        <v>950</v>
      </c>
      <c r="F905">
        <v>500</v>
      </c>
      <c r="G905">
        <v>50</v>
      </c>
      <c r="K905">
        <v>0</v>
      </c>
      <c r="L905" s="2">
        <v>13881</v>
      </c>
      <c r="M905">
        <v>1.3</v>
      </c>
      <c r="O905">
        <v>4630074144100</v>
      </c>
      <c r="Q905" t="s">
        <v>1544</v>
      </c>
      <c r="S905">
        <v>20</v>
      </c>
      <c r="U905" t="s">
        <v>10038</v>
      </c>
      <c r="V905" t="s">
        <v>6261</v>
      </c>
      <c r="Y905">
        <v>3918109000</v>
      </c>
      <c r="Z905" t="s">
        <v>10039</v>
      </c>
      <c r="AA905" t="s">
        <v>10040</v>
      </c>
      <c r="AB905">
        <v>1990</v>
      </c>
      <c r="AC905">
        <v>1658</v>
      </c>
      <c r="AD905" t="s">
        <v>6264</v>
      </c>
      <c r="AE905">
        <v>0</v>
      </c>
      <c r="AF905">
        <v>0</v>
      </c>
      <c r="AG905" t="s">
        <v>10041</v>
      </c>
      <c r="AH905" t="s">
        <v>10042</v>
      </c>
      <c r="AI905" t="s">
        <v>10043</v>
      </c>
      <c r="AJ905" t="s">
        <v>10044</v>
      </c>
      <c r="AK905" t="s">
        <v>10045</v>
      </c>
      <c r="AL905" t="s">
        <v>10046</v>
      </c>
      <c r="AM905" t="s">
        <v>10047</v>
      </c>
    </row>
    <row r="906" spans="1:59" x14ac:dyDescent="0.3">
      <c r="A906" t="s">
        <v>10048</v>
      </c>
      <c r="B906" t="str">
        <f>"0002317-8"</f>
        <v>0002317-8</v>
      </c>
      <c r="C906" t="s">
        <v>658</v>
      </c>
      <c r="D906" t="s">
        <v>86</v>
      </c>
      <c r="E906">
        <v>950</v>
      </c>
      <c r="F906">
        <v>1000</v>
      </c>
      <c r="G906">
        <v>50</v>
      </c>
      <c r="K906">
        <v>0</v>
      </c>
      <c r="L906" s="1">
        <v>45810</v>
      </c>
      <c r="M906">
        <v>2.44</v>
      </c>
      <c r="O906">
        <v>4630074144117</v>
      </c>
      <c r="Q906" t="s">
        <v>1544</v>
      </c>
      <c r="S906">
        <v>20</v>
      </c>
      <c r="U906" t="s">
        <v>10038</v>
      </c>
      <c r="V906" t="s">
        <v>10049</v>
      </c>
      <c r="Y906">
        <v>3918109000</v>
      </c>
      <c r="Z906" t="s">
        <v>10050</v>
      </c>
      <c r="AA906" t="s">
        <v>10051</v>
      </c>
      <c r="AB906">
        <v>3490</v>
      </c>
      <c r="AC906">
        <v>2908</v>
      </c>
      <c r="AD906" t="s">
        <v>6264</v>
      </c>
      <c r="AE906">
        <v>0</v>
      </c>
      <c r="AF906">
        <v>0</v>
      </c>
      <c r="AG906" t="s">
        <v>10052</v>
      </c>
      <c r="AH906" t="s">
        <v>10053</v>
      </c>
      <c r="AI906" t="s">
        <v>10054</v>
      </c>
      <c r="AJ906" t="s">
        <v>10055</v>
      </c>
      <c r="AK906" t="s">
        <v>10056</v>
      </c>
      <c r="AL906" t="s">
        <v>10057</v>
      </c>
      <c r="AM906" t="s">
        <v>10058</v>
      </c>
      <c r="AN906" t="s">
        <v>10059</v>
      </c>
      <c r="AO906" t="s">
        <v>10060</v>
      </c>
    </row>
    <row r="907" spans="1:59" x14ac:dyDescent="0.3">
      <c r="A907" t="s">
        <v>10061</v>
      </c>
      <c r="B907" t="str">
        <f>"0001549.9"</f>
        <v>0001549.9</v>
      </c>
      <c r="C907" t="s">
        <v>304</v>
      </c>
      <c r="D907" t="s">
        <v>1050</v>
      </c>
      <c r="E907">
        <v>1125</v>
      </c>
      <c r="F907">
        <v>355</v>
      </c>
      <c r="G907">
        <v>74</v>
      </c>
      <c r="I907">
        <v>107</v>
      </c>
      <c r="J907">
        <v>30</v>
      </c>
      <c r="K907">
        <v>0</v>
      </c>
      <c r="L907">
        <v>13</v>
      </c>
      <c r="M907">
        <v>12</v>
      </c>
      <c r="O907">
        <v>4620031187042</v>
      </c>
      <c r="Q907" t="s">
        <v>1544</v>
      </c>
      <c r="R907" t="s">
        <v>4004</v>
      </c>
      <c r="S907">
        <v>20</v>
      </c>
      <c r="U907" t="s">
        <v>10062</v>
      </c>
      <c r="Y907">
        <v>9403601001</v>
      </c>
      <c r="Z907" t="s">
        <v>10063</v>
      </c>
      <c r="AA907" t="s">
        <v>10064</v>
      </c>
      <c r="AB907">
        <v>2000</v>
      </c>
      <c r="AC907">
        <v>1667</v>
      </c>
      <c r="AD907" t="s">
        <v>8109</v>
      </c>
      <c r="AE907">
        <v>0</v>
      </c>
      <c r="AF907">
        <v>0</v>
      </c>
      <c r="AG907" t="s">
        <v>10065</v>
      </c>
      <c r="AH907" t="s">
        <v>10066</v>
      </c>
    </row>
    <row r="908" spans="1:59" x14ac:dyDescent="0.3">
      <c r="A908" t="s">
        <v>10067</v>
      </c>
      <c r="B908" t="str">
        <f>"0002315-04"</f>
        <v>0002315-04</v>
      </c>
      <c r="C908" t="s">
        <v>85</v>
      </c>
      <c r="D908" t="s">
        <v>1831</v>
      </c>
      <c r="E908">
        <v>540</v>
      </c>
      <c r="F908">
        <v>190</v>
      </c>
      <c r="G908">
        <v>770</v>
      </c>
      <c r="H908">
        <v>74</v>
      </c>
      <c r="I908">
        <v>72</v>
      </c>
      <c r="J908">
        <v>100</v>
      </c>
      <c r="K908" t="s">
        <v>10068</v>
      </c>
      <c r="L908" s="2">
        <v>23863</v>
      </c>
      <c r="M908">
        <v>4.8</v>
      </c>
      <c r="O908">
        <v>4630074143929</v>
      </c>
      <c r="Q908" t="s">
        <v>321</v>
      </c>
      <c r="S908">
        <v>10</v>
      </c>
      <c r="U908" t="s">
        <v>1832</v>
      </c>
      <c r="V908" t="s">
        <v>1833</v>
      </c>
      <c r="Y908">
        <v>9401710009</v>
      </c>
      <c r="Z908" t="s">
        <v>10069</v>
      </c>
      <c r="AA908" t="s">
        <v>10070</v>
      </c>
      <c r="AB908">
        <v>2990</v>
      </c>
      <c r="AC908">
        <v>2492</v>
      </c>
      <c r="AD908" t="s">
        <v>1836</v>
      </c>
      <c r="AE908">
        <v>0</v>
      </c>
      <c r="AF908">
        <v>0</v>
      </c>
      <c r="AG908" t="s">
        <v>10071</v>
      </c>
      <c r="AH908" t="s">
        <v>10072</v>
      </c>
      <c r="AI908" t="s">
        <v>10073</v>
      </c>
      <c r="AJ908" t="s">
        <v>10074</v>
      </c>
      <c r="AK908" t="s">
        <v>10075</v>
      </c>
      <c r="AL908" t="s">
        <v>10076</v>
      </c>
      <c r="AM908" t="s">
        <v>10077</v>
      </c>
      <c r="AN908" t="s">
        <v>10078</v>
      </c>
      <c r="AO908" t="s">
        <v>10079</v>
      </c>
      <c r="AP908" t="s">
        <v>10080</v>
      </c>
    </row>
    <row r="909" spans="1:59" x14ac:dyDescent="0.3">
      <c r="A909" t="s">
        <v>10081</v>
      </c>
      <c r="B909" t="str">
        <f>"0002238.9"</f>
        <v>0002238.9</v>
      </c>
      <c r="C909" t="s">
        <v>304</v>
      </c>
      <c r="D909" t="s">
        <v>1050</v>
      </c>
      <c r="E909">
        <v>1185</v>
      </c>
      <c r="F909">
        <v>660</v>
      </c>
      <c r="G909">
        <v>110</v>
      </c>
      <c r="I909">
        <v>113</v>
      </c>
      <c r="J909">
        <v>60</v>
      </c>
      <c r="K909">
        <v>0</v>
      </c>
      <c r="L909" s="1">
        <v>45773</v>
      </c>
      <c r="M909">
        <v>24.4</v>
      </c>
      <c r="N909">
        <v>0.5</v>
      </c>
      <c r="O909">
        <v>4630074145374</v>
      </c>
      <c r="Q909" t="s">
        <v>1544</v>
      </c>
      <c r="R909" t="s">
        <v>7672</v>
      </c>
      <c r="S909">
        <v>20</v>
      </c>
      <c r="U909" t="s">
        <v>10082</v>
      </c>
      <c r="V909" t="s">
        <v>4460</v>
      </c>
      <c r="Y909">
        <v>9403609009</v>
      </c>
      <c r="Z909" t="s">
        <v>10083</v>
      </c>
      <c r="AA909" t="s">
        <v>10084</v>
      </c>
      <c r="AB909">
        <v>2490</v>
      </c>
      <c r="AC909">
        <v>2075</v>
      </c>
      <c r="AD909" t="s">
        <v>3841</v>
      </c>
      <c r="AE909">
        <v>0</v>
      </c>
      <c r="AF909">
        <v>0</v>
      </c>
      <c r="AG909" t="s">
        <v>10085</v>
      </c>
    </row>
    <row r="910" spans="1:59" x14ac:dyDescent="0.3">
      <c r="A910" t="s">
        <v>10086</v>
      </c>
      <c r="B910" t="str">
        <f>"0002238.42"</f>
        <v>0002238.42</v>
      </c>
      <c r="C910" t="s">
        <v>1644</v>
      </c>
      <c r="D910" t="s">
        <v>1050</v>
      </c>
      <c r="E910">
        <v>1185</v>
      </c>
      <c r="F910">
        <v>660</v>
      </c>
      <c r="G910">
        <v>110</v>
      </c>
      <c r="I910">
        <v>113</v>
      </c>
      <c r="J910">
        <v>60</v>
      </c>
      <c r="K910">
        <v>0</v>
      </c>
      <c r="L910" s="1">
        <v>45773</v>
      </c>
      <c r="M910">
        <v>24.4</v>
      </c>
      <c r="N910">
        <v>0.5</v>
      </c>
      <c r="O910">
        <v>4630074145381</v>
      </c>
      <c r="Q910" t="s">
        <v>1544</v>
      </c>
      <c r="R910" t="s">
        <v>7672</v>
      </c>
      <c r="S910">
        <v>20</v>
      </c>
      <c r="U910" t="s">
        <v>10082</v>
      </c>
      <c r="V910" t="s">
        <v>4460</v>
      </c>
      <c r="Y910">
        <v>9403609009</v>
      </c>
      <c r="Z910" t="s">
        <v>10087</v>
      </c>
      <c r="AA910" t="s">
        <v>10088</v>
      </c>
      <c r="AB910">
        <v>2490</v>
      </c>
      <c r="AC910">
        <v>2075</v>
      </c>
      <c r="AD910" t="s">
        <v>3841</v>
      </c>
      <c r="AE910">
        <v>0</v>
      </c>
      <c r="AF910">
        <v>0</v>
      </c>
      <c r="AG910" t="s">
        <v>10089</v>
      </c>
    </row>
    <row r="911" spans="1:59" x14ac:dyDescent="0.3">
      <c r="A911" t="s">
        <v>10090</v>
      </c>
      <c r="B911" t="str">
        <f>"0002238.55"</f>
        <v>0002238.55</v>
      </c>
      <c r="C911" t="s">
        <v>1718</v>
      </c>
      <c r="D911" t="s">
        <v>1050</v>
      </c>
      <c r="E911">
        <v>1185</v>
      </c>
      <c r="F911">
        <v>660</v>
      </c>
      <c r="G911">
        <v>110</v>
      </c>
      <c r="I911">
        <v>113</v>
      </c>
      <c r="J911">
        <v>60</v>
      </c>
      <c r="K911">
        <v>0</v>
      </c>
      <c r="L911" s="1">
        <v>45773</v>
      </c>
      <c r="M911">
        <v>24.4</v>
      </c>
      <c r="N911">
        <v>0.5</v>
      </c>
      <c r="O911">
        <v>4630074145367</v>
      </c>
      <c r="Q911" t="s">
        <v>1544</v>
      </c>
      <c r="R911" t="s">
        <v>7672</v>
      </c>
      <c r="S911">
        <v>20</v>
      </c>
      <c r="U911" t="s">
        <v>10082</v>
      </c>
      <c r="V911" t="s">
        <v>4460</v>
      </c>
      <c r="Y911">
        <v>9403609009</v>
      </c>
      <c r="Z911" t="s">
        <v>10091</v>
      </c>
      <c r="AA911" t="s">
        <v>10092</v>
      </c>
      <c r="AB911">
        <v>2490</v>
      </c>
      <c r="AC911">
        <v>2075</v>
      </c>
      <c r="AD911" t="s">
        <v>3841</v>
      </c>
      <c r="AE911">
        <v>0</v>
      </c>
      <c r="AF911">
        <v>0</v>
      </c>
      <c r="AG911" t="s">
        <v>10093</v>
      </c>
    </row>
    <row r="912" spans="1:59" x14ac:dyDescent="0.3">
      <c r="A912" t="s">
        <v>10094</v>
      </c>
      <c r="B912" t="str">
        <f>"0002238.51"</f>
        <v>0002238.51</v>
      </c>
      <c r="C912" t="s">
        <v>1718</v>
      </c>
      <c r="D912" t="s">
        <v>1050</v>
      </c>
      <c r="E912">
        <v>1185</v>
      </c>
      <c r="F912">
        <v>660</v>
      </c>
      <c r="G912">
        <v>110</v>
      </c>
      <c r="I912">
        <v>113</v>
      </c>
      <c r="J912">
        <v>60</v>
      </c>
      <c r="K912">
        <v>0</v>
      </c>
      <c r="L912" s="1">
        <v>45773</v>
      </c>
      <c r="M912">
        <v>24.4</v>
      </c>
      <c r="N912">
        <v>0.5</v>
      </c>
      <c r="O912">
        <v>4630074145343</v>
      </c>
      <c r="Q912" t="s">
        <v>1544</v>
      </c>
      <c r="R912" t="s">
        <v>7672</v>
      </c>
      <c r="S912">
        <v>20</v>
      </c>
      <c r="U912" t="s">
        <v>10082</v>
      </c>
      <c r="V912" t="s">
        <v>4460</v>
      </c>
      <c r="Y912">
        <v>9403609009</v>
      </c>
      <c r="Z912" t="s">
        <v>10095</v>
      </c>
      <c r="AA912" t="s">
        <v>10096</v>
      </c>
      <c r="AB912">
        <v>2490</v>
      </c>
      <c r="AC912">
        <v>2075</v>
      </c>
      <c r="AD912" t="s">
        <v>3841</v>
      </c>
      <c r="AE912">
        <v>0</v>
      </c>
      <c r="AF912">
        <v>0</v>
      </c>
      <c r="AG912" t="s">
        <v>10097</v>
      </c>
    </row>
    <row r="913" spans="1:40" x14ac:dyDescent="0.3">
      <c r="A913" t="s">
        <v>10098</v>
      </c>
      <c r="B913" t="str">
        <f>"0002278.9"</f>
        <v>0002278.9</v>
      </c>
      <c r="C913" t="s">
        <v>304</v>
      </c>
      <c r="D913" t="s">
        <v>1050</v>
      </c>
      <c r="E913">
        <v>1260</v>
      </c>
      <c r="F913">
        <v>745</v>
      </c>
      <c r="G913">
        <v>383</v>
      </c>
      <c r="H913">
        <v>190</v>
      </c>
      <c r="I913">
        <v>65</v>
      </c>
      <c r="J913">
        <v>106</v>
      </c>
      <c r="K913" s="2">
        <v>435006</v>
      </c>
      <c r="L913" t="s">
        <v>10099</v>
      </c>
      <c r="M913">
        <v>82.2</v>
      </c>
      <c r="N913">
        <v>0.25</v>
      </c>
      <c r="O913">
        <v>4630074143189</v>
      </c>
      <c r="Q913" t="s">
        <v>1544</v>
      </c>
      <c r="R913" t="s">
        <v>4248</v>
      </c>
      <c r="S913">
        <v>10</v>
      </c>
      <c r="U913" t="s">
        <v>10100</v>
      </c>
      <c r="V913" t="s">
        <v>1132</v>
      </c>
      <c r="Y913">
        <v>9403500001</v>
      </c>
      <c r="Z913" t="s">
        <v>10101</v>
      </c>
      <c r="AA913" t="s">
        <v>10102</v>
      </c>
      <c r="AB913">
        <v>14990</v>
      </c>
      <c r="AC913">
        <v>12492</v>
      </c>
      <c r="AD913" t="s">
        <v>1057</v>
      </c>
      <c r="AE913">
        <v>0</v>
      </c>
      <c r="AF913">
        <v>0</v>
      </c>
      <c r="AG913" t="s">
        <v>10103</v>
      </c>
      <c r="AH913" t="s">
        <v>10104</v>
      </c>
      <c r="AI913" t="s">
        <v>10105</v>
      </c>
      <c r="AJ913" t="s">
        <v>10106</v>
      </c>
      <c r="AK913" t="s">
        <v>10107</v>
      </c>
      <c r="AL913" t="s">
        <v>10108</v>
      </c>
      <c r="AM913" t="s">
        <v>10109</v>
      </c>
    </row>
    <row r="914" spans="1:40" x14ac:dyDescent="0.3">
      <c r="A914" t="s">
        <v>10110</v>
      </c>
      <c r="B914" t="str">
        <f>"0002276.9"</f>
        <v>0002276.9</v>
      </c>
      <c r="C914" t="s">
        <v>304</v>
      </c>
      <c r="D914" t="s">
        <v>1050</v>
      </c>
      <c r="E914">
        <v>1260</v>
      </c>
      <c r="F914">
        <v>745</v>
      </c>
      <c r="G914">
        <v>383</v>
      </c>
      <c r="H914">
        <v>190</v>
      </c>
      <c r="I914">
        <v>65</v>
      </c>
      <c r="J914">
        <v>106</v>
      </c>
      <c r="K914" s="2">
        <v>435006</v>
      </c>
      <c r="L914" t="s">
        <v>10099</v>
      </c>
      <c r="M914">
        <v>82.2</v>
      </c>
      <c r="N914">
        <v>0.25</v>
      </c>
      <c r="O914">
        <v>4630074143127</v>
      </c>
      <c r="Q914" t="s">
        <v>1544</v>
      </c>
      <c r="R914" t="s">
        <v>4248</v>
      </c>
      <c r="S914">
        <v>10</v>
      </c>
      <c r="U914" t="s">
        <v>10100</v>
      </c>
      <c r="V914" t="s">
        <v>1132</v>
      </c>
      <c r="Y914">
        <v>9403500001</v>
      </c>
      <c r="Z914" t="s">
        <v>10111</v>
      </c>
      <c r="AA914" t="s">
        <v>10112</v>
      </c>
      <c r="AB914">
        <v>15490</v>
      </c>
      <c r="AC914">
        <v>12908</v>
      </c>
      <c r="AD914" t="s">
        <v>1057</v>
      </c>
      <c r="AE914">
        <v>0</v>
      </c>
      <c r="AF914">
        <v>0</v>
      </c>
      <c r="AG914" t="s">
        <v>10113</v>
      </c>
      <c r="AH914" t="s">
        <v>10114</v>
      </c>
      <c r="AI914" t="s">
        <v>10115</v>
      </c>
      <c r="AJ914" t="s">
        <v>10116</v>
      </c>
      <c r="AK914" t="s">
        <v>10117</v>
      </c>
      <c r="AL914" t="s">
        <v>10118</v>
      </c>
      <c r="AM914" t="s">
        <v>10119</v>
      </c>
      <c r="AN914" t="s">
        <v>10120</v>
      </c>
    </row>
    <row r="915" spans="1:40" x14ac:dyDescent="0.3">
      <c r="A915" t="s">
        <v>10121</v>
      </c>
      <c r="B915" t="str">
        <f>"0002276.62"</f>
        <v>0002276.62</v>
      </c>
      <c r="C915" t="s">
        <v>10122</v>
      </c>
      <c r="D915" t="s">
        <v>1050</v>
      </c>
      <c r="E915">
        <v>1260</v>
      </c>
      <c r="F915">
        <v>745</v>
      </c>
      <c r="G915">
        <v>383</v>
      </c>
      <c r="H915">
        <v>190</v>
      </c>
      <c r="I915">
        <v>65</v>
      </c>
      <c r="J915">
        <v>106</v>
      </c>
      <c r="K915" s="2">
        <v>435006</v>
      </c>
      <c r="L915" t="s">
        <v>10099</v>
      </c>
      <c r="M915">
        <v>82.2</v>
      </c>
      <c r="N915">
        <v>0.25</v>
      </c>
      <c r="O915">
        <v>4630074143141</v>
      </c>
      <c r="Q915" t="s">
        <v>1544</v>
      </c>
      <c r="R915" t="s">
        <v>4248</v>
      </c>
      <c r="S915">
        <v>10</v>
      </c>
      <c r="U915" t="s">
        <v>10100</v>
      </c>
      <c r="V915" t="s">
        <v>1132</v>
      </c>
      <c r="Y915">
        <v>9403500001</v>
      </c>
      <c r="Z915" t="s">
        <v>10123</v>
      </c>
      <c r="AA915" t="s">
        <v>10124</v>
      </c>
      <c r="AB915">
        <v>15490</v>
      </c>
      <c r="AC915">
        <v>12908</v>
      </c>
      <c r="AD915" t="s">
        <v>1057</v>
      </c>
      <c r="AE915">
        <v>0</v>
      </c>
      <c r="AF915">
        <v>0</v>
      </c>
      <c r="AG915" t="s">
        <v>10125</v>
      </c>
      <c r="AH915" t="s">
        <v>10126</v>
      </c>
      <c r="AI915" t="s">
        <v>10127</v>
      </c>
      <c r="AJ915" t="s">
        <v>10128</v>
      </c>
      <c r="AK915" t="s">
        <v>10129</v>
      </c>
      <c r="AL915" t="s">
        <v>10130</v>
      </c>
      <c r="AM915" t="s">
        <v>10131</v>
      </c>
      <c r="AN915" t="s">
        <v>10132</v>
      </c>
    </row>
    <row r="916" spans="1:40" x14ac:dyDescent="0.3">
      <c r="A916" t="s">
        <v>10133</v>
      </c>
      <c r="B916" t="str">
        <f>"0002276.55"</f>
        <v>0002276.55</v>
      </c>
      <c r="C916" t="s">
        <v>1718</v>
      </c>
      <c r="D916" t="s">
        <v>1050</v>
      </c>
      <c r="E916">
        <v>1260</v>
      </c>
      <c r="F916">
        <v>745</v>
      </c>
      <c r="G916">
        <v>383</v>
      </c>
      <c r="H916">
        <v>190</v>
      </c>
      <c r="I916">
        <v>65</v>
      </c>
      <c r="J916">
        <v>106</v>
      </c>
      <c r="K916" s="2">
        <v>435006</v>
      </c>
      <c r="L916" t="s">
        <v>10099</v>
      </c>
      <c r="M916">
        <v>82.2</v>
      </c>
      <c r="N916">
        <v>0.25</v>
      </c>
      <c r="O916">
        <v>4630074143134</v>
      </c>
      <c r="Q916" t="s">
        <v>1544</v>
      </c>
      <c r="R916" t="s">
        <v>4248</v>
      </c>
      <c r="S916">
        <v>10</v>
      </c>
      <c r="U916" t="s">
        <v>10100</v>
      </c>
      <c r="V916" t="s">
        <v>1132</v>
      </c>
      <c r="Y916">
        <v>9403500001</v>
      </c>
      <c r="Z916" t="s">
        <v>10134</v>
      </c>
      <c r="AA916" t="s">
        <v>10135</v>
      </c>
      <c r="AB916">
        <v>15490</v>
      </c>
      <c r="AC916">
        <v>12908</v>
      </c>
      <c r="AD916" t="s">
        <v>1057</v>
      </c>
      <c r="AE916">
        <v>0</v>
      </c>
      <c r="AF916">
        <v>0</v>
      </c>
      <c r="AG916" t="s">
        <v>10136</v>
      </c>
      <c r="AH916" t="s">
        <v>10137</v>
      </c>
      <c r="AI916" t="s">
        <v>10138</v>
      </c>
      <c r="AJ916" t="s">
        <v>10139</v>
      </c>
      <c r="AK916" t="s">
        <v>10140</v>
      </c>
      <c r="AL916" t="s">
        <v>10141</v>
      </c>
      <c r="AM916" t="s">
        <v>10142</v>
      </c>
      <c r="AN916" t="s">
        <v>10143</v>
      </c>
    </row>
    <row r="917" spans="1:40" x14ac:dyDescent="0.3">
      <c r="A917" t="s">
        <v>10144</v>
      </c>
      <c r="B917" t="str">
        <f>"0002277.9"</f>
        <v>0002277.9</v>
      </c>
      <c r="C917" t="s">
        <v>304</v>
      </c>
      <c r="D917" t="s">
        <v>1050</v>
      </c>
      <c r="E917">
        <v>1260</v>
      </c>
      <c r="F917">
        <v>745</v>
      </c>
      <c r="G917">
        <v>383</v>
      </c>
      <c r="H917">
        <v>190</v>
      </c>
      <c r="I917">
        <v>65</v>
      </c>
      <c r="J917">
        <v>106</v>
      </c>
      <c r="K917" s="2">
        <v>435006</v>
      </c>
      <c r="L917" t="s">
        <v>10099</v>
      </c>
      <c r="M917">
        <v>82.2</v>
      </c>
      <c r="N917">
        <v>0.25</v>
      </c>
      <c r="O917">
        <v>4630074143158</v>
      </c>
      <c r="Q917" t="s">
        <v>1544</v>
      </c>
      <c r="R917" t="s">
        <v>4248</v>
      </c>
      <c r="S917">
        <v>10</v>
      </c>
      <c r="U917" t="s">
        <v>10100</v>
      </c>
      <c r="V917" t="s">
        <v>1132</v>
      </c>
      <c r="Y917">
        <v>9403500001</v>
      </c>
      <c r="Z917" t="s">
        <v>10145</v>
      </c>
      <c r="AA917" t="s">
        <v>10146</v>
      </c>
      <c r="AB917">
        <v>16490</v>
      </c>
      <c r="AC917">
        <v>13742</v>
      </c>
      <c r="AD917" t="s">
        <v>1057</v>
      </c>
      <c r="AE917">
        <v>0</v>
      </c>
      <c r="AF917">
        <v>0</v>
      </c>
      <c r="AG917" t="s">
        <v>10147</v>
      </c>
      <c r="AH917" t="s">
        <v>10148</v>
      </c>
      <c r="AI917" t="s">
        <v>10149</v>
      </c>
      <c r="AJ917" t="s">
        <v>10150</v>
      </c>
      <c r="AK917" t="s">
        <v>10151</v>
      </c>
      <c r="AL917" t="s">
        <v>10152</v>
      </c>
      <c r="AM917" t="s">
        <v>10153</v>
      </c>
    </row>
    <row r="918" spans="1:40" x14ac:dyDescent="0.3">
      <c r="A918" t="s">
        <v>10154</v>
      </c>
      <c r="B918" t="str">
        <f>"0002277.55"</f>
        <v>0002277.55</v>
      </c>
      <c r="C918" t="s">
        <v>1718</v>
      </c>
      <c r="D918" t="s">
        <v>1050</v>
      </c>
      <c r="E918">
        <v>1260</v>
      </c>
      <c r="F918">
        <v>745</v>
      </c>
      <c r="G918">
        <v>383</v>
      </c>
      <c r="H918">
        <v>190</v>
      </c>
      <c r="I918">
        <v>65</v>
      </c>
      <c r="J918">
        <v>106</v>
      </c>
      <c r="K918" s="2">
        <v>435006</v>
      </c>
      <c r="L918" t="s">
        <v>10099</v>
      </c>
      <c r="M918">
        <v>82.2</v>
      </c>
      <c r="N918">
        <v>0.25</v>
      </c>
      <c r="O918">
        <v>4630074143165</v>
      </c>
      <c r="Q918" t="s">
        <v>1544</v>
      </c>
      <c r="R918" t="s">
        <v>4248</v>
      </c>
      <c r="S918">
        <v>10</v>
      </c>
      <c r="U918" t="s">
        <v>10100</v>
      </c>
      <c r="V918" t="s">
        <v>1132</v>
      </c>
      <c r="Y918">
        <v>9403500001</v>
      </c>
      <c r="Z918" t="s">
        <v>10155</v>
      </c>
      <c r="AA918" t="s">
        <v>10156</v>
      </c>
      <c r="AB918">
        <v>16490</v>
      </c>
      <c r="AC918">
        <v>13742</v>
      </c>
      <c r="AD918" t="s">
        <v>1057</v>
      </c>
      <c r="AE918">
        <v>0</v>
      </c>
      <c r="AF918">
        <v>0</v>
      </c>
      <c r="AG918" t="s">
        <v>10157</v>
      </c>
      <c r="AH918" t="s">
        <v>10158</v>
      </c>
      <c r="AI918" t="s">
        <v>10159</v>
      </c>
      <c r="AJ918" t="s">
        <v>10160</v>
      </c>
      <c r="AK918" t="s">
        <v>10161</v>
      </c>
      <c r="AL918" t="s">
        <v>10162</v>
      </c>
      <c r="AM918" t="s">
        <v>10163</v>
      </c>
      <c r="AN918" t="s">
        <v>10164</v>
      </c>
    </row>
    <row r="919" spans="1:40" x14ac:dyDescent="0.3">
      <c r="A919" t="s">
        <v>10165</v>
      </c>
      <c r="B919" t="str">
        <f>"0002277.62"</f>
        <v>0002277.62</v>
      </c>
      <c r="C919" t="s">
        <v>10122</v>
      </c>
      <c r="D919" t="s">
        <v>1050</v>
      </c>
      <c r="E919">
        <v>1260</v>
      </c>
      <c r="F919">
        <v>745</v>
      </c>
      <c r="G919">
        <v>383</v>
      </c>
      <c r="H919">
        <v>190</v>
      </c>
      <c r="I919">
        <v>65</v>
      </c>
      <c r="J919">
        <v>106</v>
      </c>
      <c r="K919" s="2">
        <v>435006</v>
      </c>
      <c r="L919" t="s">
        <v>10099</v>
      </c>
      <c r="M919">
        <v>82.2</v>
      </c>
      <c r="N919">
        <v>0.25</v>
      </c>
      <c r="O919">
        <v>4630074143172</v>
      </c>
      <c r="Q919" t="s">
        <v>1544</v>
      </c>
      <c r="R919" t="s">
        <v>4248</v>
      </c>
      <c r="S919">
        <v>10</v>
      </c>
      <c r="U919" t="s">
        <v>10100</v>
      </c>
      <c r="V919" t="s">
        <v>1132</v>
      </c>
      <c r="Y919">
        <v>9403500001</v>
      </c>
      <c r="Z919" t="s">
        <v>10166</v>
      </c>
      <c r="AA919" t="s">
        <v>10167</v>
      </c>
      <c r="AB919">
        <v>16490</v>
      </c>
      <c r="AC919">
        <v>13742</v>
      </c>
      <c r="AD919" t="s">
        <v>1057</v>
      </c>
      <c r="AE919">
        <v>0</v>
      </c>
      <c r="AF919">
        <v>0</v>
      </c>
      <c r="AG919" t="s">
        <v>10168</v>
      </c>
      <c r="AH919" t="s">
        <v>10169</v>
      </c>
      <c r="AI919" t="s">
        <v>10170</v>
      </c>
      <c r="AJ919" t="s">
        <v>10171</v>
      </c>
      <c r="AK919" t="s">
        <v>10172</v>
      </c>
      <c r="AL919" t="s">
        <v>10173</v>
      </c>
      <c r="AM919" t="s">
        <v>10174</v>
      </c>
      <c r="AN919" t="s">
        <v>10175</v>
      </c>
    </row>
    <row r="920" spans="1:40" x14ac:dyDescent="0.3">
      <c r="A920" t="s">
        <v>10176</v>
      </c>
      <c r="B920" t="str">
        <f>"0002278.55"</f>
        <v>0002278.55</v>
      </c>
      <c r="C920" t="s">
        <v>1718</v>
      </c>
      <c r="D920" t="s">
        <v>1050</v>
      </c>
      <c r="E920">
        <v>1260</v>
      </c>
      <c r="F920">
        <v>745</v>
      </c>
      <c r="G920">
        <v>383</v>
      </c>
      <c r="H920">
        <v>190</v>
      </c>
      <c r="I920">
        <v>65</v>
      </c>
      <c r="J920">
        <v>106</v>
      </c>
      <c r="K920" s="2">
        <v>435006</v>
      </c>
      <c r="L920" t="s">
        <v>10099</v>
      </c>
      <c r="M920">
        <v>82.2</v>
      </c>
      <c r="N920">
        <v>0.25</v>
      </c>
      <c r="O920">
        <v>4630074143196</v>
      </c>
      <c r="Q920" t="s">
        <v>1544</v>
      </c>
      <c r="R920" t="s">
        <v>4248</v>
      </c>
      <c r="S920">
        <v>10</v>
      </c>
      <c r="U920" t="s">
        <v>10100</v>
      </c>
      <c r="V920" t="s">
        <v>1132</v>
      </c>
      <c r="Y920">
        <v>9403500001</v>
      </c>
      <c r="Z920" t="s">
        <v>10177</v>
      </c>
      <c r="AA920" t="s">
        <v>10178</v>
      </c>
      <c r="AB920">
        <v>14990</v>
      </c>
      <c r="AC920">
        <v>12492</v>
      </c>
      <c r="AD920" t="s">
        <v>1057</v>
      </c>
      <c r="AE920">
        <v>0</v>
      </c>
      <c r="AF920">
        <v>0</v>
      </c>
      <c r="AG920" t="s">
        <v>10179</v>
      </c>
      <c r="AH920" t="s">
        <v>10180</v>
      </c>
      <c r="AI920" t="s">
        <v>10181</v>
      </c>
      <c r="AJ920" t="s">
        <v>10182</v>
      </c>
      <c r="AK920" t="s">
        <v>10183</v>
      </c>
      <c r="AL920" t="s">
        <v>10184</v>
      </c>
    </row>
    <row r="921" spans="1:40" x14ac:dyDescent="0.3">
      <c r="A921" t="s">
        <v>10185</v>
      </c>
      <c r="B921" t="str">
        <f>"0002278.62"</f>
        <v>0002278.62</v>
      </c>
      <c r="C921" t="s">
        <v>10122</v>
      </c>
      <c r="D921" t="s">
        <v>1050</v>
      </c>
      <c r="E921">
        <v>1260</v>
      </c>
      <c r="F921">
        <v>745</v>
      </c>
      <c r="G921">
        <v>383</v>
      </c>
      <c r="H921">
        <v>190</v>
      </c>
      <c r="I921">
        <v>65</v>
      </c>
      <c r="J921">
        <v>106</v>
      </c>
      <c r="K921" s="2">
        <v>435006</v>
      </c>
      <c r="L921" t="s">
        <v>10099</v>
      </c>
      <c r="M921">
        <v>82.2</v>
      </c>
      <c r="N921">
        <v>0.25</v>
      </c>
      <c r="O921">
        <v>4630074143202</v>
      </c>
      <c r="Q921" t="s">
        <v>1544</v>
      </c>
      <c r="R921" t="s">
        <v>4248</v>
      </c>
      <c r="S921">
        <v>10</v>
      </c>
      <c r="U921" t="s">
        <v>10100</v>
      </c>
      <c r="V921" t="s">
        <v>1132</v>
      </c>
      <c r="Y921">
        <v>9403500001</v>
      </c>
      <c r="Z921" t="s">
        <v>10186</v>
      </c>
      <c r="AA921" t="s">
        <v>10187</v>
      </c>
      <c r="AB921">
        <v>14990</v>
      </c>
      <c r="AC921">
        <v>12492</v>
      </c>
      <c r="AD921" t="s">
        <v>1057</v>
      </c>
      <c r="AE921">
        <v>0</v>
      </c>
      <c r="AF921">
        <v>0</v>
      </c>
      <c r="AG921" t="s">
        <v>10188</v>
      </c>
      <c r="AH921" t="s">
        <v>10189</v>
      </c>
      <c r="AI921" t="s">
        <v>10190</v>
      </c>
      <c r="AJ921" t="s">
        <v>10191</v>
      </c>
      <c r="AK921" t="s">
        <v>10192</v>
      </c>
      <c r="AL921" t="s">
        <v>10193</v>
      </c>
      <c r="AM921" t="s">
        <v>10194</v>
      </c>
    </row>
    <row r="922" spans="1:40" x14ac:dyDescent="0.3">
      <c r="A922" t="s">
        <v>10195</v>
      </c>
      <c r="B922" t="str">
        <f>"0002290.9"</f>
        <v>0002290.9</v>
      </c>
      <c r="C922" t="s">
        <v>304</v>
      </c>
      <c r="D922" t="s">
        <v>1050</v>
      </c>
      <c r="E922">
        <v>1452</v>
      </c>
      <c r="F922">
        <v>660</v>
      </c>
      <c r="G922">
        <v>273</v>
      </c>
      <c r="I922">
        <v>140</v>
      </c>
      <c r="J922">
        <v>76</v>
      </c>
      <c r="K922">
        <v>0</v>
      </c>
      <c r="L922" t="s">
        <v>10196</v>
      </c>
      <c r="M922">
        <v>41.8</v>
      </c>
      <c r="N922">
        <v>0.33300000000000002</v>
      </c>
      <c r="O922">
        <v>4630074143516</v>
      </c>
      <c r="Q922" t="s">
        <v>1544</v>
      </c>
      <c r="R922" t="s">
        <v>7672</v>
      </c>
      <c r="S922">
        <v>20</v>
      </c>
      <c r="U922" t="s">
        <v>10197</v>
      </c>
      <c r="V922" t="s">
        <v>4460</v>
      </c>
      <c r="Y922">
        <v>9403105100</v>
      </c>
      <c r="Z922" t="s">
        <v>10198</v>
      </c>
      <c r="AA922" t="s">
        <v>10199</v>
      </c>
      <c r="AB922">
        <v>13990</v>
      </c>
      <c r="AC922">
        <v>11658</v>
      </c>
      <c r="AD922" t="s">
        <v>3841</v>
      </c>
      <c r="AE922">
        <v>0</v>
      </c>
      <c r="AF922">
        <v>10</v>
      </c>
      <c r="AG922" t="s">
        <v>10200</v>
      </c>
      <c r="AH922" t="s">
        <v>10201</v>
      </c>
      <c r="AI922" t="s">
        <v>10202</v>
      </c>
      <c r="AJ922" t="s">
        <v>10203</v>
      </c>
      <c r="AK922" t="s">
        <v>10204</v>
      </c>
    </row>
    <row r="923" spans="1:40" x14ac:dyDescent="0.3">
      <c r="A923" t="s">
        <v>10205</v>
      </c>
      <c r="B923" t="str">
        <f>"0002290.42"</f>
        <v>0002290.42</v>
      </c>
      <c r="C923" t="s">
        <v>1644</v>
      </c>
      <c r="D923" t="s">
        <v>1050</v>
      </c>
      <c r="E923">
        <v>1452</v>
      </c>
      <c r="F923">
        <v>660</v>
      </c>
      <c r="G923">
        <v>273</v>
      </c>
      <c r="I923">
        <v>140</v>
      </c>
      <c r="J923">
        <v>76</v>
      </c>
      <c r="K923">
        <v>0</v>
      </c>
      <c r="L923" t="s">
        <v>10196</v>
      </c>
      <c r="M923">
        <v>41.8</v>
      </c>
      <c r="N923">
        <v>0.33300000000000002</v>
      </c>
      <c r="O923">
        <v>4630074143523</v>
      </c>
      <c r="Q923" t="s">
        <v>1544</v>
      </c>
      <c r="R923" t="s">
        <v>7672</v>
      </c>
      <c r="S923">
        <v>20</v>
      </c>
      <c r="U923" t="s">
        <v>10206</v>
      </c>
      <c r="V923" t="s">
        <v>4460</v>
      </c>
      <c r="Y923">
        <v>9403105100</v>
      </c>
      <c r="Z923" t="s">
        <v>10207</v>
      </c>
      <c r="AA923" t="s">
        <v>10208</v>
      </c>
      <c r="AB923">
        <v>13990</v>
      </c>
      <c r="AC923">
        <v>11658</v>
      </c>
      <c r="AD923" t="s">
        <v>3841</v>
      </c>
      <c r="AE923">
        <v>0</v>
      </c>
      <c r="AF923">
        <v>10</v>
      </c>
      <c r="AG923" t="s">
        <v>10209</v>
      </c>
      <c r="AH923" t="s">
        <v>10210</v>
      </c>
      <c r="AI923" t="s">
        <v>10211</v>
      </c>
      <c r="AJ923" t="s">
        <v>10212</v>
      </c>
      <c r="AK923" t="s">
        <v>10213</v>
      </c>
      <c r="AL923" t="s">
        <v>10214</v>
      </c>
    </row>
    <row r="924" spans="1:40" x14ac:dyDescent="0.3">
      <c r="A924" t="s">
        <v>10215</v>
      </c>
      <c r="B924" t="str">
        <f>"0002239.68"</f>
        <v>0002239.68</v>
      </c>
      <c r="C924" t="s">
        <v>4533</v>
      </c>
      <c r="D924" t="s">
        <v>1050</v>
      </c>
      <c r="E924">
        <v>400</v>
      </c>
      <c r="F924">
        <v>375</v>
      </c>
      <c r="G924">
        <v>115</v>
      </c>
      <c r="K924">
        <v>0</v>
      </c>
      <c r="L924" s="1">
        <v>45875</v>
      </c>
      <c r="M924">
        <v>6.4</v>
      </c>
      <c r="O924">
        <v>4630074142403</v>
      </c>
      <c r="Q924" t="s">
        <v>1544</v>
      </c>
      <c r="R924" t="s">
        <v>5418</v>
      </c>
      <c r="S924">
        <v>20</v>
      </c>
      <c r="U924" t="s">
        <v>9712</v>
      </c>
      <c r="V924" t="s">
        <v>9713</v>
      </c>
      <c r="Y924">
        <v>9403601001</v>
      </c>
      <c r="Z924" t="s">
        <v>10216</v>
      </c>
      <c r="AA924" t="s">
        <v>10217</v>
      </c>
      <c r="AB924">
        <v>2190</v>
      </c>
      <c r="AC924">
        <v>1825</v>
      </c>
      <c r="AD924" t="s">
        <v>3477</v>
      </c>
      <c r="AE924">
        <v>0</v>
      </c>
      <c r="AF924">
        <v>0</v>
      </c>
      <c r="AG924" t="s">
        <v>10218</v>
      </c>
      <c r="AH924" t="s">
        <v>10219</v>
      </c>
      <c r="AI924" t="s">
        <v>10220</v>
      </c>
      <c r="AJ924" t="s">
        <v>10221</v>
      </c>
      <c r="AK924" t="s">
        <v>10222</v>
      </c>
      <c r="AL924" t="s">
        <v>10223</v>
      </c>
    </row>
    <row r="925" spans="1:40" x14ac:dyDescent="0.3">
      <c r="A925" t="s">
        <v>10224</v>
      </c>
      <c r="B925" t="str">
        <f>"0002239.75"</f>
        <v>0002239.75</v>
      </c>
      <c r="C925" t="s">
        <v>10225</v>
      </c>
      <c r="D925" t="s">
        <v>1050</v>
      </c>
      <c r="E925">
        <v>400</v>
      </c>
      <c r="F925">
        <v>375</v>
      </c>
      <c r="G925">
        <v>115</v>
      </c>
      <c r="K925">
        <v>0</v>
      </c>
      <c r="L925" s="1">
        <v>45875</v>
      </c>
      <c r="M925">
        <v>6.4</v>
      </c>
      <c r="O925">
        <v>4630074142410</v>
      </c>
      <c r="Q925" t="s">
        <v>1544</v>
      </c>
      <c r="R925" t="s">
        <v>5418</v>
      </c>
      <c r="S925">
        <v>20</v>
      </c>
      <c r="U925" t="s">
        <v>9712</v>
      </c>
      <c r="V925" t="s">
        <v>9713</v>
      </c>
      <c r="Y925">
        <v>9403601001</v>
      </c>
      <c r="Z925" t="s">
        <v>10226</v>
      </c>
      <c r="AA925" t="s">
        <v>10227</v>
      </c>
      <c r="AB925">
        <v>2190</v>
      </c>
      <c r="AC925">
        <v>1825</v>
      </c>
      <c r="AD925" t="s">
        <v>3477</v>
      </c>
      <c r="AE925">
        <v>0</v>
      </c>
      <c r="AF925">
        <v>0</v>
      </c>
      <c r="AG925" t="s">
        <v>10228</v>
      </c>
      <c r="AH925" t="s">
        <v>10229</v>
      </c>
      <c r="AI925" t="s">
        <v>10230</v>
      </c>
      <c r="AJ925" t="s">
        <v>10231</v>
      </c>
      <c r="AK925" t="s">
        <v>10232</v>
      </c>
      <c r="AL925" t="s">
        <v>10233</v>
      </c>
    </row>
    <row r="926" spans="1:40" x14ac:dyDescent="0.3">
      <c r="A926" t="s">
        <v>10234</v>
      </c>
      <c r="B926" t="str">
        <f>"0002240.76"</f>
        <v>0002240.76</v>
      </c>
      <c r="C926" t="s">
        <v>5673</v>
      </c>
      <c r="D926" t="s">
        <v>1050</v>
      </c>
      <c r="E926">
        <v>385</v>
      </c>
      <c r="F926">
        <v>372</v>
      </c>
      <c r="G926">
        <v>75</v>
      </c>
      <c r="K926">
        <v>0</v>
      </c>
      <c r="L926" s="1">
        <v>45751</v>
      </c>
      <c r="M926">
        <v>4</v>
      </c>
      <c r="O926">
        <v>4630074142472</v>
      </c>
      <c r="Q926" t="s">
        <v>1544</v>
      </c>
      <c r="R926" t="s">
        <v>5418</v>
      </c>
      <c r="S926">
        <v>20</v>
      </c>
      <c r="U926" t="s">
        <v>9712</v>
      </c>
      <c r="V926" t="s">
        <v>9713</v>
      </c>
      <c r="Y926">
        <v>9403601001</v>
      </c>
      <c r="Z926" t="s">
        <v>10235</v>
      </c>
      <c r="AA926" t="s">
        <v>10236</v>
      </c>
      <c r="AB926">
        <v>1090</v>
      </c>
      <c r="AC926">
        <v>908</v>
      </c>
      <c r="AD926" t="s">
        <v>3477</v>
      </c>
      <c r="AE926">
        <v>0</v>
      </c>
      <c r="AF926">
        <v>0</v>
      </c>
      <c r="AG926" t="s">
        <v>10237</v>
      </c>
      <c r="AH926" t="s">
        <v>10238</v>
      </c>
      <c r="AI926" t="s">
        <v>10239</v>
      </c>
      <c r="AJ926" t="s">
        <v>10240</v>
      </c>
      <c r="AK926" t="s">
        <v>10241</v>
      </c>
      <c r="AL926" t="s">
        <v>10242</v>
      </c>
    </row>
    <row r="927" spans="1:40" x14ac:dyDescent="0.3">
      <c r="A927" t="s">
        <v>10243</v>
      </c>
      <c r="B927" t="str">
        <f>"0001097.6"</f>
        <v>0001097.6</v>
      </c>
      <c r="E927">
        <v>0</v>
      </c>
      <c r="F927">
        <v>0</v>
      </c>
      <c r="G927">
        <v>0</v>
      </c>
      <c r="K927">
        <v>0</v>
      </c>
      <c r="L927">
        <v>128</v>
      </c>
      <c r="O927">
        <v>4610018239277</v>
      </c>
      <c r="S927">
        <v>20</v>
      </c>
      <c r="Z927" t="s">
        <v>10244</v>
      </c>
      <c r="AA927" t="s">
        <v>10245</v>
      </c>
      <c r="AB927" t="s">
        <v>10246</v>
      </c>
      <c r="AC927">
        <v>16106</v>
      </c>
      <c r="AD927" t="s">
        <v>9115</v>
      </c>
      <c r="AE927">
        <v>0</v>
      </c>
      <c r="AF927">
        <v>0</v>
      </c>
    </row>
    <row r="928" spans="1:40" x14ac:dyDescent="0.3">
      <c r="A928" t="s">
        <v>10247</v>
      </c>
      <c r="B928" t="str">
        <f>"0001097.7"</f>
        <v>0001097.7</v>
      </c>
      <c r="E928">
        <v>0</v>
      </c>
      <c r="F928">
        <v>0</v>
      </c>
      <c r="G928">
        <v>0</v>
      </c>
      <c r="K928">
        <v>0</v>
      </c>
      <c r="L928">
        <v>128</v>
      </c>
      <c r="O928">
        <v>4610018239260</v>
      </c>
      <c r="S928">
        <v>20</v>
      </c>
      <c r="Z928" t="s">
        <v>10248</v>
      </c>
      <c r="AA928" t="s">
        <v>10249</v>
      </c>
      <c r="AB928" t="s">
        <v>10246</v>
      </c>
      <c r="AC928">
        <v>16106</v>
      </c>
      <c r="AD928" t="s">
        <v>9115</v>
      </c>
      <c r="AE928">
        <v>0</v>
      </c>
      <c r="AF928">
        <v>0</v>
      </c>
      <c r="AG928" t="s">
        <v>10250</v>
      </c>
    </row>
    <row r="929" spans="1:34" x14ac:dyDescent="0.3">
      <c r="A929" t="s">
        <v>10251</v>
      </c>
      <c r="B929" t="str">
        <f>"0002114.9.9"</f>
        <v>0002114.9.9</v>
      </c>
      <c r="D929" t="s">
        <v>1050</v>
      </c>
      <c r="E929">
        <v>0</v>
      </c>
      <c r="F929">
        <v>0</v>
      </c>
      <c r="G929">
        <v>0</v>
      </c>
      <c r="K929">
        <v>0</v>
      </c>
      <c r="L929">
        <v>0</v>
      </c>
      <c r="O929">
        <v>4630055627462</v>
      </c>
      <c r="S929">
        <v>20</v>
      </c>
      <c r="V929" t="s">
        <v>10252</v>
      </c>
      <c r="Z929" t="s">
        <v>10253</v>
      </c>
      <c r="AA929" t="s">
        <v>10254</v>
      </c>
      <c r="AB929" t="s">
        <v>10255</v>
      </c>
      <c r="AC929">
        <v>7647</v>
      </c>
      <c r="AD929" t="s">
        <v>9115</v>
      </c>
      <c r="AE929">
        <v>0</v>
      </c>
      <c r="AF929">
        <v>0</v>
      </c>
      <c r="AG929" t="s">
        <v>10256</v>
      </c>
    </row>
    <row r="930" spans="1:34" x14ac:dyDescent="0.3">
      <c r="A930" t="s">
        <v>10257</v>
      </c>
      <c r="B930" t="str">
        <f>"0002115.1.35"</f>
        <v>0002115.1.35</v>
      </c>
      <c r="E930">
        <v>0</v>
      </c>
      <c r="F930">
        <v>0</v>
      </c>
      <c r="G930">
        <v>0</v>
      </c>
      <c r="K930">
        <v>0</v>
      </c>
      <c r="L930">
        <v>0</v>
      </c>
      <c r="O930">
        <v>4630055626366</v>
      </c>
      <c r="S930">
        <v>20</v>
      </c>
      <c r="V930" t="s">
        <v>10252</v>
      </c>
      <c r="Z930" t="s">
        <v>10258</v>
      </c>
      <c r="AA930" t="s">
        <v>10259</v>
      </c>
      <c r="AB930" t="s">
        <v>10260</v>
      </c>
      <c r="AC930">
        <v>10695</v>
      </c>
      <c r="AD930" t="s">
        <v>9115</v>
      </c>
      <c r="AE930">
        <v>0</v>
      </c>
      <c r="AF930">
        <v>0</v>
      </c>
      <c r="AG930" t="s">
        <v>10261</v>
      </c>
    </row>
    <row r="931" spans="1:34" x14ac:dyDescent="0.3">
      <c r="A931" t="s">
        <v>10262</v>
      </c>
      <c r="B931" t="str">
        <f>"0002115.1.9"</f>
        <v>0002115.1.9</v>
      </c>
      <c r="E931">
        <v>0</v>
      </c>
      <c r="F931">
        <v>0</v>
      </c>
      <c r="G931">
        <v>0</v>
      </c>
      <c r="K931">
        <v>0</v>
      </c>
      <c r="L931">
        <v>0</v>
      </c>
      <c r="O931">
        <v>4630055626410</v>
      </c>
      <c r="S931">
        <v>20</v>
      </c>
      <c r="V931" t="s">
        <v>10252</v>
      </c>
      <c r="Z931" t="s">
        <v>10263</v>
      </c>
      <c r="AA931" t="s">
        <v>10264</v>
      </c>
      <c r="AB931" t="s">
        <v>10265</v>
      </c>
      <c r="AC931">
        <v>11055</v>
      </c>
      <c r="AD931" t="s">
        <v>9115</v>
      </c>
      <c r="AE931">
        <v>0</v>
      </c>
      <c r="AF931">
        <v>0</v>
      </c>
      <c r="AG931" t="s">
        <v>10266</v>
      </c>
    </row>
    <row r="932" spans="1:34" x14ac:dyDescent="0.3">
      <c r="A932" t="s">
        <v>10267</v>
      </c>
      <c r="B932" t="str">
        <f>"0002115.1.68"</f>
        <v>0002115.1.68</v>
      </c>
      <c r="E932">
        <v>0</v>
      </c>
      <c r="F932">
        <v>0</v>
      </c>
      <c r="G932">
        <v>0</v>
      </c>
      <c r="K932">
        <v>0</v>
      </c>
      <c r="L932">
        <v>0</v>
      </c>
      <c r="O932">
        <v>4630055628100</v>
      </c>
      <c r="S932">
        <v>20</v>
      </c>
      <c r="V932" t="s">
        <v>10252</v>
      </c>
      <c r="Z932" t="s">
        <v>10268</v>
      </c>
      <c r="AA932" t="s">
        <v>10269</v>
      </c>
      <c r="AB932" t="s">
        <v>10270</v>
      </c>
      <c r="AC932">
        <v>10667</v>
      </c>
      <c r="AD932" t="s">
        <v>9115</v>
      </c>
      <c r="AE932">
        <v>0</v>
      </c>
      <c r="AF932">
        <v>0</v>
      </c>
      <c r="AG932" t="s">
        <v>10271</v>
      </c>
    </row>
    <row r="933" spans="1:34" x14ac:dyDescent="0.3">
      <c r="A933" t="s">
        <v>10272</v>
      </c>
      <c r="B933" t="str">
        <f>"0002115.1.97"</f>
        <v>0002115.1.97</v>
      </c>
      <c r="E933">
        <v>835</v>
      </c>
      <c r="F933">
        <v>655</v>
      </c>
      <c r="G933">
        <v>1027</v>
      </c>
      <c r="K933">
        <v>0</v>
      </c>
      <c r="L933" t="s">
        <v>10273</v>
      </c>
      <c r="M933">
        <v>75.650000000000006</v>
      </c>
      <c r="N933">
        <v>7.6999999999999999E-2</v>
      </c>
      <c r="O933">
        <v>4630055626427</v>
      </c>
      <c r="S933">
        <v>20</v>
      </c>
      <c r="V933" t="s">
        <v>10252</v>
      </c>
      <c r="Z933" t="s">
        <v>10274</v>
      </c>
      <c r="AA933" t="s">
        <v>10275</v>
      </c>
      <c r="AB933" t="s">
        <v>10276</v>
      </c>
      <c r="AC933">
        <v>10994</v>
      </c>
      <c r="AD933" t="s">
        <v>9115</v>
      </c>
      <c r="AE933">
        <v>0</v>
      </c>
      <c r="AF933">
        <v>0</v>
      </c>
      <c r="AG933" t="s">
        <v>10277</v>
      </c>
    </row>
    <row r="934" spans="1:34" x14ac:dyDescent="0.3">
      <c r="A934" t="s">
        <v>10278</v>
      </c>
      <c r="B934" t="str">
        <f>"0002115.1.70"</f>
        <v>0002115.1.70</v>
      </c>
      <c r="E934">
        <v>0</v>
      </c>
      <c r="F934">
        <v>0</v>
      </c>
      <c r="G934">
        <v>0</v>
      </c>
      <c r="K934">
        <v>0</v>
      </c>
      <c r="L934">
        <v>0</v>
      </c>
      <c r="O934">
        <v>4630055626397</v>
      </c>
      <c r="S934">
        <v>20</v>
      </c>
      <c r="V934" t="s">
        <v>10252</v>
      </c>
      <c r="Z934" t="s">
        <v>10279</v>
      </c>
      <c r="AA934" t="s">
        <v>10280</v>
      </c>
      <c r="AB934" t="s">
        <v>10281</v>
      </c>
      <c r="AC934">
        <v>11267</v>
      </c>
      <c r="AD934" t="s">
        <v>9115</v>
      </c>
      <c r="AE934">
        <v>0</v>
      </c>
      <c r="AF934">
        <v>0</v>
      </c>
      <c r="AG934" t="s">
        <v>10282</v>
      </c>
    </row>
    <row r="935" spans="1:34" x14ac:dyDescent="0.3">
      <c r="A935" t="s">
        <v>10283</v>
      </c>
      <c r="B935" t="str">
        <f>"0002115.1.73"</f>
        <v>0002115.1.73</v>
      </c>
      <c r="E935">
        <v>0</v>
      </c>
      <c r="F935">
        <v>0</v>
      </c>
      <c r="G935">
        <v>0</v>
      </c>
      <c r="K935">
        <v>0</v>
      </c>
      <c r="L935">
        <v>0</v>
      </c>
      <c r="O935">
        <v>4630055626403</v>
      </c>
      <c r="S935">
        <v>20</v>
      </c>
      <c r="V935" t="s">
        <v>10252</v>
      </c>
      <c r="Z935" t="s">
        <v>10284</v>
      </c>
      <c r="AA935" t="s">
        <v>10285</v>
      </c>
      <c r="AB935" t="s">
        <v>10286</v>
      </c>
      <c r="AC935">
        <v>10730</v>
      </c>
      <c r="AD935" t="s">
        <v>9115</v>
      </c>
      <c r="AE935">
        <v>0</v>
      </c>
      <c r="AF935">
        <v>0</v>
      </c>
      <c r="AG935" t="s">
        <v>10287</v>
      </c>
    </row>
    <row r="936" spans="1:34" x14ac:dyDescent="0.3">
      <c r="A936" t="s">
        <v>10288</v>
      </c>
      <c r="B936" t="str">
        <f>"0002114.9.59"</f>
        <v>0002114.9.59</v>
      </c>
      <c r="E936">
        <v>0</v>
      </c>
      <c r="F936">
        <v>0</v>
      </c>
      <c r="G936">
        <v>0</v>
      </c>
      <c r="K936">
        <v>0</v>
      </c>
      <c r="L936">
        <v>0</v>
      </c>
      <c r="O936">
        <v>4630055627455</v>
      </c>
      <c r="S936">
        <v>20</v>
      </c>
      <c r="V936" t="s">
        <v>10252</v>
      </c>
      <c r="Z936" t="s">
        <v>10289</v>
      </c>
      <c r="AA936" t="s">
        <v>10290</v>
      </c>
      <c r="AB936" t="s">
        <v>10291</v>
      </c>
      <c r="AC936">
        <v>7567</v>
      </c>
      <c r="AD936" t="s">
        <v>9115</v>
      </c>
      <c r="AE936">
        <v>0</v>
      </c>
      <c r="AF936">
        <v>0</v>
      </c>
      <c r="AG936" t="s">
        <v>10292</v>
      </c>
      <c r="AH936" t="s">
        <v>10293</v>
      </c>
    </row>
    <row r="937" spans="1:34" x14ac:dyDescent="0.3">
      <c r="A937" t="s">
        <v>10294</v>
      </c>
      <c r="B937" t="str">
        <f>"0002115.3.9"</f>
        <v>0002115.3.9</v>
      </c>
      <c r="E937">
        <v>0</v>
      </c>
      <c r="F937">
        <v>0</v>
      </c>
      <c r="G937">
        <v>0</v>
      </c>
      <c r="K937">
        <v>0</v>
      </c>
      <c r="L937">
        <v>0</v>
      </c>
      <c r="O937">
        <v>4630055626977</v>
      </c>
      <c r="S937">
        <v>20</v>
      </c>
      <c r="V937" t="s">
        <v>10252</v>
      </c>
      <c r="Z937" t="s">
        <v>10295</v>
      </c>
      <c r="AA937" t="s">
        <v>10296</v>
      </c>
      <c r="AB937" t="s">
        <v>10297</v>
      </c>
      <c r="AC937">
        <v>17485</v>
      </c>
      <c r="AD937" t="s">
        <v>9115</v>
      </c>
      <c r="AE937">
        <v>0</v>
      </c>
      <c r="AF937">
        <v>0</v>
      </c>
      <c r="AG937" t="s">
        <v>10298</v>
      </c>
    </row>
    <row r="938" spans="1:34" x14ac:dyDescent="0.3">
      <c r="A938" t="s">
        <v>10299</v>
      </c>
      <c r="B938" t="str">
        <f>"0002115.3.97"</f>
        <v>0002115.3.97</v>
      </c>
      <c r="E938">
        <v>0</v>
      </c>
      <c r="F938">
        <v>0</v>
      </c>
      <c r="G938">
        <v>0</v>
      </c>
      <c r="K938">
        <v>0</v>
      </c>
      <c r="L938">
        <v>0</v>
      </c>
      <c r="O938">
        <v>4630055626984</v>
      </c>
      <c r="S938">
        <v>20</v>
      </c>
      <c r="V938" t="s">
        <v>10252</v>
      </c>
      <c r="Z938" t="s">
        <v>10300</v>
      </c>
      <c r="AA938" t="s">
        <v>10301</v>
      </c>
      <c r="AB938" t="s">
        <v>10302</v>
      </c>
      <c r="AC938">
        <v>17399</v>
      </c>
      <c r="AD938" t="s">
        <v>9115</v>
      </c>
      <c r="AE938">
        <v>0</v>
      </c>
      <c r="AF938">
        <v>0</v>
      </c>
      <c r="AG938" t="s">
        <v>10303</v>
      </c>
    </row>
    <row r="939" spans="1:34" x14ac:dyDescent="0.3">
      <c r="A939" t="s">
        <v>10304</v>
      </c>
      <c r="B939" t="str">
        <f>"0002115.14.35"</f>
        <v>0002115.14.35</v>
      </c>
      <c r="E939">
        <v>835</v>
      </c>
      <c r="F939">
        <v>655</v>
      </c>
      <c r="G939">
        <v>1272</v>
      </c>
      <c r="K939">
        <v>0</v>
      </c>
      <c r="L939" t="s">
        <v>10305</v>
      </c>
      <c r="M939">
        <v>106.41</v>
      </c>
      <c r="O939">
        <v>4630055626717</v>
      </c>
      <c r="S939">
        <v>20</v>
      </c>
      <c r="V939" t="s">
        <v>10252</v>
      </c>
      <c r="Z939" t="s">
        <v>10306</v>
      </c>
      <c r="AA939" t="s">
        <v>10307</v>
      </c>
      <c r="AB939" t="s">
        <v>10308</v>
      </c>
      <c r="AC939">
        <v>15114</v>
      </c>
      <c r="AD939" t="s">
        <v>9115</v>
      </c>
      <c r="AE939">
        <v>0</v>
      </c>
      <c r="AF939">
        <v>0</v>
      </c>
      <c r="AG939" t="s">
        <v>10309</v>
      </c>
    </row>
    <row r="940" spans="1:34" x14ac:dyDescent="0.3">
      <c r="A940" t="s">
        <v>10310</v>
      </c>
      <c r="B940" t="str">
        <f>"0002115.14.55"</f>
        <v>0002115.14.55</v>
      </c>
      <c r="E940">
        <v>0</v>
      </c>
      <c r="F940">
        <v>0</v>
      </c>
      <c r="G940">
        <v>0</v>
      </c>
      <c r="K940">
        <v>0</v>
      </c>
      <c r="L940">
        <v>0</v>
      </c>
      <c r="O940">
        <v>4630055626731</v>
      </c>
      <c r="S940">
        <v>20</v>
      </c>
      <c r="V940" t="s">
        <v>10252</v>
      </c>
      <c r="Z940" t="s">
        <v>10311</v>
      </c>
      <c r="AA940" t="s">
        <v>10312</v>
      </c>
      <c r="AB940" t="s">
        <v>10313</v>
      </c>
      <c r="AC940">
        <v>15397</v>
      </c>
      <c r="AD940" t="s">
        <v>9115</v>
      </c>
      <c r="AE940">
        <v>0</v>
      </c>
      <c r="AF940">
        <v>0</v>
      </c>
      <c r="AG940" t="s">
        <v>10314</v>
      </c>
    </row>
    <row r="941" spans="1:34" x14ac:dyDescent="0.3">
      <c r="A941" t="s">
        <v>10315</v>
      </c>
      <c r="B941" t="str">
        <f>"0002115.17.9"</f>
        <v>0002115.17.9</v>
      </c>
      <c r="E941">
        <v>0</v>
      </c>
      <c r="F941">
        <v>0</v>
      </c>
      <c r="G941">
        <v>0</v>
      </c>
      <c r="K941">
        <v>0</v>
      </c>
      <c r="L941">
        <v>0</v>
      </c>
      <c r="O941">
        <v>4630055626908</v>
      </c>
      <c r="S941">
        <v>20</v>
      </c>
      <c r="V941" t="s">
        <v>10252</v>
      </c>
      <c r="Z941" t="s">
        <v>10316</v>
      </c>
      <c r="AA941" t="s">
        <v>10317</v>
      </c>
      <c r="AB941" t="s">
        <v>10318</v>
      </c>
      <c r="AC941">
        <v>18233</v>
      </c>
      <c r="AD941" t="s">
        <v>9115</v>
      </c>
      <c r="AE941">
        <v>0</v>
      </c>
      <c r="AF941">
        <v>0</v>
      </c>
      <c r="AG941" t="s">
        <v>10319</v>
      </c>
    </row>
    <row r="942" spans="1:34" x14ac:dyDescent="0.3">
      <c r="A942" t="s">
        <v>10320</v>
      </c>
      <c r="B942" t="str">
        <f>"0002115.14.97"</f>
        <v>0002115.14.97</v>
      </c>
      <c r="E942">
        <v>0</v>
      </c>
      <c r="F942">
        <v>0</v>
      </c>
      <c r="G942">
        <v>0</v>
      </c>
      <c r="K942">
        <v>0</v>
      </c>
      <c r="L942">
        <v>0</v>
      </c>
      <c r="O942">
        <v>4630055626779</v>
      </c>
      <c r="S942">
        <v>20</v>
      </c>
      <c r="V942" t="s">
        <v>10252</v>
      </c>
      <c r="Z942" t="s">
        <v>10321</v>
      </c>
      <c r="AA942" t="s">
        <v>10322</v>
      </c>
      <c r="AB942" t="s">
        <v>10323</v>
      </c>
      <c r="AC942">
        <v>15504</v>
      </c>
      <c r="AD942" t="s">
        <v>9115</v>
      </c>
      <c r="AE942">
        <v>0</v>
      </c>
      <c r="AF942">
        <v>0</v>
      </c>
      <c r="AG942" t="s">
        <v>10324</v>
      </c>
    </row>
    <row r="943" spans="1:34" x14ac:dyDescent="0.3">
      <c r="A943" t="s">
        <v>10325</v>
      </c>
      <c r="B943" t="str">
        <f>"0002115.14.70"</f>
        <v>0002115.14.70</v>
      </c>
      <c r="E943">
        <v>0</v>
      </c>
      <c r="F943">
        <v>0</v>
      </c>
      <c r="G943">
        <v>0</v>
      </c>
      <c r="K943">
        <v>0</v>
      </c>
      <c r="L943">
        <v>0</v>
      </c>
      <c r="O943">
        <v>4630055626748</v>
      </c>
      <c r="S943">
        <v>20</v>
      </c>
      <c r="V943" t="s">
        <v>10252</v>
      </c>
      <c r="Z943" t="s">
        <v>10326</v>
      </c>
      <c r="AA943" t="s">
        <v>10327</v>
      </c>
      <c r="AB943" t="s">
        <v>10328</v>
      </c>
      <c r="AC943">
        <v>15890</v>
      </c>
      <c r="AD943" t="s">
        <v>9115</v>
      </c>
      <c r="AE943">
        <v>0</v>
      </c>
      <c r="AF943">
        <v>0</v>
      </c>
      <c r="AG943" t="s">
        <v>10329</v>
      </c>
    </row>
    <row r="944" spans="1:34" x14ac:dyDescent="0.3">
      <c r="A944" t="s">
        <v>10330</v>
      </c>
      <c r="B944" t="str">
        <f>"0002115.14.73"</f>
        <v>0002115.14.73</v>
      </c>
      <c r="E944">
        <v>0</v>
      </c>
      <c r="F944">
        <v>0</v>
      </c>
      <c r="G944">
        <v>0</v>
      </c>
      <c r="K944">
        <v>0</v>
      </c>
      <c r="L944">
        <v>0</v>
      </c>
      <c r="O944">
        <v>4630055626755</v>
      </c>
      <c r="S944">
        <v>20</v>
      </c>
      <c r="V944" t="s">
        <v>10252</v>
      </c>
      <c r="Z944" t="s">
        <v>10331</v>
      </c>
      <c r="AA944" t="s">
        <v>10332</v>
      </c>
      <c r="AB944" t="s">
        <v>10333</v>
      </c>
      <c r="AC944">
        <v>15163</v>
      </c>
      <c r="AD944" t="s">
        <v>9115</v>
      </c>
      <c r="AE944">
        <v>0</v>
      </c>
      <c r="AF944">
        <v>0</v>
      </c>
      <c r="AG944" t="s">
        <v>10334</v>
      </c>
    </row>
    <row r="945" spans="1:38" x14ac:dyDescent="0.3">
      <c r="A945" t="s">
        <v>10335</v>
      </c>
      <c r="B945" t="str">
        <f>"0002115.17.97"</f>
        <v>0002115.17.97</v>
      </c>
      <c r="E945">
        <v>0</v>
      </c>
      <c r="F945">
        <v>0</v>
      </c>
      <c r="G945">
        <v>0</v>
      </c>
      <c r="K945">
        <v>0</v>
      </c>
      <c r="L945">
        <v>0</v>
      </c>
      <c r="O945">
        <v>4630055626915</v>
      </c>
      <c r="S945">
        <v>20</v>
      </c>
      <c r="V945" t="s">
        <v>10252</v>
      </c>
      <c r="Z945" t="s">
        <v>10336</v>
      </c>
      <c r="AA945" t="s">
        <v>10337</v>
      </c>
      <c r="AB945" t="s">
        <v>10338</v>
      </c>
      <c r="AC945">
        <v>18503</v>
      </c>
      <c r="AD945" t="s">
        <v>9115</v>
      </c>
      <c r="AE945">
        <v>0</v>
      </c>
      <c r="AF945">
        <v>0</v>
      </c>
      <c r="AG945" t="s">
        <v>10339</v>
      </c>
    </row>
    <row r="946" spans="1:38" x14ac:dyDescent="0.3">
      <c r="A946" t="s">
        <v>10340</v>
      </c>
      <c r="B946" t="str">
        <f>"0002115.17.70"</f>
        <v>0002115.17.70</v>
      </c>
      <c r="E946">
        <v>0</v>
      </c>
      <c r="F946">
        <v>0</v>
      </c>
      <c r="G946">
        <v>0</v>
      </c>
      <c r="K946">
        <v>0</v>
      </c>
      <c r="L946">
        <v>0</v>
      </c>
      <c r="O946">
        <v>4630055626885</v>
      </c>
      <c r="S946">
        <v>20</v>
      </c>
      <c r="V946" t="s">
        <v>10252</v>
      </c>
      <c r="Z946" t="s">
        <v>10341</v>
      </c>
      <c r="AA946" t="s">
        <v>10342</v>
      </c>
      <c r="AB946" t="s">
        <v>10343</v>
      </c>
      <c r="AC946">
        <v>18934</v>
      </c>
      <c r="AD946" t="s">
        <v>9115</v>
      </c>
      <c r="AE946">
        <v>0</v>
      </c>
      <c r="AF946">
        <v>0</v>
      </c>
      <c r="AG946" t="s">
        <v>10344</v>
      </c>
    </row>
    <row r="947" spans="1:38" x14ac:dyDescent="0.3">
      <c r="A947" t="s">
        <v>10345</v>
      </c>
      <c r="B947" t="str">
        <f>"0002115.17.73"</f>
        <v>0002115.17.73</v>
      </c>
      <c r="E947">
        <v>0</v>
      </c>
      <c r="F947">
        <v>0</v>
      </c>
      <c r="G947">
        <v>0</v>
      </c>
      <c r="K947">
        <v>0</v>
      </c>
      <c r="L947">
        <v>0</v>
      </c>
      <c r="O947">
        <v>4630055626892</v>
      </c>
      <c r="S947">
        <v>20</v>
      </c>
      <c r="V947" t="s">
        <v>10252</v>
      </c>
      <c r="Z947" t="s">
        <v>10346</v>
      </c>
      <c r="AA947" t="s">
        <v>10347</v>
      </c>
      <c r="AB947" t="s">
        <v>10348</v>
      </c>
      <c r="AC947">
        <v>18208</v>
      </c>
      <c r="AD947" t="s">
        <v>9115</v>
      </c>
      <c r="AE947">
        <v>0</v>
      </c>
      <c r="AF947">
        <v>0</v>
      </c>
      <c r="AG947" t="s">
        <v>10349</v>
      </c>
    </row>
    <row r="948" spans="1:38" x14ac:dyDescent="0.3">
      <c r="A948" t="s">
        <v>10350</v>
      </c>
      <c r="B948" t="str">
        <f>"0002115.3.70"</f>
        <v>0002115.3.70</v>
      </c>
      <c r="E948">
        <v>0</v>
      </c>
      <c r="F948">
        <v>0</v>
      </c>
      <c r="G948">
        <v>0</v>
      </c>
      <c r="K948">
        <v>0</v>
      </c>
      <c r="L948">
        <v>0</v>
      </c>
      <c r="O948">
        <v>4630055626953</v>
      </c>
      <c r="S948">
        <v>20</v>
      </c>
      <c r="V948" t="s">
        <v>10252</v>
      </c>
      <c r="Z948" t="s">
        <v>10351</v>
      </c>
      <c r="AA948" t="s">
        <v>10352</v>
      </c>
      <c r="AB948" t="s">
        <v>10353</v>
      </c>
      <c r="AC948">
        <v>17816</v>
      </c>
      <c r="AD948" t="s">
        <v>9115</v>
      </c>
      <c r="AE948">
        <v>0</v>
      </c>
      <c r="AF948">
        <v>0</v>
      </c>
      <c r="AG948" t="s">
        <v>10354</v>
      </c>
    </row>
    <row r="949" spans="1:38" x14ac:dyDescent="0.3">
      <c r="A949" t="s">
        <v>10355</v>
      </c>
      <c r="B949" t="str">
        <f>"0002115.3.73"</f>
        <v>0002115.3.73</v>
      </c>
      <c r="E949">
        <v>0</v>
      </c>
      <c r="F949">
        <v>0</v>
      </c>
      <c r="G949">
        <v>0</v>
      </c>
      <c r="K949">
        <v>0</v>
      </c>
      <c r="L949">
        <v>0</v>
      </c>
      <c r="O949">
        <v>4630055626960</v>
      </c>
      <c r="S949">
        <v>20</v>
      </c>
      <c r="V949" t="s">
        <v>10252</v>
      </c>
      <c r="Z949" t="s">
        <v>10356</v>
      </c>
      <c r="AA949" t="s">
        <v>10357</v>
      </c>
      <c r="AB949" t="s">
        <v>10358</v>
      </c>
      <c r="AC949">
        <v>16929</v>
      </c>
      <c r="AD949" t="s">
        <v>9115</v>
      </c>
      <c r="AE949">
        <v>0</v>
      </c>
      <c r="AF949">
        <v>0</v>
      </c>
      <c r="AG949" t="s">
        <v>10359</v>
      </c>
    </row>
    <row r="950" spans="1:38" x14ac:dyDescent="0.3">
      <c r="A950" t="s">
        <v>10360</v>
      </c>
      <c r="B950" t="str">
        <f>"0002115.14.9"</f>
        <v>0002115.14.9</v>
      </c>
      <c r="E950">
        <v>0</v>
      </c>
      <c r="F950">
        <v>0</v>
      </c>
      <c r="G950">
        <v>0</v>
      </c>
      <c r="K950">
        <v>0</v>
      </c>
      <c r="L950">
        <v>0</v>
      </c>
      <c r="O950">
        <v>4630055626762</v>
      </c>
      <c r="S950">
        <v>20</v>
      </c>
      <c r="V950" t="s">
        <v>10252</v>
      </c>
      <c r="Z950" t="s">
        <v>10361</v>
      </c>
      <c r="AA950" t="s">
        <v>10362</v>
      </c>
      <c r="AB950" t="s">
        <v>10363</v>
      </c>
      <c r="AC950">
        <v>15600</v>
      </c>
      <c r="AD950" t="s">
        <v>9115</v>
      </c>
      <c r="AE950">
        <v>0</v>
      </c>
      <c r="AF950">
        <v>0</v>
      </c>
      <c r="AG950" t="s">
        <v>10364</v>
      </c>
    </row>
    <row r="951" spans="1:38" x14ac:dyDescent="0.3">
      <c r="A951" t="s">
        <v>10365</v>
      </c>
      <c r="B951" t="str">
        <f>"0002115.11.52"</f>
        <v>0002115.11.52</v>
      </c>
      <c r="E951">
        <v>0</v>
      </c>
      <c r="F951">
        <v>0</v>
      </c>
      <c r="G951">
        <v>0</v>
      </c>
      <c r="K951">
        <v>0</v>
      </c>
      <c r="L951">
        <v>0</v>
      </c>
      <c r="O951">
        <v>4630055626656</v>
      </c>
      <c r="S951">
        <v>20</v>
      </c>
      <c r="V951" t="s">
        <v>10252</v>
      </c>
      <c r="Z951" t="s">
        <v>10366</v>
      </c>
      <c r="AA951" t="s">
        <v>10367</v>
      </c>
      <c r="AB951" t="s">
        <v>10368</v>
      </c>
      <c r="AC951">
        <v>6357</v>
      </c>
      <c r="AD951" t="s">
        <v>9115</v>
      </c>
      <c r="AE951">
        <v>0</v>
      </c>
      <c r="AF951">
        <v>0</v>
      </c>
      <c r="AG951" t="s">
        <v>10369</v>
      </c>
    </row>
    <row r="952" spans="1:38" x14ac:dyDescent="0.3">
      <c r="A952" t="s">
        <v>10370</v>
      </c>
      <c r="B952" t="str">
        <f>"0002115.11.9"</f>
        <v>0002115.11.9</v>
      </c>
      <c r="E952">
        <v>0</v>
      </c>
      <c r="F952">
        <v>0</v>
      </c>
      <c r="G952">
        <v>0</v>
      </c>
      <c r="K952">
        <v>0</v>
      </c>
      <c r="L952">
        <v>0</v>
      </c>
      <c r="O952">
        <v>4630055626694</v>
      </c>
      <c r="S952">
        <v>20</v>
      </c>
      <c r="V952" t="s">
        <v>10252</v>
      </c>
      <c r="Z952" t="s">
        <v>10371</v>
      </c>
      <c r="AA952" t="s">
        <v>10372</v>
      </c>
      <c r="AB952" t="s">
        <v>10373</v>
      </c>
      <c r="AC952">
        <v>6440</v>
      </c>
      <c r="AD952" t="s">
        <v>9115</v>
      </c>
      <c r="AE952">
        <v>0</v>
      </c>
      <c r="AF952">
        <v>0</v>
      </c>
      <c r="AG952" t="s">
        <v>10374</v>
      </c>
    </row>
    <row r="953" spans="1:38" x14ac:dyDescent="0.3">
      <c r="A953" t="s">
        <v>10375</v>
      </c>
      <c r="B953" t="str">
        <f>"0002115.11.97"</f>
        <v>0002115.11.97</v>
      </c>
      <c r="E953">
        <v>0</v>
      </c>
      <c r="F953">
        <v>0</v>
      </c>
      <c r="G953">
        <v>0</v>
      </c>
      <c r="K953">
        <v>0</v>
      </c>
      <c r="L953">
        <v>0</v>
      </c>
      <c r="O953">
        <v>4630055626700</v>
      </c>
      <c r="S953">
        <v>20</v>
      </c>
      <c r="V953" t="s">
        <v>10252</v>
      </c>
      <c r="Z953" t="s">
        <v>10376</v>
      </c>
      <c r="AA953" t="s">
        <v>10377</v>
      </c>
      <c r="AB953" t="s">
        <v>10378</v>
      </c>
      <c r="AC953">
        <v>6418</v>
      </c>
      <c r="AD953" t="s">
        <v>9115</v>
      </c>
      <c r="AE953">
        <v>0</v>
      </c>
      <c r="AF953">
        <v>0</v>
      </c>
      <c r="AG953" t="s">
        <v>10379</v>
      </c>
    </row>
    <row r="954" spans="1:38" x14ac:dyDescent="0.3">
      <c r="A954" t="s">
        <v>10380</v>
      </c>
      <c r="B954" t="str">
        <f>"0002115.11.70"</f>
        <v>0002115.11.70</v>
      </c>
      <c r="E954">
        <v>0</v>
      </c>
      <c r="F954">
        <v>0</v>
      </c>
      <c r="G954">
        <v>0</v>
      </c>
      <c r="K954">
        <v>0</v>
      </c>
      <c r="L954">
        <v>0</v>
      </c>
      <c r="O954">
        <v>4630055626670</v>
      </c>
      <c r="S954">
        <v>20</v>
      </c>
      <c r="V954" t="s">
        <v>10252</v>
      </c>
      <c r="Z954" t="s">
        <v>10381</v>
      </c>
      <c r="AA954" t="s">
        <v>10382</v>
      </c>
      <c r="AB954" t="s">
        <v>10383</v>
      </c>
      <c r="AC954">
        <v>6450</v>
      </c>
      <c r="AD954" t="s">
        <v>9115</v>
      </c>
      <c r="AE954">
        <v>0</v>
      </c>
      <c r="AF954">
        <v>0</v>
      </c>
      <c r="AG954" t="s">
        <v>10384</v>
      </c>
    </row>
    <row r="955" spans="1:38" x14ac:dyDescent="0.3">
      <c r="A955" t="s">
        <v>10385</v>
      </c>
      <c r="B955" t="str">
        <f>"0002115.11.73"</f>
        <v>0002115.11.73</v>
      </c>
      <c r="E955">
        <v>0</v>
      </c>
      <c r="F955">
        <v>0</v>
      </c>
      <c r="G955">
        <v>0</v>
      </c>
      <c r="K955">
        <v>0</v>
      </c>
      <c r="L955">
        <v>0</v>
      </c>
      <c r="O955">
        <v>4630055626687</v>
      </c>
      <c r="S955">
        <v>20</v>
      </c>
      <c r="V955" t="s">
        <v>10252</v>
      </c>
      <c r="Z955" t="s">
        <v>10386</v>
      </c>
      <c r="AA955" t="s">
        <v>10387</v>
      </c>
      <c r="AB955" t="s">
        <v>10388</v>
      </c>
      <c r="AC955">
        <v>6302</v>
      </c>
      <c r="AD955" t="s">
        <v>9115</v>
      </c>
      <c r="AE955">
        <v>0</v>
      </c>
      <c r="AF955">
        <v>0</v>
      </c>
      <c r="AG955" t="s">
        <v>10389</v>
      </c>
    </row>
    <row r="956" spans="1:38" x14ac:dyDescent="0.3">
      <c r="A956" t="s">
        <v>10390</v>
      </c>
      <c r="B956" t="str">
        <f>"0002233.9"</f>
        <v>0002233.9</v>
      </c>
      <c r="C956" t="s">
        <v>304</v>
      </c>
      <c r="D956" t="s">
        <v>1050</v>
      </c>
      <c r="E956">
        <v>2090</v>
      </c>
      <c r="F956">
        <v>650</v>
      </c>
      <c r="G956">
        <v>70</v>
      </c>
      <c r="I956">
        <v>200</v>
      </c>
      <c r="J956">
        <v>73</v>
      </c>
      <c r="K956">
        <v>0</v>
      </c>
      <c r="L956" t="s">
        <v>9073</v>
      </c>
      <c r="M956">
        <v>40</v>
      </c>
      <c r="O956">
        <v>4630074141130</v>
      </c>
      <c r="Q956" t="s">
        <v>1544</v>
      </c>
      <c r="R956" t="s">
        <v>4004</v>
      </c>
      <c r="S956">
        <v>20</v>
      </c>
      <c r="U956" t="s">
        <v>9074</v>
      </c>
      <c r="V956" t="s">
        <v>5861</v>
      </c>
      <c r="Y956">
        <v>9403601001</v>
      </c>
      <c r="Z956" t="s">
        <v>10391</v>
      </c>
      <c r="AA956" t="s">
        <v>10392</v>
      </c>
      <c r="AB956">
        <v>5000</v>
      </c>
      <c r="AC956">
        <v>4167</v>
      </c>
      <c r="AD956" t="s">
        <v>3841</v>
      </c>
      <c r="AE956">
        <v>0</v>
      </c>
      <c r="AF956">
        <v>0</v>
      </c>
      <c r="AG956" t="s">
        <v>10393</v>
      </c>
      <c r="AH956" t="s">
        <v>10394</v>
      </c>
      <c r="AI956" t="s">
        <v>10395</v>
      </c>
      <c r="AJ956" t="s">
        <v>10396</v>
      </c>
    </row>
    <row r="957" spans="1:38" x14ac:dyDescent="0.3">
      <c r="A957" t="s">
        <v>10397</v>
      </c>
      <c r="B957" t="str">
        <f>"0002232.9"</f>
        <v>0002232.9</v>
      </c>
      <c r="C957" t="s">
        <v>304</v>
      </c>
      <c r="D957" t="s">
        <v>1050</v>
      </c>
      <c r="E957">
        <v>1110</v>
      </c>
      <c r="F957">
        <v>645</v>
      </c>
      <c r="G957">
        <v>95</v>
      </c>
      <c r="I957">
        <v>107</v>
      </c>
      <c r="J957">
        <v>73</v>
      </c>
      <c r="K957">
        <v>0</v>
      </c>
      <c r="L957">
        <v>32</v>
      </c>
      <c r="M957">
        <v>31</v>
      </c>
      <c r="O957">
        <v>4630074141062</v>
      </c>
      <c r="Q957" t="s">
        <v>1544</v>
      </c>
      <c r="R957" t="s">
        <v>4004</v>
      </c>
      <c r="S957">
        <v>20</v>
      </c>
      <c r="U957" t="s">
        <v>5860</v>
      </c>
      <c r="V957" t="s">
        <v>5861</v>
      </c>
      <c r="Y957">
        <v>9403601001</v>
      </c>
      <c r="Z957" t="s">
        <v>10398</v>
      </c>
      <c r="AA957" t="s">
        <v>10399</v>
      </c>
      <c r="AB957">
        <v>4990</v>
      </c>
      <c r="AC957">
        <v>4158</v>
      </c>
      <c r="AD957" t="s">
        <v>3841</v>
      </c>
      <c r="AE957">
        <v>0</v>
      </c>
      <c r="AF957">
        <v>0</v>
      </c>
      <c r="AG957" t="s">
        <v>10400</v>
      </c>
      <c r="AH957" t="s">
        <v>10401</v>
      </c>
      <c r="AI957" t="s">
        <v>10402</v>
      </c>
    </row>
    <row r="958" spans="1:38" x14ac:dyDescent="0.3">
      <c r="A958" t="s">
        <v>10403</v>
      </c>
      <c r="B958" t="str">
        <f>"0002279.9"</f>
        <v>0002279.9</v>
      </c>
      <c r="C958" t="s">
        <v>304</v>
      </c>
      <c r="D958" t="s">
        <v>1050</v>
      </c>
      <c r="E958">
        <v>1970</v>
      </c>
      <c r="F958">
        <v>295</v>
      </c>
      <c r="G958">
        <v>168</v>
      </c>
      <c r="K958">
        <v>0</v>
      </c>
      <c r="L958" s="1">
        <v>45893</v>
      </c>
      <c r="M958">
        <v>22.8</v>
      </c>
      <c r="N958">
        <v>0.5</v>
      </c>
      <c r="O958">
        <v>4630074145565</v>
      </c>
      <c r="Q958" t="s">
        <v>1544</v>
      </c>
      <c r="R958" t="s">
        <v>4248</v>
      </c>
      <c r="S958">
        <v>20</v>
      </c>
      <c r="U958" t="s">
        <v>10404</v>
      </c>
      <c r="Y958">
        <v>9403903000</v>
      </c>
      <c r="Z958" t="s">
        <v>10405</v>
      </c>
      <c r="AA958" t="s">
        <v>10406</v>
      </c>
      <c r="AB958">
        <v>7500</v>
      </c>
      <c r="AC958">
        <v>6250</v>
      </c>
      <c r="AD958" t="s">
        <v>3477</v>
      </c>
      <c r="AE958">
        <v>0</v>
      </c>
      <c r="AF958">
        <v>0</v>
      </c>
      <c r="AG958" t="s">
        <v>10407</v>
      </c>
      <c r="AH958" t="s">
        <v>10408</v>
      </c>
      <c r="AI958" t="s">
        <v>10409</v>
      </c>
      <c r="AJ958" t="s">
        <v>10410</v>
      </c>
      <c r="AK958" t="s">
        <v>10411</v>
      </c>
    </row>
    <row r="959" spans="1:38" x14ac:dyDescent="0.3">
      <c r="A959" t="s">
        <v>10412</v>
      </c>
      <c r="B959" t="str">
        <f>"0002054.9"</f>
        <v>0002054.9</v>
      </c>
      <c r="C959" t="s">
        <v>304</v>
      </c>
      <c r="D959" t="s">
        <v>1050</v>
      </c>
      <c r="E959">
        <v>1935</v>
      </c>
      <c r="F959">
        <v>550</v>
      </c>
      <c r="G959">
        <v>275</v>
      </c>
      <c r="I959">
        <v>135</v>
      </c>
      <c r="J959">
        <v>190</v>
      </c>
      <c r="K959">
        <v>0</v>
      </c>
      <c r="L959">
        <v>116</v>
      </c>
      <c r="M959">
        <v>112</v>
      </c>
      <c r="N959">
        <v>0.25</v>
      </c>
      <c r="O959">
        <v>4630055620043</v>
      </c>
      <c r="Q959" t="s">
        <v>1544</v>
      </c>
      <c r="R959" t="s">
        <v>7523</v>
      </c>
      <c r="S959">
        <v>20</v>
      </c>
      <c r="U959" t="s">
        <v>10413</v>
      </c>
      <c r="V959" t="s">
        <v>1179</v>
      </c>
      <c r="Y959">
        <v>9403609009</v>
      </c>
      <c r="Z959" t="s">
        <v>10414</v>
      </c>
      <c r="AA959" t="s">
        <v>10415</v>
      </c>
      <c r="AB959">
        <v>24250</v>
      </c>
      <c r="AC959">
        <v>20208</v>
      </c>
      <c r="AD959" t="s">
        <v>2472</v>
      </c>
      <c r="AE959">
        <v>0</v>
      </c>
      <c r="AF959">
        <v>3</v>
      </c>
      <c r="AG959" t="s">
        <v>10416</v>
      </c>
      <c r="AH959" t="s">
        <v>10417</v>
      </c>
    </row>
    <row r="960" spans="1:38" x14ac:dyDescent="0.3">
      <c r="A960" t="s">
        <v>10418</v>
      </c>
      <c r="B960" t="str">
        <f>"0002240.75"</f>
        <v>0002240.75</v>
      </c>
      <c r="C960" t="s">
        <v>10225</v>
      </c>
      <c r="D960" t="s">
        <v>1050</v>
      </c>
      <c r="E960">
        <v>385</v>
      </c>
      <c r="F960">
        <v>372</v>
      </c>
      <c r="G960">
        <v>75</v>
      </c>
      <c r="K960">
        <v>0</v>
      </c>
      <c r="L960" s="1">
        <v>45751</v>
      </c>
      <c r="M960">
        <v>4</v>
      </c>
      <c r="O960">
        <v>4630074142465</v>
      </c>
      <c r="Q960" t="s">
        <v>1544</v>
      </c>
      <c r="R960" t="s">
        <v>5418</v>
      </c>
      <c r="S960">
        <v>20</v>
      </c>
      <c r="U960" t="s">
        <v>9712</v>
      </c>
      <c r="V960" t="s">
        <v>9713</v>
      </c>
      <c r="Y960">
        <v>9403601001</v>
      </c>
      <c r="Z960" t="s">
        <v>10419</v>
      </c>
      <c r="AA960" t="s">
        <v>10420</v>
      </c>
      <c r="AB960">
        <v>1090</v>
      </c>
      <c r="AC960">
        <v>908</v>
      </c>
      <c r="AD960" t="s">
        <v>3477</v>
      </c>
      <c r="AE960">
        <v>0</v>
      </c>
      <c r="AF960">
        <v>0</v>
      </c>
      <c r="AG960" t="s">
        <v>10421</v>
      </c>
      <c r="AH960" t="s">
        <v>10422</v>
      </c>
      <c r="AI960" t="s">
        <v>10423</v>
      </c>
      <c r="AJ960" t="s">
        <v>10424</v>
      </c>
      <c r="AK960" t="s">
        <v>10425</v>
      </c>
      <c r="AL960" t="s">
        <v>10426</v>
      </c>
    </row>
    <row r="961" spans="1:60" x14ac:dyDescent="0.3">
      <c r="A961" t="s">
        <v>10427</v>
      </c>
      <c r="B961" t="str">
        <f>"0001757.68"</f>
        <v>0001757.68</v>
      </c>
      <c r="C961" t="s">
        <v>4533</v>
      </c>
      <c r="D961" t="s">
        <v>1050</v>
      </c>
      <c r="E961">
        <v>855</v>
      </c>
      <c r="F961">
        <v>150</v>
      </c>
      <c r="G961">
        <v>90</v>
      </c>
      <c r="H961">
        <v>75</v>
      </c>
      <c r="I961">
        <v>80</v>
      </c>
      <c r="K961">
        <v>0</v>
      </c>
      <c r="L961" s="1">
        <v>45873</v>
      </c>
      <c r="M961">
        <v>4.4000000000000004</v>
      </c>
      <c r="O961">
        <v>4630074143882</v>
      </c>
      <c r="Q961" t="s">
        <v>1544</v>
      </c>
      <c r="S961">
        <v>20</v>
      </c>
      <c r="U961" t="s">
        <v>8732</v>
      </c>
      <c r="V961" t="s">
        <v>2355</v>
      </c>
      <c r="Y961">
        <v>4421991000</v>
      </c>
      <c r="Z961" t="s">
        <v>10428</v>
      </c>
      <c r="AA961" t="s">
        <v>10429</v>
      </c>
      <c r="AB961">
        <v>1500</v>
      </c>
      <c r="AC961">
        <v>1250</v>
      </c>
      <c r="AD961" t="s">
        <v>240</v>
      </c>
      <c r="AE961">
        <v>0</v>
      </c>
      <c r="AF961">
        <v>0</v>
      </c>
      <c r="AG961" t="s">
        <v>10430</v>
      </c>
      <c r="AH961" t="s">
        <v>10431</v>
      </c>
      <c r="AI961" t="s">
        <v>10432</v>
      </c>
    </row>
    <row r="962" spans="1:60" x14ac:dyDescent="0.3">
      <c r="A962" t="s">
        <v>10433</v>
      </c>
      <c r="B962" t="str">
        <f>"0001757.42"</f>
        <v>0001757.42</v>
      </c>
      <c r="C962" t="s">
        <v>1644</v>
      </c>
      <c r="D962" t="s">
        <v>1050</v>
      </c>
      <c r="E962">
        <v>855</v>
      </c>
      <c r="F962">
        <v>150</v>
      </c>
      <c r="G962">
        <v>90</v>
      </c>
      <c r="H962">
        <v>75</v>
      </c>
      <c r="I962">
        <v>80</v>
      </c>
      <c r="K962">
        <v>0</v>
      </c>
      <c r="L962" s="1">
        <v>45873</v>
      </c>
      <c r="M962">
        <v>4.4000000000000004</v>
      </c>
      <c r="O962">
        <v>4630074143905</v>
      </c>
      <c r="Q962" t="s">
        <v>1544</v>
      </c>
      <c r="S962">
        <v>20</v>
      </c>
      <c r="U962" t="s">
        <v>8732</v>
      </c>
      <c r="V962" t="s">
        <v>2355</v>
      </c>
      <c r="Y962">
        <v>4421991000</v>
      </c>
      <c r="Z962" t="s">
        <v>10434</v>
      </c>
      <c r="AA962" t="s">
        <v>10435</v>
      </c>
      <c r="AB962">
        <v>1750</v>
      </c>
      <c r="AC962">
        <v>1458</v>
      </c>
      <c r="AD962" t="s">
        <v>240</v>
      </c>
      <c r="AE962">
        <v>0</v>
      </c>
      <c r="AF962">
        <v>0</v>
      </c>
      <c r="AG962" t="s">
        <v>10436</v>
      </c>
      <c r="AH962" t="s">
        <v>10437</v>
      </c>
      <c r="AI962" t="s">
        <v>10438</v>
      </c>
      <c r="AJ962" t="s">
        <v>10439</v>
      </c>
      <c r="AK962" t="s">
        <v>10440</v>
      </c>
      <c r="AL962" t="s">
        <v>10441</v>
      </c>
      <c r="AM962" t="s">
        <v>10442</v>
      </c>
      <c r="AN962" t="s">
        <v>10443</v>
      </c>
    </row>
    <row r="963" spans="1:60" x14ac:dyDescent="0.3">
      <c r="A963" t="s">
        <v>10444</v>
      </c>
      <c r="B963" t="str">
        <f>"826218"</f>
        <v>826218</v>
      </c>
      <c r="C963" t="s">
        <v>177</v>
      </c>
      <c r="D963" t="s">
        <v>110</v>
      </c>
      <c r="E963">
        <v>0</v>
      </c>
      <c r="F963">
        <v>0</v>
      </c>
      <c r="G963">
        <v>0</v>
      </c>
      <c r="K963">
        <v>0</v>
      </c>
      <c r="L963">
        <v>0</v>
      </c>
      <c r="Q963" t="s">
        <v>88</v>
      </c>
      <c r="S963">
        <v>20</v>
      </c>
      <c r="U963" t="s">
        <v>10445</v>
      </c>
      <c r="Z963" t="s">
        <v>10446</v>
      </c>
      <c r="AA963" t="s">
        <v>10447</v>
      </c>
      <c r="AB963">
        <v>95</v>
      </c>
      <c r="AC963">
        <v>79</v>
      </c>
      <c r="AD963" t="s">
        <v>10448</v>
      </c>
      <c r="AE963">
        <v>0</v>
      </c>
      <c r="AF963">
        <v>0</v>
      </c>
      <c r="AG963" t="s">
        <v>10449</v>
      </c>
      <c r="AH963" t="s">
        <v>10450</v>
      </c>
    </row>
    <row r="964" spans="1:60" x14ac:dyDescent="0.3">
      <c r="A964" t="s">
        <v>10451</v>
      </c>
      <c r="B964" t="str">
        <f>"0002051.9"</f>
        <v>0002051.9</v>
      </c>
      <c r="C964" t="s">
        <v>304</v>
      </c>
      <c r="D964" t="s">
        <v>1050</v>
      </c>
      <c r="E964">
        <v>1935</v>
      </c>
      <c r="F964">
        <v>550</v>
      </c>
      <c r="G964">
        <v>240</v>
      </c>
      <c r="I964">
        <v>45</v>
      </c>
      <c r="J964">
        <v>190</v>
      </c>
      <c r="K964">
        <v>0</v>
      </c>
      <c r="L964" t="s">
        <v>7819</v>
      </c>
      <c r="M964">
        <v>51.6</v>
      </c>
      <c r="N964">
        <v>0.5</v>
      </c>
      <c r="O964">
        <v>4630055620029</v>
      </c>
      <c r="Q964" t="s">
        <v>1544</v>
      </c>
      <c r="R964" t="s">
        <v>7523</v>
      </c>
      <c r="S964">
        <v>20</v>
      </c>
      <c r="U964" t="s">
        <v>10452</v>
      </c>
      <c r="V964" t="s">
        <v>1179</v>
      </c>
      <c r="Y964">
        <v>9403609009</v>
      </c>
      <c r="Z964" t="s">
        <v>10453</v>
      </c>
      <c r="AA964" t="s">
        <v>10454</v>
      </c>
      <c r="AB964">
        <v>9990</v>
      </c>
      <c r="AC964">
        <v>8325</v>
      </c>
      <c r="AD964" t="s">
        <v>1539</v>
      </c>
      <c r="AE964">
        <v>0</v>
      </c>
      <c r="AF964">
        <v>0</v>
      </c>
      <c r="AG964" t="s">
        <v>10455</v>
      </c>
      <c r="AH964" t="s">
        <v>10456</v>
      </c>
      <c r="AI964" t="s">
        <v>10457</v>
      </c>
    </row>
    <row r="965" spans="1:60" x14ac:dyDescent="0.3">
      <c r="A965" t="s">
        <v>10458</v>
      </c>
      <c r="B965" t="str">
        <f>"0002280-12"</f>
        <v>0002280-12</v>
      </c>
      <c r="C965" t="s">
        <v>5036</v>
      </c>
      <c r="D965" t="s">
        <v>1551</v>
      </c>
      <c r="E965">
        <v>860</v>
      </c>
      <c r="F965">
        <v>410</v>
      </c>
      <c r="G965">
        <v>280</v>
      </c>
      <c r="K965">
        <v>0</v>
      </c>
      <c r="L965" s="1">
        <v>45873</v>
      </c>
      <c r="M965">
        <v>3.6</v>
      </c>
      <c r="O965">
        <v>4630074143394</v>
      </c>
      <c r="Q965" t="s">
        <v>1544</v>
      </c>
      <c r="S965">
        <v>20</v>
      </c>
      <c r="U965" t="s">
        <v>10459</v>
      </c>
      <c r="V965" t="s">
        <v>181</v>
      </c>
      <c r="Y965">
        <v>9401710009</v>
      </c>
      <c r="Z965" t="s">
        <v>10460</v>
      </c>
      <c r="AA965" t="s">
        <v>10461</v>
      </c>
      <c r="AB965">
        <v>2750</v>
      </c>
      <c r="AC965">
        <v>2292</v>
      </c>
      <c r="AD965" t="s">
        <v>7193</v>
      </c>
      <c r="AE965">
        <v>0</v>
      </c>
      <c r="AF965">
        <v>0</v>
      </c>
      <c r="AG965" t="s">
        <v>10462</v>
      </c>
      <c r="AH965" t="s">
        <v>10463</v>
      </c>
      <c r="AI965" t="s">
        <v>10464</v>
      </c>
      <c r="AJ965" t="s">
        <v>10465</v>
      </c>
      <c r="AK965" t="s">
        <v>10466</v>
      </c>
      <c r="AL965" t="s">
        <v>10467</v>
      </c>
      <c r="AM965" t="s">
        <v>10468</v>
      </c>
      <c r="AN965" t="s">
        <v>10469</v>
      </c>
      <c r="AO965" t="s">
        <v>10470</v>
      </c>
      <c r="AP965" t="s">
        <v>10471</v>
      </c>
      <c r="AQ965" t="s">
        <v>10472</v>
      </c>
      <c r="AR965" t="s">
        <v>10473</v>
      </c>
      <c r="AS965" t="s">
        <v>10474</v>
      </c>
      <c r="AT965" t="s">
        <v>10475</v>
      </c>
      <c r="AU965" t="s">
        <v>10476</v>
      </c>
      <c r="AV965" t="s">
        <v>10477</v>
      </c>
      <c r="AW965" t="s">
        <v>10478</v>
      </c>
      <c r="AX965" t="s">
        <v>10479</v>
      </c>
      <c r="AY965" t="s">
        <v>10480</v>
      </c>
      <c r="AZ965" t="s">
        <v>10481</v>
      </c>
      <c r="BA965" t="s">
        <v>10482</v>
      </c>
      <c r="BB965" t="s">
        <v>10483</v>
      </c>
      <c r="BC965" t="s">
        <v>10484</v>
      </c>
      <c r="BD965" t="s">
        <v>10485</v>
      </c>
      <c r="BE965" t="s">
        <v>10486</v>
      </c>
      <c r="BF965" t="s">
        <v>10487</v>
      </c>
      <c r="BG965" t="s">
        <v>10488</v>
      </c>
      <c r="BH965" t="s">
        <v>10489</v>
      </c>
    </row>
    <row r="966" spans="1:60" x14ac:dyDescent="0.3">
      <c r="A966" t="s">
        <v>10490</v>
      </c>
      <c r="B966" t="str">
        <f>"0002282-6"</f>
        <v>0002282-6</v>
      </c>
      <c r="C966" t="s">
        <v>5874</v>
      </c>
      <c r="D966" t="s">
        <v>1551</v>
      </c>
      <c r="E966">
        <v>860</v>
      </c>
      <c r="F966">
        <v>410</v>
      </c>
      <c r="G966">
        <v>280</v>
      </c>
      <c r="K966">
        <v>0</v>
      </c>
      <c r="L966" s="1">
        <v>45873</v>
      </c>
      <c r="M966">
        <v>3.6</v>
      </c>
      <c r="O966">
        <v>4630074143417</v>
      </c>
      <c r="Q966" t="s">
        <v>1544</v>
      </c>
      <c r="R966" t="s">
        <v>7139</v>
      </c>
      <c r="S966">
        <v>20</v>
      </c>
      <c r="U966" t="s">
        <v>10459</v>
      </c>
      <c r="V966" t="s">
        <v>181</v>
      </c>
      <c r="Y966">
        <v>9401710009</v>
      </c>
      <c r="Z966" t="s">
        <v>10491</v>
      </c>
      <c r="AA966" t="s">
        <v>10492</v>
      </c>
      <c r="AB966">
        <v>2750</v>
      </c>
      <c r="AC966">
        <v>2292</v>
      </c>
      <c r="AD966" t="s">
        <v>7193</v>
      </c>
      <c r="AE966">
        <v>0</v>
      </c>
      <c r="AF966">
        <v>0</v>
      </c>
      <c r="AG966" t="s">
        <v>10493</v>
      </c>
      <c r="AH966" t="s">
        <v>10494</v>
      </c>
      <c r="AI966" t="s">
        <v>10495</v>
      </c>
      <c r="AJ966" t="s">
        <v>10496</v>
      </c>
      <c r="AK966" t="s">
        <v>10497</v>
      </c>
      <c r="AL966" t="s">
        <v>10498</v>
      </c>
      <c r="AM966" t="s">
        <v>10499</v>
      </c>
      <c r="AN966" t="s">
        <v>10500</v>
      </c>
      <c r="AO966" t="s">
        <v>10501</v>
      </c>
      <c r="AP966" t="s">
        <v>10502</v>
      </c>
    </row>
    <row r="967" spans="1:60" x14ac:dyDescent="0.3">
      <c r="A967" t="s">
        <v>10503</v>
      </c>
      <c r="B967" t="str">
        <f>"0002281-4"</f>
        <v>0002281-4</v>
      </c>
      <c r="C967" t="s">
        <v>135</v>
      </c>
      <c r="D967" t="s">
        <v>1551</v>
      </c>
      <c r="E967">
        <v>860</v>
      </c>
      <c r="F967">
        <v>410</v>
      </c>
      <c r="G967">
        <v>280</v>
      </c>
      <c r="K967">
        <v>0</v>
      </c>
      <c r="L967" s="1">
        <v>45873</v>
      </c>
      <c r="M967">
        <v>3.6</v>
      </c>
      <c r="O967">
        <v>4630074143400</v>
      </c>
      <c r="Q967" t="s">
        <v>1544</v>
      </c>
      <c r="S967">
        <v>20</v>
      </c>
      <c r="U967" t="s">
        <v>10504</v>
      </c>
      <c r="V967" t="s">
        <v>181</v>
      </c>
      <c r="Y967">
        <v>9401710009</v>
      </c>
      <c r="Z967" t="s">
        <v>10505</v>
      </c>
      <c r="AA967" t="s">
        <v>10506</v>
      </c>
      <c r="AB967">
        <v>2750</v>
      </c>
      <c r="AC967">
        <v>2292</v>
      </c>
      <c r="AD967" t="s">
        <v>7193</v>
      </c>
      <c r="AE967">
        <v>0</v>
      </c>
      <c r="AF967">
        <v>0</v>
      </c>
      <c r="AG967" t="s">
        <v>10507</v>
      </c>
      <c r="AH967" t="s">
        <v>10508</v>
      </c>
      <c r="AI967" t="s">
        <v>10509</v>
      </c>
      <c r="AJ967" t="s">
        <v>10510</v>
      </c>
      <c r="AK967" t="s">
        <v>10511</v>
      </c>
      <c r="AL967" t="s">
        <v>10512</v>
      </c>
      <c r="AM967" t="s">
        <v>10513</v>
      </c>
      <c r="AN967" t="s">
        <v>10514</v>
      </c>
      <c r="AO967" t="s">
        <v>10515</v>
      </c>
      <c r="AP967" t="s">
        <v>10516</v>
      </c>
    </row>
    <row r="968" spans="1:60" x14ac:dyDescent="0.3">
      <c r="A968" t="s">
        <v>10517</v>
      </c>
      <c r="B968" t="str">
        <f>"0002157-09"</f>
        <v>0002157-09</v>
      </c>
      <c r="C968" t="s">
        <v>5874</v>
      </c>
      <c r="D968" t="s">
        <v>1831</v>
      </c>
      <c r="E968">
        <v>780</v>
      </c>
      <c r="F968">
        <v>740</v>
      </c>
      <c r="G968">
        <v>140</v>
      </c>
      <c r="H968">
        <v>73</v>
      </c>
      <c r="I968">
        <v>72</v>
      </c>
      <c r="J968">
        <v>100</v>
      </c>
      <c r="K968" t="s">
        <v>3614</v>
      </c>
      <c r="L968" s="1">
        <v>45753</v>
      </c>
      <c r="M968">
        <v>5.53</v>
      </c>
      <c r="O968">
        <v>4630074145923</v>
      </c>
      <c r="Q968" t="s">
        <v>1544</v>
      </c>
      <c r="S968">
        <v>10</v>
      </c>
      <c r="U968" t="s">
        <v>8315</v>
      </c>
      <c r="V968" t="s">
        <v>1833</v>
      </c>
      <c r="Y968">
        <v>9401710009</v>
      </c>
      <c r="Z968" t="s">
        <v>10518</v>
      </c>
      <c r="AA968" t="s">
        <v>10519</v>
      </c>
      <c r="AB968">
        <v>2990</v>
      </c>
      <c r="AC968">
        <v>2492</v>
      </c>
      <c r="AD968" t="s">
        <v>1836</v>
      </c>
      <c r="AE968">
        <v>0</v>
      </c>
      <c r="AF968">
        <v>0</v>
      </c>
      <c r="AG968" t="s">
        <v>10520</v>
      </c>
      <c r="AH968" t="s">
        <v>10521</v>
      </c>
      <c r="AI968" t="s">
        <v>10522</v>
      </c>
      <c r="AJ968" t="s">
        <v>10523</v>
      </c>
      <c r="AK968" t="s">
        <v>10524</v>
      </c>
      <c r="AL968" t="s">
        <v>10525</v>
      </c>
      <c r="AM968" t="s">
        <v>10526</v>
      </c>
      <c r="AN968" t="s">
        <v>10527</v>
      </c>
    </row>
    <row r="969" spans="1:60" x14ac:dyDescent="0.3">
      <c r="A969" t="s">
        <v>10528</v>
      </c>
      <c r="B969" t="str">
        <f>"0002035.42"</f>
        <v>0002035.42</v>
      </c>
      <c r="C969" t="s">
        <v>1644</v>
      </c>
      <c r="D969" t="s">
        <v>1050</v>
      </c>
      <c r="E969">
        <v>920</v>
      </c>
      <c r="F969">
        <v>545</v>
      </c>
      <c r="G969">
        <v>225</v>
      </c>
      <c r="I969">
        <v>90</v>
      </c>
      <c r="J969">
        <v>90</v>
      </c>
      <c r="K969">
        <v>0</v>
      </c>
      <c r="L969" t="s">
        <v>3715</v>
      </c>
      <c r="M969">
        <v>48.4</v>
      </c>
      <c r="N969">
        <v>0.5</v>
      </c>
      <c r="O969">
        <v>4630039559529</v>
      </c>
      <c r="Q969" t="s">
        <v>1544</v>
      </c>
      <c r="R969" t="s">
        <v>10529</v>
      </c>
      <c r="S969">
        <v>20</v>
      </c>
      <c r="U969" t="s">
        <v>10530</v>
      </c>
      <c r="V969" t="s">
        <v>1179</v>
      </c>
      <c r="Y969">
        <v>9403601001</v>
      </c>
      <c r="Z969" t="s">
        <v>10531</v>
      </c>
      <c r="AA969" t="s">
        <v>10532</v>
      </c>
      <c r="AB969">
        <v>8990</v>
      </c>
      <c r="AC969">
        <v>7492</v>
      </c>
      <c r="AD969" t="s">
        <v>1125</v>
      </c>
      <c r="AE969">
        <v>0</v>
      </c>
      <c r="AF969">
        <v>0</v>
      </c>
      <c r="AG969" t="s">
        <v>10533</v>
      </c>
      <c r="AH969" t="s">
        <v>10534</v>
      </c>
      <c r="AI969" t="s">
        <v>10535</v>
      </c>
    </row>
    <row r="970" spans="1:60" x14ac:dyDescent="0.3">
      <c r="A970" t="s">
        <v>10536</v>
      </c>
      <c r="B970" t="str">
        <f>"0002035.66"</f>
        <v>0002035.66</v>
      </c>
      <c r="C970" t="s">
        <v>5874</v>
      </c>
      <c r="D970" t="s">
        <v>1050</v>
      </c>
      <c r="E970">
        <v>920</v>
      </c>
      <c r="F970">
        <v>545</v>
      </c>
      <c r="G970">
        <v>225</v>
      </c>
      <c r="I970">
        <v>90</v>
      </c>
      <c r="J970">
        <v>90</v>
      </c>
      <c r="K970">
        <v>0</v>
      </c>
      <c r="L970" t="s">
        <v>3715</v>
      </c>
      <c r="M970">
        <v>48.4</v>
      </c>
      <c r="N970">
        <v>0.5</v>
      </c>
      <c r="O970">
        <v>4630039559536</v>
      </c>
      <c r="Q970" t="s">
        <v>1544</v>
      </c>
      <c r="R970" t="s">
        <v>10529</v>
      </c>
      <c r="S970">
        <v>20</v>
      </c>
      <c r="U970" t="s">
        <v>10530</v>
      </c>
      <c r="V970" t="s">
        <v>181</v>
      </c>
      <c r="Y970">
        <v>9403601001</v>
      </c>
      <c r="Z970" t="s">
        <v>10537</v>
      </c>
      <c r="AA970" t="s">
        <v>10538</v>
      </c>
      <c r="AB970">
        <v>8990</v>
      </c>
      <c r="AC970">
        <v>7492</v>
      </c>
      <c r="AD970" t="s">
        <v>1125</v>
      </c>
      <c r="AE970">
        <v>0</v>
      </c>
      <c r="AF970">
        <v>0</v>
      </c>
      <c r="AG970" t="s">
        <v>10539</v>
      </c>
      <c r="AH970" t="s">
        <v>10540</v>
      </c>
      <c r="AI970" t="s">
        <v>10541</v>
      </c>
      <c r="AJ970" t="s">
        <v>10542</v>
      </c>
    </row>
    <row r="971" spans="1:60" x14ac:dyDescent="0.3">
      <c r="A971" t="s">
        <v>10543</v>
      </c>
      <c r="B971" t="str">
        <f>"0002037.42"</f>
        <v>0002037.42</v>
      </c>
      <c r="C971" t="s">
        <v>1644</v>
      </c>
      <c r="D971" t="s">
        <v>4256</v>
      </c>
      <c r="E971">
        <v>1260</v>
      </c>
      <c r="F971">
        <v>740</v>
      </c>
      <c r="G971">
        <v>189</v>
      </c>
      <c r="H971">
        <v>124</v>
      </c>
      <c r="I971">
        <v>65</v>
      </c>
      <c r="J971">
        <v>104</v>
      </c>
      <c r="K971" t="s">
        <v>10544</v>
      </c>
      <c r="L971">
        <v>55</v>
      </c>
      <c r="M971">
        <v>53</v>
      </c>
      <c r="N971">
        <v>0.5</v>
      </c>
      <c r="O971">
        <v>4630039559581</v>
      </c>
      <c r="Q971" t="s">
        <v>1544</v>
      </c>
      <c r="R971" t="s">
        <v>10529</v>
      </c>
      <c r="S971">
        <v>20</v>
      </c>
      <c r="U971" t="s">
        <v>10545</v>
      </c>
      <c r="V971" t="s">
        <v>181</v>
      </c>
      <c r="Y971">
        <v>9403500001</v>
      </c>
      <c r="Z971" t="s">
        <v>10546</v>
      </c>
      <c r="AA971" t="s">
        <v>10547</v>
      </c>
      <c r="AB971">
        <v>9990</v>
      </c>
      <c r="AC971">
        <v>8325</v>
      </c>
      <c r="AD971" t="s">
        <v>1057</v>
      </c>
      <c r="AE971">
        <v>0</v>
      </c>
      <c r="AF971">
        <v>0</v>
      </c>
      <c r="AG971" t="s">
        <v>10548</v>
      </c>
      <c r="AH971" t="s">
        <v>10549</v>
      </c>
      <c r="AI971" t="s">
        <v>10550</v>
      </c>
      <c r="AJ971" t="s">
        <v>10551</v>
      </c>
      <c r="AK971" t="s">
        <v>10552</v>
      </c>
    </row>
    <row r="972" spans="1:60" x14ac:dyDescent="0.3">
      <c r="A972" t="s">
        <v>10553</v>
      </c>
      <c r="B972" t="str">
        <f>"0002037.74"</f>
        <v>0002037.74</v>
      </c>
      <c r="C972" t="s">
        <v>116</v>
      </c>
      <c r="D972" t="s">
        <v>4256</v>
      </c>
      <c r="E972">
        <v>1260</v>
      </c>
      <c r="F972">
        <v>740</v>
      </c>
      <c r="G972">
        <v>183</v>
      </c>
      <c r="H972">
        <v>124</v>
      </c>
      <c r="I972">
        <v>65</v>
      </c>
      <c r="J972">
        <v>104</v>
      </c>
      <c r="K972" t="s">
        <v>10544</v>
      </c>
      <c r="L972">
        <v>55</v>
      </c>
      <c r="M972">
        <v>53</v>
      </c>
      <c r="N972">
        <v>1</v>
      </c>
      <c r="O972">
        <v>4630039559604</v>
      </c>
      <c r="Q972" t="s">
        <v>1544</v>
      </c>
      <c r="R972" t="s">
        <v>10529</v>
      </c>
      <c r="S972">
        <v>20</v>
      </c>
      <c r="U972" t="s">
        <v>10545</v>
      </c>
      <c r="V972" t="s">
        <v>181</v>
      </c>
      <c r="Y972">
        <v>9403500001</v>
      </c>
      <c r="Z972" t="s">
        <v>10554</v>
      </c>
      <c r="AA972" t="s">
        <v>10555</v>
      </c>
      <c r="AB972">
        <v>9990</v>
      </c>
      <c r="AC972">
        <v>8325</v>
      </c>
      <c r="AD972" t="s">
        <v>1057</v>
      </c>
      <c r="AE972">
        <v>0</v>
      </c>
      <c r="AF972">
        <v>0</v>
      </c>
      <c r="AG972" t="s">
        <v>10556</v>
      </c>
      <c r="AH972" t="s">
        <v>10557</v>
      </c>
      <c r="AI972" t="s">
        <v>10558</v>
      </c>
      <c r="AJ972" t="s">
        <v>10559</v>
      </c>
    </row>
    <row r="973" spans="1:60" x14ac:dyDescent="0.3">
      <c r="A973" t="s">
        <v>10560</v>
      </c>
      <c r="B973" t="str">
        <f>"0002037.66"</f>
        <v>0002037.66</v>
      </c>
      <c r="C973" t="s">
        <v>5874</v>
      </c>
      <c r="D973" t="s">
        <v>4256</v>
      </c>
      <c r="E973">
        <v>1260</v>
      </c>
      <c r="F973">
        <v>740</v>
      </c>
      <c r="G973">
        <v>189</v>
      </c>
      <c r="H973">
        <v>124</v>
      </c>
      <c r="I973">
        <v>65</v>
      </c>
      <c r="J973">
        <v>104</v>
      </c>
      <c r="K973" t="s">
        <v>10544</v>
      </c>
      <c r="L973">
        <v>55</v>
      </c>
      <c r="M973">
        <v>53</v>
      </c>
      <c r="N973">
        <v>0.5</v>
      </c>
      <c r="O973">
        <v>4630039559598</v>
      </c>
      <c r="Q973" t="s">
        <v>1544</v>
      </c>
      <c r="R973" t="s">
        <v>10529</v>
      </c>
      <c r="S973">
        <v>20</v>
      </c>
      <c r="U973" t="s">
        <v>10545</v>
      </c>
      <c r="V973" t="s">
        <v>181</v>
      </c>
      <c r="Y973">
        <v>9403500001</v>
      </c>
      <c r="Z973" t="s">
        <v>10561</v>
      </c>
      <c r="AA973" t="s">
        <v>10562</v>
      </c>
      <c r="AB973">
        <v>11990</v>
      </c>
      <c r="AC973">
        <v>9992</v>
      </c>
      <c r="AD973" t="s">
        <v>1057</v>
      </c>
      <c r="AE973">
        <v>0</v>
      </c>
      <c r="AF973">
        <v>0</v>
      </c>
      <c r="AG973" t="s">
        <v>10563</v>
      </c>
      <c r="AH973" t="s">
        <v>10564</v>
      </c>
      <c r="AI973" t="s">
        <v>10565</v>
      </c>
      <c r="AJ973" t="s">
        <v>10566</v>
      </c>
      <c r="AK973" t="s">
        <v>10567</v>
      </c>
    </row>
    <row r="974" spans="1:60" x14ac:dyDescent="0.3">
      <c r="A974" t="s">
        <v>10568</v>
      </c>
      <c r="B974" t="str">
        <f>"0002211.9"</f>
        <v>0002211.9</v>
      </c>
      <c r="C974" t="s">
        <v>304</v>
      </c>
      <c r="D974" t="s">
        <v>1050</v>
      </c>
      <c r="E974">
        <v>1180</v>
      </c>
      <c r="F974">
        <v>1155</v>
      </c>
      <c r="G974">
        <v>260</v>
      </c>
      <c r="H974">
        <v>195</v>
      </c>
      <c r="J974">
        <v>140</v>
      </c>
      <c r="K974">
        <v>0</v>
      </c>
      <c r="L974" t="s">
        <v>4368</v>
      </c>
      <c r="M974">
        <v>79.8</v>
      </c>
      <c r="N974">
        <v>0.33300000000000002</v>
      </c>
      <c r="O974">
        <v>4630074145756</v>
      </c>
      <c r="Q974" t="s">
        <v>1544</v>
      </c>
      <c r="R974" t="s">
        <v>10569</v>
      </c>
      <c r="S974">
        <v>20</v>
      </c>
      <c r="U974" t="s">
        <v>10570</v>
      </c>
      <c r="V974" t="s">
        <v>2632</v>
      </c>
      <c r="Z974" t="s">
        <v>10571</v>
      </c>
      <c r="AA974" t="s">
        <v>10572</v>
      </c>
      <c r="AB974">
        <v>12490</v>
      </c>
      <c r="AC974">
        <v>10408</v>
      </c>
      <c r="AD974" t="s">
        <v>2592</v>
      </c>
      <c r="AE974">
        <v>0</v>
      </c>
      <c r="AF974">
        <v>0</v>
      </c>
      <c r="AG974" t="s">
        <v>10573</v>
      </c>
      <c r="AH974" t="s">
        <v>10574</v>
      </c>
      <c r="AI974" t="s">
        <v>10575</v>
      </c>
      <c r="AJ974" t="s">
        <v>10576</v>
      </c>
    </row>
    <row r="975" spans="1:60" x14ac:dyDescent="0.3">
      <c r="A975" t="s">
        <v>10577</v>
      </c>
      <c r="B975" t="str">
        <f>"0002370.9"</f>
        <v>0002370.9</v>
      </c>
      <c r="C975" t="s">
        <v>304</v>
      </c>
      <c r="D975" t="s">
        <v>1050</v>
      </c>
      <c r="E975">
        <v>810</v>
      </c>
      <c r="F975">
        <v>530</v>
      </c>
      <c r="G975">
        <v>75</v>
      </c>
      <c r="I975">
        <v>75</v>
      </c>
      <c r="J975">
        <v>69</v>
      </c>
      <c r="K975">
        <v>0</v>
      </c>
      <c r="L975">
        <v>13</v>
      </c>
      <c r="M975">
        <v>12</v>
      </c>
      <c r="N975">
        <v>1</v>
      </c>
      <c r="O975">
        <v>4630074145817</v>
      </c>
      <c r="Q975" t="s">
        <v>1544</v>
      </c>
      <c r="R975" t="s">
        <v>10569</v>
      </c>
      <c r="S975">
        <v>20</v>
      </c>
      <c r="U975" t="s">
        <v>10578</v>
      </c>
      <c r="V975" t="s">
        <v>4454</v>
      </c>
      <c r="Z975" t="s">
        <v>10579</v>
      </c>
      <c r="AA975" t="s">
        <v>10580</v>
      </c>
      <c r="AB975">
        <v>2490</v>
      </c>
      <c r="AC975">
        <v>2075</v>
      </c>
      <c r="AD975" t="s">
        <v>2472</v>
      </c>
      <c r="AE975">
        <v>0</v>
      </c>
      <c r="AF975">
        <v>0</v>
      </c>
      <c r="AG975" t="s">
        <v>10581</v>
      </c>
      <c r="AH975" t="s">
        <v>10582</v>
      </c>
    </row>
    <row r="976" spans="1:60" x14ac:dyDescent="0.3">
      <c r="A976" t="s">
        <v>10583</v>
      </c>
      <c r="B976" t="str">
        <f>"0002371.9"</f>
        <v>0002371.9</v>
      </c>
      <c r="C976" t="s">
        <v>304</v>
      </c>
      <c r="D976" t="s">
        <v>1050</v>
      </c>
      <c r="E976">
        <v>810</v>
      </c>
      <c r="F976">
        <v>820</v>
      </c>
      <c r="G976">
        <v>75</v>
      </c>
      <c r="K976">
        <v>0</v>
      </c>
      <c r="L976" s="1">
        <v>45886</v>
      </c>
      <c r="M976">
        <v>16.8</v>
      </c>
      <c r="N976">
        <v>1</v>
      </c>
      <c r="O976">
        <v>4630074145824</v>
      </c>
      <c r="Q976" t="s">
        <v>1544</v>
      </c>
      <c r="R976" t="s">
        <v>10569</v>
      </c>
      <c r="S976">
        <v>20</v>
      </c>
      <c r="U976" t="s">
        <v>10584</v>
      </c>
      <c r="Z976" t="s">
        <v>10585</v>
      </c>
      <c r="AA976" t="s">
        <v>10586</v>
      </c>
      <c r="AB976">
        <v>2000</v>
      </c>
      <c r="AC976">
        <v>1667</v>
      </c>
      <c r="AD976" t="s">
        <v>3841</v>
      </c>
      <c r="AE976">
        <v>0</v>
      </c>
      <c r="AF976">
        <v>0</v>
      </c>
      <c r="AG976" t="s">
        <v>10587</v>
      </c>
      <c r="AH976" t="s">
        <v>10588</v>
      </c>
    </row>
    <row r="977" spans="1:41" x14ac:dyDescent="0.3">
      <c r="A977" t="s">
        <v>10589</v>
      </c>
      <c r="B977" t="str">
        <f>"0002294-17"</f>
        <v>0002294-17</v>
      </c>
      <c r="C977" t="s">
        <v>351</v>
      </c>
      <c r="D977" t="s">
        <v>2290</v>
      </c>
      <c r="E977">
        <v>800</v>
      </c>
      <c r="F977">
        <v>770</v>
      </c>
      <c r="G977">
        <v>40</v>
      </c>
      <c r="H977">
        <v>72</v>
      </c>
      <c r="I977">
        <v>77</v>
      </c>
      <c r="K977">
        <v>0</v>
      </c>
      <c r="L977" t="s">
        <v>1466</v>
      </c>
      <c r="M977">
        <v>0.5</v>
      </c>
      <c r="O977">
        <v>4630074143561</v>
      </c>
      <c r="Q977" t="s">
        <v>3553</v>
      </c>
      <c r="R977" t="s">
        <v>10590</v>
      </c>
      <c r="S977">
        <v>20</v>
      </c>
      <c r="U977" t="s">
        <v>10591</v>
      </c>
      <c r="V977" t="s">
        <v>10592</v>
      </c>
      <c r="Y977">
        <v>4421991000</v>
      </c>
      <c r="Z977" t="s">
        <v>10593</v>
      </c>
      <c r="AA977" t="s">
        <v>10594</v>
      </c>
      <c r="AB977">
        <v>1150</v>
      </c>
      <c r="AC977">
        <v>958</v>
      </c>
      <c r="AD977" t="s">
        <v>240</v>
      </c>
      <c r="AE977">
        <v>0</v>
      </c>
      <c r="AF977">
        <v>0</v>
      </c>
      <c r="AG977" t="s">
        <v>10595</v>
      </c>
      <c r="AH977" t="s">
        <v>10596</v>
      </c>
      <c r="AI977" t="s">
        <v>10597</v>
      </c>
      <c r="AJ977" t="s">
        <v>10598</v>
      </c>
      <c r="AK977" t="s">
        <v>10599</v>
      </c>
      <c r="AL977" t="s">
        <v>10600</v>
      </c>
    </row>
    <row r="978" spans="1:41" x14ac:dyDescent="0.3">
      <c r="A978" t="s">
        <v>10601</v>
      </c>
      <c r="B978" t="str">
        <f>"0002226.57"</f>
        <v>0002226.57</v>
      </c>
      <c r="C978" t="s">
        <v>527</v>
      </c>
      <c r="D978" t="s">
        <v>1050</v>
      </c>
      <c r="E978">
        <v>880</v>
      </c>
      <c r="F978">
        <v>185</v>
      </c>
      <c r="G978">
        <v>74</v>
      </c>
      <c r="K978">
        <v>0</v>
      </c>
      <c r="L978" s="1">
        <v>45752</v>
      </c>
      <c r="M978">
        <v>5</v>
      </c>
      <c r="N978">
        <v>1</v>
      </c>
      <c r="O978">
        <v>4630074140430</v>
      </c>
      <c r="Q978" t="s">
        <v>1544</v>
      </c>
      <c r="R978" t="s">
        <v>1869</v>
      </c>
      <c r="S978">
        <v>20</v>
      </c>
      <c r="U978" t="s">
        <v>10602</v>
      </c>
      <c r="V978" t="s">
        <v>2355</v>
      </c>
      <c r="Y978">
        <v>9403903000</v>
      </c>
      <c r="Z978" t="s">
        <v>10603</v>
      </c>
      <c r="AA978" t="s">
        <v>10604</v>
      </c>
      <c r="AB978">
        <v>900</v>
      </c>
      <c r="AC978">
        <v>750</v>
      </c>
      <c r="AD978" t="s">
        <v>3477</v>
      </c>
      <c r="AE978">
        <v>0</v>
      </c>
      <c r="AF978">
        <v>0</v>
      </c>
    </row>
    <row r="979" spans="1:41" x14ac:dyDescent="0.3">
      <c r="A979" t="s">
        <v>10605</v>
      </c>
      <c r="B979" t="str">
        <f>"0002226.58"</f>
        <v>0002226.58</v>
      </c>
      <c r="C979" t="s">
        <v>1397</v>
      </c>
      <c r="D979" t="s">
        <v>1050</v>
      </c>
      <c r="E979">
        <v>880</v>
      </c>
      <c r="F979">
        <v>185</v>
      </c>
      <c r="G979">
        <v>74</v>
      </c>
      <c r="K979">
        <v>0</v>
      </c>
      <c r="L979" s="1">
        <v>45752</v>
      </c>
      <c r="M979">
        <v>5</v>
      </c>
      <c r="N979">
        <v>1</v>
      </c>
      <c r="O979">
        <v>4630074140447</v>
      </c>
      <c r="Q979" t="s">
        <v>1544</v>
      </c>
      <c r="R979" t="s">
        <v>1869</v>
      </c>
      <c r="S979">
        <v>20</v>
      </c>
      <c r="U979" t="s">
        <v>10602</v>
      </c>
      <c r="V979" t="s">
        <v>2355</v>
      </c>
      <c r="Y979">
        <v>9403903000</v>
      </c>
      <c r="Z979" t="s">
        <v>10606</v>
      </c>
      <c r="AA979" t="s">
        <v>10607</v>
      </c>
      <c r="AB979">
        <v>900</v>
      </c>
      <c r="AC979">
        <v>750</v>
      </c>
      <c r="AD979" t="s">
        <v>3477</v>
      </c>
      <c r="AE979">
        <v>0</v>
      </c>
      <c r="AF979">
        <v>0</v>
      </c>
    </row>
    <row r="980" spans="1:41" x14ac:dyDescent="0.3">
      <c r="A980" t="s">
        <v>10608</v>
      </c>
      <c r="B980" t="str">
        <f>"0002226.59"</f>
        <v>0002226.59</v>
      </c>
      <c r="C980" t="s">
        <v>1901</v>
      </c>
      <c r="D980" t="s">
        <v>1050</v>
      </c>
      <c r="E980">
        <v>880</v>
      </c>
      <c r="F980">
        <v>185</v>
      </c>
      <c r="G980">
        <v>74</v>
      </c>
      <c r="K980">
        <v>0</v>
      </c>
      <c r="L980" s="1">
        <v>45752</v>
      </c>
      <c r="M980">
        <v>5</v>
      </c>
      <c r="N980">
        <v>1</v>
      </c>
      <c r="O980">
        <v>4630074140454</v>
      </c>
      <c r="Q980" t="s">
        <v>1544</v>
      </c>
      <c r="R980" t="s">
        <v>1869</v>
      </c>
      <c r="S980">
        <v>20</v>
      </c>
      <c r="U980" t="s">
        <v>10602</v>
      </c>
      <c r="V980" t="s">
        <v>2355</v>
      </c>
      <c r="Y980">
        <v>9403903000</v>
      </c>
      <c r="Z980" t="s">
        <v>10609</v>
      </c>
      <c r="AA980" t="s">
        <v>10610</v>
      </c>
      <c r="AB980">
        <v>900</v>
      </c>
      <c r="AC980">
        <v>750</v>
      </c>
      <c r="AD980" t="s">
        <v>3477</v>
      </c>
      <c r="AE980">
        <v>0</v>
      </c>
      <c r="AF980">
        <v>0</v>
      </c>
    </row>
    <row r="981" spans="1:41" x14ac:dyDescent="0.3">
      <c r="A981" t="s">
        <v>10611</v>
      </c>
      <c r="B981" t="str">
        <f>"0002226.56"</f>
        <v>0002226.56</v>
      </c>
      <c r="C981" t="s">
        <v>2630</v>
      </c>
      <c r="D981" t="s">
        <v>1050</v>
      </c>
      <c r="E981">
        <v>880</v>
      </c>
      <c r="F981">
        <v>185</v>
      </c>
      <c r="G981">
        <v>74</v>
      </c>
      <c r="K981">
        <v>0</v>
      </c>
      <c r="L981" s="1">
        <v>45752</v>
      </c>
      <c r="M981">
        <v>5</v>
      </c>
      <c r="N981">
        <v>1</v>
      </c>
      <c r="O981">
        <v>4630074140461</v>
      </c>
      <c r="Q981" t="s">
        <v>1544</v>
      </c>
      <c r="R981" t="s">
        <v>1869</v>
      </c>
      <c r="S981">
        <v>20</v>
      </c>
      <c r="U981" t="s">
        <v>10602</v>
      </c>
      <c r="V981" t="s">
        <v>2355</v>
      </c>
      <c r="Y981">
        <v>9403910000</v>
      </c>
      <c r="Z981" t="s">
        <v>10612</v>
      </c>
      <c r="AA981" t="s">
        <v>10613</v>
      </c>
      <c r="AB981">
        <v>900</v>
      </c>
      <c r="AC981">
        <v>750</v>
      </c>
      <c r="AD981" t="s">
        <v>3477</v>
      </c>
      <c r="AE981">
        <v>0</v>
      </c>
      <c r="AF981">
        <v>0</v>
      </c>
    </row>
    <row r="982" spans="1:41" x14ac:dyDescent="0.3">
      <c r="A982" t="s">
        <v>10614</v>
      </c>
      <c r="B982" t="str">
        <f>"0002348-3"</f>
        <v>0002348-3</v>
      </c>
      <c r="C982" t="s">
        <v>1644</v>
      </c>
      <c r="D982" t="s">
        <v>2290</v>
      </c>
      <c r="E982">
        <v>770</v>
      </c>
      <c r="F982">
        <v>570</v>
      </c>
      <c r="G982">
        <v>60</v>
      </c>
      <c r="H982">
        <v>70</v>
      </c>
      <c r="I982">
        <v>50</v>
      </c>
      <c r="K982">
        <v>0</v>
      </c>
      <c r="L982" t="s">
        <v>145</v>
      </c>
      <c r="M982">
        <v>0.35</v>
      </c>
      <c r="O982">
        <v>4630074145428</v>
      </c>
      <c r="Q982" t="s">
        <v>1544</v>
      </c>
      <c r="R982" t="s">
        <v>10615</v>
      </c>
      <c r="S982">
        <v>20</v>
      </c>
      <c r="U982" t="s">
        <v>10616</v>
      </c>
      <c r="V982" t="s">
        <v>3302</v>
      </c>
      <c r="Y982">
        <v>9404299000</v>
      </c>
      <c r="Z982" t="s">
        <v>10617</v>
      </c>
      <c r="AA982" t="s">
        <v>10618</v>
      </c>
      <c r="AB982">
        <v>935</v>
      </c>
      <c r="AC982">
        <v>779</v>
      </c>
      <c r="AD982" t="s">
        <v>240</v>
      </c>
      <c r="AE982">
        <v>0</v>
      </c>
      <c r="AF982">
        <v>4</v>
      </c>
      <c r="AG982" t="s">
        <v>10619</v>
      </c>
      <c r="AH982" t="s">
        <v>10620</v>
      </c>
      <c r="AI982" t="s">
        <v>10621</v>
      </c>
      <c r="AJ982" t="s">
        <v>10622</v>
      </c>
      <c r="AK982" t="s">
        <v>10623</v>
      </c>
      <c r="AL982" t="s">
        <v>10624</v>
      </c>
      <c r="AM982" t="s">
        <v>10625</v>
      </c>
      <c r="AN982" t="s">
        <v>10626</v>
      </c>
      <c r="AO982" t="s">
        <v>10627</v>
      </c>
    </row>
    <row r="983" spans="1:41" x14ac:dyDescent="0.3">
      <c r="A983" t="s">
        <v>10628</v>
      </c>
      <c r="B983" t="str">
        <f>"0002349-6"</f>
        <v>0002349-6</v>
      </c>
      <c r="C983" t="s">
        <v>5874</v>
      </c>
      <c r="D983" t="s">
        <v>2290</v>
      </c>
      <c r="E983">
        <v>770</v>
      </c>
      <c r="F983">
        <v>570</v>
      </c>
      <c r="G983">
        <v>60</v>
      </c>
      <c r="K983">
        <v>0</v>
      </c>
      <c r="L983" t="s">
        <v>145</v>
      </c>
      <c r="M983">
        <v>0.35</v>
      </c>
      <c r="O983">
        <v>4630074145435</v>
      </c>
      <c r="Q983" t="s">
        <v>1544</v>
      </c>
      <c r="R983" t="s">
        <v>3630</v>
      </c>
      <c r="S983">
        <v>20</v>
      </c>
      <c r="U983" t="s">
        <v>10616</v>
      </c>
      <c r="V983" t="s">
        <v>3302</v>
      </c>
      <c r="Y983">
        <v>9404299000</v>
      </c>
      <c r="Z983" t="s">
        <v>10629</v>
      </c>
      <c r="AA983" t="s">
        <v>10630</v>
      </c>
      <c r="AB983">
        <v>935</v>
      </c>
      <c r="AC983">
        <v>779</v>
      </c>
      <c r="AD983" t="s">
        <v>240</v>
      </c>
      <c r="AE983">
        <v>0</v>
      </c>
      <c r="AF983">
        <v>0</v>
      </c>
      <c r="AG983" t="s">
        <v>10631</v>
      </c>
      <c r="AH983" t="s">
        <v>10632</v>
      </c>
      <c r="AI983" t="s">
        <v>10633</v>
      </c>
      <c r="AJ983" t="s">
        <v>10634</v>
      </c>
      <c r="AK983" t="s">
        <v>10635</v>
      </c>
      <c r="AL983" t="s">
        <v>10636</v>
      </c>
      <c r="AM983" t="s">
        <v>10637</v>
      </c>
    </row>
    <row r="984" spans="1:41" x14ac:dyDescent="0.3">
      <c r="A984" t="s">
        <v>10638</v>
      </c>
      <c r="B984" t="str">
        <f>"0001484-2"</f>
        <v>0001484-2</v>
      </c>
      <c r="E984">
        <v>730</v>
      </c>
      <c r="F984">
        <v>420</v>
      </c>
      <c r="G984">
        <v>120</v>
      </c>
      <c r="K984">
        <v>0</v>
      </c>
      <c r="L984" t="s">
        <v>1466</v>
      </c>
      <c r="M984">
        <v>0.55000000000000004</v>
      </c>
      <c r="O984">
        <v>4630074145862</v>
      </c>
      <c r="S984">
        <v>20</v>
      </c>
      <c r="U984" t="s">
        <v>3895</v>
      </c>
      <c r="V984" t="s">
        <v>3896</v>
      </c>
      <c r="Y984">
        <v>9404909000</v>
      </c>
      <c r="Z984" t="s">
        <v>10639</v>
      </c>
      <c r="AA984" t="s">
        <v>10640</v>
      </c>
      <c r="AB984">
        <v>1090</v>
      </c>
      <c r="AC984">
        <v>908</v>
      </c>
      <c r="AD984" t="s">
        <v>1419</v>
      </c>
      <c r="AE984">
        <v>0</v>
      </c>
      <c r="AF984">
        <v>0</v>
      </c>
      <c r="AG984" t="s">
        <v>10641</v>
      </c>
      <c r="AH984" t="s">
        <v>10642</v>
      </c>
      <c r="AI984" t="s">
        <v>10643</v>
      </c>
      <c r="AJ984" t="s">
        <v>10644</v>
      </c>
      <c r="AK984" t="s">
        <v>10645</v>
      </c>
    </row>
    <row r="985" spans="1:41" x14ac:dyDescent="0.3">
      <c r="A985" t="s">
        <v>10646</v>
      </c>
      <c r="B985" t="str">
        <f>"0001484-4"</f>
        <v>0001484-4</v>
      </c>
      <c r="E985">
        <v>730</v>
      </c>
      <c r="F985">
        <v>420</v>
      </c>
      <c r="G985">
        <v>120</v>
      </c>
      <c r="K985">
        <v>0</v>
      </c>
      <c r="L985" t="s">
        <v>1466</v>
      </c>
      <c r="M985">
        <v>0.55000000000000004</v>
      </c>
      <c r="O985">
        <v>4630074145879</v>
      </c>
      <c r="S985">
        <v>20</v>
      </c>
      <c r="U985" t="s">
        <v>3895</v>
      </c>
      <c r="V985" t="s">
        <v>3896</v>
      </c>
      <c r="Y985">
        <v>9404909000</v>
      </c>
      <c r="Z985" t="s">
        <v>10647</v>
      </c>
      <c r="AA985" t="s">
        <v>10648</v>
      </c>
      <c r="AB985">
        <v>1250</v>
      </c>
      <c r="AC985">
        <v>1042</v>
      </c>
      <c r="AD985" t="s">
        <v>1419</v>
      </c>
      <c r="AE985">
        <v>0</v>
      </c>
      <c r="AF985">
        <v>0</v>
      </c>
      <c r="AG985" t="s">
        <v>10649</v>
      </c>
      <c r="AH985" t="s">
        <v>10650</v>
      </c>
      <c r="AI985" t="s">
        <v>10651</v>
      </c>
      <c r="AJ985" t="s">
        <v>10652</v>
      </c>
    </row>
    <row r="986" spans="1:41" x14ac:dyDescent="0.3">
      <c r="A986" t="s">
        <v>10653</v>
      </c>
      <c r="B986" t="str">
        <f>"0001484-1"</f>
        <v>0001484-1</v>
      </c>
      <c r="E986">
        <v>730</v>
      </c>
      <c r="F986">
        <v>420</v>
      </c>
      <c r="G986">
        <v>120</v>
      </c>
      <c r="K986">
        <v>0</v>
      </c>
      <c r="L986" t="s">
        <v>1466</v>
      </c>
      <c r="M986">
        <v>0.55000000000000004</v>
      </c>
      <c r="O986">
        <v>4630074145886</v>
      </c>
      <c r="S986">
        <v>20</v>
      </c>
      <c r="U986" t="s">
        <v>3895</v>
      </c>
      <c r="V986" t="s">
        <v>3896</v>
      </c>
      <c r="Y986">
        <v>9404909000</v>
      </c>
      <c r="Z986" t="s">
        <v>10654</v>
      </c>
      <c r="AA986" t="s">
        <v>10655</v>
      </c>
      <c r="AB986">
        <v>1090</v>
      </c>
      <c r="AC986">
        <v>908</v>
      </c>
      <c r="AD986" t="s">
        <v>1419</v>
      </c>
      <c r="AE986">
        <v>0</v>
      </c>
      <c r="AF986">
        <v>0</v>
      </c>
      <c r="AG986" t="s">
        <v>10656</v>
      </c>
      <c r="AH986" t="s">
        <v>10657</v>
      </c>
      <c r="AI986" t="s">
        <v>10658</v>
      </c>
      <c r="AJ986" t="s">
        <v>10659</v>
      </c>
      <c r="AK986" t="s">
        <v>10660</v>
      </c>
    </row>
    <row r="987" spans="1:41" x14ac:dyDescent="0.3">
      <c r="A987" t="s">
        <v>10661</v>
      </c>
      <c r="B987" t="str">
        <f>"0002226.42"</f>
        <v>0002226.42</v>
      </c>
      <c r="C987" t="s">
        <v>1718</v>
      </c>
      <c r="D987" t="s">
        <v>1050</v>
      </c>
      <c r="E987">
        <v>880</v>
      </c>
      <c r="F987">
        <v>185</v>
      </c>
      <c r="G987">
        <v>74</v>
      </c>
      <c r="K987">
        <v>0</v>
      </c>
      <c r="L987" s="1">
        <v>45752</v>
      </c>
      <c r="M987">
        <v>5</v>
      </c>
      <c r="N987">
        <v>1</v>
      </c>
      <c r="O987">
        <v>4630074142359</v>
      </c>
      <c r="Q987" t="s">
        <v>1544</v>
      </c>
      <c r="R987" t="s">
        <v>1869</v>
      </c>
      <c r="S987">
        <v>20</v>
      </c>
      <c r="U987" t="s">
        <v>10602</v>
      </c>
      <c r="V987" t="s">
        <v>2355</v>
      </c>
      <c r="Y987">
        <v>9403903000</v>
      </c>
      <c r="Z987" t="s">
        <v>10662</v>
      </c>
      <c r="AA987" t="s">
        <v>10663</v>
      </c>
      <c r="AB987">
        <v>900</v>
      </c>
      <c r="AC987">
        <v>750</v>
      </c>
      <c r="AD987" t="s">
        <v>3477</v>
      </c>
      <c r="AE987">
        <v>0</v>
      </c>
      <c r="AF987">
        <v>0</v>
      </c>
    </row>
    <row r="988" spans="1:41" x14ac:dyDescent="0.3">
      <c r="A988" t="s">
        <v>10664</v>
      </c>
      <c r="B988" t="str">
        <f>"0001588.55"</f>
        <v>0001588.55</v>
      </c>
      <c r="C988" t="s">
        <v>1718</v>
      </c>
      <c r="D988" t="s">
        <v>1050</v>
      </c>
      <c r="E988">
        <v>1953</v>
      </c>
      <c r="F988">
        <v>550</v>
      </c>
      <c r="G988">
        <v>210</v>
      </c>
      <c r="I988">
        <v>90</v>
      </c>
      <c r="J988">
        <v>190</v>
      </c>
      <c r="K988">
        <v>0</v>
      </c>
      <c r="L988">
        <v>82</v>
      </c>
      <c r="M988">
        <v>80.2</v>
      </c>
      <c r="N988">
        <v>0.5</v>
      </c>
      <c r="O988">
        <v>4630055626304</v>
      </c>
      <c r="Q988" t="s">
        <v>1544</v>
      </c>
      <c r="R988" t="s">
        <v>4248</v>
      </c>
      <c r="S988">
        <v>20</v>
      </c>
      <c r="U988" t="s">
        <v>9064</v>
      </c>
      <c r="V988" t="s">
        <v>1179</v>
      </c>
      <c r="Y988">
        <v>9403601001</v>
      </c>
      <c r="Z988" t="s">
        <v>10665</v>
      </c>
      <c r="AA988" t="s">
        <v>10666</v>
      </c>
      <c r="AB988">
        <v>11990</v>
      </c>
      <c r="AC988">
        <v>9992</v>
      </c>
      <c r="AD988" t="s">
        <v>2472</v>
      </c>
      <c r="AE988">
        <v>0</v>
      </c>
      <c r="AF988">
        <v>0</v>
      </c>
      <c r="AG988" t="s">
        <v>10667</v>
      </c>
      <c r="AH988" t="s">
        <v>10668</v>
      </c>
      <c r="AI988" t="s">
        <v>10669</v>
      </c>
      <c r="AJ988" t="s">
        <v>10670</v>
      </c>
      <c r="AK988" t="s">
        <v>10671</v>
      </c>
    </row>
    <row r="989" spans="1:41" x14ac:dyDescent="0.3">
      <c r="A989" t="s">
        <v>10672</v>
      </c>
      <c r="B989" t="str">
        <f>"0002346-3"</f>
        <v>0002346-3</v>
      </c>
      <c r="C989" t="s">
        <v>1644</v>
      </c>
      <c r="D989" t="s">
        <v>2290</v>
      </c>
      <c r="E989">
        <v>820</v>
      </c>
      <c r="F989">
        <v>780</v>
      </c>
      <c r="G989">
        <v>60</v>
      </c>
      <c r="H989">
        <v>72</v>
      </c>
      <c r="I989">
        <v>77</v>
      </c>
      <c r="K989">
        <v>0</v>
      </c>
      <c r="L989" t="s">
        <v>1552</v>
      </c>
      <c r="M989">
        <v>0.5</v>
      </c>
      <c r="O989">
        <v>4630074145404</v>
      </c>
      <c r="Q989" t="s">
        <v>1544</v>
      </c>
      <c r="R989" t="s">
        <v>10615</v>
      </c>
      <c r="S989">
        <v>20</v>
      </c>
      <c r="U989" t="s">
        <v>10673</v>
      </c>
      <c r="V989" t="s">
        <v>3302</v>
      </c>
      <c r="Y989">
        <v>9404299000</v>
      </c>
      <c r="Z989" t="s">
        <v>10674</v>
      </c>
      <c r="AA989" t="s">
        <v>10675</v>
      </c>
      <c r="AB989">
        <v>1250</v>
      </c>
      <c r="AC989">
        <v>1042</v>
      </c>
      <c r="AD989" t="s">
        <v>240</v>
      </c>
      <c r="AE989">
        <v>0</v>
      </c>
      <c r="AF989">
        <v>2</v>
      </c>
      <c r="AG989" t="s">
        <v>10676</v>
      </c>
      <c r="AH989" t="s">
        <v>10677</v>
      </c>
      <c r="AI989" t="s">
        <v>10678</v>
      </c>
      <c r="AJ989" t="s">
        <v>10679</v>
      </c>
      <c r="AK989" t="s">
        <v>10680</v>
      </c>
      <c r="AL989" t="s">
        <v>10681</v>
      </c>
      <c r="AM989" t="s">
        <v>10682</v>
      </c>
      <c r="AN989" t="s">
        <v>10683</v>
      </c>
      <c r="AO989" t="s">
        <v>10684</v>
      </c>
    </row>
    <row r="990" spans="1:41" x14ac:dyDescent="0.3">
      <c r="A990" t="s">
        <v>10685</v>
      </c>
      <c r="B990" t="str">
        <f>"0002347-6"</f>
        <v>0002347-6</v>
      </c>
      <c r="C990" t="s">
        <v>5874</v>
      </c>
      <c r="D990" t="s">
        <v>2290</v>
      </c>
      <c r="E990">
        <v>820</v>
      </c>
      <c r="F990">
        <v>780</v>
      </c>
      <c r="G990">
        <v>60</v>
      </c>
      <c r="H990">
        <v>72</v>
      </c>
      <c r="I990">
        <v>77</v>
      </c>
      <c r="K990">
        <v>0</v>
      </c>
      <c r="L990" t="s">
        <v>1552</v>
      </c>
      <c r="M990">
        <v>0.5</v>
      </c>
      <c r="O990">
        <v>4630074145411</v>
      </c>
      <c r="Q990" t="s">
        <v>1544</v>
      </c>
      <c r="R990" t="s">
        <v>3630</v>
      </c>
      <c r="S990">
        <v>20</v>
      </c>
      <c r="U990" t="s">
        <v>10686</v>
      </c>
      <c r="V990" t="s">
        <v>3302</v>
      </c>
      <c r="Y990">
        <v>9404299000</v>
      </c>
      <c r="Z990" t="s">
        <v>10687</v>
      </c>
      <c r="AA990" t="s">
        <v>10688</v>
      </c>
      <c r="AB990">
        <v>1250</v>
      </c>
      <c r="AC990">
        <v>1042</v>
      </c>
      <c r="AD990" t="s">
        <v>240</v>
      </c>
      <c r="AE990">
        <v>0</v>
      </c>
      <c r="AF990">
        <v>1</v>
      </c>
      <c r="AG990" t="s">
        <v>10689</v>
      </c>
      <c r="AH990" t="s">
        <v>10690</v>
      </c>
      <c r="AI990" t="s">
        <v>10691</v>
      </c>
      <c r="AJ990" t="s">
        <v>10692</v>
      </c>
      <c r="AK990" t="s">
        <v>10693</v>
      </c>
      <c r="AL990" t="s">
        <v>10694</v>
      </c>
      <c r="AM990" t="s">
        <v>10695</v>
      </c>
    </row>
    <row r="991" spans="1:41" x14ac:dyDescent="0.3">
      <c r="A991" t="s">
        <v>10696</v>
      </c>
      <c r="B991" t="str">
        <f>"0002190.42"</f>
        <v>0002190.42</v>
      </c>
      <c r="C991" t="s">
        <v>1644</v>
      </c>
      <c r="D991" t="s">
        <v>1050</v>
      </c>
      <c r="E991">
        <v>1180</v>
      </c>
      <c r="F991">
        <v>1155</v>
      </c>
      <c r="G991">
        <v>260</v>
      </c>
      <c r="H991">
        <v>195</v>
      </c>
      <c r="J991">
        <v>140</v>
      </c>
      <c r="K991">
        <v>0</v>
      </c>
      <c r="L991" t="s">
        <v>4368</v>
      </c>
      <c r="M991">
        <v>79.8</v>
      </c>
      <c r="N991">
        <v>0.33300000000000002</v>
      </c>
      <c r="O991">
        <v>4630055629732</v>
      </c>
      <c r="Q991" t="s">
        <v>1544</v>
      </c>
      <c r="R991" t="s">
        <v>10697</v>
      </c>
      <c r="S991">
        <v>20</v>
      </c>
      <c r="U991" t="s">
        <v>10698</v>
      </c>
      <c r="V991" t="s">
        <v>2632</v>
      </c>
      <c r="Y991">
        <v>9403500009</v>
      </c>
      <c r="Z991" t="s">
        <v>10699</v>
      </c>
      <c r="AA991" t="s">
        <v>10700</v>
      </c>
      <c r="AB991">
        <v>12490</v>
      </c>
      <c r="AC991">
        <v>10408</v>
      </c>
      <c r="AD991" t="s">
        <v>2592</v>
      </c>
      <c r="AE991">
        <v>0</v>
      </c>
      <c r="AF991">
        <v>0</v>
      </c>
      <c r="AG991" t="s">
        <v>10701</v>
      </c>
      <c r="AH991" t="s">
        <v>10702</v>
      </c>
      <c r="AI991" t="s">
        <v>10703</v>
      </c>
      <c r="AJ991" t="s">
        <v>10704</v>
      </c>
      <c r="AK991" t="s">
        <v>10705</v>
      </c>
    </row>
    <row r="992" spans="1:41" x14ac:dyDescent="0.3">
      <c r="A992" t="s">
        <v>10706</v>
      </c>
      <c r="B992" t="str">
        <f>"0002215.9"</f>
        <v>0002215.9</v>
      </c>
      <c r="C992" t="s">
        <v>304</v>
      </c>
      <c r="D992" t="s">
        <v>1050</v>
      </c>
      <c r="E992">
        <v>2050</v>
      </c>
      <c r="F992">
        <v>685</v>
      </c>
      <c r="G992">
        <v>450</v>
      </c>
      <c r="H992">
        <v>197</v>
      </c>
      <c r="J992">
        <v>170</v>
      </c>
      <c r="K992">
        <v>0</v>
      </c>
      <c r="L992" t="s">
        <v>3648</v>
      </c>
      <c r="M992">
        <v>139.80000000000001</v>
      </c>
      <c r="N992">
        <v>0.16700000000000001</v>
      </c>
      <c r="O992">
        <v>4630074145770</v>
      </c>
      <c r="Q992" t="s">
        <v>1544</v>
      </c>
      <c r="R992" t="s">
        <v>10569</v>
      </c>
      <c r="S992">
        <v>20</v>
      </c>
      <c r="U992" t="s">
        <v>10707</v>
      </c>
      <c r="V992" t="s">
        <v>2632</v>
      </c>
      <c r="Z992" t="s">
        <v>10708</v>
      </c>
      <c r="AA992" t="s">
        <v>10709</v>
      </c>
      <c r="AB992">
        <v>22490</v>
      </c>
      <c r="AC992">
        <v>18742</v>
      </c>
      <c r="AD992" t="s">
        <v>2592</v>
      </c>
      <c r="AE992">
        <v>0</v>
      </c>
      <c r="AF992">
        <v>0</v>
      </c>
      <c r="AG992" t="s">
        <v>10710</v>
      </c>
      <c r="AH992" t="s">
        <v>10711</v>
      </c>
      <c r="AI992" t="s">
        <v>10712</v>
      </c>
      <c r="AJ992" t="s">
        <v>10713</v>
      </c>
    </row>
    <row r="993" spans="1:55" x14ac:dyDescent="0.3">
      <c r="A993" t="s">
        <v>10714</v>
      </c>
      <c r="B993" t="str">
        <f>"0002365.42"</f>
        <v>0002365.42</v>
      </c>
      <c r="C993" t="s">
        <v>1644</v>
      </c>
      <c r="D993" t="s">
        <v>1050</v>
      </c>
      <c r="E993">
        <v>810</v>
      </c>
      <c r="F993">
        <v>530</v>
      </c>
      <c r="G993">
        <v>75</v>
      </c>
      <c r="I993">
        <v>75</v>
      </c>
      <c r="J993">
        <v>69</v>
      </c>
      <c r="K993">
        <v>0</v>
      </c>
      <c r="L993">
        <v>13</v>
      </c>
      <c r="M993">
        <v>12</v>
      </c>
      <c r="N993">
        <v>1</v>
      </c>
      <c r="O993">
        <v>4630074145602</v>
      </c>
      <c r="Q993" t="s">
        <v>1544</v>
      </c>
      <c r="R993" t="s">
        <v>10697</v>
      </c>
      <c r="S993">
        <v>20</v>
      </c>
      <c r="U993" t="s">
        <v>10715</v>
      </c>
      <c r="V993" t="s">
        <v>4454</v>
      </c>
      <c r="Y993">
        <v>9403601001</v>
      </c>
      <c r="Z993" t="s">
        <v>10716</v>
      </c>
      <c r="AA993" t="s">
        <v>10717</v>
      </c>
      <c r="AB993">
        <v>2490</v>
      </c>
      <c r="AC993">
        <v>2075</v>
      </c>
      <c r="AD993" t="s">
        <v>2472</v>
      </c>
      <c r="AE993">
        <v>0</v>
      </c>
      <c r="AF993">
        <v>0</v>
      </c>
      <c r="AG993" t="s">
        <v>10718</v>
      </c>
      <c r="AH993" t="s">
        <v>10719</v>
      </c>
      <c r="AI993" t="s">
        <v>10720</v>
      </c>
    </row>
    <row r="994" spans="1:55" x14ac:dyDescent="0.3">
      <c r="A994" t="s">
        <v>10721</v>
      </c>
      <c r="B994" t="str">
        <f>"0002366.42"</f>
        <v>0002366.42</v>
      </c>
      <c r="C994" t="s">
        <v>1644</v>
      </c>
      <c r="D994" t="s">
        <v>1050</v>
      </c>
      <c r="E994">
        <v>810</v>
      </c>
      <c r="F994">
        <v>820</v>
      </c>
      <c r="G994">
        <v>75</v>
      </c>
      <c r="K994">
        <v>0</v>
      </c>
      <c r="L994" s="1">
        <v>45886</v>
      </c>
      <c r="M994">
        <v>16.8</v>
      </c>
      <c r="N994">
        <v>1</v>
      </c>
      <c r="O994">
        <v>4630074145619</v>
      </c>
      <c r="Q994" t="s">
        <v>1544</v>
      </c>
      <c r="R994" t="s">
        <v>10697</v>
      </c>
      <c r="S994">
        <v>20</v>
      </c>
      <c r="U994" t="s">
        <v>10722</v>
      </c>
      <c r="Y994">
        <v>9403301100</v>
      </c>
      <c r="Z994" t="s">
        <v>10723</v>
      </c>
      <c r="AA994" t="s">
        <v>10724</v>
      </c>
      <c r="AB994">
        <v>2000</v>
      </c>
      <c r="AC994">
        <v>1667</v>
      </c>
      <c r="AD994" t="s">
        <v>3841</v>
      </c>
      <c r="AE994">
        <v>0</v>
      </c>
      <c r="AF994">
        <v>0</v>
      </c>
      <c r="AG994" t="s">
        <v>10725</v>
      </c>
      <c r="AH994" t="s">
        <v>10726</v>
      </c>
      <c r="AI994" t="s">
        <v>10727</v>
      </c>
    </row>
    <row r="995" spans="1:55" x14ac:dyDescent="0.3">
      <c r="A995" t="s">
        <v>10728</v>
      </c>
      <c r="B995" t="str">
        <f>"0001588.62"</f>
        <v>0001588.62</v>
      </c>
      <c r="C995" t="s">
        <v>10122</v>
      </c>
      <c r="D995" t="s">
        <v>1050</v>
      </c>
      <c r="E995">
        <v>1953</v>
      </c>
      <c r="F995">
        <v>550</v>
      </c>
      <c r="G995">
        <v>210</v>
      </c>
      <c r="I995">
        <v>90</v>
      </c>
      <c r="J995">
        <v>190</v>
      </c>
      <c r="K995">
        <v>0</v>
      </c>
      <c r="L995">
        <v>82</v>
      </c>
      <c r="M995">
        <v>80.2</v>
      </c>
      <c r="N995">
        <v>0.5</v>
      </c>
      <c r="O995">
        <v>4630055626311</v>
      </c>
      <c r="Q995" t="s">
        <v>1544</v>
      </c>
      <c r="R995" t="s">
        <v>4248</v>
      </c>
      <c r="S995">
        <v>20</v>
      </c>
      <c r="U995" t="s">
        <v>9064</v>
      </c>
      <c r="V995" t="s">
        <v>1179</v>
      </c>
      <c r="Y995">
        <v>9403601001</v>
      </c>
      <c r="Z995" t="s">
        <v>10729</v>
      </c>
      <c r="AA995" t="s">
        <v>10730</v>
      </c>
      <c r="AB995">
        <v>11990</v>
      </c>
      <c r="AC995">
        <v>9992</v>
      </c>
      <c r="AD995" t="s">
        <v>1539</v>
      </c>
      <c r="AE995">
        <v>0</v>
      </c>
      <c r="AF995">
        <v>0</v>
      </c>
      <c r="AG995" t="s">
        <v>10731</v>
      </c>
      <c r="AH995" t="s">
        <v>10732</v>
      </c>
      <c r="AI995" t="s">
        <v>10733</v>
      </c>
      <c r="AJ995" t="s">
        <v>10734</v>
      </c>
      <c r="AK995" t="s">
        <v>10735</v>
      </c>
    </row>
    <row r="996" spans="1:55" x14ac:dyDescent="0.3">
      <c r="A996" t="s">
        <v>10736</v>
      </c>
      <c r="B996" t="str">
        <f>"0001589.9"</f>
        <v>0001589.9</v>
      </c>
      <c r="C996" t="s">
        <v>304</v>
      </c>
      <c r="D996" t="s">
        <v>1050</v>
      </c>
      <c r="E996">
        <v>1953</v>
      </c>
      <c r="F996">
        <v>550</v>
      </c>
      <c r="G996">
        <v>210</v>
      </c>
      <c r="I996">
        <v>90</v>
      </c>
      <c r="J996">
        <v>190</v>
      </c>
      <c r="K996">
        <v>0</v>
      </c>
      <c r="L996">
        <v>82</v>
      </c>
      <c r="M996">
        <v>80.2</v>
      </c>
      <c r="N996">
        <v>0.5</v>
      </c>
      <c r="O996">
        <v>4630055626359</v>
      </c>
      <c r="Q996" t="s">
        <v>1544</v>
      </c>
      <c r="R996" t="s">
        <v>4248</v>
      </c>
      <c r="S996">
        <v>20</v>
      </c>
      <c r="U996" t="s">
        <v>9852</v>
      </c>
      <c r="V996" t="s">
        <v>2103</v>
      </c>
      <c r="Y996">
        <v>9403601001</v>
      </c>
      <c r="Z996" t="s">
        <v>10737</v>
      </c>
      <c r="AA996" t="s">
        <v>10738</v>
      </c>
      <c r="AB996">
        <v>12990</v>
      </c>
      <c r="AC996">
        <v>10825</v>
      </c>
      <c r="AD996" t="s">
        <v>1539</v>
      </c>
      <c r="AE996">
        <v>0</v>
      </c>
      <c r="AF996">
        <v>0</v>
      </c>
      <c r="AG996" t="s">
        <v>10739</v>
      </c>
      <c r="AH996" t="s">
        <v>10740</v>
      </c>
      <c r="AI996" t="s">
        <v>10741</v>
      </c>
      <c r="AJ996" t="s">
        <v>10742</v>
      </c>
      <c r="AK996" t="s">
        <v>10743</v>
      </c>
    </row>
    <row r="997" spans="1:55" x14ac:dyDescent="0.3">
      <c r="A997" t="s">
        <v>10744</v>
      </c>
      <c r="B997" t="str">
        <f>"0001589.62"</f>
        <v>0001589.62</v>
      </c>
      <c r="C997" t="s">
        <v>10122</v>
      </c>
      <c r="D997" t="s">
        <v>1050</v>
      </c>
      <c r="E997">
        <v>1953</v>
      </c>
      <c r="F997">
        <v>550</v>
      </c>
      <c r="G997">
        <v>210</v>
      </c>
      <c r="I997">
        <v>90</v>
      </c>
      <c r="J997">
        <v>190</v>
      </c>
      <c r="K997">
        <v>0</v>
      </c>
      <c r="L997">
        <v>82</v>
      </c>
      <c r="M997">
        <v>80.2</v>
      </c>
      <c r="N997">
        <v>0.5</v>
      </c>
      <c r="O997">
        <v>4630055626342</v>
      </c>
      <c r="Q997" t="s">
        <v>1544</v>
      </c>
      <c r="R997" t="s">
        <v>4248</v>
      </c>
      <c r="S997">
        <v>20</v>
      </c>
      <c r="U997" t="s">
        <v>9852</v>
      </c>
      <c r="V997" t="s">
        <v>2103</v>
      </c>
      <c r="Y997">
        <v>9403601001</v>
      </c>
      <c r="Z997" t="s">
        <v>10745</v>
      </c>
      <c r="AA997" t="s">
        <v>10746</v>
      </c>
      <c r="AB997">
        <v>12990</v>
      </c>
      <c r="AC997">
        <v>10825</v>
      </c>
      <c r="AD997" t="s">
        <v>1539</v>
      </c>
      <c r="AE997">
        <v>0</v>
      </c>
      <c r="AF997">
        <v>0</v>
      </c>
      <c r="AG997" t="s">
        <v>10747</v>
      </c>
      <c r="AH997" t="s">
        <v>10748</v>
      </c>
      <c r="AI997" t="s">
        <v>10749</v>
      </c>
      <c r="AJ997" t="s">
        <v>10750</v>
      </c>
      <c r="AK997" t="s">
        <v>10751</v>
      </c>
    </row>
    <row r="998" spans="1:55" x14ac:dyDescent="0.3">
      <c r="A998" t="s">
        <v>10752</v>
      </c>
      <c r="B998" t="str">
        <f>"0002184.42"</f>
        <v>0002184.42</v>
      </c>
      <c r="C998" t="s">
        <v>1644</v>
      </c>
      <c r="D998" t="s">
        <v>1050</v>
      </c>
      <c r="E998">
        <v>1015</v>
      </c>
      <c r="F998">
        <v>550</v>
      </c>
      <c r="G998">
        <v>110</v>
      </c>
      <c r="I998">
        <v>100</v>
      </c>
      <c r="J998">
        <v>80</v>
      </c>
      <c r="K998">
        <v>0</v>
      </c>
      <c r="L998" s="1">
        <v>45773</v>
      </c>
      <c r="M998">
        <v>25</v>
      </c>
      <c r="N998">
        <v>1</v>
      </c>
      <c r="O998">
        <v>4630055629671</v>
      </c>
      <c r="Q998" t="s">
        <v>1544</v>
      </c>
      <c r="R998" t="s">
        <v>10697</v>
      </c>
      <c r="S998">
        <v>20</v>
      </c>
      <c r="U998" t="s">
        <v>10753</v>
      </c>
      <c r="V998" t="s">
        <v>5861</v>
      </c>
      <c r="Y998">
        <v>9403301100</v>
      </c>
      <c r="Z998" t="s">
        <v>10754</v>
      </c>
      <c r="AA998" t="s">
        <v>10755</v>
      </c>
      <c r="AB998">
        <v>5090</v>
      </c>
      <c r="AC998">
        <v>4242</v>
      </c>
      <c r="AD998" t="s">
        <v>3841</v>
      </c>
      <c r="AE998">
        <v>0</v>
      </c>
      <c r="AF998">
        <v>0</v>
      </c>
      <c r="AG998" t="s">
        <v>10756</v>
      </c>
      <c r="AH998" t="s">
        <v>10757</v>
      </c>
      <c r="AI998" t="s">
        <v>10758</v>
      </c>
      <c r="AJ998" t="s">
        <v>10759</v>
      </c>
      <c r="AK998" t="s">
        <v>10760</v>
      </c>
    </row>
    <row r="999" spans="1:55" x14ac:dyDescent="0.3">
      <c r="A999" t="s">
        <v>10761</v>
      </c>
      <c r="B999" t="str">
        <f>"0002239.76"</f>
        <v>0002239.76</v>
      </c>
      <c r="C999" t="s">
        <v>5673</v>
      </c>
      <c r="D999" t="s">
        <v>1050</v>
      </c>
      <c r="E999">
        <v>400</v>
      </c>
      <c r="F999">
        <v>375</v>
      </c>
      <c r="G999">
        <v>115</v>
      </c>
      <c r="K999">
        <v>0</v>
      </c>
      <c r="L999" s="1">
        <v>45875</v>
      </c>
      <c r="M999">
        <v>6.4</v>
      </c>
      <c r="O999">
        <v>4630074142427</v>
      </c>
      <c r="Q999" t="s">
        <v>1544</v>
      </c>
      <c r="R999" t="s">
        <v>5418</v>
      </c>
      <c r="S999">
        <v>20</v>
      </c>
      <c r="U999" t="s">
        <v>10762</v>
      </c>
      <c r="V999" t="s">
        <v>2355</v>
      </c>
      <c r="Y999">
        <v>9403601001</v>
      </c>
      <c r="Z999" t="s">
        <v>10763</v>
      </c>
      <c r="AA999" t="s">
        <v>10764</v>
      </c>
      <c r="AB999">
        <v>1490</v>
      </c>
      <c r="AC999">
        <v>1242</v>
      </c>
      <c r="AD999" t="s">
        <v>3477</v>
      </c>
      <c r="AE999">
        <v>0</v>
      </c>
      <c r="AF999">
        <v>0</v>
      </c>
      <c r="AG999" t="s">
        <v>10765</v>
      </c>
      <c r="AH999" t="s">
        <v>10766</v>
      </c>
      <c r="AI999" t="s">
        <v>10767</v>
      </c>
      <c r="AJ999" t="s">
        <v>10768</v>
      </c>
    </row>
    <row r="1000" spans="1:55" x14ac:dyDescent="0.3">
      <c r="A1000" t="s">
        <v>10769</v>
      </c>
      <c r="B1000" t="str">
        <f>"0002178.42"</f>
        <v>0002178.42</v>
      </c>
      <c r="C1000" t="s">
        <v>1644</v>
      </c>
      <c r="D1000" t="s">
        <v>1050</v>
      </c>
      <c r="E1000">
        <v>1895</v>
      </c>
      <c r="F1000">
        <v>570</v>
      </c>
      <c r="G1000">
        <v>205</v>
      </c>
      <c r="I1000">
        <v>90</v>
      </c>
      <c r="J1000">
        <v>190</v>
      </c>
      <c r="K1000">
        <v>0</v>
      </c>
      <c r="L1000" t="s">
        <v>10770</v>
      </c>
      <c r="M1000">
        <v>74.8</v>
      </c>
      <c r="N1000">
        <v>0.33300000000000002</v>
      </c>
      <c r="O1000">
        <v>4630055629619</v>
      </c>
      <c r="Q1000" t="s">
        <v>1544</v>
      </c>
      <c r="R1000" t="s">
        <v>10697</v>
      </c>
      <c r="S1000">
        <v>20</v>
      </c>
      <c r="U1000" t="s">
        <v>10771</v>
      </c>
      <c r="V1000" t="s">
        <v>4454</v>
      </c>
      <c r="Y1000">
        <v>9403609009</v>
      </c>
      <c r="Z1000" t="s">
        <v>10772</v>
      </c>
      <c r="AA1000" t="s">
        <v>10773</v>
      </c>
      <c r="AB1000">
        <v>13490</v>
      </c>
      <c r="AC1000">
        <v>11242</v>
      </c>
      <c r="AD1000" t="s">
        <v>2472</v>
      </c>
      <c r="AE1000">
        <v>0</v>
      </c>
      <c r="AF1000">
        <v>0</v>
      </c>
      <c r="AG1000" t="s">
        <v>10774</v>
      </c>
      <c r="AH1000" t="s">
        <v>10775</v>
      </c>
      <c r="AI1000" t="s">
        <v>10776</v>
      </c>
      <c r="AJ1000" t="s">
        <v>10777</v>
      </c>
    </row>
    <row r="1001" spans="1:55" x14ac:dyDescent="0.3">
      <c r="A1001" t="s">
        <v>10778</v>
      </c>
      <c r="B1001" t="str">
        <f>"0002354-03"</f>
        <v>0002354-03</v>
      </c>
      <c r="C1001" t="s">
        <v>1644</v>
      </c>
      <c r="D1001" t="s">
        <v>1831</v>
      </c>
      <c r="E1001">
        <v>800</v>
      </c>
      <c r="F1001">
        <v>750</v>
      </c>
      <c r="G1001">
        <v>160</v>
      </c>
      <c r="H1001">
        <v>73</v>
      </c>
      <c r="I1001">
        <v>72</v>
      </c>
      <c r="J1001">
        <v>100</v>
      </c>
      <c r="K1001" t="s">
        <v>3614</v>
      </c>
      <c r="L1001" s="1">
        <v>45753</v>
      </c>
      <c r="M1001">
        <v>5.5</v>
      </c>
      <c r="O1001">
        <v>4630074145480</v>
      </c>
      <c r="Q1001" t="s">
        <v>1544</v>
      </c>
      <c r="R1001" t="s">
        <v>10615</v>
      </c>
      <c r="S1001">
        <v>10</v>
      </c>
      <c r="U1001" t="s">
        <v>3631</v>
      </c>
      <c r="V1001" t="s">
        <v>1845</v>
      </c>
      <c r="Y1001">
        <v>9401710009</v>
      </c>
      <c r="Z1001" t="s">
        <v>10779</v>
      </c>
      <c r="AA1001" t="s">
        <v>10780</v>
      </c>
      <c r="AB1001">
        <v>3871</v>
      </c>
      <c r="AC1001">
        <v>3226</v>
      </c>
      <c r="AD1001" t="s">
        <v>1836</v>
      </c>
      <c r="AE1001">
        <v>0</v>
      </c>
      <c r="AF1001">
        <v>0</v>
      </c>
      <c r="AG1001" t="s">
        <v>10781</v>
      </c>
      <c r="AH1001" t="s">
        <v>10782</v>
      </c>
      <c r="AI1001" t="s">
        <v>10783</v>
      </c>
      <c r="AJ1001" t="s">
        <v>10784</v>
      </c>
      <c r="AK1001" t="s">
        <v>10785</v>
      </c>
      <c r="AL1001" t="s">
        <v>10786</v>
      </c>
      <c r="AM1001" t="s">
        <v>10787</v>
      </c>
      <c r="AN1001" t="s">
        <v>10788</v>
      </c>
      <c r="AO1001" t="s">
        <v>10789</v>
      </c>
      <c r="AP1001" t="s">
        <v>10790</v>
      </c>
      <c r="AQ1001" t="s">
        <v>10791</v>
      </c>
      <c r="AR1001" t="s">
        <v>10792</v>
      </c>
      <c r="AS1001" t="s">
        <v>10793</v>
      </c>
      <c r="AT1001" t="s">
        <v>10794</v>
      </c>
      <c r="AU1001" t="s">
        <v>10795</v>
      </c>
      <c r="AV1001" t="s">
        <v>10796</v>
      </c>
      <c r="AW1001" t="s">
        <v>10797</v>
      </c>
      <c r="AX1001" t="s">
        <v>10798</v>
      </c>
      <c r="AY1001" t="s">
        <v>10799</v>
      </c>
      <c r="AZ1001" t="s">
        <v>10800</v>
      </c>
      <c r="BA1001" t="s">
        <v>10801</v>
      </c>
      <c r="BB1001" t="s">
        <v>10802</v>
      </c>
      <c r="BC1001" t="s">
        <v>10803</v>
      </c>
    </row>
    <row r="1002" spans="1:55" x14ac:dyDescent="0.3">
      <c r="A1002" t="s">
        <v>10804</v>
      </c>
      <c r="B1002" t="str">
        <f>"0002297-1"</f>
        <v>0002297-1</v>
      </c>
      <c r="C1002" t="s">
        <v>304</v>
      </c>
      <c r="D1002" t="s">
        <v>2290</v>
      </c>
      <c r="E1002">
        <v>750</v>
      </c>
      <c r="F1002">
        <v>550</v>
      </c>
      <c r="G1002">
        <v>40</v>
      </c>
      <c r="K1002">
        <v>0</v>
      </c>
      <c r="L1002" t="s">
        <v>921</v>
      </c>
      <c r="M1002">
        <v>0.45</v>
      </c>
      <c r="O1002">
        <v>4630074143592</v>
      </c>
      <c r="Q1002" t="s">
        <v>1544</v>
      </c>
      <c r="S1002">
        <v>20</v>
      </c>
      <c r="U1002" t="s">
        <v>2292</v>
      </c>
      <c r="V1002" t="s">
        <v>10592</v>
      </c>
      <c r="Y1002">
        <v>9404909000</v>
      </c>
      <c r="Z1002" t="s">
        <v>10805</v>
      </c>
      <c r="AA1002" t="s">
        <v>10806</v>
      </c>
      <c r="AB1002">
        <v>800</v>
      </c>
      <c r="AC1002">
        <v>667</v>
      </c>
      <c r="AD1002" t="s">
        <v>240</v>
      </c>
      <c r="AE1002">
        <v>0</v>
      </c>
      <c r="AF1002">
        <v>0</v>
      </c>
      <c r="AG1002" t="s">
        <v>10807</v>
      </c>
      <c r="AH1002" t="s">
        <v>10808</v>
      </c>
      <c r="AI1002" t="s">
        <v>10809</v>
      </c>
    </row>
    <row r="1003" spans="1:55" x14ac:dyDescent="0.3">
      <c r="A1003" t="s">
        <v>10810</v>
      </c>
      <c r="B1003" t="str">
        <f>"0002297-3"</f>
        <v>0002297-3</v>
      </c>
      <c r="C1003" t="s">
        <v>304</v>
      </c>
      <c r="D1003" t="s">
        <v>2290</v>
      </c>
      <c r="E1003">
        <v>750</v>
      </c>
      <c r="F1003">
        <v>550</v>
      </c>
      <c r="G1003">
        <v>40</v>
      </c>
      <c r="K1003">
        <v>0</v>
      </c>
      <c r="L1003" t="s">
        <v>921</v>
      </c>
      <c r="M1003">
        <v>0.45</v>
      </c>
      <c r="O1003">
        <v>4630074143608</v>
      </c>
      <c r="Q1003" t="s">
        <v>1544</v>
      </c>
      <c r="S1003">
        <v>20</v>
      </c>
      <c r="U1003" t="s">
        <v>2402</v>
      </c>
      <c r="V1003" t="s">
        <v>10592</v>
      </c>
      <c r="Y1003">
        <v>9404909000</v>
      </c>
      <c r="Z1003" t="s">
        <v>10811</v>
      </c>
      <c r="AA1003" t="s">
        <v>10812</v>
      </c>
      <c r="AB1003">
        <v>800</v>
      </c>
      <c r="AC1003">
        <v>667</v>
      </c>
      <c r="AD1003" t="s">
        <v>240</v>
      </c>
      <c r="AE1003">
        <v>0</v>
      </c>
      <c r="AF1003">
        <v>0</v>
      </c>
      <c r="AG1003" t="s">
        <v>10813</v>
      </c>
      <c r="AH1003" t="s">
        <v>10814</v>
      </c>
    </row>
    <row r="1004" spans="1:55" x14ac:dyDescent="0.3">
      <c r="A1004" t="s">
        <v>10815</v>
      </c>
      <c r="B1004" t="str">
        <f>"0002301-2"</f>
        <v>0002301-2</v>
      </c>
      <c r="C1004" t="s">
        <v>116</v>
      </c>
      <c r="D1004" t="s">
        <v>2290</v>
      </c>
      <c r="E1004">
        <v>800</v>
      </c>
      <c r="F1004">
        <v>770</v>
      </c>
      <c r="G1004">
        <v>40</v>
      </c>
      <c r="H1004">
        <v>72</v>
      </c>
      <c r="I1004">
        <v>77</v>
      </c>
      <c r="K1004">
        <v>0</v>
      </c>
      <c r="L1004" t="s">
        <v>1552</v>
      </c>
      <c r="M1004">
        <v>0.7</v>
      </c>
      <c r="O1004">
        <v>4630074143660</v>
      </c>
      <c r="Q1004" t="s">
        <v>1544</v>
      </c>
      <c r="S1004">
        <v>20</v>
      </c>
      <c r="U1004" t="s">
        <v>10816</v>
      </c>
      <c r="V1004" t="s">
        <v>10592</v>
      </c>
      <c r="Y1004">
        <v>9404299000</v>
      </c>
      <c r="Z1004" t="s">
        <v>10817</v>
      </c>
      <c r="AA1004" t="s">
        <v>10818</v>
      </c>
      <c r="AB1004">
        <v>890</v>
      </c>
      <c r="AC1004">
        <v>742</v>
      </c>
      <c r="AD1004" t="s">
        <v>240</v>
      </c>
      <c r="AE1004">
        <v>0</v>
      </c>
      <c r="AF1004">
        <v>0</v>
      </c>
    </row>
    <row r="1005" spans="1:55" x14ac:dyDescent="0.3">
      <c r="A1005" t="s">
        <v>10819</v>
      </c>
      <c r="B1005" t="str">
        <f>"0002312-1"</f>
        <v>0002312-1</v>
      </c>
      <c r="C1005" t="s">
        <v>1718</v>
      </c>
      <c r="D1005" t="s">
        <v>2290</v>
      </c>
      <c r="E1005">
        <v>750</v>
      </c>
      <c r="F1005">
        <v>550</v>
      </c>
      <c r="G1005">
        <v>40</v>
      </c>
      <c r="K1005">
        <v>0</v>
      </c>
      <c r="L1005" t="s">
        <v>333</v>
      </c>
      <c r="M1005">
        <v>0.5</v>
      </c>
      <c r="O1005">
        <v>4630074143868</v>
      </c>
      <c r="Q1005" t="s">
        <v>3553</v>
      </c>
      <c r="R1005" t="s">
        <v>6412</v>
      </c>
      <c r="S1005">
        <v>20</v>
      </c>
      <c r="U1005" t="s">
        <v>8856</v>
      </c>
      <c r="V1005" t="s">
        <v>10592</v>
      </c>
      <c r="Y1005">
        <v>9404299000</v>
      </c>
      <c r="Z1005" t="s">
        <v>10820</v>
      </c>
      <c r="AA1005" t="s">
        <v>10821</v>
      </c>
      <c r="AB1005">
        <v>1090</v>
      </c>
      <c r="AC1005">
        <v>908</v>
      </c>
      <c r="AD1005" t="s">
        <v>240</v>
      </c>
      <c r="AE1005">
        <v>0</v>
      </c>
      <c r="AF1005">
        <v>0</v>
      </c>
      <c r="AG1005" t="s">
        <v>10822</v>
      </c>
      <c r="AH1005" t="s">
        <v>10823</v>
      </c>
      <c r="AI1005" t="s">
        <v>10824</v>
      </c>
    </row>
    <row r="1006" spans="1:55" x14ac:dyDescent="0.3">
      <c r="A1006" t="s">
        <v>10825</v>
      </c>
      <c r="B1006" t="str">
        <f>"0002194.42"</f>
        <v>0002194.42</v>
      </c>
      <c r="C1006" t="s">
        <v>1644</v>
      </c>
      <c r="D1006" t="s">
        <v>1050</v>
      </c>
      <c r="E1006">
        <v>2050</v>
      </c>
      <c r="F1006">
        <v>685</v>
      </c>
      <c r="G1006">
        <v>450</v>
      </c>
      <c r="H1006">
        <v>197</v>
      </c>
      <c r="J1006">
        <v>170</v>
      </c>
      <c r="K1006">
        <v>0</v>
      </c>
      <c r="L1006" t="s">
        <v>3648</v>
      </c>
      <c r="M1006">
        <v>139.80000000000001</v>
      </c>
      <c r="N1006">
        <v>0.16700000000000001</v>
      </c>
      <c r="O1006">
        <v>4630055629770</v>
      </c>
      <c r="Q1006" t="s">
        <v>1544</v>
      </c>
      <c r="R1006" t="s">
        <v>10697</v>
      </c>
      <c r="S1006">
        <v>20</v>
      </c>
      <c r="U1006" t="s">
        <v>10826</v>
      </c>
      <c r="V1006" t="s">
        <v>2632</v>
      </c>
      <c r="Y1006">
        <v>9403500009</v>
      </c>
      <c r="Z1006" t="s">
        <v>10827</v>
      </c>
      <c r="AA1006" t="s">
        <v>10828</v>
      </c>
      <c r="AB1006">
        <v>21990</v>
      </c>
      <c r="AC1006">
        <v>18325</v>
      </c>
      <c r="AD1006" t="s">
        <v>2592</v>
      </c>
      <c r="AE1006">
        <v>0</v>
      </c>
      <c r="AF1006">
        <v>0</v>
      </c>
      <c r="AG1006" t="s">
        <v>10829</v>
      </c>
      <c r="AH1006" t="s">
        <v>10830</v>
      </c>
      <c r="AI1006" t="s">
        <v>10831</v>
      </c>
      <c r="AJ1006" t="s">
        <v>10832</v>
      </c>
    </row>
    <row r="1007" spans="1:55" x14ac:dyDescent="0.3">
      <c r="A1007" t="s">
        <v>10833</v>
      </c>
      <c r="B1007" t="str">
        <f>"0003089-04"</f>
        <v>0003089-04</v>
      </c>
      <c r="C1007" t="s">
        <v>304</v>
      </c>
      <c r="D1007" t="s">
        <v>280</v>
      </c>
      <c r="E1007">
        <v>1610</v>
      </c>
      <c r="F1007">
        <v>190</v>
      </c>
      <c r="G1007">
        <v>150</v>
      </c>
      <c r="H1007">
        <v>168</v>
      </c>
      <c r="I1007">
        <v>86</v>
      </c>
      <c r="J1007">
        <v>60</v>
      </c>
      <c r="K1007" t="s">
        <v>10834</v>
      </c>
      <c r="L1007">
        <v>17</v>
      </c>
      <c r="M1007">
        <v>15.75</v>
      </c>
      <c r="O1007">
        <v>4630074144025</v>
      </c>
      <c r="Q1007" t="s">
        <v>1544</v>
      </c>
      <c r="S1007">
        <v>20</v>
      </c>
      <c r="U1007" t="s">
        <v>10835</v>
      </c>
      <c r="V1007" t="s">
        <v>1199</v>
      </c>
      <c r="Y1007">
        <v>9403500009</v>
      </c>
      <c r="Z1007" t="s">
        <v>10836</v>
      </c>
      <c r="AA1007" t="s">
        <v>10837</v>
      </c>
      <c r="AB1007">
        <v>10895</v>
      </c>
      <c r="AC1007">
        <v>9079</v>
      </c>
      <c r="AD1007" t="s">
        <v>2521</v>
      </c>
      <c r="AE1007">
        <v>0</v>
      </c>
      <c r="AF1007">
        <v>0</v>
      </c>
      <c r="AG1007" t="s">
        <v>10838</v>
      </c>
      <c r="AH1007" t="s">
        <v>10839</v>
      </c>
      <c r="AI1007" t="s">
        <v>10840</v>
      </c>
      <c r="AJ1007" t="s">
        <v>10841</v>
      </c>
      <c r="AK1007" t="s">
        <v>10842</v>
      </c>
      <c r="AL1007" t="s">
        <v>10843</v>
      </c>
      <c r="AM1007" t="s">
        <v>10844</v>
      </c>
      <c r="AN1007" t="s">
        <v>10845</v>
      </c>
      <c r="AO1007" t="s">
        <v>10846</v>
      </c>
      <c r="AP1007" t="s">
        <v>10847</v>
      </c>
      <c r="AQ1007" t="s">
        <v>10848</v>
      </c>
      <c r="AR1007" t="s">
        <v>10849</v>
      </c>
      <c r="AS1007" t="s">
        <v>10850</v>
      </c>
    </row>
    <row r="1008" spans="1:55" x14ac:dyDescent="0.3">
      <c r="A1008" t="s">
        <v>10851</v>
      </c>
      <c r="B1008" t="str">
        <f>"0003089"</f>
        <v>0003089</v>
      </c>
      <c r="C1008" t="s">
        <v>345</v>
      </c>
      <c r="D1008" t="s">
        <v>280</v>
      </c>
      <c r="E1008">
        <v>1610</v>
      </c>
      <c r="F1008">
        <v>190</v>
      </c>
      <c r="G1008">
        <v>150</v>
      </c>
      <c r="H1008">
        <v>168</v>
      </c>
      <c r="I1008">
        <v>86</v>
      </c>
      <c r="J1008">
        <v>60</v>
      </c>
      <c r="K1008" t="s">
        <v>10834</v>
      </c>
      <c r="L1008">
        <v>17</v>
      </c>
      <c r="M1008">
        <v>15.75</v>
      </c>
      <c r="O1008">
        <v>4630074144032</v>
      </c>
      <c r="Q1008" t="s">
        <v>1544</v>
      </c>
      <c r="S1008">
        <v>20</v>
      </c>
      <c r="U1008" t="s">
        <v>10852</v>
      </c>
      <c r="V1008" t="s">
        <v>854</v>
      </c>
      <c r="Y1008">
        <v>9403500009</v>
      </c>
      <c r="Z1008" t="s">
        <v>10853</v>
      </c>
      <c r="AA1008" t="s">
        <v>10854</v>
      </c>
      <c r="AB1008">
        <v>8903</v>
      </c>
      <c r="AC1008">
        <v>7419</v>
      </c>
      <c r="AD1008" t="s">
        <v>2521</v>
      </c>
      <c r="AE1008">
        <v>0</v>
      </c>
      <c r="AF1008">
        <v>0</v>
      </c>
      <c r="AG1008" t="s">
        <v>10855</v>
      </c>
      <c r="AH1008" t="s">
        <v>10856</v>
      </c>
      <c r="AI1008" t="s">
        <v>10857</v>
      </c>
      <c r="AJ1008" t="s">
        <v>10858</v>
      </c>
      <c r="AK1008" t="s">
        <v>10859</v>
      </c>
      <c r="AL1008" t="s">
        <v>10860</v>
      </c>
      <c r="AM1008" t="s">
        <v>10861</v>
      </c>
      <c r="AN1008" t="s">
        <v>10862</v>
      </c>
      <c r="AO1008" t="s">
        <v>10863</v>
      </c>
      <c r="AP1008" t="s">
        <v>10864</v>
      </c>
      <c r="AQ1008" t="s">
        <v>10865</v>
      </c>
      <c r="AR1008" t="s">
        <v>10866</v>
      </c>
    </row>
    <row r="1009" spans="1:43" x14ac:dyDescent="0.3">
      <c r="A1009" t="s">
        <v>10867</v>
      </c>
      <c r="B1009" t="str">
        <f>"0002375-2"</f>
        <v>0002375-2</v>
      </c>
      <c r="C1009" t="s">
        <v>116</v>
      </c>
      <c r="D1009" t="s">
        <v>110</v>
      </c>
      <c r="E1009">
        <v>900</v>
      </c>
      <c r="F1009">
        <v>760</v>
      </c>
      <c r="G1009">
        <v>40</v>
      </c>
      <c r="K1009">
        <v>0</v>
      </c>
      <c r="L1009" t="s">
        <v>1466</v>
      </c>
      <c r="M1009">
        <v>0.5</v>
      </c>
      <c r="O1009">
        <v>4630074145893</v>
      </c>
      <c r="Q1009" t="s">
        <v>1544</v>
      </c>
      <c r="S1009">
        <v>20</v>
      </c>
      <c r="U1009" t="s">
        <v>10868</v>
      </c>
      <c r="V1009" t="s">
        <v>10592</v>
      </c>
      <c r="Y1009">
        <v>9404909000</v>
      </c>
      <c r="Z1009" t="s">
        <v>10869</v>
      </c>
      <c r="AA1009" t="s">
        <v>10870</v>
      </c>
      <c r="AB1009">
        <v>850</v>
      </c>
      <c r="AC1009">
        <v>708</v>
      </c>
      <c r="AD1009" t="s">
        <v>240</v>
      </c>
      <c r="AE1009">
        <v>0</v>
      </c>
      <c r="AF1009">
        <v>0</v>
      </c>
      <c r="AG1009" t="s">
        <v>10871</v>
      </c>
      <c r="AH1009" t="s">
        <v>10872</v>
      </c>
      <c r="AI1009" t="s">
        <v>10873</v>
      </c>
      <c r="AJ1009" t="s">
        <v>10874</v>
      </c>
      <c r="AK1009" t="s">
        <v>10875</v>
      </c>
      <c r="AL1009" t="s">
        <v>10876</v>
      </c>
      <c r="AM1009" t="s">
        <v>10877</v>
      </c>
      <c r="AN1009" t="s">
        <v>10878</v>
      </c>
    </row>
    <row r="1010" spans="1:43" x14ac:dyDescent="0.3">
      <c r="A1010" t="s">
        <v>10879</v>
      </c>
      <c r="B1010" t="str">
        <f>"0002375-4"</f>
        <v>0002375-4</v>
      </c>
      <c r="C1010" t="s">
        <v>135</v>
      </c>
      <c r="D1010" t="s">
        <v>110</v>
      </c>
      <c r="E1010">
        <v>900</v>
      </c>
      <c r="F1010">
        <v>760</v>
      </c>
      <c r="G1010">
        <v>40</v>
      </c>
      <c r="K1010">
        <v>0</v>
      </c>
      <c r="L1010" t="s">
        <v>1466</v>
      </c>
      <c r="M1010">
        <v>0.5</v>
      </c>
      <c r="O1010">
        <v>4630074145909</v>
      </c>
      <c r="Q1010" t="s">
        <v>1544</v>
      </c>
      <c r="S1010">
        <v>20</v>
      </c>
      <c r="U1010" t="s">
        <v>10868</v>
      </c>
      <c r="V1010" t="s">
        <v>10592</v>
      </c>
      <c r="Y1010">
        <v>9404909000</v>
      </c>
      <c r="Z1010" t="s">
        <v>10880</v>
      </c>
      <c r="AA1010" t="s">
        <v>10881</v>
      </c>
      <c r="AB1010">
        <v>850</v>
      </c>
      <c r="AC1010">
        <v>708</v>
      </c>
      <c r="AD1010" t="s">
        <v>240</v>
      </c>
      <c r="AE1010">
        <v>0</v>
      </c>
      <c r="AF1010">
        <v>0</v>
      </c>
      <c r="AG1010" t="s">
        <v>10882</v>
      </c>
      <c r="AH1010" t="s">
        <v>10883</v>
      </c>
      <c r="AI1010" t="s">
        <v>10884</v>
      </c>
      <c r="AJ1010" t="s">
        <v>10885</v>
      </c>
      <c r="AK1010" t="s">
        <v>10886</v>
      </c>
      <c r="AL1010" t="s">
        <v>10887</v>
      </c>
      <c r="AM1010" t="s">
        <v>10888</v>
      </c>
      <c r="AN1010" t="s">
        <v>10889</v>
      </c>
    </row>
    <row r="1011" spans="1:43" x14ac:dyDescent="0.3">
      <c r="A1011" t="s">
        <v>10890</v>
      </c>
      <c r="B1011" t="str">
        <f>"0002375-1"</f>
        <v>0002375-1</v>
      </c>
      <c r="C1011" t="s">
        <v>144</v>
      </c>
      <c r="D1011" t="s">
        <v>110</v>
      </c>
      <c r="E1011">
        <v>900</v>
      </c>
      <c r="F1011">
        <v>760</v>
      </c>
      <c r="G1011">
        <v>40</v>
      </c>
      <c r="K1011">
        <v>0</v>
      </c>
      <c r="L1011" t="s">
        <v>1466</v>
      </c>
      <c r="M1011">
        <v>0.5</v>
      </c>
      <c r="O1011">
        <v>4630074145916</v>
      </c>
      <c r="Q1011" t="s">
        <v>1544</v>
      </c>
      <c r="S1011">
        <v>20</v>
      </c>
      <c r="U1011" t="s">
        <v>10868</v>
      </c>
      <c r="V1011" t="s">
        <v>10592</v>
      </c>
      <c r="Y1011">
        <v>9404909000</v>
      </c>
      <c r="Z1011" t="s">
        <v>10891</v>
      </c>
      <c r="AA1011" t="s">
        <v>10892</v>
      </c>
      <c r="AB1011">
        <v>850</v>
      </c>
      <c r="AC1011">
        <v>708</v>
      </c>
      <c r="AD1011" t="s">
        <v>240</v>
      </c>
      <c r="AE1011">
        <v>0</v>
      </c>
      <c r="AF1011">
        <v>0</v>
      </c>
      <c r="AG1011" t="s">
        <v>10893</v>
      </c>
      <c r="AH1011" t="s">
        <v>10894</v>
      </c>
      <c r="AI1011" t="s">
        <v>10895</v>
      </c>
      <c r="AJ1011" t="s">
        <v>10896</v>
      </c>
      <c r="AK1011" t="s">
        <v>10897</v>
      </c>
      <c r="AL1011" t="s">
        <v>10898</v>
      </c>
      <c r="AM1011" t="s">
        <v>10899</v>
      </c>
      <c r="AN1011" t="s">
        <v>10900</v>
      </c>
    </row>
    <row r="1012" spans="1:43" x14ac:dyDescent="0.3">
      <c r="A1012" t="s">
        <v>10901</v>
      </c>
      <c r="B1012" t="str">
        <f>"0002342-1"</f>
        <v>0002342-1</v>
      </c>
      <c r="C1012" t="s">
        <v>144</v>
      </c>
      <c r="D1012" t="s">
        <v>2290</v>
      </c>
      <c r="E1012">
        <v>400</v>
      </c>
      <c r="F1012">
        <v>300</v>
      </c>
      <c r="G1012">
        <v>2</v>
      </c>
      <c r="H1012">
        <v>68</v>
      </c>
      <c r="I1012">
        <v>48</v>
      </c>
      <c r="K1012">
        <v>0</v>
      </c>
      <c r="L1012" t="s">
        <v>254</v>
      </c>
      <c r="M1012">
        <v>0.1</v>
      </c>
      <c r="O1012">
        <v>4630074144858</v>
      </c>
      <c r="Q1012" t="s">
        <v>88</v>
      </c>
      <c r="S1012">
        <v>20</v>
      </c>
      <c r="U1012" t="s">
        <v>10902</v>
      </c>
      <c r="V1012" t="s">
        <v>10903</v>
      </c>
      <c r="Y1012">
        <v>3926909200</v>
      </c>
      <c r="Z1012" t="s">
        <v>10904</v>
      </c>
      <c r="AA1012" t="s">
        <v>10905</v>
      </c>
      <c r="AB1012">
        <v>99</v>
      </c>
      <c r="AC1012">
        <v>83</v>
      </c>
      <c r="AD1012" t="s">
        <v>10906</v>
      </c>
      <c r="AE1012">
        <v>0</v>
      </c>
      <c r="AF1012">
        <v>0</v>
      </c>
      <c r="AG1012" t="s">
        <v>10907</v>
      </c>
      <c r="AH1012" t="s">
        <v>10908</v>
      </c>
      <c r="AI1012" t="s">
        <v>10909</v>
      </c>
      <c r="AJ1012" t="s">
        <v>10910</v>
      </c>
    </row>
    <row r="1013" spans="1:43" x14ac:dyDescent="0.3">
      <c r="A1013" t="s">
        <v>10911</v>
      </c>
      <c r="B1013" t="str">
        <f>"0002342-3"</f>
        <v>0002342-3</v>
      </c>
      <c r="C1013" t="s">
        <v>85</v>
      </c>
      <c r="D1013" t="s">
        <v>2290</v>
      </c>
      <c r="E1013">
        <v>400</v>
      </c>
      <c r="F1013">
        <v>300</v>
      </c>
      <c r="G1013">
        <v>2</v>
      </c>
      <c r="H1013">
        <v>68</v>
      </c>
      <c r="I1013">
        <v>48</v>
      </c>
      <c r="K1013">
        <v>0</v>
      </c>
      <c r="L1013" t="s">
        <v>254</v>
      </c>
      <c r="M1013">
        <v>0.1</v>
      </c>
      <c r="O1013">
        <v>4630074144865</v>
      </c>
      <c r="Q1013" t="s">
        <v>88</v>
      </c>
      <c r="S1013">
        <v>20</v>
      </c>
      <c r="U1013" t="s">
        <v>10912</v>
      </c>
      <c r="V1013" t="s">
        <v>10903</v>
      </c>
      <c r="Y1013">
        <v>3926909200</v>
      </c>
      <c r="Z1013" t="s">
        <v>10913</v>
      </c>
      <c r="AA1013" t="s">
        <v>10914</v>
      </c>
      <c r="AB1013">
        <v>99</v>
      </c>
      <c r="AC1013">
        <v>83</v>
      </c>
      <c r="AD1013" t="s">
        <v>10906</v>
      </c>
      <c r="AE1013">
        <v>0</v>
      </c>
      <c r="AF1013">
        <v>0</v>
      </c>
      <c r="AG1013" t="s">
        <v>10915</v>
      </c>
      <c r="AH1013" t="s">
        <v>10916</v>
      </c>
      <c r="AI1013" t="s">
        <v>10917</v>
      </c>
      <c r="AJ1013" t="s">
        <v>10918</v>
      </c>
    </row>
    <row r="1014" spans="1:43" x14ac:dyDescent="0.3">
      <c r="A1014" t="s">
        <v>10919</v>
      </c>
      <c r="B1014" t="str">
        <f>"0002342-4"</f>
        <v>0002342-4</v>
      </c>
      <c r="C1014" t="s">
        <v>135</v>
      </c>
      <c r="D1014" t="s">
        <v>2290</v>
      </c>
      <c r="E1014">
        <v>400</v>
      </c>
      <c r="F1014">
        <v>300</v>
      </c>
      <c r="G1014">
        <v>2</v>
      </c>
      <c r="H1014">
        <v>68</v>
      </c>
      <c r="I1014">
        <v>48</v>
      </c>
      <c r="K1014">
        <v>0</v>
      </c>
      <c r="L1014" t="s">
        <v>254</v>
      </c>
      <c r="M1014">
        <v>0.1</v>
      </c>
      <c r="O1014">
        <v>4630074144872</v>
      </c>
      <c r="Q1014" t="s">
        <v>88</v>
      </c>
      <c r="S1014">
        <v>20</v>
      </c>
      <c r="U1014" t="s">
        <v>10920</v>
      </c>
      <c r="V1014" t="s">
        <v>10903</v>
      </c>
      <c r="Y1014">
        <v>3926909200</v>
      </c>
      <c r="Z1014" t="s">
        <v>10921</v>
      </c>
      <c r="AA1014" t="s">
        <v>10922</v>
      </c>
      <c r="AB1014">
        <v>99</v>
      </c>
      <c r="AC1014">
        <v>83</v>
      </c>
      <c r="AD1014" t="s">
        <v>10906</v>
      </c>
      <c r="AE1014">
        <v>0</v>
      </c>
      <c r="AF1014">
        <v>0</v>
      </c>
      <c r="AG1014" t="s">
        <v>10923</v>
      </c>
      <c r="AH1014" t="s">
        <v>10924</v>
      </c>
      <c r="AI1014" t="s">
        <v>10925</v>
      </c>
      <c r="AJ1014" t="s">
        <v>10926</v>
      </c>
    </row>
    <row r="1015" spans="1:43" x14ac:dyDescent="0.3">
      <c r="A1015" t="s">
        <v>10927</v>
      </c>
      <c r="B1015" t="str">
        <f>"0002342-2"</f>
        <v>0002342-2</v>
      </c>
      <c r="C1015" t="s">
        <v>116</v>
      </c>
      <c r="D1015" t="s">
        <v>2290</v>
      </c>
      <c r="E1015">
        <v>400</v>
      </c>
      <c r="F1015">
        <v>300</v>
      </c>
      <c r="G1015">
        <v>2</v>
      </c>
      <c r="H1015">
        <v>68</v>
      </c>
      <c r="I1015">
        <v>48</v>
      </c>
      <c r="K1015">
        <v>0</v>
      </c>
      <c r="L1015" t="s">
        <v>254</v>
      </c>
      <c r="M1015">
        <v>0.1</v>
      </c>
      <c r="O1015">
        <v>4630074144889</v>
      </c>
      <c r="Q1015" t="s">
        <v>88</v>
      </c>
      <c r="S1015">
        <v>20</v>
      </c>
      <c r="U1015" t="s">
        <v>10928</v>
      </c>
      <c r="V1015" t="s">
        <v>10903</v>
      </c>
      <c r="Y1015">
        <v>3926909200</v>
      </c>
      <c r="Z1015" t="s">
        <v>10929</v>
      </c>
      <c r="AA1015" t="s">
        <v>10930</v>
      </c>
      <c r="AB1015">
        <v>99</v>
      </c>
      <c r="AC1015">
        <v>83</v>
      </c>
      <c r="AD1015" t="s">
        <v>10906</v>
      </c>
      <c r="AE1015">
        <v>0</v>
      </c>
      <c r="AF1015">
        <v>0</v>
      </c>
      <c r="AG1015" t="s">
        <v>10931</v>
      </c>
      <c r="AH1015" t="s">
        <v>10932</v>
      </c>
      <c r="AI1015" t="s">
        <v>10933</v>
      </c>
      <c r="AJ1015" t="s">
        <v>10934</v>
      </c>
    </row>
    <row r="1016" spans="1:43" x14ac:dyDescent="0.3">
      <c r="A1016" t="s">
        <v>10935</v>
      </c>
      <c r="B1016" t="str">
        <f>"0002214.9"</f>
        <v>0002214.9</v>
      </c>
      <c r="C1016" t="s">
        <v>304</v>
      </c>
      <c r="D1016" t="s">
        <v>1050</v>
      </c>
      <c r="E1016">
        <v>2060</v>
      </c>
      <c r="F1016">
        <v>690</v>
      </c>
      <c r="G1016">
        <v>595</v>
      </c>
      <c r="H1016">
        <v>205</v>
      </c>
      <c r="J1016">
        <v>200</v>
      </c>
      <c r="K1016">
        <v>0</v>
      </c>
      <c r="L1016" t="s">
        <v>2588</v>
      </c>
      <c r="M1016">
        <v>220</v>
      </c>
      <c r="N1016">
        <v>0.125</v>
      </c>
      <c r="O1016">
        <v>4630074145763</v>
      </c>
      <c r="Q1016" t="s">
        <v>1544</v>
      </c>
      <c r="R1016" t="s">
        <v>10569</v>
      </c>
      <c r="S1016">
        <v>20</v>
      </c>
      <c r="U1016" t="s">
        <v>10936</v>
      </c>
      <c r="V1016" t="s">
        <v>2632</v>
      </c>
      <c r="Z1016" t="s">
        <v>10937</v>
      </c>
      <c r="AA1016" t="s">
        <v>10938</v>
      </c>
      <c r="AB1016">
        <v>29990</v>
      </c>
      <c r="AC1016">
        <v>24992</v>
      </c>
      <c r="AD1016" t="s">
        <v>2592</v>
      </c>
      <c r="AE1016">
        <v>0</v>
      </c>
      <c r="AF1016">
        <v>0</v>
      </c>
      <c r="AG1016" t="s">
        <v>10939</v>
      </c>
      <c r="AH1016" t="s">
        <v>10940</v>
      </c>
      <c r="AI1016" t="s">
        <v>10941</v>
      </c>
      <c r="AJ1016" t="s">
        <v>10942</v>
      </c>
      <c r="AK1016" t="s">
        <v>10943</v>
      </c>
      <c r="AL1016" t="s">
        <v>10944</v>
      </c>
      <c r="AM1016" t="s">
        <v>10945</v>
      </c>
      <c r="AN1016" t="s">
        <v>10946</v>
      </c>
      <c r="AO1016" t="s">
        <v>10947</v>
      </c>
      <c r="AP1016" t="s">
        <v>10948</v>
      </c>
      <c r="AQ1016" t="s">
        <v>10949</v>
      </c>
    </row>
    <row r="1017" spans="1:43" x14ac:dyDescent="0.3">
      <c r="A1017" t="s">
        <v>10950</v>
      </c>
      <c r="B1017" t="str">
        <f>"0002299-26"</f>
        <v>0002299-26</v>
      </c>
      <c r="C1017" t="s">
        <v>7180</v>
      </c>
      <c r="D1017" t="s">
        <v>2290</v>
      </c>
      <c r="E1017">
        <v>800</v>
      </c>
      <c r="F1017">
        <v>770</v>
      </c>
      <c r="G1017">
        <v>40</v>
      </c>
      <c r="H1017">
        <v>72</v>
      </c>
      <c r="I1017">
        <v>77</v>
      </c>
      <c r="K1017">
        <v>0</v>
      </c>
      <c r="L1017" t="s">
        <v>1552</v>
      </c>
      <c r="M1017">
        <v>0.7</v>
      </c>
      <c r="O1017">
        <v>4630074143639</v>
      </c>
      <c r="Q1017" t="s">
        <v>1544</v>
      </c>
      <c r="S1017">
        <v>20</v>
      </c>
      <c r="U1017" t="s">
        <v>10951</v>
      </c>
      <c r="V1017" t="s">
        <v>3302</v>
      </c>
      <c r="Y1017">
        <v>9404299000</v>
      </c>
      <c r="Z1017" t="s">
        <v>10952</v>
      </c>
      <c r="AA1017" t="s">
        <v>10953</v>
      </c>
      <c r="AB1017">
        <v>1250</v>
      </c>
      <c r="AC1017">
        <v>1042</v>
      </c>
      <c r="AD1017" t="s">
        <v>240</v>
      </c>
      <c r="AE1017">
        <v>0</v>
      </c>
      <c r="AF1017">
        <v>0</v>
      </c>
      <c r="AG1017" t="s">
        <v>10954</v>
      </c>
      <c r="AH1017" t="s">
        <v>10955</v>
      </c>
      <c r="AI1017" t="s">
        <v>10956</v>
      </c>
    </row>
    <row r="1018" spans="1:43" x14ac:dyDescent="0.3">
      <c r="A1018" t="s">
        <v>10957</v>
      </c>
      <c r="B1018" t="str">
        <f>"0002299-25"</f>
        <v>0002299-25</v>
      </c>
      <c r="C1018" t="s">
        <v>8033</v>
      </c>
      <c r="D1018" t="s">
        <v>2290</v>
      </c>
      <c r="E1018">
        <v>800</v>
      </c>
      <c r="F1018">
        <v>770</v>
      </c>
      <c r="G1018">
        <v>40</v>
      </c>
      <c r="H1018">
        <v>72</v>
      </c>
      <c r="I1018">
        <v>77</v>
      </c>
      <c r="K1018">
        <v>0</v>
      </c>
      <c r="L1018" t="s">
        <v>1552</v>
      </c>
      <c r="M1018">
        <v>0.7</v>
      </c>
      <c r="O1018">
        <v>4630074143646</v>
      </c>
      <c r="Q1018" t="s">
        <v>1544</v>
      </c>
      <c r="S1018">
        <v>20</v>
      </c>
      <c r="U1018" t="s">
        <v>10951</v>
      </c>
      <c r="V1018" t="s">
        <v>10592</v>
      </c>
      <c r="Y1018">
        <v>9404909000</v>
      </c>
      <c r="Z1018" t="s">
        <v>10958</v>
      </c>
      <c r="AA1018" t="s">
        <v>10959</v>
      </c>
      <c r="AB1018">
        <v>1090</v>
      </c>
      <c r="AC1018">
        <v>908</v>
      </c>
      <c r="AD1018" t="s">
        <v>240</v>
      </c>
      <c r="AE1018">
        <v>0</v>
      </c>
      <c r="AF1018">
        <v>0</v>
      </c>
      <c r="AG1018" t="s">
        <v>10960</v>
      </c>
      <c r="AH1018" t="s">
        <v>10961</v>
      </c>
      <c r="AI1018" t="s">
        <v>10962</v>
      </c>
      <c r="AJ1018" t="s">
        <v>10963</v>
      </c>
      <c r="AK1018" t="s">
        <v>10964</v>
      </c>
    </row>
    <row r="1019" spans="1:43" x14ac:dyDescent="0.3">
      <c r="A1019" t="s">
        <v>10965</v>
      </c>
      <c r="B1019" t="str">
        <f>"0002300-1"</f>
        <v>0002300-1</v>
      </c>
      <c r="C1019" t="s">
        <v>144</v>
      </c>
      <c r="D1019" t="s">
        <v>2290</v>
      </c>
      <c r="E1019">
        <v>800</v>
      </c>
      <c r="F1019">
        <v>770</v>
      </c>
      <c r="G1019">
        <v>40</v>
      </c>
      <c r="H1019">
        <v>72</v>
      </c>
      <c r="I1019">
        <v>77</v>
      </c>
      <c r="K1019">
        <v>0</v>
      </c>
      <c r="L1019" t="s">
        <v>1552</v>
      </c>
      <c r="M1019">
        <v>0.7</v>
      </c>
      <c r="O1019">
        <v>4630074143653</v>
      </c>
      <c r="Q1019" t="s">
        <v>1544</v>
      </c>
      <c r="S1019">
        <v>20</v>
      </c>
      <c r="V1019" t="s">
        <v>10592</v>
      </c>
      <c r="Y1019">
        <v>9404299000</v>
      </c>
      <c r="Z1019" t="s">
        <v>10966</v>
      </c>
      <c r="AA1019" t="s">
        <v>10967</v>
      </c>
      <c r="AB1019">
        <v>800</v>
      </c>
      <c r="AC1019">
        <v>667</v>
      </c>
      <c r="AD1019" t="s">
        <v>240</v>
      </c>
      <c r="AE1019">
        <v>0</v>
      </c>
      <c r="AF1019">
        <v>0</v>
      </c>
      <c r="AG1019" t="s">
        <v>10968</v>
      </c>
      <c r="AH1019" t="s">
        <v>10969</v>
      </c>
      <c r="AI1019" t="s">
        <v>10970</v>
      </c>
    </row>
    <row r="1020" spans="1:43" x14ac:dyDescent="0.3">
      <c r="A1020" t="s">
        <v>10971</v>
      </c>
      <c r="B1020" t="str">
        <f>"0002309-1"</f>
        <v>0002309-1</v>
      </c>
      <c r="C1020" t="s">
        <v>144</v>
      </c>
      <c r="D1020" t="s">
        <v>584</v>
      </c>
      <c r="E1020">
        <v>725</v>
      </c>
      <c r="F1020">
        <v>660</v>
      </c>
      <c r="G1020">
        <v>50</v>
      </c>
      <c r="K1020">
        <v>0</v>
      </c>
      <c r="L1020" t="s">
        <v>921</v>
      </c>
      <c r="M1020">
        <v>0.45</v>
      </c>
      <c r="O1020">
        <v>4630074143981</v>
      </c>
      <c r="Q1020" t="s">
        <v>88</v>
      </c>
      <c r="S1020">
        <v>20</v>
      </c>
      <c r="U1020" t="s">
        <v>10972</v>
      </c>
      <c r="V1020" t="s">
        <v>10592</v>
      </c>
      <c r="Y1020">
        <v>9404100000</v>
      </c>
      <c r="Z1020" t="s">
        <v>10973</v>
      </c>
      <c r="AA1020" t="s">
        <v>10974</v>
      </c>
      <c r="AB1020">
        <v>750</v>
      </c>
      <c r="AC1020">
        <v>625</v>
      </c>
      <c r="AD1020" t="s">
        <v>240</v>
      </c>
      <c r="AE1020">
        <v>0</v>
      </c>
      <c r="AF1020">
        <v>0</v>
      </c>
      <c r="AG1020" t="s">
        <v>10975</v>
      </c>
      <c r="AH1020" t="s">
        <v>10976</v>
      </c>
      <c r="AI1020" t="s">
        <v>10977</v>
      </c>
    </row>
    <row r="1021" spans="1:43" x14ac:dyDescent="0.3">
      <c r="A1021" t="s">
        <v>10978</v>
      </c>
      <c r="B1021" t="str">
        <f>"0002309-3"</f>
        <v>0002309-3</v>
      </c>
      <c r="C1021" t="s">
        <v>85</v>
      </c>
      <c r="D1021" t="s">
        <v>584</v>
      </c>
      <c r="E1021">
        <v>725</v>
      </c>
      <c r="F1021">
        <v>660</v>
      </c>
      <c r="G1021">
        <v>50</v>
      </c>
      <c r="K1021">
        <v>0</v>
      </c>
      <c r="L1021" t="s">
        <v>921</v>
      </c>
      <c r="M1021">
        <v>0.45</v>
      </c>
      <c r="O1021">
        <v>4630074143998</v>
      </c>
      <c r="Q1021" t="s">
        <v>88</v>
      </c>
      <c r="S1021">
        <v>20</v>
      </c>
      <c r="U1021" t="s">
        <v>10972</v>
      </c>
      <c r="V1021" t="s">
        <v>10592</v>
      </c>
      <c r="Y1021">
        <v>9404100000</v>
      </c>
      <c r="Z1021" t="s">
        <v>10979</v>
      </c>
      <c r="AA1021" t="s">
        <v>10980</v>
      </c>
      <c r="AB1021">
        <v>750</v>
      </c>
      <c r="AC1021">
        <v>625</v>
      </c>
      <c r="AD1021" t="s">
        <v>240</v>
      </c>
      <c r="AE1021">
        <v>0</v>
      </c>
      <c r="AF1021">
        <v>0</v>
      </c>
      <c r="AG1021" t="s">
        <v>10981</v>
      </c>
      <c r="AH1021" t="s">
        <v>10982</v>
      </c>
      <c r="AI1021" t="s">
        <v>10983</v>
      </c>
    </row>
    <row r="1022" spans="1:43" x14ac:dyDescent="0.3">
      <c r="A1022" t="s">
        <v>10984</v>
      </c>
      <c r="B1022" t="str">
        <f>"0002309-4"</f>
        <v>0002309-4</v>
      </c>
      <c r="C1022" t="s">
        <v>135</v>
      </c>
      <c r="D1022" t="s">
        <v>584</v>
      </c>
      <c r="E1022">
        <v>725</v>
      </c>
      <c r="F1022">
        <v>660</v>
      </c>
      <c r="G1022">
        <v>50</v>
      </c>
      <c r="H1022">
        <v>70</v>
      </c>
      <c r="I1022">
        <v>60</v>
      </c>
      <c r="K1022">
        <v>0</v>
      </c>
      <c r="L1022" t="s">
        <v>921</v>
      </c>
      <c r="M1022">
        <v>0.45</v>
      </c>
      <c r="O1022">
        <v>4630074144001</v>
      </c>
      <c r="Q1022" t="s">
        <v>88</v>
      </c>
      <c r="S1022">
        <v>20</v>
      </c>
      <c r="U1022" t="s">
        <v>10972</v>
      </c>
      <c r="V1022" t="s">
        <v>10592</v>
      </c>
      <c r="Y1022">
        <v>9404100000</v>
      </c>
      <c r="Z1022" t="s">
        <v>10985</v>
      </c>
      <c r="AA1022" t="s">
        <v>10986</v>
      </c>
      <c r="AB1022">
        <v>750</v>
      </c>
      <c r="AC1022">
        <v>625</v>
      </c>
      <c r="AD1022" t="s">
        <v>240</v>
      </c>
      <c r="AE1022">
        <v>0</v>
      </c>
      <c r="AF1022">
        <v>0</v>
      </c>
      <c r="AG1022" t="s">
        <v>10987</v>
      </c>
      <c r="AH1022" t="s">
        <v>10988</v>
      </c>
      <c r="AI1022" t="s">
        <v>10989</v>
      </c>
    </row>
    <row r="1023" spans="1:43" x14ac:dyDescent="0.3">
      <c r="A1023" t="s">
        <v>10990</v>
      </c>
      <c r="B1023" t="str">
        <f>"0002309-2"</f>
        <v>0002309-2</v>
      </c>
      <c r="C1023" t="s">
        <v>116</v>
      </c>
      <c r="D1023" t="s">
        <v>584</v>
      </c>
      <c r="E1023">
        <v>725</v>
      </c>
      <c r="F1023">
        <v>660</v>
      </c>
      <c r="G1023">
        <v>50</v>
      </c>
      <c r="K1023">
        <v>0</v>
      </c>
      <c r="L1023" t="s">
        <v>921</v>
      </c>
      <c r="M1023">
        <v>0.45</v>
      </c>
      <c r="O1023">
        <v>4630074144018</v>
      </c>
      <c r="Q1023" t="s">
        <v>88</v>
      </c>
      <c r="S1023">
        <v>20</v>
      </c>
      <c r="U1023" t="s">
        <v>10972</v>
      </c>
      <c r="V1023" t="s">
        <v>10592</v>
      </c>
      <c r="Y1023">
        <v>9404100000</v>
      </c>
      <c r="Z1023" t="s">
        <v>10991</v>
      </c>
      <c r="AA1023" t="s">
        <v>10992</v>
      </c>
      <c r="AB1023">
        <v>750</v>
      </c>
      <c r="AC1023">
        <v>625</v>
      </c>
      <c r="AD1023" t="s">
        <v>240</v>
      </c>
      <c r="AE1023">
        <v>0</v>
      </c>
      <c r="AF1023">
        <v>0</v>
      </c>
      <c r="AG1023" t="s">
        <v>10993</v>
      </c>
      <c r="AH1023" t="s">
        <v>10994</v>
      </c>
      <c r="AI1023" t="s">
        <v>10995</v>
      </c>
    </row>
    <row r="1024" spans="1:43" x14ac:dyDescent="0.3">
      <c r="A1024" t="s">
        <v>10996</v>
      </c>
      <c r="B1024" t="str">
        <f>"0003052-04"</f>
        <v>0003052-04</v>
      </c>
      <c r="C1024" t="s">
        <v>304</v>
      </c>
      <c r="D1024" t="s">
        <v>3113</v>
      </c>
      <c r="E1024">
        <v>730</v>
      </c>
      <c r="F1024">
        <v>580</v>
      </c>
      <c r="G1024">
        <v>140</v>
      </c>
      <c r="K1024">
        <v>0</v>
      </c>
      <c r="L1024" s="1">
        <v>45671</v>
      </c>
      <c r="M1024">
        <v>13</v>
      </c>
      <c r="O1024">
        <v>4630074145930</v>
      </c>
      <c r="Q1024" t="s">
        <v>1544</v>
      </c>
      <c r="S1024">
        <v>20</v>
      </c>
      <c r="U1024" t="s">
        <v>10997</v>
      </c>
      <c r="V1024" t="s">
        <v>854</v>
      </c>
      <c r="Y1024">
        <v>9401690000</v>
      </c>
      <c r="Z1024" t="s">
        <v>10998</v>
      </c>
      <c r="AA1024" t="s">
        <v>10999</v>
      </c>
      <c r="AB1024">
        <v>8380</v>
      </c>
      <c r="AC1024">
        <v>6983</v>
      </c>
      <c r="AD1024" t="s">
        <v>184</v>
      </c>
      <c r="AE1024">
        <v>0</v>
      </c>
      <c r="AF1024">
        <v>0</v>
      </c>
      <c r="AG1024" t="s">
        <v>11000</v>
      </c>
      <c r="AH1024" t="s">
        <v>11001</v>
      </c>
      <c r="AI1024" t="s">
        <v>11002</v>
      </c>
      <c r="AJ1024" t="s">
        <v>11003</v>
      </c>
      <c r="AK1024" t="s">
        <v>11004</v>
      </c>
      <c r="AL1024" t="s">
        <v>11005</v>
      </c>
      <c r="AM1024" t="s">
        <v>11006</v>
      </c>
      <c r="AN1024" t="s">
        <v>11007</v>
      </c>
      <c r="AO1024" t="s">
        <v>11008</v>
      </c>
    </row>
    <row r="1025" spans="1:48" x14ac:dyDescent="0.3">
      <c r="A1025" t="s">
        <v>11009</v>
      </c>
      <c r="B1025" t="str">
        <f>"0003090-04"</f>
        <v>0003090-04</v>
      </c>
      <c r="C1025" t="s">
        <v>304</v>
      </c>
      <c r="D1025" t="s">
        <v>280</v>
      </c>
      <c r="E1025">
        <v>1610</v>
      </c>
      <c r="F1025">
        <v>140</v>
      </c>
      <c r="G1025">
        <v>210</v>
      </c>
      <c r="H1025">
        <v>168</v>
      </c>
      <c r="I1025">
        <v>86</v>
      </c>
      <c r="J1025">
        <v>60</v>
      </c>
      <c r="K1025" t="s">
        <v>10834</v>
      </c>
      <c r="L1025" s="1">
        <v>45886</v>
      </c>
      <c r="M1025">
        <v>16.7</v>
      </c>
      <c r="O1025">
        <v>4630074144049</v>
      </c>
      <c r="Q1025" t="s">
        <v>1544</v>
      </c>
      <c r="R1025" t="s">
        <v>1869</v>
      </c>
      <c r="S1025">
        <v>20</v>
      </c>
      <c r="U1025" t="s">
        <v>11010</v>
      </c>
      <c r="V1025" t="s">
        <v>1199</v>
      </c>
      <c r="Y1025">
        <v>9403500009</v>
      </c>
      <c r="Z1025" t="s">
        <v>11011</v>
      </c>
      <c r="AA1025" t="s">
        <v>11012</v>
      </c>
      <c r="AB1025">
        <v>12897</v>
      </c>
      <c r="AC1025">
        <v>10748</v>
      </c>
      <c r="AD1025" t="s">
        <v>2521</v>
      </c>
      <c r="AE1025">
        <v>0</v>
      </c>
      <c r="AF1025">
        <v>0</v>
      </c>
      <c r="AG1025" t="s">
        <v>11013</v>
      </c>
      <c r="AH1025" t="s">
        <v>11014</v>
      </c>
      <c r="AI1025" t="s">
        <v>11015</v>
      </c>
      <c r="AJ1025" t="s">
        <v>11016</v>
      </c>
      <c r="AK1025" t="s">
        <v>11017</v>
      </c>
      <c r="AL1025" t="s">
        <v>11018</v>
      </c>
      <c r="AM1025" t="s">
        <v>11019</v>
      </c>
      <c r="AN1025" t="s">
        <v>11020</v>
      </c>
      <c r="AO1025" t="s">
        <v>11021</v>
      </c>
      <c r="AP1025" t="s">
        <v>11022</v>
      </c>
      <c r="AQ1025" t="s">
        <v>11023</v>
      </c>
    </row>
    <row r="1026" spans="1:48" x14ac:dyDescent="0.3">
      <c r="A1026" t="s">
        <v>11024</v>
      </c>
      <c r="B1026" t="str">
        <f>"0002270.9"</f>
        <v>0002270.9</v>
      </c>
      <c r="C1026" t="s">
        <v>304</v>
      </c>
      <c r="D1026" t="s">
        <v>1050</v>
      </c>
      <c r="E1026">
        <v>750</v>
      </c>
      <c r="F1026">
        <v>340</v>
      </c>
      <c r="G1026">
        <v>97</v>
      </c>
      <c r="I1026">
        <v>69</v>
      </c>
      <c r="J1026">
        <v>73</v>
      </c>
      <c r="K1026">
        <v>0</v>
      </c>
      <c r="L1026">
        <v>11</v>
      </c>
      <c r="M1026">
        <v>10.5</v>
      </c>
      <c r="O1026">
        <v>4630074143226</v>
      </c>
      <c r="Q1026" t="s">
        <v>1544</v>
      </c>
      <c r="R1026" t="s">
        <v>5418</v>
      </c>
      <c r="S1026">
        <v>20</v>
      </c>
      <c r="U1026" t="s">
        <v>11025</v>
      </c>
      <c r="V1026" t="s">
        <v>4454</v>
      </c>
      <c r="Y1026">
        <v>9403601001</v>
      </c>
      <c r="Z1026" t="s">
        <v>11026</v>
      </c>
      <c r="AA1026" t="s">
        <v>11027</v>
      </c>
      <c r="AB1026">
        <v>2190</v>
      </c>
      <c r="AC1026">
        <v>1825</v>
      </c>
      <c r="AD1026" t="s">
        <v>2472</v>
      </c>
      <c r="AE1026">
        <v>0</v>
      </c>
      <c r="AF1026">
        <v>0</v>
      </c>
      <c r="AG1026" t="s">
        <v>11028</v>
      </c>
      <c r="AH1026" t="s">
        <v>11029</v>
      </c>
      <c r="AI1026" t="s">
        <v>11030</v>
      </c>
      <c r="AJ1026" t="s">
        <v>11031</v>
      </c>
      <c r="AK1026" t="s">
        <v>11032</v>
      </c>
      <c r="AL1026" t="s">
        <v>11033</v>
      </c>
    </row>
    <row r="1027" spans="1:48" x14ac:dyDescent="0.3">
      <c r="A1027" t="s">
        <v>11034</v>
      </c>
      <c r="B1027" t="str">
        <f>"0002270.68"</f>
        <v>0002270.68</v>
      </c>
      <c r="C1027" t="s">
        <v>4533</v>
      </c>
      <c r="D1027" t="s">
        <v>1050</v>
      </c>
      <c r="E1027">
        <v>750</v>
      </c>
      <c r="F1027">
        <v>340</v>
      </c>
      <c r="G1027">
        <v>97</v>
      </c>
      <c r="I1027">
        <v>69</v>
      </c>
      <c r="J1027">
        <v>73</v>
      </c>
      <c r="K1027">
        <v>0</v>
      </c>
      <c r="L1027">
        <v>11</v>
      </c>
      <c r="M1027">
        <v>10.5</v>
      </c>
      <c r="O1027">
        <v>4630074143233</v>
      </c>
      <c r="Q1027" t="s">
        <v>1544</v>
      </c>
      <c r="R1027" t="s">
        <v>5418</v>
      </c>
      <c r="S1027">
        <v>20</v>
      </c>
      <c r="U1027" t="s">
        <v>11025</v>
      </c>
      <c r="V1027" t="s">
        <v>5420</v>
      </c>
      <c r="Y1027">
        <v>9403601001</v>
      </c>
      <c r="Z1027" t="s">
        <v>11035</v>
      </c>
      <c r="AA1027" t="s">
        <v>11036</v>
      </c>
      <c r="AB1027">
        <v>2190</v>
      </c>
      <c r="AC1027">
        <v>1825</v>
      </c>
      <c r="AD1027" t="s">
        <v>2472</v>
      </c>
      <c r="AE1027">
        <v>0</v>
      </c>
      <c r="AF1027">
        <v>0</v>
      </c>
      <c r="AG1027" t="s">
        <v>11037</v>
      </c>
      <c r="AH1027" t="s">
        <v>11038</v>
      </c>
      <c r="AI1027" t="s">
        <v>11039</v>
      </c>
      <c r="AJ1027" t="s">
        <v>11040</v>
      </c>
      <c r="AK1027" t="s">
        <v>11041</v>
      </c>
      <c r="AL1027" t="s">
        <v>11042</v>
      </c>
    </row>
    <row r="1028" spans="1:48" x14ac:dyDescent="0.3">
      <c r="A1028" t="s">
        <v>11043</v>
      </c>
      <c r="B1028" t="str">
        <f>"0002271.9"</f>
        <v>0002271.9</v>
      </c>
      <c r="C1028" t="s">
        <v>304</v>
      </c>
      <c r="D1028" t="s">
        <v>1050</v>
      </c>
      <c r="E1028">
        <v>750</v>
      </c>
      <c r="F1028">
        <v>340</v>
      </c>
      <c r="G1028">
        <v>123</v>
      </c>
      <c r="I1028">
        <v>70</v>
      </c>
      <c r="J1028">
        <v>107</v>
      </c>
      <c r="K1028">
        <v>0</v>
      </c>
      <c r="L1028" s="1">
        <v>45762</v>
      </c>
      <c r="M1028">
        <v>14.8</v>
      </c>
      <c r="O1028">
        <v>4630074143264</v>
      </c>
      <c r="Q1028" t="s">
        <v>1544</v>
      </c>
      <c r="R1028" t="s">
        <v>5418</v>
      </c>
      <c r="S1028">
        <v>20</v>
      </c>
      <c r="U1028" t="s">
        <v>11044</v>
      </c>
      <c r="V1028" t="s">
        <v>5420</v>
      </c>
      <c r="Y1028">
        <v>9403601001</v>
      </c>
      <c r="Z1028" t="s">
        <v>11045</v>
      </c>
      <c r="AA1028" t="s">
        <v>11046</v>
      </c>
      <c r="AB1028">
        <v>2990</v>
      </c>
      <c r="AC1028">
        <v>2492</v>
      </c>
      <c r="AD1028" t="s">
        <v>2472</v>
      </c>
      <c r="AE1028">
        <v>0</v>
      </c>
      <c r="AF1028">
        <v>0</v>
      </c>
      <c r="AG1028" t="s">
        <v>11047</v>
      </c>
      <c r="AH1028" t="s">
        <v>11048</v>
      </c>
      <c r="AI1028" t="s">
        <v>11049</v>
      </c>
      <c r="AJ1028" t="s">
        <v>11050</v>
      </c>
      <c r="AK1028" t="s">
        <v>11051</v>
      </c>
      <c r="AL1028" t="s">
        <v>11052</v>
      </c>
    </row>
    <row r="1029" spans="1:48" x14ac:dyDescent="0.3">
      <c r="A1029" t="s">
        <v>11053</v>
      </c>
      <c r="B1029" t="str">
        <f>"0002271.68"</f>
        <v>0002271.68</v>
      </c>
      <c r="C1029" t="s">
        <v>4533</v>
      </c>
      <c r="D1029" t="s">
        <v>1050</v>
      </c>
      <c r="E1029">
        <v>750</v>
      </c>
      <c r="F1029">
        <v>340</v>
      </c>
      <c r="G1029">
        <v>123</v>
      </c>
      <c r="I1029">
        <v>70</v>
      </c>
      <c r="J1029">
        <v>107</v>
      </c>
      <c r="K1029">
        <v>0</v>
      </c>
      <c r="L1029" s="1">
        <v>45762</v>
      </c>
      <c r="M1029">
        <v>14.8</v>
      </c>
      <c r="O1029">
        <v>4630074143271</v>
      </c>
      <c r="Q1029" t="s">
        <v>1544</v>
      </c>
      <c r="R1029" t="s">
        <v>5418</v>
      </c>
      <c r="S1029">
        <v>20</v>
      </c>
      <c r="U1029" t="s">
        <v>11044</v>
      </c>
      <c r="V1029" t="s">
        <v>4454</v>
      </c>
      <c r="Y1029">
        <v>9403601001</v>
      </c>
      <c r="Z1029" t="s">
        <v>11054</v>
      </c>
      <c r="AA1029" t="s">
        <v>11055</v>
      </c>
      <c r="AB1029">
        <v>2990</v>
      </c>
      <c r="AC1029">
        <v>2492</v>
      </c>
      <c r="AD1029" t="s">
        <v>2472</v>
      </c>
      <c r="AE1029">
        <v>0</v>
      </c>
      <c r="AF1029">
        <v>0</v>
      </c>
      <c r="AG1029" t="s">
        <v>11056</v>
      </c>
      <c r="AH1029" t="s">
        <v>11057</v>
      </c>
      <c r="AI1029" t="s">
        <v>11058</v>
      </c>
      <c r="AJ1029" t="s">
        <v>11059</v>
      </c>
      <c r="AK1029" t="s">
        <v>11060</v>
      </c>
      <c r="AL1029" t="s">
        <v>11061</v>
      </c>
    </row>
    <row r="1030" spans="1:48" x14ac:dyDescent="0.3">
      <c r="A1030" t="s">
        <v>11062</v>
      </c>
      <c r="B1030" t="str">
        <f>"0002273.9"</f>
        <v>0002273.9</v>
      </c>
      <c r="C1030" t="s">
        <v>304</v>
      </c>
      <c r="D1030" t="s">
        <v>1050</v>
      </c>
      <c r="E1030">
        <v>750</v>
      </c>
      <c r="F1030">
        <v>340</v>
      </c>
      <c r="G1030">
        <v>157</v>
      </c>
      <c r="I1030">
        <v>70</v>
      </c>
      <c r="J1030">
        <v>142</v>
      </c>
      <c r="K1030">
        <v>0</v>
      </c>
      <c r="L1030" s="1">
        <v>45888</v>
      </c>
      <c r="M1030">
        <v>19</v>
      </c>
      <c r="O1030">
        <v>4630074143301</v>
      </c>
      <c r="Q1030" t="s">
        <v>1544</v>
      </c>
      <c r="R1030" t="s">
        <v>5418</v>
      </c>
      <c r="S1030">
        <v>20</v>
      </c>
      <c r="U1030" t="s">
        <v>11063</v>
      </c>
      <c r="V1030" t="s">
        <v>4454</v>
      </c>
      <c r="Y1030">
        <v>9403601001</v>
      </c>
      <c r="Z1030" t="s">
        <v>11064</v>
      </c>
      <c r="AA1030" t="s">
        <v>11065</v>
      </c>
      <c r="AB1030">
        <v>3590</v>
      </c>
      <c r="AC1030">
        <v>2992</v>
      </c>
      <c r="AD1030" t="s">
        <v>2472</v>
      </c>
      <c r="AE1030">
        <v>0</v>
      </c>
      <c r="AF1030">
        <v>0</v>
      </c>
      <c r="AG1030" t="s">
        <v>11066</v>
      </c>
      <c r="AH1030" t="s">
        <v>11067</v>
      </c>
      <c r="AI1030" t="s">
        <v>11068</v>
      </c>
      <c r="AJ1030" t="s">
        <v>11069</v>
      </c>
      <c r="AK1030" t="s">
        <v>11070</v>
      </c>
      <c r="AL1030" t="s">
        <v>11071</v>
      </c>
    </row>
    <row r="1031" spans="1:48" x14ac:dyDescent="0.3">
      <c r="A1031" t="s">
        <v>11072</v>
      </c>
      <c r="B1031" t="str">
        <f>"0002273.68"</f>
        <v>0002273.68</v>
      </c>
      <c r="C1031" t="s">
        <v>4533</v>
      </c>
      <c r="D1031" t="s">
        <v>1050</v>
      </c>
      <c r="E1031">
        <v>750</v>
      </c>
      <c r="F1031">
        <v>340</v>
      </c>
      <c r="G1031">
        <v>157</v>
      </c>
      <c r="I1031">
        <v>70</v>
      </c>
      <c r="J1031">
        <v>142</v>
      </c>
      <c r="K1031">
        <v>0</v>
      </c>
      <c r="L1031" s="1">
        <v>45888</v>
      </c>
      <c r="M1031">
        <v>19</v>
      </c>
      <c r="O1031">
        <v>4630074143318</v>
      </c>
      <c r="Q1031" t="s">
        <v>1544</v>
      </c>
      <c r="R1031" t="s">
        <v>5418</v>
      </c>
      <c r="S1031">
        <v>20</v>
      </c>
      <c r="U1031" t="s">
        <v>11063</v>
      </c>
      <c r="V1031" t="s">
        <v>4454</v>
      </c>
      <c r="Y1031">
        <v>9403601001</v>
      </c>
      <c r="Z1031" t="s">
        <v>11073</v>
      </c>
      <c r="AA1031" t="s">
        <v>11074</v>
      </c>
      <c r="AB1031">
        <v>3590</v>
      </c>
      <c r="AC1031">
        <v>2992</v>
      </c>
      <c r="AD1031" t="s">
        <v>2472</v>
      </c>
      <c r="AE1031">
        <v>0</v>
      </c>
      <c r="AF1031">
        <v>0</v>
      </c>
      <c r="AG1031" t="s">
        <v>11075</v>
      </c>
      <c r="AH1031" t="s">
        <v>11076</v>
      </c>
      <c r="AI1031" t="s">
        <v>11077</v>
      </c>
      <c r="AJ1031" t="s">
        <v>11078</v>
      </c>
      <c r="AK1031" t="s">
        <v>11079</v>
      </c>
      <c r="AL1031" t="s">
        <v>11080</v>
      </c>
    </row>
    <row r="1032" spans="1:48" x14ac:dyDescent="0.3">
      <c r="A1032" t="s">
        <v>11081</v>
      </c>
      <c r="B1032" t="str">
        <f>"0002274.9"</f>
        <v>0002274.9</v>
      </c>
      <c r="C1032" t="s">
        <v>304</v>
      </c>
      <c r="D1032" t="s">
        <v>1050</v>
      </c>
      <c r="E1032">
        <v>1445</v>
      </c>
      <c r="F1032">
        <v>345</v>
      </c>
      <c r="G1032">
        <v>60</v>
      </c>
      <c r="I1032">
        <v>29</v>
      </c>
      <c r="J1032">
        <v>142</v>
      </c>
      <c r="K1032">
        <v>0</v>
      </c>
      <c r="L1032">
        <v>13</v>
      </c>
      <c r="M1032">
        <v>12</v>
      </c>
      <c r="O1032">
        <v>4630074143356</v>
      </c>
      <c r="Q1032" t="s">
        <v>1544</v>
      </c>
      <c r="R1032" t="s">
        <v>5418</v>
      </c>
      <c r="S1032">
        <v>20</v>
      </c>
      <c r="U1032" t="s">
        <v>11082</v>
      </c>
      <c r="V1032" t="s">
        <v>5420</v>
      </c>
      <c r="Y1032">
        <v>9403601001</v>
      </c>
      <c r="Z1032" t="s">
        <v>11083</v>
      </c>
      <c r="AA1032" t="s">
        <v>11084</v>
      </c>
      <c r="AB1032">
        <v>2490</v>
      </c>
      <c r="AC1032">
        <v>2075</v>
      </c>
      <c r="AD1032" t="s">
        <v>2472</v>
      </c>
      <c r="AE1032">
        <v>0</v>
      </c>
      <c r="AF1032">
        <v>0</v>
      </c>
      <c r="AG1032" t="s">
        <v>11085</v>
      </c>
      <c r="AH1032" t="s">
        <v>11086</v>
      </c>
      <c r="AI1032" t="s">
        <v>11087</v>
      </c>
      <c r="AJ1032" t="s">
        <v>11088</v>
      </c>
      <c r="AK1032" t="s">
        <v>11089</v>
      </c>
      <c r="AL1032" t="s">
        <v>11090</v>
      </c>
    </row>
    <row r="1033" spans="1:48" x14ac:dyDescent="0.3">
      <c r="A1033" t="s">
        <v>11091</v>
      </c>
      <c r="B1033" t="str">
        <f>"0002274.68"</f>
        <v>0002274.68</v>
      </c>
      <c r="C1033" t="s">
        <v>4533</v>
      </c>
      <c r="D1033" t="s">
        <v>1050</v>
      </c>
      <c r="E1033">
        <v>1445</v>
      </c>
      <c r="F1033">
        <v>345</v>
      </c>
      <c r="G1033">
        <v>60</v>
      </c>
      <c r="I1033">
        <v>29</v>
      </c>
      <c r="J1033">
        <v>142</v>
      </c>
      <c r="K1033">
        <v>0</v>
      </c>
      <c r="L1033">
        <v>13</v>
      </c>
      <c r="M1033">
        <v>12</v>
      </c>
      <c r="O1033">
        <v>4630074143363</v>
      </c>
      <c r="Q1033" t="s">
        <v>1544</v>
      </c>
      <c r="R1033" t="s">
        <v>5418</v>
      </c>
      <c r="S1033">
        <v>20</v>
      </c>
      <c r="U1033" t="s">
        <v>11092</v>
      </c>
      <c r="V1033" t="s">
        <v>5420</v>
      </c>
      <c r="Y1033">
        <v>9403601001</v>
      </c>
      <c r="Z1033" t="s">
        <v>11093</v>
      </c>
      <c r="AA1033" t="s">
        <v>11094</v>
      </c>
      <c r="AB1033">
        <v>2490</v>
      </c>
      <c r="AC1033">
        <v>2075</v>
      </c>
      <c r="AD1033" t="s">
        <v>2472</v>
      </c>
      <c r="AE1033">
        <v>0</v>
      </c>
      <c r="AF1033">
        <v>0</v>
      </c>
      <c r="AG1033" t="s">
        <v>11095</v>
      </c>
      <c r="AH1033" t="s">
        <v>11096</v>
      </c>
      <c r="AI1033" t="s">
        <v>11097</v>
      </c>
      <c r="AJ1033" t="s">
        <v>11098</v>
      </c>
      <c r="AK1033" t="s">
        <v>11099</v>
      </c>
      <c r="AL1033" t="s">
        <v>11100</v>
      </c>
    </row>
    <row r="1034" spans="1:48" x14ac:dyDescent="0.3">
      <c r="A1034" t="s">
        <v>11101</v>
      </c>
      <c r="B1034" t="str">
        <f>"0002287.9"</f>
        <v>0002287.9</v>
      </c>
      <c r="C1034" t="s">
        <v>304</v>
      </c>
      <c r="D1034" t="s">
        <v>1050</v>
      </c>
      <c r="E1034">
        <v>2078</v>
      </c>
      <c r="F1034">
        <v>425</v>
      </c>
      <c r="G1034">
        <v>62</v>
      </c>
      <c r="I1034">
        <v>40</v>
      </c>
      <c r="J1034">
        <v>202</v>
      </c>
      <c r="K1034">
        <v>0</v>
      </c>
      <c r="L1034" t="s">
        <v>11102</v>
      </c>
      <c r="M1034">
        <v>25.5</v>
      </c>
      <c r="O1034">
        <v>4630074143486</v>
      </c>
      <c r="Q1034" t="s">
        <v>1544</v>
      </c>
      <c r="R1034" t="s">
        <v>5418</v>
      </c>
      <c r="S1034">
        <v>20</v>
      </c>
      <c r="U1034" t="s">
        <v>11103</v>
      </c>
      <c r="V1034" t="s">
        <v>5420</v>
      </c>
      <c r="Y1034">
        <v>9403601001</v>
      </c>
      <c r="Z1034" t="s">
        <v>11104</v>
      </c>
      <c r="AA1034" t="s">
        <v>11105</v>
      </c>
      <c r="AB1034">
        <v>4390</v>
      </c>
      <c r="AC1034">
        <v>3658</v>
      </c>
      <c r="AD1034" t="s">
        <v>2472</v>
      </c>
      <c r="AE1034">
        <v>0</v>
      </c>
      <c r="AF1034">
        <v>0</v>
      </c>
      <c r="AG1034" t="s">
        <v>11106</v>
      </c>
      <c r="AH1034" t="s">
        <v>11107</v>
      </c>
      <c r="AI1034" t="s">
        <v>11108</v>
      </c>
      <c r="AJ1034" t="s">
        <v>11109</v>
      </c>
      <c r="AK1034" t="s">
        <v>11110</v>
      </c>
      <c r="AL1034" t="s">
        <v>11111</v>
      </c>
    </row>
    <row r="1035" spans="1:48" x14ac:dyDescent="0.3">
      <c r="A1035" t="s">
        <v>11112</v>
      </c>
      <c r="B1035" t="str">
        <f>"0002288.9"</f>
        <v>0002288.9</v>
      </c>
      <c r="C1035" t="s">
        <v>304</v>
      </c>
      <c r="D1035" t="s">
        <v>1050</v>
      </c>
      <c r="E1035">
        <v>2080</v>
      </c>
      <c r="F1035">
        <v>380</v>
      </c>
      <c r="G1035">
        <v>170</v>
      </c>
      <c r="I1035">
        <v>80</v>
      </c>
      <c r="J1035">
        <v>202</v>
      </c>
      <c r="K1035">
        <v>0</v>
      </c>
      <c r="L1035">
        <v>30</v>
      </c>
      <c r="M1035">
        <v>28.6</v>
      </c>
      <c r="N1035">
        <v>0.5</v>
      </c>
      <c r="Q1035" t="s">
        <v>1544</v>
      </c>
      <c r="R1035" t="s">
        <v>5418</v>
      </c>
      <c r="S1035">
        <v>20</v>
      </c>
      <c r="U1035" t="s">
        <v>11113</v>
      </c>
      <c r="V1035" t="s">
        <v>5420</v>
      </c>
      <c r="Y1035">
        <v>9403601001</v>
      </c>
      <c r="Z1035" t="s">
        <v>11114</v>
      </c>
      <c r="AA1035" t="s">
        <v>11115</v>
      </c>
      <c r="AB1035">
        <v>5990</v>
      </c>
      <c r="AC1035">
        <v>4992</v>
      </c>
      <c r="AD1035" t="s">
        <v>2472</v>
      </c>
      <c r="AE1035">
        <v>0</v>
      </c>
      <c r="AF1035">
        <v>0</v>
      </c>
      <c r="AG1035" t="s">
        <v>11116</v>
      </c>
      <c r="AH1035" t="s">
        <v>11117</v>
      </c>
      <c r="AI1035" t="s">
        <v>11118</v>
      </c>
      <c r="AJ1035" t="s">
        <v>11119</v>
      </c>
      <c r="AK1035" t="s">
        <v>11120</v>
      </c>
      <c r="AL1035" t="s">
        <v>11121</v>
      </c>
      <c r="AM1035" t="s">
        <v>11122</v>
      </c>
      <c r="AN1035" t="s">
        <v>11123</v>
      </c>
      <c r="AO1035" t="s">
        <v>11124</v>
      </c>
      <c r="AP1035" t="s">
        <v>11125</v>
      </c>
      <c r="AQ1035" t="s">
        <v>11126</v>
      </c>
      <c r="AR1035" t="s">
        <v>11127</v>
      </c>
      <c r="AS1035" t="s">
        <v>11128</v>
      </c>
      <c r="AT1035" t="s">
        <v>11129</v>
      </c>
      <c r="AU1035" t="s">
        <v>11130</v>
      </c>
      <c r="AV1035" t="s">
        <v>11131</v>
      </c>
    </row>
    <row r="1036" spans="1:48" x14ac:dyDescent="0.3">
      <c r="A1036" t="s">
        <v>11132</v>
      </c>
      <c r="B1036" t="str">
        <f>"0002289.9"</f>
        <v>0002289.9</v>
      </c>
      <c r="C1036" t="s">
        <v>304</v>
      </c>
      <c r="D1036" t="s">
        <v>1050</v>
      </c>
      <c r="E1036">
        <v>1117</v>
      </c>
      <c r="F1036">
        <v>355</v>
      </c>
      <c r="G1036">
        <v>114</v>
      </c>
      <c r="I1036">
        <v>80</v>
      </c>
      <c r="J1036">
        <v>106</v>
      </c>
      <c r="K1036">
        <v>0</v>
      </c>
      <c r="L1036" s="1">
        <v>45732</v>
      </c>
      <c r="M1036">
        <v>15.7</v>
      </c>
      <c r="O1036">
        <v>4630074143509</v>
      </c>
      <c r="Q1036" t="s">
        <v>1544</v>
      </c>
      <c r="R1036" t="s">
        <v>5418</v>
      </c>
      <c r="S1036">
        <v>20</v>
      </c>
      <c r="U1036" t="s">
        <v>11133</v>
      </c>
      <c r="V1036" t="s">
        <v>5420</v>
      </c>
      <c r="Y1036">
        <v>9403601001</v>
      </c>
      <c r="Z1036" t="s">
        <v>11134</v>
      </c>
      <c r="AA1036" t="s">
        <v>11135</v>
      </c>
      <c r="AB1036">
        <v>3600</v>
      </c>
      <c r="AC1036">
        <v>3000</v>
      </c>
      <c r="AD1036" t="s">
        <v>2472</v>
      </c>
      <c r="AE1036">
        <v>0</v>
      </c>
      <c r="AF1036">
        <v>0</v>
      </c>
      <c r="AG1036" t="s">
        <v>11136</v>
      </c>
      <c r="AH1036" t="s">
        <v>11137</v>
      </c>
      <c r="AI1036" t="s">
        <v>11138</v>
      </c>
      <c r="AJ1036" t="s">
        <v>11139</v>
      </c>
      <c r="AK1036" t="s">
        <v>11140</v>
      </c>
      <c r="AL1036" t="s">
        <v>11141</v>
      </c>
    </row>
    <row r="1037" spans="1:48" x14ac:dyDescent="0.3">
      <c r="A1037" t="s">
        <v>11142</v>
      </c>
      <c r="B1037" t="str">
        <f>"0002375-3"</f>
        <v>0002375-3</v>
      </c>
      <c r="C1037" t="s">
        <v>85</v>
      </c>
      <c r="D1037" t="s">
        <v>110</v>
      </c>
      <c r="E1037">
        <v>900</v>
      </c>
      <c r="F1037">
        <v>760</v>
      </c>
      <c r="G1037">
        <v>40</v>
      </c>
      <c r="K1037">
        <v>0</v>
      </c>
      <c r="L1037" t="s">
        <v>1466</v>
      </c>
      <c r="M1037">
        <v>0.5</v>
      </c>
      <c r="O1037">
        <v>4630074146128</v>
      </c>
      <c r="Q1037" t="s">
        <v>1544</v>
      </c>
      <c r="S1037">
        <v>20</v>
      </c>
      <c r="U1037" t="s">
        <v>10868</v>
      </c>
      <c r="V1037" t="s">
        <v>10592</v>
      </c>
      <c r="Z1037" t="s">
        <v>11143</v>
      </c>
      <c r="AA1037" t="s">
        <v>11144</v>
      </c>
      <c r="AB1037">
        <v>850</v>
      </c>
      <c r="AC1037">
        <v>708</v>
      </c>
      <c r="AD1037" t="s">
        <v>240</v>
      </c>
      <c r="AE1037">
        <v>0</v>
      </c>
      <c r="AF1037">
        <v>0</v>
      </c>
      <c r="AG1037" t="s">
        <v>11145</v>
      </c>
      <c r="AH1037" t="s">
        <v>11146</v>
      </c>
      <c r="AI1037" t="s">
        <v>11147</v>
      </c>
      <c r="AJ1037" t="s">
        <v>11148</v>
      </c>
      <c r="AK1037" t="s">
        <v>11149</v>
      </c>
      <c r="AL1037" t="s">
        <v>11150</v>
      </c>
    </row>
    <row r="1038" spans="1:48" x14ac:dyDescent="0.3">
      <c r="A1038" t="s">
        <v>11151</v>
      </c>
      <c r="B1038" t="str">
        <f>"0002302-1"</f>
        <v>0002302-1</v>
      </c>
      <c r="C1038" t="s">
        <v>177</v>
      </c>
      <c r="D1038" t="s">
        <v>2290</v>
      </c>
      <c r="E1038">
        <v>800</v>
      </c>
      <c r="F1038">
        <v>770</v>
      </c>
      <c r="G1038">
        <v>40</v>
      </c>
      <c r="H1038">
        <v>72</v>
      </c>
      <c r="I1038">
        <v>77</v>
      </c>
      <c r="K1038">
        <v>0</v>
      </c>
      <c r="L1038" t="s">
        <v>1552</v>
      </c>
      <c r="M1038">
        <v>0.7</v>
      </c>
      <c r="O1038">
        <v>4630074143677</v>
      </c>
      <c r="Q1038" t="s">
        <v>1544</v>
      </c>
      <c r="S1038">
        <v>20</v>
      </c>
      <c r="U1038" t="s">
        <v>10816</v>
      </c>
      <c r="V1038" t="s">
        <v>10592</v>
      </c>
      <c r="Y1038">
        <v>9404299000</v>
      </c>
      <c r="Z1038" t="s">
        <v>11152</v>
      </c>
      <c r="AA1038" t="s">
        <v>11153</v>
      </c>
      <c r="AB1038">
        <v>800</v>
      </c>
      <c r="AC1038">
        <v>667</v>
      </c>
      <c r="AD1038" t="s">
        <v>240</v>
      </c>
      <c r="AE1038">
        <v>0</v>
      </c>
      <c r="AF1038">
        <v>0</v>
      </c>
      <c r="AG1038" t="s">
        <v>11154</v>
      </c>
      <c r="AH1038" t="s">
        <v>11155</v>
      </c>
    </row>
    <row r="1039" spans="1:48" x14ac:dyDescent="0.3">
      <c r="A1039" t="s">
        <v>11156</v>
      </c>
      <c r="B1039" t="str">
        <f>"0002302-3"</f>
        <v>0002302-3</v>
      </c>
      <c r="C1039" t="s">
        <v>304</v>
      </c>
      <c r="D1039" t="s">
        <v>2290</v>
      </c>
      <c r="E1039">
        <v>800</v>
      </c>
      <c r="F1039">
        <v>770</v>
      </c>
      <c r="G1039">
        <v>40</v>
      </c>
      <c r="H1039">
        <v>72</v>
      </c>
      <c r="I1039">
        <v>77</v>
      </c>
      <c r="K1039">
        <v>0</v>
      </c>
      <c r="L1039" t="s">
        <v>1466</v>
      </c>
      <c r="M1039">
        <v>0.5</v>
      </c>
      <c r="O1039">
        <v>4630074143684</v>
      </c>
      <c r="Q1039" t="s">
        <v>1544</v>
      </c>
      <c r="S1039">
        <v>20</v>
      </c>
      <c r="U1039" t="s">
        <v>11157</v>
      </c>
      <c r="V1039" t="s">
        <v>10592</v>
      </c>
      <c r="Y1039">
        <v>9404299000</v>
      </c>
      <c r="Z1039" t="s">
        <v>11158</v>
      </c>
      <c r="AA1039" t="s">
        <v>11159</v>
      </c>
      <c r="AB1039">
        <v>990</v>
      </c>
      <c r="AC1039">
        <v>825</v>
      </c>
      <c r="AD1039" t="s">
        <v>240</v>
      </c>
      <c r="AE1039">
        <v>0</v>
      </c>
      <c r="AF1039">
        <v>0</v>
      </c>
      <c r="AG1039" t="s">
        <v>11160</v>
      </c>
      <c r="AH1039" t="s">
        <v>11161</v>
      </c>
      <c r="AI1039" t="s">
        <v>11162</v>
      </c>
      <c r="AJ1039" t="s">
        <v>11163</v>
      </c>
    </row>
    <row r="1040" spans="1:48" x14ac:dyDescent="0.3">
      <c r="A1040" t="s">
        <v>11164</v>
      </c>
      <c r="B1040" t="str">
        <f>"0003090"</f>
        <v>0003090</v>
      </c>
      <c r="C1040" t="s">
        <v>345</v>
      </c>
      <c r="D1040" t="s">
        <v>280</v>
      </c>
      <c r="E1040">
        <v>1610</v>
      </c>
      <c r="F1040">
        <v>140</v>
      </c>
      <c r="G1040">
        <v>210</v>
      </c>
      <c r="H1040">
        <v>168</v>
      </c>
      <c r="I1040">
        <v>86</v>
      </c>
      <c r="J1040">
        <v>60</v>
      </c>
      <c r="K1040" t="s">
        <v>10834</v>
      </c>
      <c r="L1040" s="1">
        <v>45886</v>
      </c>
      <c r="M1040">
        <v>16.7</v>
      </c>
      <c r="O1040">
        <v>4630074144056</v>
      </c>
      <c r="Q1040" t="s">
        <v>1544</v>
      </c>
      <c r="R1040" t="s">
        <v>1869</v>
      </c>
      <c r="S1040">
        <v>20</v>
      </c>
      <c r="U1040" t="s">
        <v>11010</v>
      </c>
      <c r="V1040" t="s">
        <v>854</v>
      </c>
      <c r="Y1040">
        <v>9403500009</v>
      </c>
      <c r="Z1040" t="s">
        <v>11165</v>
      </c>
      <c r="AA1040" t="s">
        <v>11166</v>
      </c>
      <c r="AB1040">
        <v>9427</v>
      </c>
      <c r="AC1040">
        <v>7856</v>
      </c>
      <c r="AD1040" t="s">
        <v>2521</v>
      </c>
      <c r="AE1040">
        <v>0</v>
      </c>
      <c r="AF1040">
        <v>0</v>
      </c>
      <c r="AG1040" t="s">
        <v>11167</v>
      </c>
      <c r="AH1040" t="s">
        <v>11168</v>
      </c>
      <c r="AI1040" t="s">
        <v>11169</v>
      </c>
      <c r="AJ1040" t="s">
        <v>11170</v>
      </c>
      <c r="AK1040" t="s">
        <v>11171</v>
      </c>
      <c r="AL1040" t="s">
        <v>11172</v>
      </c>
      <c r="AM1040" t="s">
        <v>11173</v>
      </c>
      <c r="AN1040" t="s">
        <v>11174</v>
      </c>
      <c r="AO1040" t="s">
        <v>11175</v>
      </c>
      <c r="AP1040" t="s">
        <v>11176</v>
      </c>
      <c r="AQ1040" t="s">
        <v>11177</v>
      </c>
      <c r="AR1040" t="s">
        <v>11178</v>
      </c>
      <c r="AS1040" t="s">
        <v>11179</v>
      </c>
    </row>
    <row r="1041" spans="1:42" x14ac:dyDescent="0.3">
      <c r="A1041" t="s">
        <v>11180</v>
      </c>
      <c r="B1041" t="str">
        <f>"0002183.42"</f>
        <v>0002183.42</v>
      </c>
      <c r="C1041" t="s">
        <v>1644</v>
      </c>
      <c r="D1041" t="s">
        <v>1050</v>
      </c>
      <c r="E1041">
        <v>965</v>
      </c>
      <c r="F1041">
        <v>580</v>
      </c>
      <c r="G1041">
        <v>215</v>
      </c>
      <c r="I1041">
        <v>90</v>
      </c>
      <c r="J1041">
        <v>86</v>
      </c>
      <c r="K1041">
        <v>0</v>
      </c>
      <c r="L1041">
        <v>44</v>
      </c>
      <c r="M1041">
        <v>42</v>
      </c>
      <c r="N1041">
        <v>0.5</v>
      </c>
      <c r="O1041">
        <v>4630055629664</v>
      </c>
      <c r="Q1041" t="s">
        <v>1544</v>
      </c>
      <c r="R1041" t="s">
        <v>10697</v>
      </c>
      <c r="S1041">
        <v>20</v>
      </c>
      <c r="U1041" t="s">
        <v>11181</v>
      </c>
      <c r="V1041" t="s">
        <v>181</v>
      </c>
      <c r="Y1041">
        <v>9403601001</v>
      </c>
      <c r="Z1041" t="s">
        <v>11182</v>
      </c>
      <c r="AA1041" t="s">
        <v>11183</v>
      </c>
      <c r="AB1041">
        <v>7000</v>
      </c>
      <c r="AC1041">
        <v>5833</v>
      </c>
      <c r="AD1041" t="s">
        <v>1125</v>
      </c>
      <c r="AE1041">
        <v>0</v>
      </c>
      <c r="AF1041">
        <v>0</v>
      </c>
      <c r="AG1041" t="s">
        <v>11184</v>
      </c>
      <c r="AH1041" t="s">
        <v>11185</v>
      </c>
      <c r="AI1041" t="s">
        <v>11186</v>
      </c>
      <c r="AJ1041" t="s">
        <v>11187</v>
      </c>
      <c r="AK1041" t="s">
        <v>11188</v>
      </c>
    </row>
    <row r="1042" spans="1:42" x14ac:dyDescent="0.3">
      <c r="A1042" t="s">
        <v>11189</v>
      </c>
      <c r="B1042" t="str">
        <f>"0002331.53"</f>
        <v>0002331.53</v>
      </c>
      <c r="C1042" t="s">
        <v>9421</v>
      </c>
      <c r="D1042" t="s">
        <v>1050</v>
      </c>
      <c r="E1042">
        <v>920</v>
      </c>
      <c r="F1042">
        <v>545</v>
      </c>
      <c r="G1042">
        <v>225</v>
      </c>
      <c r="I1042">
        <v>90</v>
      </c>
      <c r="J1042">
        <v>92</v>
      </c>
      <c r="K1042">
        <v>0</v>
      </c>
      <c r="L1042" t="s">
        <v>3715</v>
      </c>
      <c r="M1042">
        <v>48.4</v>
      </c>
      <c r="N1042">
        <v>0.5</v>
      </c>
      <c r="O1042">
        <v>4630074144742</v>
      </c>
      <c r="Q1042" t="s">
        <v>3553</v>
      </c>
      <c r="R1042" t="s">
        <v>11190</v>
      </c>
      <c r="S1042">
        <v>20</v>
      </c>
      <c r="U1042" t="s">
        <v>11191</v>
      </c>
      <c r="V1042" t="s">
        <v>1179</v>
      </c>
      <c r="Y1042">
        <v>9403601009</v>
      </c>
      <c r="Z1042" t="s">
        <v>11192</v>
      </c>
      <c r="AA1042" t="s">
        <v>11193</v>
      </c>
      <c r="AB1042">
        <v>8750</v>
      </c>
      <c r="AC1042">
        <v>7292</v>
      </c>
      <c r="AD1042" t="s">
        <v>1125</v>
      </c>
      <c r="AE1042">
        <v>0</v>
      </c>
      <c r="AF1042">
        <v>0</v>
      </c>
      <c r="AG1042" t="s">
        <v>11194</v>
      </c>
      <c r="AH1042" t="s">
        <v>11195</v>
      </c>
      <c r="AI1042" t="s">
        <v>11196</v>
      </c>
      <c r="AJ1042" t="s">
        <v>11197</v>
      </c>
      <c r="AK1042" t="s">
        <v>11198</v>
      </c>
      <c r="AL1042" t="s">
        <v>11199</v>
      </c>
      <c r="AM1042" t="s">
        <v>11200</v>
      </c>
      <c r="AN1042" t="s">
        <v>11201</v>
      </c>
      <c r="AO1042" t="s">
        <v>11202</v>
      </c>
      <c r="AP1042" t="s">
        <v>11203</v>
      </c>
    </row>
    <row r="1043" spans="1:42" x14ac:dyDescent="0.3">
      <c r="A1043" t="s">
        <v>11204</v>
      </c>
      <c r="B1043" t="str">
        <f>"0001288.9.6"</f>
        <v>0001288.9.6</v>
      </c>
      <c r="C1043" t="s">
        <v>304</v>
      </c>
      <c r="D1043" t="s">
        <v>1050</v>
      </c>
      <c r="E1043">
        <v>860</v>
      </c>
      <c r="F1043">
        <v>530</v>
      </c>
      <c r="G1043">
        <v>195</v>
      </c>
      <c r="I1043">
        <v>80</v>
      </c>
      <c r="J1043">
        <v>90</v>
      </c>
      <c r="K1043">
        <v>0</v>
      </c>
      <c r="L1043" t="s">
        <v>1979</v>
      </c>
      <c r="M1043">
        <v>38.5</v>
      </c>
      <c r="N1043">
        <v>0.5</v>
      </c>
      <c r="O1043">
        <v>4630074145312</v>
      </c>
      <c r="Q1043" t="s">
        <v>1544</v>
      </c>
      <c r="R1043" t="s">
        <v>1869</v>
      </c>
      <c r="S1043">
        <v>20</v>
      </c>
      <c r="U1043" t="s">
        <v>11205</v>
      </c>
      <c r="V1043" t="s">
        <v>1179</v>
      </c>
      <c r="Y1043">
        <v>9403601001</v>
      </c>
      <c r="Z1043" t="s">
        <v>11206</v>
      </c>
      <c r="AA1043" t="s">
        <v>11207</v>
      </c>
      <c r="AB1043">
        <v>9990</v>
      </c>
      <c r="AC1043">
        <v>8325</v>
      </c>
      <c r="AD1043" t="s">
        <v>1125</v>
      </c>
      <c r="AE1043">
        <v>0</v>
      </c>
      <c r="AF1043">
        <v>0</v>
      </c>
      <c r="AG1043" t="s">
        <v>11208</v>
      </c>
      <c r="AH1043" t="s">
        <v>11209</v>
      </c>
      <c r="AI1043" t="s">
        <v>11210</v>
      </c>
      <c r="AJ1043" t="s">
        <v>11211</v>
      </c>
      <c r="AK1043" t="s">
        <v>11212</v>
      </c>
    </row>
    <row r="1044" spans="1:42" x14ac:dyDescent="0.3">
      <c r="A1044" t="s">
        <v>11213</v>
      </c>
      <c r="B1044" t="str">
        <f>"0002350-3"</f>
        <v>0002350-3</v>
      </c>
      <c r="C1044" t="s">
        <v>1644</v>
      </c>
      <c r="D1044" t="s">
        <v>5893</v>
      </c>
      <c r="E1044">
        <v>800</v>
      </c>
      <c r="F1044">
        <v>490</v>
      </c>
      <c r="G1044">
        <v>100</v>
      </c>
      <c r="K1044">
        <v>0</v>
      </c>
      <c r="L1044" s="1">
        <v>45749</v>
      </c>
      <c r="M1044">
        <v>2.2000000000000002</v>
      </c>
      <c r="O1044">
        <v>4630074145442</v>
      </c>
      <c r="Q1044" t="s">
        <v>1544</v>
      </c>
      <c r="R1044" t="s">
        <v>10615</v>
      </c>
      <c r="S1044">
        <v>20</v>
      </c>
      <c r="U1044" t="s">
        <v>11214</v>
      </c>
      <c r="V1044" t="s">
        <v>308</v>
      </c>
      <c r="Y1044">
        <v>4421999000</v>
      </c>
      <c r="Z1044" t="s">
        <v>11215</v>
      </c>
      <c r="AA1044" t="s">
        <v>11216</v>
      </c>
      <c r="AB1044">
        <v>1354</v>
      </c>
      <c r="AC1044">
        <v>1128</v>
      </c>
      <c r="AD1044" t="s">
        <v>240</v>
      </c>
      <c r="AE1044">
        <v>0</v>
      </c>
      <c r="AF1044">
        <v>27</v>
      </c>
      <c r="AG1044" t="s">
        <v>11217</v>
      </c>
      <c r="AH1044" t="s">
        <v>11218</v>
      </c>
      <c r="AI1044" t="s">
        <v>11219</v>
      </c>
      <c r="AJ1044" t="s">
        <v>11220</v>
      </c>
      <c r="AK1044" t="s">
        <v>11221</v>
      </c>
      <c r="AL1044" t="s">
        <v>11222</v>
      </c>
      <c r="AM1044" t="s">
        <v>11223</v>
      </c>
      <c r="AN1044" t="s">
        <v>11224</v>
      </c>
      <c r="AO1044" t="s">
        <v>11225</v>
      </c>
    </row>
    <row r="1045" spans="1:42" x14ac:dyDescent="0.3">
      <c r="A1045" t="s">
        <v>11226</v>
      </c>
      <c r="B1045" t="str">
        <f>"0002351-6"</f>
        <v>0002351-6</v>
      </c>
      <c r="C1045" t="s">
        <v>5874</v>
      </c>
      <c r="D1045" t="s">
        <v>5893</v>
      </c>
      <c r="E1045">
        <v>800</v>
      </c>
      <c r="F1045">
        <v>490</v>
      </c>
      <c r="G1045">
        <v>100</v>
      </c>
      <c r="H1045">
        <v>77</v>
      </c>
      <c r="I1045">
        <v>48</v>
      </c>
      <c r="K1045">
        <v>0</v>
      </c>
      <c r="L1045" s="1">
        <v>45749</v>
      </c>
      <c r="M1045">
        <v>2.2000000000000002</v>
      </c>
      <c r="O1045">
        <v>4630074145459</v>
      </c>
      <c r="Q1045" t="s">
        <v>1544</v>
      </c>
      <c r="R1045" t="s">
        <v>3630</v>
      </c>
      <c r="S1045">
        <v>20</v>
      </c>
      <c r="U1045" t="s">
        <v>11227</v>
      </c>
      <c r="V1045" t="s">
        <v>308</v>
      </c>
      <c r="Y1045">
        <v>4421999000</v>
      </c>
      <c r="Z1045" t="s">
        <v>11228</v>
      </c>
      <c r="AA1045" t="s">
        <v>11229</v>
      </c>
      <c r="AB1045">
        <v>1354</v>
      </c>
      <c r="AC1045">
        <v>1128</v>
      </c>
      <c r="AD1045" t="s">
        <v>240</v>
      </c>
      <c r="AE1045">
        <v>0</v>
      </c>
      <c r="AF1045">
        <v>1</v>
      </c>
      <c r="AG1045" t="s">
        <v>11230</v>
      </c>
      <c r="AH1045" t="s">
        <v>11231</v>
      </c>
      <c r="AI1045" t="s">
        <v>11232</v>
      </c>
      <c r="AJ1045" t="s">
        <v>11233</v>
      </c>
      <c r="AK1045" t="s">
        <v>11234</v>
      </c>
      <c r="AL1045" t="s">
        <v>11235</v>
      </c>
      <c r="AM1045" t="s">
        <v>11236</v>
      </c>
      <c r="AN1045" t="s">
        <v>11237</v>
      </c>
      <c r="AO1045" t="s">
        <v>11238</v>
      </c>
    </row>
    <row r="1046" spans="1:42" x14ac:dyDescent="0.3">
      <c r="A1046" t="s">
        <v>11239</v>
      </c>
      <c r="B1046" t="str">
        <f>"0002298-24"</f>
        <v>0002298-24</v>
      </c>
      <c r="C1046" t="s">
        <v>1718</v>
      </c>
      <c r="D1046" t="s">
        <v>2290</v>
      </c>
      <c r="E1046">
        <v>820</v>
      </c>
      <c r="F1046">
        <v>780</v>
      </c>
      <c r="G1046">
        <v>60</v>
      </c>
      <c r="H1046">
        <v>72</v>
      </c>
      <c r="I1046">
        <v>77</v>
      </c>
      <c r="K1046">
        <v>0</v>
      </c>
      <c r="L1046" t="s">
        <v>1552</v>
      </c>
      <c r="M1046">
        <v>0.5</v>
      </c>
      <c r="O1046">
        <v>4630074143615</v>
      </c>
      <c r="Q1046" t="s">
        <v>1544</v>
      </c>
      <c r="R1046" t="s">
        <v>9851</v>
      </c>
      <c r="S1046">
        <v>20</v>
      </c>
      <c r="U1046" t="s">
        <v>11240</v>
      </c>
      <c r="V1046" t="s">
        <v>3302</v>
      </c>
      <c r="Y1046">
        <v>9404299000</v>
      </c>
      <c r="Z1046" t="s">
        <v>11241</v>
      </c>
      <c r="AA1046" t="s">
        <v>11242</v>
      </c>
      <c r="AB1046">
        <v>1250</v>
      </c>
      <c r="AC1046">
        <v>1042</v>
      </c>
      <c r="AD1046" t="s">
        <v>240</v>
      </c>
      <c r="AE1046">
        <v>0</v>
      </c>
      <c r="AF1046">
        <v>0</v>
      </c>
      <c r="AG1046" t="s">
        <v>11243</v>
      </c>
      <c r="AH1046" t="s">
        <v>11244</v>
      </c>
      <c r="AI1046" t="s">
        <v>11245</v>
      </c>
      <c r="AJ1046" t="s">
        <v>11246</v>
      </c>
      <c r="AK1046" t="s">
        <v>11247</v>
      </c>
    </row>
    <row r="1047" spans="1:42" x14ac:dyDescent="0.3">
      <c r="A1047" t="s">
        <v>11248</v>
      </c>
      <c r="B1047" t="str">
        <f>"0002299-24"</f>
        <v>0002299-24</v>
      </c>
      <c r="C1047" t="s">
        <v>1718</v>
      </c>
      <c r="D1047" t="s">
        <v>2290</v>
      </c>
      <c r="E1047">
        <v>820</v>
      </c>
      <c r="F1047">
        <v>780</v>
      </c>
      <c r="G1047">
        <v>60</v>
      </c>
      <c r="H1047">
        <v>72</v>
      </c>
      <c r="I1047">
        <v>77</v>
      </c>
      <c r="K1047">
        <v>0</v>
      </c>
      <c r="L1047" t="s">
        <v>1552</v>
      </c>
      <c r="M1047">
        <v>0.5</v>
      </c>
      <c r="O1047">
        <v>4630074143622</v>
      </c>
      <c r="Q1047" t="s">
        <v>1544</v>
      </c>
      <c r="R1047" t="s">
        <v>7139</v>
      </c>
      <c r="S1047">
        <v>20</v>
      </c>
      <c r="U1047" t="s">
        <v>10951</v>
      </c>
      <c r="V1047" t="s">
        <v>3302</v>
      </c>
      <c r="Y1047">
        <v>9404299000</v>
      </c>
      <c r="Z1047" t="s">
        <v>11249</v>
      </c>
      <c r="AA1047" t="s">
        <v>11250</v>
      </c>
      <c r="AB1047">
        <v>1250</v>
      </c>
      <c r="AC1047">
        <v>1042</v>
      </c>
      <c r="AD1047" t="s">
        <v>240</v>
      </c>
      <c r="AE1047">
        <v>0</v>
      </c>
      <c r="AF1047">
        <v>0</v>
      </c>
      <c r="AG1047" t="s">
        <v>11251</v>
      </c>
      <c r="AH1047" t="s">
        <v>11252</v>
      </c>
      <c r="AI1047" t="s">
        <v>11253</v>
      </c>
      <c r="AJ1047" t="s">
        <v>11254</v>
      </c>
      <c r="AK1047" t="s">
        <v>11255</v>
      </c>
    </row>
    <row r="1048" spans="1:42" x14ac:dyDescent="0.3">
      <c r="A1048" t="s">
        <v>11256</v>
      </c>
      <c r="B1048" t="str">
        <f>"0002310-15"</f>
        <v>0002310-15</v>
      </c>
      <c r="C1048" t="s">
        <v>4328</v>
      </c>
      <c r="D1048" t="s">
        <v>2290</v>
      </c>
      <c r="E1048">
        <v>750</v>
      </c>
      <c r="F1048">
        <v>550</v>
      </c>
      <c r="G1048">
        <v>40</v>
      </c>
      <c r="K1048">
        <v>0</v>
      </c>
      <c r="L1048" t="s">
        <v>333</v>
      </c>
      <c r="M1048">
        <v>0.5</v>
      </c>
      <c r="O1048">
        <v>4630074143844</v>
      </c>
      <c r="Q1048" t="s">
        <v>3553</v>
      </c>
      <c r="R1048" t="s">
        <v>4330</v>
      </c>
      <c r="S1048">
        <v>20</v>
      </c>
      <c r="U1048" t="s">
        <v>11257</v>
      </c>
      <c r="V1048" t="s">
        <v>10592</v>
      </c>
      <c r="Y1048">
        <v>9404299000</v>
      </c>
      <c r="Z1048" t="s">
        <v>11258</v>
      </c>
      <c r="AA1048" t="s">
        <v>11259</v>
      </c>
      <c r="AB1048">
        <v>1090</v>
      </c>
      <c r="AC1048">
        <v>908</v>
      </c>
      <c r="AD1048" t="s">
        <v>240</v>
      </c>
      <c r="AE1048">
        <v>0</v>
      </c>
      <c r="AG1048" t="s">
        <v>11260</v>
      </c>
      <c r="AH1048" t="s">
        <v>11261</v>
      </c>
      <c r="AI1048" t="s">
        <v>11262</v>
      </c>
      <c r="AJ1048" t="s">
        <v>11263</v>
      </c>
      <c r="AK1048" t="s">
        <v>11264</v>
      </c>
    </row>
    <row r="1049" spans="1:42" x14ac:dyDescent="0.3">
      <c r="A1049" t="s">
        <v>11265</v>
      </c>
      <c r="B1049" t="str">
        <f>"0001442.9.7"</f>
        <v>0001442.9.7</v>
      </c>
      <c r="C1049" t="s">
        <v>304</v>
      </c>
      <c r="D1049" t="s">
        <v>1050</v>
      </c>
      <c r="E1049">
        <v>1729</v>
      </c>
      <c r="F1049">
        <v>729</v>
      </c>
      <c r="G1049">
        <v>210</v>
      </c>
      <c r="H1049">
        <v>170</v>
      </c>
      <c r="I1049">
        <v>60</v>
      </c>
      <c r="J1049">
        <v>110</v>
      </c>
      <c r="K1049" t="s">
        <v>1051</v>
      </c>
      <c r="L1049" t="s">
        <v>6633</v>
      </c>
      <c r="M1049">
        <v>80</v>
      </c>
      <c r="N1049">
        <v>0.5</v>
      </c>
      <c r="O1049">
        <v>4630074145275</v>
      </c>
      <c r="Q1049" t="s">
        <v>1544</v>
      </c>
      <c r="S1049">
        <v>10</v>
      </c>
      <c r="U1049" t="s">
        <v>11266</v>
      </c>
      <c r="V1049" t="s">
        <v>1132</v>
      </c>
      <c r="Y1049">
        <v>9403500001</v>
      </c>
      <c r="Z1049" t="s">
        <v>11267</v>
      </c>
      <c r="AA1049" t="s">
        <v>11268</v>
      </c>
      <c r="AB1049">
        <v>12000</v>
      </c>
      <c r="AC1049">
        <v>10000</v>
      </c>
      <c r="AD1049" t="s">
        <v>1057</v>
      </c>
      <c r="AE1049">
        <v>0</v>
      </c>
      <c r="AF1049">
        <v>0</v>
      </c>
      <c r="AG1049" t="s">
        <v>11269</v>
      </c>
      <c r="AH1049" t="s">
        <v>11270</v>
      </c>
      <c r="AI1049" t="s">
        <v>11271</v>
      </c>
      <c r="AJ1049" t="s">
        <v>11272</v>
      </c>
      <c r="AK1049" t="s">
        <v>11273</v>
      </c>
      <c r="AL1049" t="s">
        <v>11274</v>
      </c>
    </row>
    <row r="1050" spans="1:42" x14ac:dyDescent="0.3">
      <c r="A1050" t="s">
        <v>11275</v>
      </c>
      <c r="B1050" t="str">
        <f>"928458"</f>
        <v>928458</v>
      </c>
      <c r="C1050" t="s">
        <v>351</v>
      </c>
      <c r="D1050" t="s">
        <v>11276</v>
      </c>
      <c r="E1050">
        <v>650</v>
      </c>
      <c r="F1050">
        <v>530</v>
      </c>
      <c r="G1050">
        <v>80</v>
      </c>
      <c r="K1050">
        <v>0</v>
      </c>
      <c r="L1050" s="2">
        <v>45323</v>
      </c>
      <c r="O1050">
        <v>4679331474192</v>
      </c>
      <c r="Q1050" t="s">
        <v>11277</v>
      </c>
      <c r="S1050">
        <v>20</v>
      </c>
      <c r="U1050" t="s">
        <v>11278</v>
      </c>
      <c r="V1050" t="s">
        <v>11279</v>
      </c>
      <c r="Y1050">
        <v>9403700003</v>
      </c>
      <c r="Z1050" t="s">
        <v>11280</v>
      </c>
      <c r="AA1050" t="s">
        <v>11281</v>
      </c>
      <c r="AC1050">
        <v>0</v>
      </c>
      <c r="AD1050" t="s">
        <v>392</v>
      </c>
      <c r="AG1050" t="s">
        <v>11282</v>
      </c>
      <c r="AH1050" t="s">
        <v>11283</v>
      </c>
      <c r="AI1050" t="s">
        <v>11284</v>
      </c>
      <c r="AJ1050" t="s">
        <v>11285</v>
      </c>
      <c r="AK1050" t="s">
        <v>11286</v>
      </c>
      <c r="AL1050" t="s">
        <v>11287</v>
      </c>
      <c r="AM1050" t="s">
        <v>11288</v>
      </c>
      <c r="AN1050" t="s">
        <v>11289</v>
      </c>
    </row>
    <row r="1051" spans="1:42" x14ac:dyDescent="0.3">
      <c r="A1051" t="s">
        <v>11290</v>
      </c>
      <c r="B1051" t="str">
        <f>"928465"</f>
        <v>928465</v>
      </c>
      <c r="C1051" t="s">
        <v>351</v>
      </c>
      <c r="D1051" t="s">
        <v>11276</v>
      </c>
      <c r="E1051">
        <v>670</v>
      </c>
      <c r="F1051">
        <v>590</v>
      </c>
      <c r="G1051">
        <v>90</v>
      </c>
      <c r="K1051">
        <v>0</v>
      </c>
      <c r="L1051" s="1">
        <v>45902</v>
      </c>
      <c r="O1051">
        <v>4652857411704</v>
      </c>
      <c r="Q1051" t="s">
        <v>11277</v>
      </c>
      <c r="S1051">
        <v>20</v>
      </c>
      <c r="U1051" t="s">
        <v>11291</v>
      </c>
      <c r="V1051" t="s">
        <v>11279</v>
      </c>
      <c r="Y1051">
        <v>9403700003</v>
      </c>
      <c r="Z1051" t="s">
        <v>11292</v>
      </c>
      <c r="AA1051" t="s">
        <v>11293</v>
      </c>
      <c r="AC1051">
        <v>0</v>
      </c>
      <c r="AD1051" t="s">
        <v>392</v>
      </c>
      <c r="AG1051" t="s">
        <v>11294</v>
      </c>
      <c r="AH1051" t="s">
        <v>11295</v>
      </c>
      <c r="AI1051" t="s">
        <v>11296</v>
      </c>
      <c r="AJ1051" t="s">
        <v>11297</v>
      </c>
      <c r="AK1051" t="s">
        <v>11298</v>
      </c>
      <c r="AL1051" t="s">
        <v>11299</v>
      </c>
      <c r="AM1051" t="s">
        <v>11300</v>
      </c>
      <c r="AN1051" t="s">
        <v>11301</v>
      </c>
      <c r="AO1051" t="s">
        <v>11302</v>
      </c>
    </row>
    <row r="1052" spans="1:42" x14ac:dyDescent="0.3">
      <c r="A1052" t="s">
        <v>11303</v>
      </c>
      <c r="B1052" t="str">
        <f>"0001288.9.4"</f>
        <v>0001288.9.4</v>
      </c>
      <c r="C1052" t="s">
        <v>304</v>
      </c>
      <c r="D1052" t="s">
        <v>1050</v>
      </c>
      <c r="E1052">
        <v>860</v>
      </c>
      <c r="F1052">
        <v>530</v>
      </c>
      <c r="G1052">
        <v>195</v>
      </c>
      <c r="I1052">
        <v>80</v>
      </c>
      <c r="J1052">
        <v>90</v>
      </c>
      <c r="K1052">
        <v>0</v>
      </c>
      <c r="L1052" t="s">
        <v>1979</v>
      </c>
      <c r="M1052">
        <v>38.5</v>
      </c>
      <c r="N1052">
        <v>0.5</v>
      </c>
      <c r="O1052">
        <v>4630074145305</v>
      </c>
      <c r="Q1052" t="s">
        <v>1544</v>
      </c>
      <c r="R1052" t="s">
        <v>1869</v>
      </c>
      <c r="S1052">
        <v>20</v>
      </c>
      <c r="U1052" t="s">
        <v>11304</v>
      </c>
      <c r="V1052" t="s">
        <v>1179</v>
      </c>
      <c r="Y1052">
        <v>9403601001</v>
      </c>
      <c r="Z1052" t="s">
        <v>11305</v>
      </c>
      <c r="AA1052" t="s">
        <v>11306</v>
      </c>
      <c r="AB1052">
        <v>9990</v>
      </c>
      <c r="AC1052">
        <v>8325</v>
      </c>
      <c r="AD1052" t="s">
        <v>1125</v>
      </c>
      <c r="AE1052">
        <v>0</v>
      </c>
      <c r="AF1052">
        <v>0</v>
      </c>
      <c r="AG1052" t="s">
        <v>11307</v>
      </c>
      <c r="AH1052" t="s">
        <v>11308</v>
      </c>
      <c r="AI1052" t="s">
        <v>11309</v>
      </c>
      <c r="AJ1052" t="s">
        <v>11310</v>
      </c>
      <c r="AK1052" t="s">
        <v>11311</v>
      </c>
      <c r="AL1052" t="s">
        <v>11312</v>
      </c>
    </row>
    <row r="1053" spans="1:42" x14ac:dyDescent="0.3">
      <c r="A1053" t="s">
        <v>11313</v>
      </c>
      <c r="B1053" t="str">
        <f>"0001442.9.6"</f>
        <v>0001442.9.6</v>
      </c>
      <c r="C1053" t="s">
        <v>304</v>
      </c>
      <c r="D1053" t="s">
        <v>1050</v>
      </c>
      <c r="E1053">
        <v>1729</v>
      </c>
      <c r="F1053">
        <v>729</v>
      </c>
      <c r="G1053">
        <v>210</v>
      </c>
      <c r="H1053">
        <v>170</v>
      </c>
      <c r="I1053">
        <v>60</v>
      </c>
      <c r="J1053">
        <v>110</v>
      </c>
      <c r="K1053" t="s">
        <v>1051</v>
      </c>
      <c r="L1053" t="s">
        <v>6633</v>
      </c>
      <c r="M1053">
        <v>80</v>
      </c>
      <c r="N1053">
        <v>0.5</v>
      </c>
      <c r="O1053">
        <v>4630074145282</v>
      </c>
      <c r="Q1053" t="s">
        <v>1544</v>
      </c>
      <c r="R1053" t="s">
        <v>1869</v>
      </c>
      <c r="S1053">
        <v>10</v>
      </c>
      <c r="U1053" t="s">
        <v>6634</v>
      </c>
      <c r="V1053" t="s">
        <v>1132</v>
      </c>
      <c r="Y1053">
        <v>9403500001</v>
      </c>
      <c r="Z1053" t="s">
        <v>11314</v>
      </c>
      <c r="AA1053" t="s">
        <v>11315</v>
      </c>
      <c r="AB1053">
        <v>17990</v>
      </c>
      <c r="AC1053">
        <v>14992</v>
      </c>
      <c r="AD1053" t="s">
        <v>1057</v>
      </c>
      <c r="AE1053">
        <v>0</v>
      </c>
      <c r="AF1053">
        <v>0</v>
      </c>
      <c r="AG1053" t="s">
        <v>11316</v>
      </c>
      <c r="AH1053" t="s">
        <v>11317</v>
      </c>
      <c r="AI1053" t="s">
        <v>11318</v>
      </c>
      <c r="AJ1053" t="s">
        <v>11319</v>
      </c>
      <c r="AK1053" t="s">
        <v>11320</v>
      </c>
      <c r="AL1053" t="s">
        <v>11321</v>
      </c>
      <c r="AM1053" t="s">
        <v>11322</v>
      </c>
      <c r="AN1053" t="s">
        <v>11323</v>
      </c>
      <c r="AO1053" t="s">
        <v>11324</v>
      </c>
      <c r="AP1053" t="s">
        <v>11325</v>
      </c>
    </row>
    <row r="1054" spans="1:42" x14ac:dyDescent="0.3">
      <c r="A1054" t="s">
        <v>11326</v>
      </c>
      <c r="B1054" t="str">
        <f>"0001442.9.5"</f>
        <v>0001442.9.5</v>
      </c>
      <c r="C1054" t="s">
        <v>304</v>
      </c>
      <c r="D1054" t="s">
        <v>1050</v>
      </c>
      <c r="E1054">
        <v>1729</v>
      </c>
      <c r="F1054">
        <v>729</v>
      </c>
      <c r="G1054">
        <v>210</v>
      </c>
      <c r="H1054">
        <v>170</v>
      </c>
      <c r="I1054">
        <v>65</v>
      </c>
      <c r="J1054">
        <v>110</v>
      </c>
      <c r="K1054" s="2">
        <v>93139</v>
      </c>
      <c r="L1054" t="s">
        <v>6633</v>
      </c>
      <c r="M1054">
        <v>80</v>
      </c>
      <c r="N1054">
        <v>0.5</v>
      </c>
      <c r="O1054">
        <v>4630074145299</v>
      </c>
      <c r="Q1054" t="s">
        <v>1544</v>
      </c>
      <c r="R1054" t="s">
        <v>1869</v>
      </c>
      <c r="S1054">
        <v>10</v>
      </c>
      <c r="U1054" t="s">
        <v>6634</v>
      </c>
      <c r="V1054" t="s">
        <v>181</v>
      </c>
      <c r="Y1054">
        <v>9403500001</v>
      </c>
      <c r="Z1054" t="s">
        <v>11327</v>
      </c>
      <c r="AA1054" t="s">
        <v>11328</v>
      </c>
      <c r="AB1054">
        <v>17990</v>
      </c>
      <c r="AC1054">
        <v>14992</v>
      </c>
      <c r="AD1054" t="s">
        <v>1057</v>
      </c>
      <c r="AE1054">
        <v>0</v>
      </c>
      <c r="AF1054">
        <v>0</v>
      </c>
      <c r="AG1054" t="s">
        <v>11329</v>
      </c>
      <c r="AH1054" t="s">
        <v>11330</v>
      </c>
      <c r="AI1054" t="s">
        <v>11331</v>
      </c>
      <c r="AJ1054" t="s">
        <v>11332</v>
      </c>
      <c r="AK1054" t="s">
        <v>11333</v>
      </c>
      <c r="AL1054" t="s">
        <v>11334</v>
      </c>
      <c r="AM1054" t="s">
        <v>11335</v>
      </c>
      <c r="AN1054" t="s">
        <v>11336</v>
      </c>
      <c r="AO1054" t="s">
        <v>11337</v>
      </c>
      <c r="AP1054" t="s">
        <v>11338</v>
      </c>
    </row>
    <row r="1055" spans="1:42" x14ac:dyDescent="0.3">
      <c r="A1055" t="s">
        <v>11339</v>
      </c>
      <c r="B1055" t="str">
        <f>"0002325.55"</f>
        <v>0002325.55</v>
      </c>
      <c r="C1055" t="s">
        <v>1718</v>
      </c>
      <c r="D1055" t="s">
        <v>1050</v>
      </c>
      <c r="E1055">
        <v>920</v>
      </c>
      <c r="F1055">
        <v>545</v>
      </c>
      <c r="G1055">
        <v>225</v>
      </c>
      <c r="I1055">
        <v>90</v>
      </c>
      <c r="J1055">
        <v>92</v>
      </c>
      <c r="K1055">
        <v>0</v>
      </c>
      <c r="L1055" t="s">
        <v>3715</v>
      </c>
      <c r="M1055">
        <v>48.4</v>
      </c>
      <c r="N1055">
        <v>0.5</v>
      </c>
      <c r="O1055">
        <v>4630074144261</v>
      </c>
      <c r="Q1055" t="s">
        <v>3553</v>
      </c>
      <c r="R1055" t="s">
        <v>11340</v>
      </c>
      <c r="S1055">
        <v>20</v>
      </c>
      <c r="U1055" t="s">
        <v>11341</v>
      </c>
      <c r="V1055" t="s">
        <v>181</v>
      </c>
      <c r="Y1055">
        <v>9403601009</v>
      </c>
      <c r="Z1055" t="s">
        <v>11342</v>
      </c>
      <c r="AA1055" t="s">
        <v>11343</v>
      </c>
      <c r="AB1055">
        <v>8750</v>
      </c>
      <c r="AC1055">
        <v>7292</v>
      </c>
      <c r="AD1055" t="s">
        <v>1125</v>
      </c>
      <c r="AE1055">
        <v>0</v>
      </c>
      <c r="AF1055">
        <v>0</v>
      </c>
      <c r="AG1055" t="s">
        <v>11344</v>
      </c>
      <c r="AH1055" t="s">
        <v>11345</v>
      </c>
      <c r="AI1055" t="s">
        <v>11346</v>
      </c>
      <c r="AJ1055" t="s">
        <v>11347</v>
      </c>
      <c r="AK1055" t="s">
        <v>11348</v>
      </c>
      <c r="AL1055" t="s">
        <v>11349</v>
      </c>
      <c r="AM1055" t="s">
        <v>11350</v>
      </c>
    </row>
    <row r="1056" spans="1:42" x14ac:dyDescent="0.3">
      <c r="A1056" t="s">
        <v>11351</v>
      </c>
      <c r="B1056" t="str">
        <f>"0002388-3"</f>
        <v>0002388-3</v>
      </c>
      <c r="C1056" t="s">
        <v>1644</v>
      </c>
      <c r="D1056" t="s">
        <v>110</v>
      </c>
      <c r="E1056">
        <v>500</v>
      </c>
      <c r="F1056">
        <v>450</v>
      </c>
      <c r="G1056">
        <v>40</v>
      </c>
      <c r="K1056">
        <v>0</v>
      </c>
      <c r="L1056" t="s">
        <v>6056</v>
      </c>
      <c r="M1056">
        <v>0.17</v>
      </c>
      <c r="O1056">
        <v>4630074146845</v>
      </c>
      <c r="Q1056" t="s">
        <v>88</v>
      </c>
      <c r="S1056">
        <v>20</v>
      </c>
      <c r="U1056" t="s">
        <v>11352</v>
      </c>
      <c r="V1056" t="s">
        <v>335</v>
      </c>
      <c r="Y1056">
        <v>9404909000</v>
      </c>
      <c r="Z1056" t="s">
        <v>11353</v>
      </c>
      <c r="AA1056" t="s">
        <v>11354</v>
      </c>
      <c r="AB1056">
        <v>450</v>
      </c>
      <c r="AC1056">
        <v>375</v>
      </c>
      <c r="AD1056" t="s">
        <v>257</v>
      </c>
      <c r="AE1056">
        <v>0</v>
      </c>
      <c r="AF1056">
        <v>0</v>
      </c>
      <c r="AG1056" t="s">
        <v>11355</v>
      </c>
      <c r="AH1056" t="s">
        <v>11356</v>
      </c>
      <c r="AI1056" t="s">
        <v>11357</v>
      </c>
      <c r="AJ1056" t="s">
        <v>11358</v>
      </c>
      <c r="AK1056" t="s">
        <v>11359</v>
      </c>
      <c r="AL1056" t="s">
        <v>11360</v>
      </c>
      <c r="AM1056" t="s">
        <v>11361</v>
      </c>
      <c r="AN1056" t="s">
        <v>11362</v>
      </c>
      <c r="AO1056" t="s">
        <v>11363</v>
      </c>
    </row>
    <row r="1057" spans="1:47" x14ac:dyDescent="0.3">
      <c r="A1057" t="s">
        <v>11364</v>
      </c>
      <c r="B1057" t="str">
        <f>"0002270.76"</f>
        <v>0002270.76</v>
      </c>
      <c r="C1057" t="s">
        <v>5673</v>
      </c>
      <c r="D1057" t="s">
        <v>1050</v>
      </c>
      <c r="E1057">
        <v>750</v>
      </c>
      <c r="F1057">
        <v>340</v>
      </c>
      <c r="G1057">
        <v>97</v>
      </c>
      <c r="I1057">
        <v>69</v>
      </c>
      <c r="J1057">
        <v>73</v>
      </c>
      <c r="K1057">
        <v>0</v>
      </c>
      <c r="L1057">
        <v>11</v>
      </c>
      <c r="M1057">
        <v>10.5</v>
      </c>
      <c r="O1057">
        <v>4630074143257</v>
      </c>
      <c r="Q1057" t="s">
        <v>1544</v>
      </c>
      <c r="R1057" t="s">
        <v>5418</v>
      </c>
      <c r="S1057">
        <v>20</v>
      </c>
      <c r="U1057" t="s">
        <v>11025</v>
      </c>
      <c r="V1057" t="s">
        <v>4454</v>
      </c>
      <c r="Y1057">
        <v>9403601001</v>
      </c>
      <c r="Z1057" t="s">
        <v>11365</v>
      </c>
      <c r="AA1057" t="s">
        <v>11366</v>
      </c>
      <c r="AB1057">
        <v>2190</v>
      </c>
      <c r="AC1057">
        <v>1825</v>
      </c>
      <c r="AD1057" t="s">
        <v>2472</v>
      </c>
      <c r="AE1057">
        <v>0</v>
      </c>
      <c r="AF1057">
        <v>3</v>
      </c>
      <c r="AG1057" t="s">
        <v>11367</v>
      </c>
      <c r="AH1057" t="s">
        <v>11368</v>
      </c>
      <c r="AI1057" t="s">
        <v>11369</v>
      </c>
      <c r="AJ1057" t="s">
        <v>11370</v>
      </c>
      <c r="AK1057" t="s">
        <v>11371</v>
      </c>
      <c r="AL1057" t="s">
        <v>11372</v>
      </c>
      <c r="AM1057" t="s">
        <v>11373</v>
      </c>
      <c r="AN1057" t="s">
        <v>11374</v>
      </c>
    </row>
    <row r="1058" spans="1:47" x14ac:dyDescent="0.3">
      <c r="A1058" t="s">
        <v>11375</v>
      </c>
      <c r="B1058" t="str">
        <f>"0002271.76"</f>
        <v>0002271.76</v>
      </c>
      <c r="C1058" t="s">
        <v>5673</v>
      </c>
      <c r="D1058" t="s">
        <v>1050</v>
      </c>
      <c r="E1058">
        <v>750</v>
      </c>
      <c r="F1058">
        <v>340</v>
      </c>
      <c r="G1058">
        <v>123</v>
      </c>
      <c r="I1058">
        <v>70</v>
      </c>
      <c r="J1058">
        <v>107</v>
      </c>
      <c r="K1058">
        <v>0</v>
      </c>
      <c r="L1058" s="1">
        <v>45762</v>
      </c>
      <c r="M1058">
        <v>14.8</v>
      </c>
      <c r="O1058">
        <v>4630074143295</v>
      </c>
      <c r="Q1058" t="s">
        <v>1544</v>
      </c>
      <c r="R1058" t="s">
        <v>5418</v>
      </c>
      <c r="S1058">
        <v>20</v>
      </c>
      <c r="U1058" t="s">
        <v>11044</v>
      </c>
      <c r="V1058" t="s">
        <v>4454</v>
      </c>
      <c r="Y1058">
        <v>9403601001</v>
      </c>
      <c r="Z1058" t="s">
        <v>11376</v>
      </c>
      <c r="AA1058" t="s">
        <v>11377</v>
      </c>
      <c r="AB1058">
        <v>2990</v>
      </c>
      <c r="AC1058">
        <v>2492</v>
      </c>
      <c r="AD1058" t="s">
        <v>2472</v>
      </c>
      <c r="AE1058">
        <v>0</v>
      </c>
      <c r="AF1058">
        <v>6</v>
      </c>
      <c r="AG1058" t="s">
        <v>11378</v>
      </c>
      <c r="AH1058" t="s">
        <v>11379</v>
      </c>
      <c r="AI1058" t="s">
        <v>11380</v>
      </c>
      <c r="AJ1058" t="s">
        <v>11381</v>
      </c>
      <c r="AK1058" t="s">
        <v>11382</v>
      </c>
      <c r="AL1058" t="s">
        <v>11383</v>
      </c>
    </row>
    <row r="1059" spans="1:47" x14ac:dyDescent="0.3">
      <c r="A1059" t="s">
        <v>11384</v>
      </c>
      <c r="B1059" t="str">
        <f>"0002273.76"</f>
        <v>0002273.76</v>
      </c>
      <c r="C1059" t="s">
        <v>5673</v>
      </c>
      <c r="D1059" t="s">
        <v>1050</v>
      </c>
      <c r="E1059">
        <v>750</v>
      </c>
      <c r="F1059">
        <v>340</v>
      </c>
      <c r="G1059">
        <v>157</v>
      </c>
      <c r="I1059">
        <v>70</v>
      </c>
      <c r="J1059">
        <v>142</v>
      </c>
      <c r="K1059">
        <v>0</v>
      </c>
      <c r="L1059" s="1">
        <v>45888</v>
      </c>
      <c r="M1059">
        <v>19</v>
      </c>
      <c r="O1059">
        <v>4630074143349</v>
      </c>
      <c r="Q1059" t="s">
        <v>1544</v>
      </c>
      <c r="R1059" t="s">
        <v>5418</v>
      </c>
      <c r="S1059">
        <v>20</v>
      </c>
      <c r="U1059" t="s">
        <v>11063</v>
      </c>
      <c r="V1059" t="s">
        <v>5420</v>
      </c>
      <c r="Y1059">
        <v>9403601001</v>
      </c>
      <c r="Z1059" t="s">
        <v>11385</v>
      </c>
      <c r="AA1059" t="s">
        <v>11386</v>
      </c>
      <c r="AB1059">
        <v>3590</v>
      </c>
      <c r="AC1059">
        <v>2992</v>
      </c>
      <c r="AD1059" t="s">
        <v>2472</v>
      </c>
      <c r="AE1059">
        <v>0</v>
      </c>
      <c r="AF1059">
        <v>2</v>
      </c>
      <c r="AG1059" t="s">
        <v>11387</v>
      </c>
      <c r="AH1059" t="s">
        <v>11388</v>
      </c>
      <c r="AI1059" t="s">
        <v>11389</v>
      </c>
      <c r="AJ1059" t="s">
        <v>11390</v>
      </c>
      <c r="AK1059" t="s">
        <v>11391</v>
      </c>
      <c r="AL1059" t="s">
        <v>11392</v>
      </c>
    </row>
    <row r="1060" spans="1:47" x14ac:dyDescent="0.3">
      <c r="A1060" t="s">
        <v>11393</v>
      </c>
      <c r="B1060" t="str">
        <f>"0002270.75"</f>
        <v>0002270.75</v>
      </c>
      <c r="C1060" t="s">
        <v>10225</v>
      </c>
      <c r="D1060" t="s">
        <v>1050</v>
      </c>
      <c r="E1060">
        <v>750</v>
      </c>
      <c r="F1060">
        <v>340</v>
      </c>
      <c r="G1060">
        <v>97</v>
      </c>
      <c r="I1060">
        <v>69</v>
      </c>
      <c r="J1060">
        <v>73</v>
      </c>
      <c r="K1060">
        <v>0</v>
      </c>
      <c r="L1060">
        <v>11</v>
      </c>
      <c r="M1060">
        <v>10.5</v>
      </c>
      <c r="O1060">
        <v>4630074143240</v>
      </c>
      <c r="Q1060" t="s">
        <v>1544</v>
      </c>
      <c r="R1060" t="s">
        <v>5418</v>
      </c>
      <c r="S1060">
        <v>20</v>
      </c>
      <c r="U1060" t="s">
        <v>11025</v>
      </c>
      <c r="V1060" t="s">
        <v>4454</v>
      </c>
      <c r="Y1060">
        <v>9403601001</v>
      </c>
      <c r="Z1060" t="s">
        <v>11394</v>
      </c>
      <c r="AA1060" t="s">
        <v>11395</v>
      </c>
      <c r="AB1060">
        <v>2190</v>
      </c>
      <c r="AC1060">
        <v>1825</v>
      </c>
      <c r="AD1060" t="s">
        <v>2472</v>
      </c>
      <c r="AE1060">
        <v>0</v>
      </c>
      <c r="AF1060">
        <v>3</v>
      </c>
      <c r="AG1060" t="s">
        <v>11396</v>
      </c>
      <c r="AH1060" t="s">
        <v>11397</v>
      </c>
      <c r="AI1060" t="s">
        <v>11398</v>
      </c>
      <c r="AJ1060" t="s">
        <v>11399</v>
      </c>
      <c r="AK1060" t="s">
        <v>11400</v>
      </c>
    </row>
    <row r="1061" spans="1:47" x14ac:dyDescent="0.3">
      <c r="A1061" t="s">
        <v>11401</v>
      </c>
      <c r="B1061" t="str">
        <f>"0002271.75"</f>
        <v>0002271.75</v>
      </c>
      <c r="C1061" t="s">
        <v>10225</v>
      </c>
      <c r="D1061" t="s">
        <v>1050</v>
      </c>
      <c r="E1061">
        <v>750</v>
      </c>
      <c r="F1061">
        <v>340</v>
      </c>
      <c r="G1061">
        <v>123</v>
      </c>
      <c r="I1061">
        <v>70</v>
      </c>
      <c r="J1061">
        <v>107</v>
      </c>
      <c r="K1061">
        <v>0</v>
      </c>
      <c r="L1061" s="1">
        <v>45762</v>
      </c>
      <c r="M1061">
        <v>14.8</v>
      </c>
      <c r="O1061">
        <v>4630074143288</v>
      </c>
      <c r="Q1061" t="s">
        <v>1544</v>
      </c>
      <c r="R1061" t="s">
        <v>5418</v>
      </c>
      <c r="S1061">
        <v>20</v>
      </c>
      <c r="U1061" t="s">
        <v>11402</v>
      </c>
      <c r="V1061" t="s">
        <v>4454</v>
      </c>
      <c r="Y1061">
        <v>9403601001</v>
      </c>
      <c r="Z1061" t="s">
        <v>11403</v>
      </c>
      <c r="AA1061" t="s">
        <v>11404</v>
      </c>
      <c r="AB1061">
        <v>2990</v>
      </c>
      <c r="AC1061">
        <v>2492</v>
      </c>
      <c r="AD1061" t="s">
        <v>2472</v>
      </c>
      <c r="AE1061">
        <v>0</v>
      </c>
      <c r="AF1061">
        <v>2</v>
      </c>
      <c r="AG1061" t="s">
        <v>11405</v>
      </c>
      <c r="AH1061" t="s">
        <v>11406</v>
      </c>
      <c r="AI1061" t="s">
        <v>11407</v>
      </c>
      <c r="AJ1061" t="s">
        <v>11408</v>
      </c>
      <c r="AK1061" t="s">
        <v>11409</v>
      </c>
    </row>
    <row r="1062" spans="1:47" x14ac:dyDescent="0.3">
      <c r="A1062" t="s">
        <v>11410</v>
      </c>
      <c r="B1062" t="str">
        <f>"0002273.75"</f>
        <v>0002273.75</v>
      </c>
      <c r="C1062" t="s">
        <v>10225</v>
      </c>
      <c r="D1062" t="s">
        <v>1050</v>
      </c>
      <c r="E1062">
        <v>750</v>
      </c>
      <c r="F1062">
        <v>340</v>
      </c>
      <c r="G1062">
        <v>157</v>
      </c>
      <c r="I1062">
        <v>70</v>
      </c>
      <c r="J1062">
        <v>142</v>
      </c>
      <c r="K1062">
        <v>0</v>
      </c>
      <c r="L1062" s="1">
        <v>45888</v>
      </c>
      <c r="M1062">
        <v>19</v>
      </c>
      <c r="O1062">
        <v>4630074143325</v>
      </c>
      <c r="Q1062" t="s">
        <v>1544</v>
      </c>
      <c r="R1062" t="s">
        <v>5418</v>
      </c>
      <c r="S1062">
        <v>20</v>
      </c>
      <c r="U1062" t="s">
        <v>11063</v>
      </c>
      <c r="V1062" t="s">
        <v>4454</v>
      </c>
      <c r="Y1062">
        <v>9403601001</v>
      </c>
      <c r="Z1062" t="s">
        <v>11411</v>
      </c>
      <c r="AA1062" t="s">
        <v>11412</v>
      </c>
      <c r="AB1062">
        <v>3590</v>
      </c>
      <c r="AC1062">
        <v>2992</v>
      </c>
      <c r="AD1062" t="s">
        <v>2472</v>
      </c>
      <c r="AE1062">
        <v>0</v>
      </c>
      <c r="AF1062">
        <v>0</v>
      </c>
      <c r="AG1062" t="s">
        <v>11413</v>
      </c>
      <c r="AH1062" t="s">
        <v>11414</v>
      </c>
      <c r="AI1062" t="s">
        <v>11415</v>
      </c>
      <c r="AJ1062" t="s">
        <v>11416</v>
      </c>
      <c r="AK1062" t="s">
        <v>11417</v>
      </c>
    </row>
    <row r="1063" spans="1:47" x14ac:dyDescent="0.3">
      <c r="A1063" t="s">
        <v>11418</v>
      </c>
      <c r="B1063" t="str">
        <f>"0002387-6"</f>
        <v>0002387-6</v>
      </c>
      <c r="C1063" t="s">
        <v>5874</v>
      </c>
      <c r="D1063" t="s">
        <v>110</v>
      </c>
      <c r="E1063">
        <v>500</v>
      </c>
      <c r="F1063">
        <v>450</v>
      </c>
      <c r="G1063">
        <v>40</v>
      </c>
      <c r="K1063">
        <v>0</v>
      </c>
      <c r="L1063" t="s">
        <v>6056</v>
      </c>
      <c r="M1063">
        <v>0.17</v>
      </c>
      <c r="O1063">
        <v>4630074146821</v>
      </c>
      <c r="Q1063" t="s">
        <v>88</v>
      </c>
      <c r="S1063">
        <v>20</v>
      </c>
      <c r="U1063" t="s">
        <v>11352</v>
      </c>
      <c r="V1063" t="s">
        <v>335</v>
      </c>
      <c r="Y1063">
        <v>9404909000</v>
      </c>
      <c r="Z1063" t="s">
        <v>11419</v>
      </c>
      <c r="AA1063" t="s">
        <v>11420</v>
      </c>
      <c r="AB1063">
        <v>450</v>
      </c>
      <c r="AC1063">
        <v>375</v>
      </c>
      <c r="AD1063" t="s">
        <v>257</v>
      </c>
      <c r="AE1063">
        <v>0</v>
      </c>
      <c r="AF1063">
        <v>0</v>
      </c>
      <c r="AG1063" t="s">
        <v>11421</v>
      </c>
      <c r="AH1063" t="s">
        <v>11422</v>
      </c>
      <c r="AI1063" t="s">
        <v>11423</v>
      </c>
      <c r="AJ1063" t="s">
        <v>11424</v>
      </c>
      <c r="AK1063" t="s">
        <v>11425</v>
      </c>
      <c r="AL1063" t="s">
        <v>11426</v>
      </c>
      <c r="AM1063" t="s">
        <v>11427</v>
      </c>
      <c r="AN1063" t="s">
        <v>11428</v>
      </c>
      <c r="AO1063" t="s">
        <v>11429</v>
      </c>
    </row>
    <row r="1064" spans="1:47" x14ac:dyDescent="0.3">
      <c r="A1064" t="s">
        <v>11430</v>
      </c>
      <c r="B1064" t="str">
        <f>"0002387-3"</f>
        <v>0002387-3</v>
      </c>
      <c r="C1064" t="s">
        <v>1644</v>
      </c>
      <c r="D1064" t="s">
        <v>110</v>
      </c>
      <c r="E1064">
        <v>500</v>
      </c>
      <c r="F1064">
        <v>450</v>
      </c>
      <c r="G1064">
        <v>40</v>
      </c>
      <c r="K1064">
        <v>0</v>
      </c>
      <c r="L1064" t="s">
        <v>6056</v>
      </c>
      <c r="M1064">
        <v>0.17</v>
      </c>
      <c r="O1064">
        <v>4630074146838</v>
      </c>
      <c r="Q1064" t="s">
        <v>88</v>
      </c>
      <c r="S1064">
        <v>20</v>
      </c>
      <c r="U1064" t="s">
        <v>11352</v>
      </c>
      <c r="V1064" t="s">
        <v>335</v>
      </c>
      <c r="Y1064">
        <v>9404909000</v>
      </c>
      <c r="Z1064" t="s">
        <v>11431</v>
      </c>
      <c r="AA1064" t="s">
        <v>11432</v>
      </c>
      <c r="AB1064">
        <v>450</v>
      </c>
      <c r="AC1064">
        <v>375</v>
      </c>
      <c r="AD1064" t="s">
        <v>257</v>
      </c>
      <c r="AE1064">
        <v>0</v>
      </c>
      <c r="AF1064">
        <v>0</v>
      </c>
      <c r="AG1064" t="s">
        <v>11433</v>
      </c>
      <c r="AH1064" t="s">
        <v>11434</v>
      </c>
      <c r="AI1064" t="s">
        <v>11435</v>
      </c>
      <c r="AJ1064" t="s">
        <v>11436</v>
      </c>
      <c r="AK1064" t="s">
        <v>11437</v>
      </c>
      <c r="AL1064" t="s">
        <v>11438</v>
      </c>
      <c r="AM1064" t="s">
        <v>11439</v>
      </c>
      <c r="AN1064" t="s">
        <v>11440</v>
      </c>
      <c r="AO1064" t="s">
        <v>11441</v>
      </c>
      <c r="AP1064" t="s">
        <v>11442</v>
      </c>
    </row>
    <row r="1065" spans="1:47" x14ac:dyDescent="0.3">
      <c r="A1065" t="s">
        <v>11443</v>
      </c>
      <c r="B1065" t="str">
        <f>"0002388-17"</f>
        <v>0002388-17</v>
      </c>
      <c r="C1065" t="s">
        <v>351</v>
      </c>
      <c r="D1065" t="s">
        <v>110</v>
      </c>
      <c r="E1065">
        <v>500</v>
      </c>
      <c r="F1065">
        <v>450</v>
      </c>
      <c r="G1065">
        <v>40</v>
      </c>
      <c r="K1065">
        <v>0</v>
      </c>
      <c r="L1065" t="s">
        <v>6056</v>
      </c>
      <c r="M1065">
        <v>0.17</v>
      </c>
      <c r="O1065">
        <v>4630074146852</v>
      </c>
      <c r="Q1065" t="s">
        <v>88</v>
      </c>
      <c r="S1065">
        <v>20</v>
      </c>
      <c r="U1065" t="s">
        <v>11352</v>
      </c>
      <c r="V1065" t="s">
        <v>335</v>
      </c>
      <c r="Y1065">
        <v>9404909000</v>
      </c>
      <c r="Z1065" t="s">
        <v>11444</v>
      </c>
      <c r="AA1065" t="s">
        <v>11445</v>
      </c>
      <c r="AB1065">
        <v>450</v>
      </c>
      <c r="AC1065">
        <v>375</v>
      </c>
      <c r="AD1065" t="s">
        <v>257</v>
      </c>
      <c r="AE1065">
        <v>0</v>
      </c>
      <c r="AF1065">
        <v>0</v>
      </c>
      <c r="AG1065" t="s">
        <v>11446</v>
      </c>
      <c r="AH1065" t="s">
        <v>11447</v>
      </c>
      <c r="AI1065" t="s">
        <v>11448</v>
      </c>
      <c r="AJ1065" t="s">
        <v>11449</v>
      </c>
      <c r="AK1065" t="s">
        <v>11450</v>
      </c>
      <c r="AL1065" t="s">
        <v>11451</v>
      </c>
      <c r="AM1065" t="s">
        <v>11452</v>
      </c>
      <c r="AN1065" t="s">
        <v>11453</v>
      </c>
      <c r="AO1065" t="s">
        <v>11454</v>
      </c>
    </row>
    <row r="1066" spans="1:47" x14ac:dyDescent="0.3">
      <c r="A1066" t="s">
        <v>11455</v>
      </c>
      <c r="B1066" t="str">
        <f>"0002274.75"</f>
        <v>0002274.75</v>
      </c>
      <c r="C1066" t="s">
        <v>10225</v>
      </c>
      <c r="D1066" t="s">
        <v>1050</v>
      </c>
      <c r="E1066">
        <v>1445</v>
      </c>
      <c r="F1066">
        <v>345</v>
      </c>
      <c r="G1066">
        <v>60</v>
      </c>
      <c r="I1066">
        <v>29</v>
      </c>
      <c r="J1066">
        <v>142</v>
      </c>
      <c r="K1066">
        <v>0</v>
      </c>
      <c r="L1066">
        <v>13</v>
      </c>
      <c r="M1066">
        <v>12</v>
      </c>
      <c r="O1066">
        <v>4630074143370</v>
      </c>
      <c r="Q1066" t="s">
        <v>1544</v>
      </c>
      <c r="R1066" t="s">
        <v>5418</v>
      </c>
      <c r="S1066">
        <v>20</v>
      </c>
      <c r="U1066" t="s">
        <v>11456</v>
      </c>
      <c r="V1066" t="s">
        <v>4454</v>
      </c>
      <c r="Y1066">
        <v>9403601001</v>
      </c>
      <c r="Z1066" t="s">
        <v>11457</v>
      </c>
      <c r="AA1066" t="s">
        <v>11458</v>
      </c>
      <c r="AB1066">
        <v>2490</v>
      </c>
      <c r="AC1066">
        <v>2075</v>
      </c>
      <c r="AD1066" t="s">
        <v>2472</v>
      </c>
      <c r="AE1066">
        <v>0</v>
      </c>
      <c r="AF1066">
        <v>0</v>
      </c>
      <c r="AG1066" t="s">
        <v>11459</v>
      </c>
      <c r="AH1066" t="s">
        <v>11460</v>
      </c>
      <c r="AI1066" t="s">
        <v>11461</v>
      </c>
      <c r="AJ1066" t="s">
        <v>11462</v>
      </c>
      <c r="AK1066" t="s">
        <v>11463</v>
      </c>
    </row>
    <row r="1067" spans="1:47" x14ac:dyDescent="0.3">
      <c r="A1067" t="s">
        <v>11464</v>
      </c>
      <c r="B1067" t="str">
        <f>"0002274.76"</f>
        <v>0002274.76</v>
      </c>
      <c r="C1067" t="s">
        <v>5673</v>
      </c>
      <c r="D1067" t="s">
        <v>1050</v>
      </c>
      <c r="E1067">
        <v>1445</v>
      </c>
      <c r="F1067">
        <v>345</v>
      </c>
      <c r="G1067">
        <v>60</v>
      </c>
      <c r="I1067">
        <v>29</v>
      </c>
      <c r="J1067">
        <v>142</v>
      </c>
      <c r="K1067">
        <v>0</v>
      </c>
      <c r="L1067">
        <v>13</v>
      </c>
      <c r="M1067">
        <v>12</v>
      </c>
      <c r="O1067">
        <v>4630074143387</v>
      </c>
      <c r="Q1067" t="s">
        <v>1544</v>
      </c>
      <c r="R1067" t="s">
        <v>5418</v>
      </c>
      <c r="S1067">
        <v>20</v>
      </c>
      <c r="U1067" t="s">
        <v>11465</v>
      </c>
      <c r="V1067" t="s">
        <v>5420</v>
      </c>
      <c r="Y1067">
        <v>9403601001</v>
      </c>
      <c r="Z1067" t="s">
        <v>11466</v>
      </c>
      <c r="AA1067" t="s">
        <v>11467</v>
      </c>
      <c r="AB1067">
        <v>2250</v>
      </c>
      <c r="AC1067">
        <v>1875</v>
      </c>
      <c r="AD1067" t="s">
        <v>2472</v>
      </c>
      <c r="AE1067">
        <v>0</v>
      </c>
      <c r="AF1067">
        <v>0</v>
      </c>
      <c r="AG1067" t="s">
        <v>11468</v>
      </c>
      <c r="AH1067" t="s">
        <v>11469</v>
      </c>
      <c r="AI1067" t="s">
        <v>11470</v>
      </c>
      <c r="AJ1067" t="s">
        <v>11471</v>
      </c>
      <c r="AK1067" t="s">
        <v>11472</v>
      </c>
    </row>
    <row r="1068" spans="1:47" x14ac:dyDescent="0.3">
      <c r="A1068" t="s">
        <v>11473</v>
      </c>
      <c r="B1068" t="str">
        <f>"0002352-03"</f>
        <v>0002352-03</v>
      </c>
      <c r="C1068" t="s">
        <v>1644</v>
      </c>
      <c r="D1068" t="s">
        <v>1831</v>
      </c>
      <c r="E1068">
        <v>800</v>
      </c>
      <c r="F1068">
        <v>750</v>
      </c>
      <c r="G1068">
        <v>160</v>
      </c>
      <c r="H1068">
        <v>74</v>
      </c>
      <c r="I1068">
        <v>72</v>
      </c>
      <c r="J1068">
        <v>100</v>
      </c>
      <c r="K1068" t="s">
        <v>10068</v>
      </c>
      <c r="L1068">
        <v>6</v>
      </c>
      <c r="M1068">
        <v>5</v>
      </c>
      <c r="O1068">
        <v>4630074145466</v>
      </c>
      <c r="Q1068" t="s">
        <v>1544</v>
      </c>
      <c r="R1068" t="s">
        <v>10615</v>
      </c>
      <c r="S1068">
        <v>10</v>
      </c>
      <c r="U1068" t="s">
        <v>5077</v>
      </c>
      <c r="V1068" t="s">
        <v>1833</v>
      </c>
      <c r="Y1068">
        <v>9401710009</v>
      </c>
      <c r="Z1068" t="s">
        <v>11474</v>
      </c>
      <c r="AA1068" t="s">
        <v>11475</v>
      </c>
      <c r="AB1068">
        <v>3390</v>
      </c>
      <c r="AC1068">
        <v>2825</v>
      </c>
      <c r="AD1068" t="s">
        <v>1836</v>
      </c>
      <c r="AE1068">
        <v>0</v>
      </c>
      <c r="AF1068">
        <v>0</v>
      </c>
      <c r="AG1068" t="s">
        <v>11476</v>
      </c>
      <c r="AH1068" t="s">
        <v>11477</v>
      </c>
      <c r="AI1068" t="s">
        <v>11478</v>
      </c>
      <c r="AJ1068" t="s">
        <v>11479</v>
      </c>
      <c r="AK1068" t="s">
        <v>11480</v>
      </c>
      <c r="AL1068" t="s">
        <v>11481</v>
      </c>
      <c r="AM1068" t="s">
        <v>11482</v>
      </c>
      <c r="AN1068" t="s">
        <v>11483</v>
      </c>
      <c r="AO1068" t="s">
        <v>11484</v>
      </c>
      <c r="AP1068" t="s">
        <v>11485</v>
      </c>
      <c r="AQ1068" t="s">
        <v>11486</v>
      </c>
      <c r="AR1068" t="s">
        <v>11487</v>
      </c>
    </row>
    <row r="1069" spans="1:47" x14ac:dyDescent="0.3">
      <c r="A1069" t="s">
        <v>11488</v>
      </c>
      <c r="B1069" t="str">
        <f>"0002353-09"</f>
        <v>0002353-09</v>
      </c>
      <c r="C1069" t="s">
        <v>5874</v>
      </c>
      <c r="D1069" t="s">
        <v>1831</v>
      </c>
      <c r="E1069">
        <v>800</v>
      </c>
      <c r="F1069">
        <v>750</v>
      </c>
      <c r="G1069">
        <v>160</v>
      </c>
      <c r="H1069">
        <v>74</v>
      </c>
      <c r="I1069">
        <v>72</v>
      </c>
      <c r="J1069">
        <v>100</v>
      </c>
      <c r="K1069" t="s">
        <v>10068</v>
      </c>
      <c r="L1069">
        <v>6</v>
      </c>
      <c r="M1069">
        <v>5</v>
      </c>
      <c r="O1069">
        <v>4630074145473</v>
      </c>
      <c r="Q1069" t="s">
        <v>1544</v>
      </c>
      <c r="R1069" t="s">
        <v>3630</v>
      </c>
      <c r="S1069">
        <v>10</v>
      </c>
      <c r="U1069" t="s">
        <v>6248</v>
      </c>
      <c r="V1069" t="s">
        <v>1833</v>
      </c>
      <c r="Y1069">
        <v>9401710009</v>
      </c>
      <c r="Z1069" t="s">
        <v>11489</v>
      </c>
      <c r="AA1069" t="s">
        <v>11490</v>
      </c>
      <c r="AB1069">
        <v>3390</v>
      </c>
      <c r="AC1069">
        <v>2825</v>
      </c>
      <c r="AD1069" t="s">
        <v>1836</v>
      </c>
      <c r="AE1069">
        <v>0</v>
      </c>
      <c r="AF1069">
        <v>0</v>
      </c>
      <c r="AG1069" t="s">
        <v>11491</v>
      </c>
      <c r="AH1069" t="s">
        <v>11492</v>
      </c>
      <c r="AI1069" t="s">
        <v>11493</v>
      </c>
      <c r="AJ1069" t="s">
        <v>11494</v>
      </c>
      <c r="AK1069" t="s">
        <v>11495</v>
      </c>
      <c r="AL1069" t="s">
        <v>11496</v>
      </c>
      <c r="AM1069" t="s">
        <v>11497</v>
      </c>
      <c r="AN1069" t="s">
        <v>11498</v>
      </c>
      <c r="AO1069" t="s">
        <v>11499</v>
      </c>
      <c r="AP1069" t="s">
        <v>11500</v>
      </c>
      <c r="AQ1069" t="s">
        <v>11501</v>
      </c>
      <c r="AR1069" t="s">
        <v>11502</v>
      </c>
      <c r="AS1069" t="s">
        <v>11503</v>
      </c>
      <c r="AT1069" t="s">
        <v>11504</v>
      </c>
      <c r="AU1069" t="s">
        <v>11505</v>
      </c>
    </row>
    <row r="1070" spans="1:47" x14ac:dyDescent="0.3">
      <c r="A1070" t="s">
        <v>11506</v>
      </c>
      <c r="B1070" t="str">
        <f>"0002389"</f>
        <v>0002389</v>
      </c>
      <c r="C1070" t="s">
        <v>177</v>
      </c>
      <c r="D1070" t="s">
        <v>110</v>
      </c>
      <c r="E1070">
        <v>500</v>
      </c>
      <c r="F1070">
        <v>450</v>
      </c>
      <c r="G1070">
        <v>40</v>
      </c>
      <c r="K1070">
        <v>0</v>
      </c>
      <c r="L1070" t="s">
        <v>6056</v>
      </c>
      <c r="M1070">
        <v>0.17</v>
      </c>
      <c r="O1070">
        <v>4630074146869</v>
      </c>
      <c r="Q1070" t="s">
        <v>88</v>
      </c>
      <c r="S1070">
        <v>20</v>
      </c>
      <c r="U1070" t="s">
        <v>11352</v>
      </c>
      <c r="V1070" t="s">
        <v>335</v>
      </c>
      <c r="Y1070">
        <v>9404909000</v>
      </c>
      <c r="Z1070" t="s">
        <v>11507</v>
      </c>
      <c r="AA1070" t="s">
        <v>11508</v>
      </c>
      <c r="AB1070">
        <v>450</v>
      </c>
      <c r="AC1070">
        <v>375</v>
      </c>
      <c r="AD1070" t="s">
        <v>257</v>
      </c>
      <c r="AE1070">
        <v>0</v>
      </c>
      <c r="AF1070">
        <v>0</v>
      </c>
      <c r="AG1070" t="s">
        <v>11509</v>
      </c>
      <c r="AH1070" t="s">
        <v>11510</v>
      </c>
      <c r="AI1070" t="s">
        <v>11511</v>
      </c>
    </row>
    <row r="1071" spans="1:47" x14ac:dyDescent="0.3">
      <c r="A1071" t="s">
        <v>11512</v>
      </c>
      <c r="B1071" t="str">
        <f>"0002092.115"</f>
        <v>0002092.115</v>
      </c>
      <c r="C1071" t="s">
        <v>7755</v>
      </c>
      <c r="D1071" t="s">
        <v>1050</v>
      </c>
      <c r="E1071">
        <v>650</v>
      </c>
      <c r="F1071">
        <v>385</v>
      </c>
      <c r="G1071">
        <v>60</v>
      </c>
      <c r="K1071">
        <v>0</v>
      </c>
      <c r="L1071" s="1">
        <v>45693</v>
      </c>
      <c r="M1071">
        <v>4.8</v>
      </c>
      <c r="O1071">
        <v>4630055621996</v>
      </c>
      <c r="Q1071" t="s">
        <v>1544</v>
      </c>
      <c r="R1071" t="s">
        <v>7672</v>
      </c>
      <c r="S1071">
        <v>20</v>
      </c>
      <c r="U1071" t="s">
        <v>11513</v>
      </c>
      <c r="V1071" t="s">
        <v>8121</v>
      </c>
      <c r="Y1071">
        <v>9403601001</v>
      </c>
      <c r="Z1071" t="s">
        <v>11514</v>
      </c>
      <c r="AA1071" t="s">
        <v>11515</v>
      </c>
      <c r="AB1071">
        <v>1450</v>
      </c>
      <c r="AC1071">
        <v>1208</v>
      </c>
      <c r="AD1071" t="s">
        <v>8109</v>
      </c>
      <c r="AE1071">
        <v>0</v>
      </c>
      <c r="AF1071">
        <v>1</v>
      </c>
      <c r="AG1071" t="s">
        <v>11516</v>
      </c>
      <c r="AH1071" t="s">
        <v>11517</v>
      </c>
    </row>
    <row r="1072" spans="1:47" x14ac:dyDescent="0.3">
      <c r="A1072" t="s">
        <v>11518</v>
      </c>
      <c r="B1072" t="str">
        <f>"0002379-2"</f>
        <v>0002379-2</v>
      </c>
      <c r="C1072" t="s">
        <v>116</v>
      </c>
      <c r="D1072" t="s">
        <v>2290</v>
      </c>
      <c r="E1072">
        <v>770</v>
      </c>
      <c r="F1072">
        <v>570</v>
      </c>
      <c r="G1072">
        <v>60</v>
      </c>
      <c r="K1072">
        <v>0</v>
      </c>
      <c r="L1072" t="s">
        <v>145</v>
      </c>
      <c r="M1072">
        <v>0.35</v>
      </c>
      <c r="O1072">
        <v>4630074146081</v>
      </c>
      <c r="Q1072" t="s">
        <v>1544</v>
      </c>
      <c r="S1072">
        <v>20</v>
      </c>
      <c r="U1072" t="s">
        <v>8856</v>
      </c>
      <c r="V1072" t="s">
        <v>10592</v>
      </c>
      <c r="Y1072">
        <v>9404299000</v>
      </c>
      <c r="Z1072" t="s">
        <v>11519</v>
      </c>
      <c r="AA1072" t="s">
        <v>11520</v>
      </c>
      <c r="AB1072">
        <v>800</v>
      </c>
      <c r="AC1072">
        <v>667</v>
      </c>
      <c r="AD1072" t="s">
        <v>240</v>
      </c>
      <c r="AE1072">
        <v>0</v>
      </c>
      <c r="AF1072">
        <v>0</v>
      </c>
      <c r="AG1072" t="s">
        <v>11521</v>
      </c>
      <c r="AH1072" t="s">
        <v>11522</v>
      </c>
      <c r="AI1072" t="s">
        <v>11523</v>
      </c>
    </row>
    <row r="1073" spans="1:46" x14ac:dyDescent="0.3">
      <c r="A1073" t="s">
        <v>11524</v>
      </c>
      <c r="B1073" t="str">
        <f>"0002318-17"</f>
        <v>0002318-17</v>
      </c>
      <c r="C1073" t="s">
        <v>351</v>
      </c>
      <c r="D1073" t="s">
        <v>110</v>
      </c>
      <c r="E1073">
        <v>250</v>
      </c>
      <c r="F1073">
        <v>90</v>
      </c>
      <c r="G1073">
        <v>300</v>
      </c>
      <c r="K1073">
        <v>0</v>
      </c>
      <c r="L1073" t="s">
        <v>333</v>
      </c>
      <c r="M1073">
        <v>0.42</v>
      </c>
      <c r="O1073">
        <v>4630074144148</v>
      </c>
      <c r="Q1073" t="s">
        <v>3553</v>
      </c>
      <c r="R1073" t="s">
        <v>11340</v>
      </c>
      <c r="S1073">
        <v>20</v>
      </c>
      <c r="U1073" t="s">
        <v>11525</v>
      </c>
      <c r="V1073" t="s">
        <v>222</v>
      </c>
      <c r="Y1073">
        <v>4202929800</v>
      </c>
      <c r="Z1073" t="s">
        <v>11526</v>
      </c>
      <c r="AA1073" t="s">
        <v>11527</v>
      </c>
      <c r="AB1073">
        <v>1750</v>
      </c>
      <c r="AC1073">
        <v>1458</v>
      </c>
      <c r="AD1073" t="s">
        <v>760</v>
      </c>
      <c r="AE1073">
        <v>0</v>
      </c>
      <c r="AF1073">
        <v>0</v>
      </c>
      <c r="AG1073" t="s">
        <v>11528</v>
      </c>
      <c r="AH1073" t="s">
        <v>11529</v>
      </c>
      <c r="AI1073" t="s">
        <v>11530</v>
      </c>
      <c r="AJ1073" t="s">
        <v>11531</v>
      </c>
      <c r="AK1073" t="s">
        <v>11532</v>
      </c>
      <c r="AL1073" t="s">
        <v>11533</v>
      </c>
      <c r="AM1073" t="s">
        <v>11534</v>
      </c>
      <c r="AN1073" t="s">
        <v>11535</v>
      </c>
      <c r="AO1073" t="s">
        <v>11536</v>
      </c>
      <c r="AP1073" t="s">
        <v>11537</v>
      </c>
    </row>
    <row r="1074" spans="1:46" x14ac:dyDescent="0.3">
      <c r="A1074" t="s">
        <v>11538</v>
      </c>
      <c r="B1074" t="str">
        <f>"0002319-22"</f>
        <v>0002319-22</v>
      </c>
      <c r="C1074" t="s">
        <v>419</v>
      </c>
      <c r="D1074" t="s">
        <v>110</v>
      </c>
      <c r="E1074">
        <v>250</v>
      </c>
      <c r="F1074">
        <v>90</v>
      </c>
      <c r="G1074">
        <v>300</v>
      </c>
      <c r="K1074">
        <v>0</v>
      </c>
      <c r="L1074" t="s">
        <v>333</v>
      </c>
      <c r="M1074">
        <v>0.42</v>
      </c>
      <c r="O1074">
        <v>4630074144155</v>
      </c>
      <c r="Q1074" t="s">
        <v>3553</v>
      </c>
      <c r="R1074" t="s">
        <v>11190</v>
      </c>
      <c r="S1074">
        <v>20</v>
      </c>
      <c r="U1074" t="s">
        <v>11539</v>
      </c>
      <c r="V1074" t="s">
        <v>222</v>
      </c>
      <c r="Y1074">
        <v>4202929800</v>
      </c>
      <c r="Z1074" t="s">
        <v>11540</v>
      </c>
      <c r="AA1074" t="s">
        <v>11541</v>
      </c>
      <c r="AB1074">
        <v>1750</v>
      </c>
      <c r="AC1074">
        <v>1458</v>
      </c>
      <c r="AD1074" t="s">
        <v>760</v>
      </c>
      <c r="AE1074">
        <v>0</v>
      </c>
      <c r="AF1074">
        <v>0</v>
      </c>
      <c r="AG1074" t="s">
        <v>11542</v>
      </c>
      <c r="AH1074" t="s">
        <v>11543</v>
      </c>
      <c r="AI1074" t="s">
        <v>11544</v>
      </c>
      <c r="AJ1074" t="s">
        <v>11545</v>
      </c>
      <c r="AK1074" t="s">
        <v>11546</v>
      </c>
      <c r="AL1074" t="s">
        <v>11547</v>
      </c>
      <c r="AM1074" t="s">
        <v>11548</v>
      </c>
      <c r="AN1074" t="s">
        <v>11549</v>
      </c>
      <c r="AO1074" t="s">
        <v>11550</v>
      </c>
      <c r="AP1074" t="s">
        <v>11551</v>
      </c>
      <c r="AQ1074" t="s">
        <v>11552</v>
      </c>
      <c r="AR1074" t="s">
        <v>11553</v>
      </c>
      <c r="AS1074" t="s">
        <v>11554</v>
      </c>
      <c r="AT1074" t="s">
        <v>11555</v>
      </c>
    </row>
    <row r="1075" spans="1:46" x14ac:dyDescent="0.3">
      <c r="A1075" t="s">
        <v>11556</v>
      </c>
      <c r="B1075" t="str">
        <f>"0003092-04"</f>
        <v>0003092-04</v>
      </c>
      <c r="C1075" t="s">
        <v>304</v>
      </c>
      <c r="D1075" t="s">
        <v>280</v>
      </c>
      <c r="E1075">
        <v>1610</v>
      </c>
      <c r="F1075">
        <v>300</v>
      </c>
      <c r="G1075">
        <v>150</v>
      </c>
      <c r="H1075">
        <v>168</v>
      </c>
      <c r="I1075">
        <v>86</v>
      </c>
      <c r="J1075">
        <v>170</v>
      </c>
      <c r="K1075" t="s">
        <v>11557</v>
      </c>
      <c r="L1075" s="1">
        <v>45685</v>
      </c>
      <c r="M1075">
        <v>26</v>
      </c>
      <c r="O1075">
        <v>4630074144087</v>
      </c>
      <c r="Q1075" t="s">
        <v>1544</v>
      </c>
      <c r="R1075" t="s">
        <v>1869</v>
      </c>
      <c r="S1075">
        <v>20</v>
      </c>
      <c r="U1075" t="s">
        <v>11558</v>
      </c>
      <c r="V1075" t="s">
        <v>1199</v>
      </c>
      <c r="Y1075">
        <v>9403500009</v>
      </c>
      <c r="Z1075" t="s">
        <v>11559</v>
      </c>
      <c r="AA1075" t="s">
        <v>11560</v>
      </c>
      <c r="AB1075">
        <v>19397</v>
      </c>
      <c r="AC1075">
        <v>16164</v>
      </c>
      <c r="AD1075" t="s">
        <v>2521</v>
      </c>
      <c r="AE1075">
        <v>0</v>
      </c>
      <c r="AF1075">
        <v>0</v>
      </c>
      <c r="AG1075" t="s">
        <v>11561</v>
      </c>
      <c r="AH1075" t="s">
        <v>11562</v>
      </c>
      <c r="AI1075" t="s">
        <v>11563</v>
      </c>
      <c r="AJ1075" t="s">
        <v>11564</v>
      </c>
      <c r="AK1075" t="s">
        <v>11565</v>
      </c>
      <c r="AL1075" t="s">
        <v>11566</v>
      </c>
      <c r="AM1075" t="s">
        <v>11567</v>
      </c>
      <c r="AN1075" t="s">
        <v>11568</v>
      </c>
      <c r="AO1075" t="s">
        <v>11569</v>
      </c>
      <c r="AP1075" t="s">
        <v>11570</v>
      </c>
    </row>
    <row r="1076" spans="1:46" x14ac:dyDescent="0.3">
      <c r="A1076" t="s">
        <v>11571</v>
      </c>
      <c r="B1076" t="str">
        <f>"0002074.65"</f>
        <v>0002074.65</v>
      </c>
      <c r="C1076" t="s">
        <v>85</v>
      </c>
      <c r="D1076" t="s">
        <v>1050</v>
      </c>
      <c r="E1076">
        <v>1255</v>
      </c>
      <c r="F1076">
        <v>250</v>
      </c>
      <c r="G1076">
        <v>50</v>
      </c>
      <c r="K1076">
        <v>0</v>
      </c>
      <c r="L1076">
        <v>4</v>
      </c>
      <c r="M1076">
        <v>3.5</v>
      </c>
      <c r="O1076">
        <v>4630055620999</v>
      </c>
      <c r="Q1076" t="s">
        <v>1544</v>
      </c>
      <c r="R1076" t="s">
        <v>7672</v>
      </c>
      <c r="S1076">
        <v>20</v>
      </c>
      <c r="U1076" t="s">
        <v>8391</v>
      </c>
      <c r="V1076" t="s">
        <v>2355</v>
      </c>
      <c r="Y1076">
        <v>9403903000</v>
      </c>
      <c r="Z1076" t="s">
        <v>11572</v>
      </c>
      <c r="AA1076" t="s">
        <v>11573</v>
      </c>
      <c r="AB1076">
        <v>1000</v>
      </c>
      <c r="AC1076">
        <v>833</v>
      </c>
      <c r="AD1076" t="s">
        <v>3477</v>
      </c>
      <c r="AE1076">
        <v>0</v>
      </c>
      <c r="AF1076">
        <v>0</v>
      </c>
      <c r="AG1076" t="s">
        <v>11574</v>
      </c>
      <c r="AH1076" t="s">
        <v>11575</v>
      </c>
      <c r="AI1076" t="s">
        <v>11576</v>
      </c>
    </row>
    <row r="1077" spans="1:46" x14ac:dyDescent="0.3">
      <c r="A1077" t="s">
        <v>11577</v>
      </c>
      <c r="B1077" t="str">
        <f>"0002385.5"</f>
        <v>0002385.5</v>
      </c>
      <c r="C1077" t="s">
        <v>1131</v>
      </c>
      <c r="D1077" t="s">
        <v>1050</v>
      </c>
      <c r="E1077">
        <v>1760</v>
      </c>
      <c r="F1077">
        <v>720</v>
      </c>
      <c r="G1077">
        <v>210</v>
      </c>
      <c r="H1077">
        <v>170</v>
      </c>
      <c r="I1077">
        <v>63</v>
      </c>
      <c r="J1077">
        <v>108</v>
      </c>
      <c r="K1077" t="s">
        <v>11578</v>
      </c>
      <c r="L1077">
        <v>84</v>
      </c>
      <c r="M1077">
        <v>80</v>
      </c>
      <c r="N1077">
        <v>0.5</v>
      </c>
      <c r="O1077">
        <v>4630074146203</v>
      </c>
      <c r="Q1077" t="s">
        <v>88</v>
      </c>
      <c r="S1077">
        <v>10</v>
      </c>
      <c r="U1077" t="s">
        <v>11579</v>
      </c>
      <c r="V1077" t="s">
        <v>11580</v>
      </c>
      <c r="W1077" t="s">
        <v>11581</v>
      </c>
      <c r="X1077" t="s">
        <v>11582</v>
      </c>
      <c r="Y1077" t="s">
        <v>11583</v>
      </c>
      <c r="Z1077" t="s">
        <v>11584</v>
      </c>
      <c r="AA1077" t="s">
        <v>1132</v>
      </c>
      <c r="AD1077">
        <v>9403500009</v>
      </c>
      <c r="AE1077" t="s">
        <v>11585</v>
      </c>
      <c r="AF1077" t="s">
        <v>11586</v>
      </c>
      <c r="AG1077">
        <v>14990</v>
      </c>
      <c r="AH1077">
        <v>12492</v>
      </c>
      <c r="AI1077" t="s">
        <v>1057</v>
      </c>
      <c r="AJ1077">
        <v>0</v>
      </c>
      <c r="AK1077">
        <v>0</v>
      </c>
      <c r="AL1077" t="s">
        <v>11587</v>
      </c>
      <c r="AM1077" t="s">
        <v>11588</v>
      </c>
      <c r="AN1077" t="s">
        <v>11589</v>
      </c>
      <c r="AO1077" t="s">
        <v>11590</v>
      </c>
      <c r="AP1077" t="s">
        <v>11591</v>
      </c>
      <c r="AQ1077" t="s">
        <v>11592</v>
      </c>
      <c r="AR1077" t="s">
        <v>11593</v>
      </c>
      <c r="AS1077" t="s">
        <v>11594</v>
      </c>
      <c r="AT1077" t="s">
        <v>11595</v>
      </c>
    </row>
    <row r="1078" spans="1:46" x14ac:dyDescent="0.3">
      <c r="A1078" t="s">
        <v>11596</v>
      </c>
      <c r="B1078" t="str">
        <f>"0001230.42"</f>
        <v>0001230.42</v>
      </c>
      <c r="C1078" t="s">
        <v>1644</v>
      </c>
      <c r="D1078" t="s">
        <v>1050</v>
      </c>
      <c r="E1078">
        <v>1953</v>
      </c>
      <c r="F1078">
        <v>550</v>
      </c>
      <c r="G1078">
        <v>210</v>
      </c>
      <c r="I1078">
        <v>90</v>
      </c>
      <c r="J1078">
        <v>190</v>
      </c>
      <c r="K1078">
        <v>0</v>
      </c>
      <c r="L1078">
        <v>82</v>
      </c>
      <c r="M1078">
        <v>80.2</v>
      </c>
      <c r="N1078">
        <v>0.5</v>
      </c>
      <c r="O1078">
        <v>4630074146913</v>
      </c>
      <c r="Q1078" t="s">
        <v>1544</v>
      </c>
      <c r="R1078" t="s">
        <v>1869</v>
      </c>
      <c r="S1078">
        <v>20</v>
      </c>
      <c r="U1078" t="s">
        <v>11597</v>
      </c>
      <c r="V1078" t="s">
        <v>2103</v>
      </c>
      <c r="Y1078">
        <v>9403601001</v>
      </c>
      <c r="Z1078" t="s">
        <v>11598</v>
      </c>
      <c r="AA1078" t="s">
        <v>11599</v>
      </c>
      <c r="AB1078">
        <v>11990</v>
      </c>
      <c r="AC1078">
        <v>9992</v>
      </c>
      <c r="AD1078" t="s">
        <v>1539</v>
      </c>
      <c r="AE1078">
        <v>0</v>
      </c>
      <c r="AF1078">
        <v>3</v>
      </c>
      <c r="AG1078" t="s">
        <v>11600</v>
      </c>
      <c r="AH1078" t="s">
        <v>11601</v>
      </c>
      <c r="AI1078" t="s">
        <v>11602</v>
      </c>
      <c r="AJ1078" t="s">
        <v>11603</v>
      </c>
      <c r="AK1078" t="s">
        <v>11604</v>
      </c>
      <c r="AL1078" t="s">
        <v>11605</v>
      </c>
      <c r="AM1078" t="s">
        <v>11606</v>
      </c>
      <c r="AN1078" t="s">
        <v>11607</v>
      </c>
      <c r="AO1078" t="s">
        <v>11608</v>
      </c>
      <c r="AP1078" t="s">
        <v>11609</v>
      </c>
      <c r="AQ1078" t="s">
        <v>11610</v>
      </c>
      <c r="AR1078" t="s">
        <v>11611</v>
      </c>
      <c r="AS1078" t="s">
        <v>11612</v>
      </c>
    </row>
    <row r="1079" spans="1:46" x14ac:dyDescent="0.3">
      <c r="A1079" t="s">
        <v>11613</v>
      </c>
      <c r="B1079" t="str">
        <f>"0002307-3"</f>
        <v>0002307-3</v>
      </c>
      <c r="C1079" t="s">
        <v>5183</v>
      </c>
      <c r="D1079" t="s">
        <v>110</v>
      </c>
      <c r="E1079">
        <v>900</v>
      </c>
      <c r="F1079">
        <v>760</v>
      </c>
      <c r="G1079">
        <v>40</v>
      </c>
      <c r="K1079">
        <v>0</v>
      </c>
      <c r="L1079" t="s">
        <v>1466</v>
      </c>
      <c r="M1079">
        <v>0.5</v>
      </c>
      <c r="O1079">
        <v>4630074143769</v>
      </c>
      <c r="Q1079" t="s">
        <v>1544</v>
      </c>
      <c r="R1079" t="s">
        <v>7139</v>
      </c>
      <c r="S1079">
        <v>20</v>
      </c>
      <c r="U1079" t="s">
        <v>11614</v>
      </c>
      <c r="V1079" t="s">
        <v>10592</v>
      </c>
      <c r="Y1079">
        <v>9404909000</v>
      </c>
      <c r="Z1079" t="s">
        <v>11615</v>
      </c>
      <c r="AA1079" t="s">
        <v>11616</v>
      </c>
      <c r="AB1079">
        <v>990</v>
      </c>
      <c r="AC1079">
        <v>825</v>
      </c>
      <c r="AD1079" t="s">
        <v>240</v>
      </c>
      <c r="AE1079">
        <v>0</v>
      </c>
      <c r="AF1079">
        <v>0</v>
      </c>
      <c r="AG1079" t="s">
        <v>11617</v>
      </c>
      <c r="AH1079" t="s">
        <v>11618</v>
      </c>
      <c r="AI1079" t="s">
        <v>11619</v>
      </c>
      <c r="AJ1079" t="s">
        <v>11620</v>
      </c>
      <c r="AK1079" t="s">
        <v>11621</v>
      </c>
      <c r="AL1079" t="s">
        <v>11622</v>
      </c>
    </row>
    <row r="1080" spans="1:46" x14ac:dyDescent="0.3">
      <c r="A1080" t="s">
        <v>11623</v>
      </c>
      <c r="B1080" t="str">
        <f>"0002308-1"</f>
        <v>0002308-1</v>
      </c>
      <c r="C1080" t="s">
        <v>7747</v>
      </c>
      <c r="D1080" t="s">
        <v>110</v>
      </c>
      <c r="E1080">
        <v>900</v>
      </c>
      <c r="F1080">
        <v>760</v>
      </c>
      <c r="G1080">
        <v>40</v>
      </c>
      <c r="K1080">
        <v>0</v>
      </c>
      <c r="L1080" t="s">
        <v>1466</v>
      </c>
      <c r="M1080">
        <v>0.5</v>
      </c>
      <c r="O1080">
        <v>4630074143783</v>
      </c>
      <c r="Q1080" t="s">
        <v>1544</v>
      </c>
      <c r="R1080" t="s">
        <v>3021</v>
      </c>
      <c r="S1080">
        <v>20</v>
      </c>
      <c r="U1080" t="s">
        <v>11614</v>
      </c>
      <c r="V1080" t="s">
        <v>10592</v>
      </c>
      <c r="Y1080">
        <v>9404909000</v>
      </c>
      <c r="Z1080" t="s">
        <v>11624</v>
      </c>
      <c r="AA1080" t="s">
        <v>11625</v>
      </c>
      <c r="AB1080">
        <v>990</v>
      </c>
      <c r="AC1080">
        <v>825</v>
      </c>
      <c r="AD1080" t="s">
        <v>240</v>
      </c>
      <c r="AE1080">
        <v>0</v>
      </c>
      <c r="AF1080">
        <v>0</v>
      </c>
      <c r="AG1080" t="s">
        <v>11626</v>
      </c>
      <c r="AH1080" t="s">
        <v>11627</v>
      </c>
      <c r="AI1080" t="s">
        <v>11628</v>
      </c>
      <c r="AJ1080" t="s">
        <v>11629</v>
      </c>
      <c r="AK1080" t="s">
        <v>11630</v>
      </c>
      <c r="AL1080" t="s">
        <v>11631</v>
      </c>
      <c r="AM1080" t="s">
        <v>11632</v>
      </c>
      <c r="AN1080" t="s">
        <v>11633</v>
      </c>
    </row>
    <row r="1081" spans="1:46" x14ac:dyDescent="0.3">
      <c r="A1081" t="s">
        <v>11634</v>
      </c>
      <c r="B1081" t="str">
        <f>"0002308-2"</f>
        <v>0002308-2</v>
      </c>
      <c r="C1081" t="s">
        <v>7755</v>
      </c>
      <c r="D1081" t="s">
        <v>110</v>
      </c>
      <c r="E1081">
        <v>900</v>
      </c>
      <c r="F1081">
        <v>760</v>
      </c>
      <c r="G1081">
        <v>40</v>
      </c>
      <c r="K1081">
        <v>0</v>
      </c>
      <c r="L1081" t="s">
        <v>1466</v>
      </c>
      <c r="M1081">
        <v>0.5</v>
      </c>
      <c r="O1081">
        <v>4630074143790</v>
      </c>
      <c r="Q1081" t="s">
        <v>1544</v>
      </c>
      <c r="R1081" t="s">
        <v>3021</v>
      </c>
      <c r="S1081">
        <v>20</v>
      </c>
      <c r="U1081" t="s">
        <v>11614</v>
      </c>
      <c r="V1081" t="s">
        <v>10592</v>
      </c>
      <c r="Y1081">
        <v>9404909000</v>
      </c>
      <c r="Z1081" t="s">
        <v>11635</v>
      </c>
      <c r="AA1081" t="s">
        <v>11636</v>
      </c>
      <c r="AB1081">
        <v>850</v>
      </c>
      <c r="AC1081">
        <v>708</v>
      </c>
      <c r="AD1081" t="s">
        <v>240</v>
      </c>
      <c r="AE1081">
        <v>0</v>
      </c>
      <c r="AF1081">
        <v>0</v>
      </c>
      <c r="AG1081" t="s">
        <v>11637</v>
      </c>
      <c r="AH1081" t="s">
        <v>11638</v>
      </c>
      <c r="AI1081" t="s">
        <v>11639</v>
      </c>
      <c r="AJ1081" t="s">
        <v>11640</v>
      </c>
      <c r="AK1081" t="s">
        <v>11641</v>
      </c>
      <c r="AL1081" t="s">
        <v>11642</v>
      </c>
      <c r="AM1081" t="s">
        <v>11643</v>
      </c>
      <c r="AN1081" t="s">
        <v>11644</v>
      </c>
    </row>
    <row r="1082" spans="1:46" x14ac:dyDescent="0.3">
      <c r="A1082" t="s">
        <v>11645</v>
      </c>
      <c r="B1082" t="str">
        <f>"0002275-24"</f>
        <v>0002275-24</v>
      </c>
      <c r="C1082" t="s">
        <v>85</v>
      </c>
      <c r="D1082" t="s">
        <v>97</v>
      </c>
      <c r="E1082">
        <v>590</v>
      </c>
      <c r="F1082">
        <v>360</v>
      </c>
      <c r="G1082">
        <v>120</v>
      </c>
      <c r="K1082">
        <v>0</v>
      </c>
      <c r="L1082" s="2">
        <v>19360</v>
      </c>
      <c r="M1082">
        <v>1.03</v>
      </c>
      <c r="O1082">
        <v>4630074142977</v>
      </c>
      <c r="Q1082" t="s">
        <v>1544</v>
      </c>
      <c r="S1082">
        <v>10</v>
      </c>
      <c r="U1082" t="s">
        <v>11646</v>
      </c>
      <c r="V1082" t="s">
        <v>98</v>
      </c>
      <c r="Y1082">
        <v>9503009909</v>
      </c>
      <c r="Z1082" t="s">
        <v>11647</v>
      </c>
      <c r="AA1082" t="s">
        <v>11648</v>
      </c>
      <c r="AB1082">
        <v>1750</v>
      </c>
      <c r="AC1082">
        <v>1458</v>
      </c>
      <c r="AD1082" t="s">
        <v>101</v>
      </c>
      <c r="AE1082">
        <v>0</v>
      </c>
      <c r="AF1082">
        <v>2</v>
      </c>
      <c r="AG1082" t="s">
        <v>11649</v>
      </c>
      <c r="AH1082" t="s">
        <v>11650</v>
      </c>
      <c r="AI1082" t="s">
        <v>11651</v>
      </c>
      <c r="AJ1082" t="s">
        <v>11652</v>
      </c>
      <c r="AK1082" t="s">
        <v>11653</v>
      </c>
      <c r="AL1082" t="s">
        <v>11654</v>
      </c>
      <c r="AM1082" t="s">
        <v>11655</v>
      </c>
      <c r="AN1082" t="s">
        <v>11656</v>
      </c>
    </row>
    <row r="1083" spans="1:46" x14ac:dyDescent="0.3">
      <c r="A1083" t="s">
        <v>11657</v>
      </c>
      <c r="B1083" t="str">
        <f>"0002275-4"</f>
        <v>0002275-4</v>
      </c>
      <c r="C1083" t="s">
        <v>135</v>
      </c>
      <c r="D1083" t="s">
        <v>97</v>
      </c>
      <c r="E1083">
        <v>590</v>
      </c>
      <c r="F1083">
        <v>360</v>
      </c>
      <c r="G1083">
        <v>120</v>
      </c>
      <c r="K1083">
        <v>0</v>
      </c>
      <c r="L1083" s="2">
        <v>19360</v>
      </c>
      <c r="M1083">
        <v>1.03</v>
      </c>
      <c r="O1083">
        <v>4630074142991</v>
      </c>
      <c r="Q1083" t="s">
        <v>1544</v>
      </c>
      <c r="S1083">
        <v>10</v>
      </c>
      <c r="U1083" t="s">
        <v>11658</v>
      </c>
      <c r="V1083" t="s">
        <v>98</v>
      </c>
      <c r="Y1083">
        <v>9503009909</v>
      </c>
      <c r="Z1083" t="s">
        <v>11659</v>
      </c>
      <c r="AA1083" t="s">
        <v>11660</v>
      </c>
      <c r="AB1083">
        <v>1750</v>
      </c>
      <c r="AC1083">
        <v>1458</v>
      </c>
      <c r="AD1083" t="s">
        <v>101</v>
      </c>
      <c r="AE1083">
        <v>0</v>
      </c>
      <c r="AF1083">
        <v>0</v>
      </c>
      <c r="AG1083" t="s">
        <v>11661</v>
      </c>
      <c r="AH1083" t="s">
        <v>11662</v>
      </c>
      <c r="AI1083" t="s">
        <v>11663</v>
      </c>
      <c r="AJ1083" t="s">
        <v>11664</v>
      </c>
      <c r="AK1083" t="s">
        <v>11665</v>
      </c>
      <c r="AL1083" t="s">
        <v>11666</v>
      </c>
      <c r="AM1083" t="s">
        <v>11667</v>
      </c>
      <c r="AN1083" t="s">
        <v>11668</v>
      </c>
      <c r="AO1083" t="s">
        <v>11669</v>
      </c>
    </row>
    <row r="1084" spans="1:46" x14ac:dyDescent="0.3">
      <c r="A1084" t="s">
        <v>11670</v>
      </c>
      <c r="B1084" t="str">
        <f>"0002275-3"</f>
        <v>0002275-3</v>
      </c>
      <c r="C1084" t="s">
        <v>1644</v>
      </c>
      <c r="D1084" t="s">
        <v>97</v>
      </c>
      <c r="E1084">
        <v>590</v>
      </c>
      <c r="F1084">
        <v>360</v>
      </c>
      <c r="G1084">
        <v>120</v>
      </c>
      <c r="K1084">
        <v>0</v>
      </c>
      <c r="L1084" s="2">
        <v>19360</v>
      </c>
      <c r="M1084">
        <v>1.03</v>
      </c>
      <c r="O1084">
        <v>4630074142984</v>
      </c>
      <c r="Q1084" t="s">
        <v>1544</v>
      </c>
      <c r="S1084">
        <v>10</v>
      </c>
      <c r="U1084" t="s">
        <v>11646</v>
      </c>
      <c r="V1084" t="s">
        <v>98</v>
      </c>
      <c r="Y1084">
        <v>9503009909</v>
      </c>
      <c r="Z1084" t="s">
        <v>11671</v>
      </c>
      <c r="AA1084" t="s">
        <v>11672</v>
      </c>
      <c r="AB1084">
        <v>1750</v>
      </c>
      <c r="AC1084">
        <v>1458</v>
      </c>
      <c r="AD1084" t="s">
        <v>101</v>
      </c>
      <c r="AE1084">
        <v>0</v>
      </c>
      <c r="AF1084">
        <v>0</v>
      </c>
      <c r="AG1084" t="s">
        <v>11673</v>
      </c>
      <c r="AH1084" t="s">
        <v>11674</v>
      </c>
      <c r="AI1084" t="s">
        <v>11675</v>
      </c>
      <c r="AJ1084" t="s">
        <v>11676</v>
      </c>
      <c r="AK1084" t="s">
        <v>11677</v>
      </c>
      <c r="AL1084" t="s">
        <v>11678</v>
      </c>
      <c r="AM1084" t="s">
        <v>11679</v>
      </c>
      <c r="AN1084" t="s">
        <v>11680</v>
      </c>
    </row>
    <row r="1085" spans="1:46" x14ac:dyDescent="0.3">
      <c r="A1085" t="s">
        <v>11681</v>
      </c>
      <c r="B1085" t="str">
        <f>"0002275-1.1"</f>
        <v>0002275-1.1</v>
      </c>
      <c r="C1085" t="s">
        <v>144</v>
      </c>
      <c r="D1085" t="s">
        <v>97</v>
      </c>
      <c r="E1085">
        <v>590</v>
      </c>
      <c r="F1085">
        <v>360</v>
      </c>
      <c r="G1085">
        <v>120</v>
      </c>
      <c r="K1085">
        <v>0</v>
      </c>
      <c r="L1085" s="2">
        <v>19360</v>
      </c>
      <c r="M1085">
        <v>1.03</v>
      </c>
      <c r="O1085">
        <v>4630074146807</v>
      </c>
      <c r="Q1085" t="s">
        <v>1544</v>
      </c>
      <c r="S1085">
        <v>10</v>
      </c>
      <c r="U1085" t="s">
        <v>11646</v>
      </c>
      <c r="V1085" t="s">
        <v>98</v>
      </c>
      <c r="Y1085">
        <v>9508900000</v>
      </c>
      <c r="Z1085" t="s">
        <v>11682</v>
      </c>
      <c r="AA1085" t="s">
        <v>11683</v>
      </c>
      <c r="AB1085">
        <v>1490</v>
      </c>
      <c r="AC1085">
        <v>1242</v>
      </c>
      <c r="AD1085" t="s">
        <v>101</v>
      </c>
      <c r="AE1085">
        <v>0</v>
      </c>
      <c r="AF1085">
        <v>0</v>
      </c>
      <c r="AG1085" t="s">
        <v>11684</v>
      </c>
      <c r="AH1085" t="s">
        <v>11685</v>
      </c>
      <c r="AI1085" t="s">
        <v>11686</v>
      </c>
      <c r="AJ1085" t="s">
        <v>11687</v>
      </c>
      <c r="AK1085" t="s">
        <v>11688</v>
      </c>
      <c r="AL1085" t="s">
        <v>11689</v>
      </c>
      <c r="AM1085" t="s">
        <v>11690</v>
      </c>
      <c r="AN1085" t="s">
        <v>11691</v>
      </c>
      <c r="AO1085" t="s">
        <v>11692</v>
      </c>
      <c r="AP1085" t="s">
        <v>11693</v>
      </c>
    </row>
    <row r="1086" spans="1:46" x14ac:dyDescent="0.3">
      <c r="A1086" t="s">
        <v>11694</v>
      </c>
      <c r="B1086" t="str">
        <f>"0002107-6"</f>
        <v>0002107-6</v>
      </c>
      <c r="C1086" t="s">
        <v>5874</v>
      </c>
      <c r="D1086" t="s">
        <v>110</v>
      </c>
      <c r="E1086">
        <v>671</v>
      </c>
      <c r="F1086">
        <v>351</v>
      </c>
      <c r="G1086">
        <v>121</v>
      </c>
      <c r="H1086">
        <v>130</v>
      </c>
      <c r="I1086">
        <v>130</v>
      </c>
      <c r="J1086">
        <v>147</v>
      </c>
      <c r="K1086" s="2">
        <v>1074942</v>
      </c>
      <c r="L1086" s="1">
        <v>45721</v>
      </c>
      <c r="M1086">
        <v>4.5</v>
      </c>
      <c r="O1086">
        <v>4630074146906</v>
      </c>
      <c r="Q1086" t="s">
        <v>1544</v>
      </c>
      <c r="R1086" t="s">
        <v>7139</v>
      </c>
      <c r="S1086">
        <v>10</v>
      </c>
      <c r="U1086" t="s">
        <v>3078</v>
      </c>
      <c r="V1086" t="s">
        <v>3079</v>
      </c>
      <c r="Y1086">
        <v>9503009901</v>
      </c>
      <c r="Z1086" t="s">
        <v>11695</v>
      </c>
      <c r="AA1086" t="s">
        <v>11696</v>
      </c>
      <c r="AB1086">
        <v>3250</v>
      </c>
      <c r="AC1086">
        <v>2708</v>
      </c>
      <c r="AD1086" t="s">
        <v>3082</v>
      </c>
      <c r="AE1086">
        <v>0</v>
      </c>
      <c r="AF1086">
        <v>0</v>
      </c>
      <c r="AG1086" t="s">
        <v>11697</v>
      </c>
      <c r="AH1086" t="s">
        <v>11698</v>
      </c>
      <c r="AI1086" t="s">
        <v>11699</v>
      </c>
      <c r="AJ1086" t="s">
        <v>11700</v>
      </c>
      <c r="AK1086" t="s">
        <v>11701</v>
      </c>
      <c r="AL1086" t="s">
        <v>11702</v>
      </c>
      <c r="AM1086" t="s">
        <v>11703</v>
      </c>
      <c r="AN1086" t="s">
        <v>11704</v>
      </c>
      <c r="AO1086" t="s">
        <v>11705</v>
      </c>
    </row>
    <row r="1087" spans="1:46" x14ac:dyDescent="0.3">
      <c r="A1087" t="s">
        <v>11706</v>
      </c>
      <c r="B1087" t="str">
        <f>"0001655-2"</f>
        <v>0001655-2</v>
      </c>
      <c r="C1087" t="s">
        <v>304</v>
      </c>
      <c r="D1087" t="s">
        <v>584</v>
      </c>
      <c r="E1087">
        <v>1210</v>
      </c>
      <c r="F1087">
        <v>640</v>
      </c>
      <c r="G1087">
        <v>140</v>
      </c>
      <c r="H1087">
        <v>120</v>
      </c>
      <c r="K1087">
        <v>0</v>
      </c>
      <c r="L1087" s="1">
        <v>45840</v>
      </c>
      <c r="M1087">
        <v>2.54</v>
      </c>
      <c r="O1087">
        <v>4630055624447</v>
      </c>
      <c r="Q1087" t="s">
        <v>1544</v>
      </c>
      <c r="S1087">
        <v>10</v>
      </c>
      <c r="U1087" t="s">
        <v>4707</v>
      </c>
      <c r="V1087" t="s">
        <v>3282</v>
      </c>
      <c r="Y1087">
        <v>9404299000</v>
      </c>
      <c r="Z1087" t="s">
        <v>11707</v>
      </c>
      <c r="AA1087" t="s">
        <v>11708</v>
      </c>
      <c r="AB1087">
        <v>4709</v>
      </c>
      <c r="AC1087">
        <v>3924</v>
      </c>
      <c r="AD1087" t="s">
        <v>3279</v>
      </c>
      <c r="AE1087">
        <v>0</v>
      </c>
      <c r="AF1087">
        <v>6</v>
      </c>
      <c r="AG1087" t="s">
        <v>11709</v>
      </c>
      <c r="AH1087" t="s">
        <v>11710</v>
      </c>
      <c r="AI1087" t="s">
        <v>11711</v>
      </c>
      <c r="AJ1087" t="s">
        <v>11712</v>
      </c>
      <c r="AK1087" t="s">
        <v>11713</v>
      </c>
      <c r="AL1087" t="s">
        <v>11714</v>
      </c>
      <c r="AM1087" t="s">
        <v>11715</v>
      </c>
      <c r="AN1087" t="s">
        <v>11716</v>
      </c>
    </row>
    <row r="1088" spans="1:46" x14ac:dyDescent="0.3">
      <c r="A1088" t="s">
        <v>11717</v>
      </c>
      <c r="B1088" t="str">
        <f>"0001632.42"</f>
        <v>0001632.42</v>
      </c>
      <c r="C1088" t="s">
        <v>1644</v>
      </c>
      <c r="D1088" t="s">
        <v>1050</v>
      </c>
      <c r="E1088">
        <v>1910</v>
      </c>
      <c r="F1088">
        <v>526</v>
      </c>
      <c r="G1088">
        <v>243</v>
      </c>
      <c r="I1088">
        <v>135</v>
      </c>
      <c r="J1088">
        <v>190</v>
      </c>
      <c r="K1088">
        <v>0</v>
      </c>
      <c r="L1088" t="s">
        <v>4362</v>
      </c>
      <c r="M1088">
        <v>107</v>
      </c>
      <c r="N1088">
        <v>0.33300000000000002</v>
      </c>
      <c r="O1088">
        <v>4630074146920</v>
      </c>
      <c r="Q1088" t="s">
        <v>1544</v>
      </c>
      <c r="R1088" t="s">
        <v>1869</v>
      </c>
      <c r="S1088">
        <v>20</v>
      </c>
      <c r="U1088" t="s">
        <v>11718</v>
      </c>
      <c r="V1088" t="s">
        <v>2103</v>
      </c>
      <c r="Y1088">
        <v>9403609009</v>
      </c>
      <c r="Z1088" t="s">
        <v>11719</v>
      </c>
      <c r="AA1088" t="s">
        <v>11720</v>
      </c>
      <c r="AB1088">
        <v>19990</v>
      </c>
      <c r="AC1088">
        <v>16658</v>
      </c>
      <c r="AD1088" t="s">
        <v>1539</v>
      </c>
      <c r="AE1088">
        <v>0</v>
      </c>
      <c r="AF1088">
        <v>4</v>
      </c>
      <c r="AG1088" t="s">
        <v>11721</v>
      </c>
      <c r="AH1088" t="s">
        <v>11722</v>
      </c>
      <c r="AI1088" t="s">
        <v>11723</v>
      </c>
      <c r="AJ1088" t="s">
        <v>11724</v>
      </c>
      <c r="AK1088" t="s">
        <v>11725</v>
      </c>
      <c r="AL1088" t="s">
        <v>11726</v>
      </c>
      <c r="AM1088" t="s">
        <v>11727</v>
      </c>
      <c r="AN1088" t="s">
        <v>11728</v>
      </c>
      <c r="AO1088" t="s">
        <v>11729</v>
      </c>
      <c r="AP1088" t="s">
        <v>11730</v>
      </c>
    </row>
    <row r="1089" spans="1:43" x14ac:dyDescent="0.3">
      <c r="A1089" t="s">
        <v>11731</v>
      </c>
      <c r="B1089" t="str">
        <f>"0002373-23"</f>
        <v>0002373-23</v>
      </c>
      <c r="C1089" t="s">
        <v>5036</v>
      </c>
      <c r="D1089" t="s">
        <v>305</v>
      </c>
      <c r="E1089">
        <v>1250</v>
      </c>
      <c r="F1089">
        <v>760</v>
      </c>
      <c r="G1089">
        <v>195</v>
      </c>
      <c r="K1089">
        <v>0</v>
      </c>
      <c r="L1089">
        <v>8</v>
      </c>
      <c r="M1089">
        <v>6.3</v>
      </c>
      <c r="O1089">
        <v>4630074145848</v>
      </c>
      <c r="Q1089" t="s">
        <v>3553</v>
      </c>
      <c r="R1089" t="s">
        <v>10590</v>
      </c>
      <c r="S1089">
        <v>20</v>
      </c>
      <c r="U1089" t="s">
        <v>11732</v>
      </c>
      <c r="Y1089">
        <v>9401710009</v>
      </c>
      <c r="Z1089" t="s">
        <v>11733</v>
      </c>
      <c r="AA1089" t="s">
        <v>11734</v>
      </c>
      <c r="AB1089">
        <v>3990</v>
      </c>
      <c r="AC1089">
        <v>3325</v>
      </c>
      <c r="AD1089" t="s">
        <v>101</v>
      </c>
      <c r="AE1089">
        <v>0</v>
      </c>
      <c r="AF1089">
        <v>0</v>
      </c>
      <c r="AG1089" t="s">
        <v>11735</v>
      </c>
      <c r="AH1089" t="s">
        <v>11736</v>
      </c>
      <c r="AI1089" t="s">
        <v>11737</v>
      </c>
      <c r="AJ1089" t="s">
        <v>11738</v>
      </c>
      <c r="AK1089" t="s">
        <v>11739</v>
      </c>
      <c r="AL1089" t="s">
        <v>11740</v>
      </c>
      <c r="AM1089" t="s">
        <v>11741</v>
      </c>
      <c r="AN1089" t="s">
        <v>11742</v>
      </c>
      <c r="AO1089" t="s">
        <v>11743</v>
      </c>
      <c r="AP1089" t="s">
        <v>11744</v>
      </c>
      <c r="AQ1089" t="s">
        <v>11745</v>
      </c>
    </row>
    <row r="1090" spans="1:43" x14ac:dyDescent="0.3">
      <c r="A1090" t="s">
        <v>11746</v>
      </c>
      <c r="B1090" t="str">
        <f>"0002321.9"</f>
        <v>0002321.9</v>
      </c>
      <c r="C1090" t="s">
        <v>304</v>
      </c>
      <c r="D1090" t="s">
        <v>1050</v>
      </c>
      <c r="E1090">
        <v>965</v>
      </c>
      <c r="F1090">
        <v>456</v>
      </c>
      <c r="G1090">
        <v>155</v>
      </c>
      <c r="I1090">
        <v>60</v>
      </c>
      <c r="J1090">
        <v>105</v>
      </c>
      <c r="K1090">
        <v>0</v>
      </c>
      <c r="L1090">
        <v>25</v>
      </c>
      <c r="M1090">
        <v>24</v>
      </c>
      <c r="N1090">
        <v>1</v>
      </c>
      <c r="O1090">
        <v>4630074144186</v>
      </c>
      <c r="Q1090" t="s">
        <v>1544</v>
      </c>
      <c r="R1090" t="s">
        <v>1869</v>
      </c>
      <c r="S1090">
        <v>20</v>
      </c>
      <c r="U1090" t="s">
        <v>11747</v>
      </c>
      <c r="V1090" t="s">
        <v>1122</v>
      </c>
      <c r="Y1090">
        <v>9403601001</v>
      </c>
      <c r="Z1090" t="s">
        <v>11748</v>
      </c>
      <c r="AA1090" t="s">
        <v>11749</v>
      </c>
      <c r="AB1090">
        <v>4390</v>
      </c>
      <c r="AC1090">
        <v>3658</v>
      </c>
      <c r="AD1090" t="s">
        <v>1125</v>
      </c>
      <c r="AE1090">
        <v>0</v>
      </c>
      <c r="AF1090">
        <v>0</v>
      </c>
      <c r="AG1090" t="s">
        <v>11750</v>
      </c>
      <c r="AH1090" t="s">
        <v>11751</v>
      </c>
      <c r="AI1090" t="s">
        <v>11752</v>
      </c>
      <c r="AJ1090" t="s">
        <v>11753</v>
      </c>
      <c r="AK1090" t="s">
        <v>11754</v>
      </c>
      <c r="AL1090" t="s">
        <v>11755</v>
      </c>
      <c r="AM1090" t="s">
        <v>11756</v>
      </c>
      <c r="AN1090" t="s">
        <v>11757</v>
      </c>
      <c r="AO1090" t="s">
        <v>11758</v>
      </c>
    </row>
    <row r="1091" spans="1:43" x14ac:dyDescent="0.3">
      <c r="A1091" t="s">
        <v>11759</v>
      </c>
      <c r="B1091" t="str">
        <f>"0002321.35"</f>
        <v>0002321.35</v>
      </c>
      <c r="C1091" t="s">
        <v>3594</v>
      </c>
      <c r="D1091" t="s">
        <v>1050</v>
      </c>
      <c r="E1091">
        <v>965</v>
      </c>
      <c r="F1091">
        <v>456</v>
      </c>
      <c r="G1091">
        <v>155</v>
      </c>
      <c r="I1091">
        <v>60</v>
      </c>
      <c r="J1091">
        <v>105</v>
      </c>
      <c r="K1091">
        <v>0</v>
      </c>
      <c r="L1091">
        <v>25</v>
      </c>
      <c r="M1091">
        <v>24</v>
      </c>
      <c r="N1091">
        <v>1</v>
      </c>
      <c r="O1091">
        <v>4630074144179</v>
      </c>
      <c r="Q1091" t="s">
        <v>1544</v>
      </c>
      <c r="R1091" t="s">
        <v>1869</v>
      </c>
      <c r="S1091">
        <v>20</v>
      </c>
      <c r="U1091" t="s">
        <v>11747</v>
      </c>
      <c r="V1091" t="s">
        <v>1179</v>
      </c>
      <c r="Y1091">
        <v>9403601001</v>
      </c>
      <c r="Z1091" t="s">
        <v>11760</v>
      </c>
      <c r="AA1091" t="s">
        <v>11761</v>
      </c>
      <c r="AB1091">
        <v>3250</v>
      </c>
      <c r="AC1091">
        <v>2708</v>
      </c>
      <c r="AD1091" t="s">
        <v>1125</v>
      </c>
      <c r="AE1091">
        <v>0</v>
      </c>
      <c r="AF1091">
        <v>2</v>
      </c>
      <c r="AG1091" t="s">
        <v>11762</v>
      </c>
      <c r="AH1091" t="s">
        <v>11763</v>
      </c>
      <c r="AI1091" t="s">
        <v>11764</v>
      </c>
      <c r="AJ1091" t="s">
        <v>11765</v>
      </c>
      <c r="AK1091" t="s">
        <v>11766</v>
      </c>
      <c r="AL1091" t="s">
        <v>11767</v>
      </c>
      <c r="AM1091" t="s">
        <v>11768</v>
      </c>
      <c r="AN1091" t="s">
        <v>11769</v>
      </c>
      <c r="AO1091" t="s">
        <v>11770</v>
      </c>
      <c r="AP1091" t="s">
        <v>11771</v>
      </c>
    </row>
    <row r="1092" spans="1:43" x14ac:dyDescent="0.3">
      <c r="A1092" t="s">
        <v>11772</v>
      </c>
      <c r="B1092" t="str">
        <f>"0002035.74"</f>
        <v>0002035.74</v>
      </c>
      <c r="C1092" t="s">
        <v>116</v>
      </c>
      <c r="D1092" t="s">
        <v>1050</v>
      </c>
      <c r="E1092">
        <v>920</v>
      </c>
      <c r="F1092">
        <v>545</v>
      </c>
      <c r="G1092">
        <v>225</v>
      </c>
      <c r="I1092">
        <v>90</v>
      </c>
      <c r="J1092">
        <v>90</v>
      </c>
      <c r="K1092">
        <v>0</v>
      </c>
      <c r="L1092" t="s">
        <v>3715</v>
      </c>
      <c r="M1092">
        <v>48.4</v>
      </c>
      <c r="N1092">
        <v>0.5</v>
      </c>
      <c r="O1092">
        <v>4630039559543</v>
      </c>
      <c r="Q1092" t="s">
        <v>1544</v>
      </c>
      <c r="R1092" t="s">
        <v>10529</v>
      </c>
      <c r="S1092">
        <v>20</v>
      </c>
      <c r="U1092" t="s">
        <v>10530</v>
      </c>
      <c r="V1092" t="s">
        <v>1179</v>
      </c>
      <c r="Y1092">
        <v>9403601001</v>
      </c>
      <c r="Z1092" t="s">
        <v>11773</v>
      </c>
      <c r="AA1092" t="s">
        <v>11774</v>
      </c>
      <c r="AB1092">
        <v>8990</v>
      </c>
      <c r="AC1092">
        <v>7492</v>
      </c>
      <c r="AD1092" t="s">
        <v>1125</v>
      </c>
      <c r="AE1092">
        <v>0</v>
      </c>
      <c r="AF1092">
        <v>0</v>
      </c>
      <c r="AG1092" t="s">
        <v>11775</v>
      </c>
      <c r="AH1092" t="s">
        <v>11776</v>
      </c>
      <c r="AI1092" t="s">
        <v>11777</v>
      </c>
    </row>
    <row r="1093" spans="1:43" x14ac:dyDescent="0.3">
      <c r="A1093" t="s">
        <v>11778</v>
      </c>
      <c r="B1093" t="str">
        <f>"0002275-1"</f>
        <v>0002275-1</v>
      </c>
      <c r="C1093" t="s">
        <v>144</v>
      </c>
      <c r="D1093" t="s">
        <v>97</v>
      </c>
      <c r="E1093">
        <v>590</v>
      </c>
      <c r="F1093">
        <v>360</v>
      </c>
      <c r="G1093">
        <v>120</v>
      </c>
      <c r="K1093">
        <v>0</v>
      </c>
      <c r="L1093" s="2">
        <v>19360</v>
      </c>
      <c r="M1093">
        <v>1.03</v>
      </c>
      <c r="O1093">
        <v>4630074142960</v>
      </c>
      <c r="Q1093" t="s">
        <v>1544</v>
      </c>
      <c r="S1093">
        <v>10</v>
      </c>
      <c r="U1093" t="s">
        <v>11779</v>
      </c>
      <c r="V1093" t="s">
        <v>98</v>
      </c>
      <c r="Y1093">
        <v>9508900000</v>
      </c>
      <c r="Z1093" t="s">
        <v>11780</v>
      </c>
      <c r="AA1093" t="s">
        <v>11781</v>
      </c>
      <c r="AB1093">
        <v>1490</v>
      </c>
      <c r="AC1093">
        <v>1242</v>
      </c>
      <c r="AD1093" t="s">
        <v>101</v>
      </c>
      <c r="AE1093">
        <v>0</v>
      </c>
      <c r="AF1093">
        <v>0</v>
      </c>
      <c r="AG1093" t="s">
        <v>11782</v>
      </c>
      <c r="AH1093" t="s">
        <v>11783</v>
      </c>
      <c r="AI1093" t="s">
        <v>11784</v>
      </c>
      <c r="AJ1093" t="s">
        <v>11785</v>
      </c>
      <c r="AK1093" t="s">
        <v>11786</v>
      </c>
      <c r="AL1093" t="s">
        <v>11787</v>
      </c>
      <c r="AM1093" t="s">
        <v>11788</v>
      </c>
      <c r="AN1093" t="s">
        <v>11789</v>
      </c>
      <c r="AO1093" t="s">
        <v>11790</v>
      </c>
    </row>
    <row r="1094" spans="1:43" x14ac:dyDescent="0.3">
      <c r="A1094" t="s">
        <v>11791</v>
      </c>
      <c r="B1094" t="str">
        <f>"0001438-2"</f>
        <v>0001438-2</v>
      </c>
      <c r="C1094" t="s">
        <v>116</v>
      </c>
      <c r="D1094" t="s">
        <v>86</v>
      </c>
      <c r="E1094">
        <v>501</v>
      </c>
      <c r="F1094">
        <v>220</v>
      </c>
      <c r="G1094">
        <v>501</v>
      </c>
      <c r="K1094">
        <v>0</v>
      </c>
      <c r="L1094" s="1">
        <v>45658</v>
      </c>
      <c r="M1094">
        <v>0.85</v>
      </c>
      <c r="O1094">
        <v>4630074147316</v>
      </c>
      <c r="Q1094" t="s">
        <v>1544</v>
      </c>
      <c r="S1094">
        <v>20</v>
      </c>
      <c r="U1094" t="s">
        <v>3034</v>
      </c>
      <c r="V1094" s="3" t="s">
        <v>3035</v>
      </c>
      <c r="Y1094">
        <v>9401800009</v>
      </c>
      <c r="Z1094" t="s">
        <v>11792</v>
      </c>
      <c r="AA1094" t="s">
        <v>11793</v>
      </c>
      <c r="AB1094">
        <v>1650</v>
      </c>
      <c r="AC1094">
        <v>1375</v>
      </c>
      <c r="AD1094" t="s">
        <v>101</v>
      </c>
      <c r="AE1094">
        <v>0</v>
      </c>
      <c r="AF1094">
        <v>0</v>
      </c>
      <c r="AG1094" t="s">
        <v>11794</v>
      </c>
      <c r="AH1094" t="s">
        <v>11795</v>
      </c>
      <c r="AI1094" t="s">
        <v>11796</v>
      </c>
      <c r="AJ1094" t="s">
        <v>11797</v>
      </c>
      <c r="AK1094" t="s">
        <v>11798</v>
      </c>
      <c r="AL1094" t="s">
        <v>11799</v>
      </c>
    </row>
    <row r="1095" spans="1:43" x14ac:dyDescent="0.3">
      <c r="A1095" t="s">
        <v>11800</v>
      </c>
      <c r="B1095" t="str">
        <f>"0002405-4"</f>
        <v>0002405-4</v>
      </c>
      <c r="C1095" t="s">
        <v>135</v>
      </c>
      <c r="D1095" t="s">
        <v>5893</v>
      </c>
      <c r="E1095">
        <v>780</v>
      </c>
      <c r="F1095">
        <v>470</v>
      </c>
      <c r="G1095">
        <v>80</v>
      </c>
      <c r="K1095">
        <v>0</v>
      </c>
      <c r="L1095" s="1">
        <v>45718</v>
      </c>
      <c r="M1095">
        <v>2.2000000000000002</v>
      </c>
      <c r="O1095">
        <v>4630074147064</v>
      </c>
      <c r="Q1095" t="s">
        <v>3553</v>
      </c>
      <c r="R1095" t="s">
        <v>4330</v>
      </c>
      <c r="S1095">
        <v>20</v>
      </c>
      <c r="U1095" t="s">
        <v>11801</v>
      </c>
      <c r="V1095" t="s">
        <v>90</v>
      </c>
      <c r="Y1095">
        <v>4421991000</v>
      </c>
      <c r="Z1095" t="s">
        <v>11802</v>
      </c>
      <c r="AA1095" t="s">
        <v>11803</v>
      </c>
      <c r="AB1095">
        <v>1190</v>
      </c>
      <c r="AC1095">
        <v>992</v>
      </c>
      <c r="AD1095" t="s">
        <v>240</v>
      </c>
      <c r="AE1095">
        <v>0</v>
      </c>
      <c r="AF1095">
        <v>0</v>
      </c>
      <c r="AG1095" t="s">
        <v>11804</v>
      </c>
      <c r="AH1095" t="s">
        <v>11805</v>
      </c>
      <c r="AI1095" t="s">
        <v>11806</v>
      </c>
      <c r="AJ1095" t="s">
        <v>11807</v>
      </c>
      <c r="AK1095" t="s">
        <v>11808</v>
      </c>
      <c r="AL1095" t="s">
        <v>11809</v>
      </c>
      <c r="AM1095" t="s">
        <v>11810</v>
      </c>
      <c r="AN1095" t="s">
        <v>11811</v>
      </c>
      <c r="AO1095" t="s">
        <v>11812</v>
      </c>
    </row>
    <row r="1096" spans="1:43" x14ac:dyDescent="0.3">
      <c r="A1096" t="s">
        <v>11813</v>
      </c>
      <c r="B1096" t="str">
        <f>"0002386-12"</f>
        <v>0002386-12</v>
      </c>
      <c r="C1096" t="s">
        <v>304</v>
      </c>
      <c r="D1096" t="s">
        <v>5893</v>
      </c>
      <c r="E1096">
        <v>780</v>
      </c>
      <c r="F1096">
        <v>470</v>
      </c>
      <c r="G1096">
        <v>80</v>
      </c>
      <c r="K1096">
        <v>0</v>
      </c>
      <c r="L1096" s="1">
        <v>45718</v>
      </c>
      <c r="M1096">
        <v>2.2000000000000002</v>
      </c>
      <c r="O1096">
        <v>4630074146814</v>
      </c>
      <c r="Q1096" t="s">
        <v>3553</v>
      </c>
      <c r="R1096" t="s">
        <v>3705</v>
      </c>
      <c r="S1096">
        <v>20</v>
      </c>
      <c r="U1096" t="s">
        <v>11801</v>
      </c>
      <c r="V1096" t="s">
        <v>90</v>
      </c>
      <c r="Y1096">
        <v>4421991000</v>
      </c>
      <c r="Z1096" t="s">
        <v>11814</v>
      </c>
      <c r="AA1096" t="s">
        <v>11815</v>
      </c>
      <c r="AB1096">
        <v>1190</v>
      </c>
      <c r="AC1096">
        <v>992</v>
      </c>
      <c r="AD1096" t="s">
        <v>240</v>
      </c>
      <c r="AE1096">
        <v>0</v>
      </c>
      <c r="AF1096">
        <v>0</v>
      </c>
      <c r="AG1096" t="s">
        <v>11816</v>
      </c>
      <c r="AH1096" t="s">
        <v>11817</v>
      </c>
      <c r="AI1096" t="s">
        <v>11818</v>
      </c>
      <c r="AJ1096" t="s">
        <v>11819</v>
      </c>
      <c r="AK1096" t="s">
        <v>11820</v>
      </c>
      <c r="AL1096" t="s">
        <v>11821</v>
      </c>
      <c r="AM1096" t="s">
        <v>11822</v>
      </c>
      <c r="AN1096" t="s">
        <v>11823</v>
      </c>
      <c r="AO1096" t="s">
        <v>11824</v>
      </c>
    </row>
    <row r="1097" spans="1:43" x14ac:dyDescent="0.3">
      <c r="A1097" t="s">
        <v>11825</v>
      </c>
      <c r="B1097" t="str">
        <f>"0002392-3"</f>
        <v>0002392-3</v>
      </c>
      <c r="C1097" t="s">
        <v>1644</v>
      </c>
      <c r="D1097" t="s">
        <v>5893</v>
      </c>
      <c r="E1097">
        <v>780</v>
      </c>
      <c r="F1097">
        <v>470</v>
      </c>
      <c r="G1097">
        <v>80</v>
      </c>
      <c r="K1097">
        <v>0</v>
      </c>
      <c r="L1097" s="1">
        <v>45718</v>
      </c>
      <c r="M1097">
        <v>2.2000000000000002</v>
      </c>
      <c r="O1097">
        <v>4630074146890</v>
      </c>
      <c r="Q1097" t="s">
        <v>3553</v>
      </c>
      <c r="R1097" t="s">
        <v>6412</v>
      </c>
      <c r="S1097">
        <v>20</v>
      </c>
      <c r="U1097" t="s">
        <v>11826</v>
      </c>
      <c r="V1097" t="s">
        <v>90</v>
      </c>
      <c r="Y1097">
        <v>4421991000</v>
      </c>
      <c r="Z1097" t="s">
        <v>11827</v>
      </c>
      <c r="AA1097" t="s">
        <v>11828</v>
      </c>
      <c r="AB1097">
        <v>1190</v>
      </c>
      <c r="AC1097">
        <v>992</v>
      </c>
      <c r="AD1097" t="s">
        <v>240</v>
      </c>
      <c r="AE1097">
        <v>0</v>
      </c>
      <c r="AF1097">
        <v>0</v>
      </c>
      <c r="AG1097" t="s">
        <v>11829</v>
      </c>
      <c r="AH1097" t="s">
        <v>11830</v>
      </c>
      <c r="AI1097" t="s">
        <v>11831</v>
      </c>
      <c r="AJ1097" t="s">
        <v>11832</v>
      </c>
      <c r="AK1097" t="s">
        <v>11833</v>
      </c>
      <c r="AL1097" t="s">
        <v>11834</v>
      </c>
      <c r="AM1097" t="s">
        <v>11835</v>
      </c>
      <c r="AN1097" t="s">
        <v>11836</v>
      </c>
      <c r="AO1097" t="s">
        <v>11837</v>
      </c>
    </row>
    <row r="1098" spans="1:43" x14ac:dyDescent="0.3">
      <c r="A1098" t="s">
        <v>11838</v>
      </c>
      <c r="B1098" t="str">
        <f>"0002307-4"</f>
        <v>0002307-4</v>
      </c>
      <c r="C1098" t="s">
        <v>1644</v>
      </c>
      <c r="D1098" t="s">
        <v>110</v>
      </c>
      <c r="E1098">
        <v>900</v>
      </c>
      <c r="F1098">
        <v>760</v>
      </c>
      <c r="G1098">
        <v>40</v>
      </c>
      <c r="K1098">
        <v>0</v>
      </c>
      <c r="L1098" t="s">
        <v>1466</v>
      </c>
      <c r="M1098">
        <v>0.5</v>
      </c>
      <c r="O1098">
        <v>4630074143776</v>
      </c>
      <c r="Q1098" t="s">
        <v>1544</v>
      </c>
      <c r="R1098" t="s">
        <v>7139</v>
      </c>
      <c r="S1098">
        <v>20</v>
      </c>
      <c r="U1098" t="s">
        <v>11839</v>
      </c>
      <c r="V1098" t="s">
        <v>10592</v>
      </c>
      <c r="Y1098">
        <v>9404909000</v>
      </c>
      <c r="Z1098" t="s">
        <v>11840</v>
      </c>
      <c r="AA1098" t="s">
        <v>11841</v>
      </c>
      <c r="AB1098">
        <v>1190</v>
      </c>
      <c r="AC1098">
        <v>992</v>
      </c>
      <c r="AD1098" t="s">
        <v>240</v>
      </c>
      <c r="AE1098">
        <v>0</v>
      </c>
      <c r="AF1098">
        <v>0</v>
      </c>
      <c r="AG1098" t="s">
        <v>11842</v>
      </c>
      <c r="AH1098" t="s">
        <v>11843</v>
      </c>
      <c r="AI1098" t="s">
        <v>11844</v>
      </c>
      <c r="AJ1098" t="s">
        <v>11845</v>
      </c>
      <c r="AK1098" t="s">
        <v>11846</v>
      </c>
      <c r="AL1098" t="s">
        <v>11847</v>
      </c>
      <c r="AM1098" t="s">
        <v>11848</v>
      </c>
      <c r="AN1098" t="s">
        <v>11849</v>
      </c>
    </row>
    <row r="1099" spans="1:43" x14ac:dyDescent="0.3">
      <c r="A1099" t="s">
        <v>11850</v>
      </c>
      <c r="B1099" t="str">
        <f>"0002385.9"</f>
        <v>0002385.9</v>
      </c>
      <c r="C1099" t="s">
        <v>304</v>
      </c>
      <c r="D1099" t="s">
        <v>1050</v>
      </c>
      <c r="E1099">
        <v>1760</v>
      </c>
      <c r="F1099">
        <v>720</v>
      </c>
      <c r="G1099">
        <v>210</v>
      </c>
      <c r="H1099">
        <v>170</v>
      </c>
      <c r="I1099">
        <v>63</v>
      </c>
      <c r="J1099">
        <v>108</v>
      </c>
      <c r="K1099" t="s">
        <v>11578</v>
      </c>
      <c r="L1099">
        <v>84</v>
      </c>
      <c r="M1099">
        <v>80</v>
      </c>
      <c r="N1099">
        <v>0.5</v>
      </c>
      <c r="O1099">
        <v>4630074146180</v>
      </c>
      <c r="Q1099" t="s">
        <v>88</v>
      </c>
      <c r="S1099">
        <v>10</v>
      </c>
      <c r="U1099" t="s">
        <v>11851</v>
      </c>
      <c r="V1099" t="s">
        <v>1132</v>
      </c>
      <c r="Y1099">
        <v>9403500009</v>
      </c>
      <c r="Z1099" t="s">
        <v>11852</v>
      </c>
      <c r="AA1099" t="s">
        <v>11853</v>
      </c>
      <c r="AB1099">
        <v>14990</v>
      </c>
      <c r="AC1099">
        <v>12492</v>
      </c>
      <c r="AD1099" t="s">
        <v>1057</v>
      </c>
      <c r="AE1099">
        <v>0</v>
      </c>
      <c r="AF1099">
        <v>0</v>
      </c>
      <c r="AG1099" t="s">
        <v>11854</v>
      </c>
      <c r="AH1099" t="s">
        <v>11855</v>
      </c>
      <c r="AI1099" t="s">
        <v>11856</v>
      </c>
      <c r="AJ1099" t="s">
        <v>11857</v>
      </c>
      <c r="AK1099" t="s">
        <v>11858</v>
      </c>
      <c r="AL1099" t="s">
        <v>11859</v>
      </c>
      <c r="AM1099" t="s">
        <v>11860</v>
      </c>
      <c r="AN1099" t="s">
        <v>11861</v>
      </c>
      <c r="AO1099" t="s">
        <v>11862</v>
      </c>
      <c r="AP1099" t="s">
        <v>11863</v>
      </c>
      <c r="AQ1099" t="s">
        <v>11864</v>
      </c>
    </row>
    <row r="1100" spans="1:43" x14ac:dyDescent="0.3">
      <c r="A1100" t="s">
        <v>11865</v>
      </c>
      <c r="B1100" t="str">
        <f>"0002032.42"</f>
        <v>0002032.42</v>
      </c>
      <c r="C1100" t="s">
        <v>1644</v>
      </c>
      <c r="D1100" t="s">
        <v>1050</v>
      </c>
      <c r="E1100">
        <v>1865</v>
      </c>
      <c r="F1100">
        <v>545</v>
      </c>
      <c r="G1100">
        <v>265</v>
      </c>
      <c r="I1100">
        <v>90</v>
      </c>
      <c r="J1100">
        <v>190</v>
      </c>
      <c r="K1100">
        <v>0</v>
      </c>
      <c r="L1100" t="s">
        <v>11866</v>
      </c>
      <c r="M1100">
        <v>88</v>
      </c>
      <c r="N1100">
        <v>0.33300000000000002</v>
      </c>
      <c r="O1100">
        <v>4630039559437</v>
      </c>
      <c r="Q1100" t="s">
        <v>1544</v>
      </c>
      <c r="R1100" t="s">
        <v>10529</v>
      </c>
      <c r="S1100">
        <v>20</v>
      </c>
      <c r="U1100" t="s">
        <v>11867</v>
      </c>
      <c r="V1100" t="s">
        <v>1536</v>
      </c>
      <c r="Y1100">
        <v>9403601001</v>
      </c>
      <c r="Z1100" t="s">
        <v>11868</v>
      </c>
      <c r="AA1100" t="s">
        <v>11869</v>
      </c>
      <c r="AB1100">
        <v>12990</v>
      </c>
      <c r="AC1100">
        <v>10825</v>
      </c>
      <c r="AD1100" t="s">
        <v>1539</v>
      </c>
      <c r="AE1100">
        <v>0</v>
      </c>
      <c r="AF1100">
        <v>0</v>
      </c>
      <c r="AG1100" t="s">
        <v>11870</v>
      </c>
      <c r="AH1100" t="s">
        <v>11871</v>
      </c>
      <c r="AI1100" t="s">
        <v>11872</v>
      </c>
    </row>
    <row r="1101" spans="1:43" x14ac:dyDescent="0.3">
      <c r="A1101" t="s">
        <v>11873</v>
      </c>
      <c r="B1101" t="str">
        <f>"0002032.74"</f>
        <v>0002032.74</v>
      </c>
      <c r="C1101" t="s">
        <v>116</v>
      </c>
      <c r="D1101" t="s">
        <v>1050</v>
      </c>
      <c r="E1101">
        <v>1865</v>
      </c>
      <c r="F1101">
        <v>545</v>
      </c>
      <c r="G1101">
        <v>265</v>
      </c>
      <c r="I1101">
        <v>90</v>
      </c>
      <c r="J1101">
        <v>190</v>
      </c>
      <c r="K1101">
        <v>0</v>
      </c>
      <c r="L1101" t="s">
        <v>11866</v>
      </c>
      <c r="M1101">
        <v>88</v>
      </c>
      <c r="N1101">
        <v>0.33300000000000002</v>
      </c>
      <c r="O1101">
        <v>4630039559451</v>
      </c>
      <c r="Q1101" t="s">
        <v>1544</v>
      </c>
      <c r="R1101" t="s">
        <v>10529</v>
      </c>
      <c r="S1101">
        <v>20</v>
      </c>
      <c r="U1101" t="s">
        <v>11874</v>
      </c>
      <c r="V1101" t="s">
        <v>1536</v>
      </c>
      <c r="Y1101">
        <v>9403601001</v>
      </c>
      <c r="Z1101" t="s">
        <v>11875</v>
      </c>
      <c r="AA1101" t="s">
        <v>11876</v>
      </c>
      <c r="AB1101">
        <v>12990</v>
      </c>
      <c r="AC1101">
        <v>10825</v>
      </c>
      <c r="AD1101" t="s">
        <v>1539</v>
      </c>
      <c r="AE1101">
        <v>0</v>
      </c>
      <c r="AF1101">
        <v>0</v>
      </c>
      <c r="AG1101" t="s">
        <v>11877</v>
      </c>
      <c r="AH1101" t="s">
        <v>11878</v>
      </c>
      <c r="AI1101" t="s">
        <v>11879</v>
      </c>
    </row>
    <row r="1102" spans="1:43" x14ac:dyDescent="0.3">
      <c r="A1102" t="s">
        <v>11880</v>
      </c>
      <c r="B1102" t="str">
        <f>"0002433-25"</f>
        <v>0002433-25</v>
      </c>
      <c r="C1102" t="s">
        <v>8033</v>
      </c>
      <c r="D1102" t="s">
        <v>2290</v>
      </c>
      <c r="E1102">
        <v>840</v>
      </c>
      <c r="F1102">
        <v>680</v>
      </c>
      <c r="G1102">
        <v>40</v>
      </c>
      <c r="K1102">
        <v>0</v>
      </c>
      <c r="L1102" t="s">
        <v>2291</v>
      </c>
      <c r="M1102">
        <v>0.6</v>
      </c>
      <c r="O1102">
        <v>4630074147699</v>
      </c>
      <c r="Q1102" t="s">
        <v>1544</v>
      </c>
      <c r="R1102" t="s">
        <v>7139</v>
      </c>
      <c r="S1102">
        <v>20</v>
      </c>
      <c r="U1102" t="s">
        <v>11881</v>
      </c>
      <c r="Y1102">
        <v>9404299000</v>
      </c>
      <c r="Z1102" t="s">
        <v>11882</v>
      </c>
      <c r="AA1102" t="s">
        <v>11883</v>
      </c>
      <c r="AB1102">
        <v>1290</v>
      </c>
      <c r="AC1102">
        <v>1075</v>
      </c>
      <c r="AD1102" t="s">
        <v>240</v>
      </c>
      <c r="AE1102">
        <v>0</v>
      </c>
      <c r="AF1102">
        <v>0</v>
      </c>
      <c r="AG1102" t="s">
        <v>11884</v>
      </c>
      <c r="AH1102" t="s">
        <v>11885</v>
      </c>
      <c r="AI1102" t="s">
        <v>11886</v>
      </c>
      <c r="AJ1102" t="s">
        <v>11887</v>
      </c>
      <c r="AK1102" t="s">
        <v>11888</v>
      </c>
      <c r="AL1102" t="s">
        <v>11889</v>
      </c>
      <c r="AM1102" t="s">
        <v>11890</v>
      </c>
      <c r="AN1102" t="s">
        <v>11891</v>
      </c>
    </row>
    <row r="1103" spans="1:43" x14ac:dyDescent="0.3">
      <c r="A1103" t="s">
        <v>11892</v>
      </c>
      <c r="B1103" t="str">
        <f>"0002412-5"</f>
        <v>0002412-5</v>
      </c>
      <c r="E1103">
        <v>370</v>
      </c>
      <c r="F1103">
        <v>350</v>
      </c>
      <c r="G1103">
        <v>90</v>
      </c>
      <c r="K1103">
        <v>0</v>
      </c>
      <c r="L1103" t="s">
        <v>921</v>
      </c>
      <c r="M1103">
        <v>0.49</v>
      </c>
      <c r="O1103">
        <v>4630074147187</v>
      </c>
      <c r="S1103">
        <v>20</v>
      </c>
      <c r="U1103" t="s">
        <v>6976</v>
      </c>
      <c r="V1103" t="s">
        <v>6966</v>
      </c>
      <c r="Y1103">
        <v>6301409000</v>
      </c>
      <c r="Z1103" t="s">
        <v>11893</v>
      </c>
      <c r="AA1103" t="s">
        <v>11894</v>
      </c>
      <c r="AB1103">
        <v>750</v>
      </c>
      <c r="AC1103">
        <v>625</v>
      </c>
      <c r="AD1103" t="s">
        <v>149</v>
      </c>
      <c r="AE1103">
        <v>0</v>
      </c>
      <c r="AF1103">
        <v>0</v>
      </c>
      <c r="AG1103" t="s">
        <v>11895</v>
      </c>
      <c r="AH1103" t="s">
        <v>11896</v>
      </c>
      <c r="AI1103" t="s">
        <v>11897</v>
      </c>
      <c r="AJ1103" t="s">
        <v>11898</v>
      </c>
      <c r="AK1103" t="s">
        <v>11899</v>
      </c>
      <c r="AL1103" t="s">
        <v>11900</v>
      </c>
    </row>
    <row r="1104" spans="1:43" x14ac:dyDescent="0.3">
      <c r="A1104" t="s">
        <v>11901</v>
      </c>
      <c r="B1104" t="str">
        <f>"0002413-2"</f>
        <v>0002413-2</v>
      </c>
      <c r="E1104">
        <v>370</v>
      </c>
      <c r="F1104">
        <v>350</v>
      </c>
      <c r="G1104">
        <v>90</v>
      </c>
      <c r="K1104">
        <v>0</v>
      </c>
      <c r="L1104" t="s">
        <v>921</v>
      </c>
      <c r="M1104">
        <v>0.49</v>
      </c>
      <c r="O1104">
        <v>4630074147194</v>
      </c>
      <c r="S1104">
        <v>20</v>
      </c>
      <c r="U1104" t="s">
        <v>6976</v>
      </c>
      <c r="V1104" t="s">
        <v>6966</v>
      </c>
      <c r="Y1104">
        <v>6301409000</v>
      </c>
      <c r="Z1104" t="s">
        <v>11902</v>
      </c>
      <c r="AA1104" t="s">
        <v>11903</v>
      </c>
      <c r="AB1104">
        <v>750</v>
      </c>
      <c r="AC1104">
        <v>625</v>
      </c>
      <c r="AD1104" t="s">
        <v>149</v>
      </c>
      <c r="AE1104">
        <v>0</v>
      </c>
      <c r="AF1104">
        <v>0</v>
      </c>
      <c r="AG1104" t="s">
        <v>11904</v>
      </c>
      <c r="AH1104" t="s">
        <v>11905</v>
      </c>
      <c r="AI1104" t="s">
        <v>11906</v>
      </c>
      <c r="AJ1104" t="s">
        <v>11907</v>
      </c>
      <c r="AK1104" t="s">
        <v>11908</v>
      </c>
      <c r="AL1104" t="s">
        <v>11909</v>
      </c>
    </row>
    <row r="1105" spans="1:61" x14ac:dyDescent="0.3">
      <c r="A1105" t="s">
        <v>11910</v>
      </c>
      <c r="B1105" t="str">
        <f>"0002430-24"</f>
        <v>0002430-24</v>
      </c>
      <c r="C1105" t="s">
        <v>1718</v>
      </c>
      <c r="D1105" t="s">
        <v>5893</v>
      </c>
      <c r="E1105">
        <v>720</v>
      </c>
      <c r="F1105">
        <v>720</v>
      </c>
      <c r="G1105">
        <v>60</v>
      </c>
      <c r="K1105">
        <v>0</v>
      </c>
      <c r="L1105" t="s">
        <v>333</v>
      </c>
      <c r="M1105">
        <v>0.55000000000000004</v>
      </c>
      <c r="O1105">
        <v>4630074147668</v>
      </c>
      <c r="Q1105" t="s">
        <v>1544</v>
      </c>
      <c r="R1105" t="s">
        <v>9851</v>
      </c>
      <c r="S1105">
        <v>20</v>
      </c>
      <c r="U1105" t="s">
        <v>11911</v>
      </c>
      <c r="V1105" t="s">
        <v>3302</v>
      </c>
      <c r="Y1105">
        <v>9404299000</v>
      </c>
      <c r="Z1105" t="s">
        <v>11912</v>
      </c>
      <c r="AA1105" t="s">
        <v>11913</v>
      </c>
      <c r="AB1105">
        <v>1040</v>
      </c>
      <c r="AC1105">
        <v>867</v>
      </c>
      <c r="AD1105" t="s">
        <v>240</v>
      </c>
      <c r="AE1105">
        <v>0</v>
      </c>
      <c r="AF1105">
        <v>0</v>
      </c>
      <c r="AG1105" t="s">
        <v>11914</v>
      </c>
      <c r="AH1105" t="s">
        <v>11915</v>
      </c>
      <c r="AI1105" t="s">
        <v>11916</v>
      </c>
      <c r="AJ1105" t="s">
        <v>11917</v>
      </c>
      <c r="AK1105" t="s">
        <v>11918</v>
      </c>
    </row>
    <row r="1106" spans="1:61" x14ac:dyDescent="0.3">
      <c r="A1106" t="s">
        <v>11919</v>
      </c>
      <c r="B1106" t="str">
        <f>"0003109-04"</f>
        <v>0003109-04</v>
      </c>
      <c r="C1106" t="s">
        <v>304</v>
      </c>
      <c r="D1106" t="s">
        <v>280</v>
      </c>
      <c r="E1106">
        <v>1290</v>
      </c>
      <c r="F1106">
        <v>800</v>
      </c>
      <c r="G1106">
        <v>160</v>
      </c>
      <c r="H1106">
        <v>124</v>
      </c>
      <c r="I1106">
        <v>67</v>
      </c>
      <c r="J1106">
        <v>107</v>
      </c>
      <c r="K1106" t="s">
        <v>11920</v>
      </c>
      <c r="L1106" s="1">
        <v>45765</v>
      </c>
      <c r="M1106">
        <v>16.600000000000001</v>
      </c>
      <c r="O1106">
        <v>4630074147750</v>
      </c>
      <c r="Q1106" t="s">
        <v>1544</v>
      </c>
      <c r="R1106" t="s">
        <v>1869</v>
      </c>
      <c r="S1106">
        <v>10</v>
      </c>
      <c r="U1106" t="s">
        <v>11921</v>
      </c>
      <c r="V1106" t="s">
        <v>1199</v>
      </c>
      <c r="Y1106">
        <v>9403500009</v>
      </c>
      <c r="Z1106" t="s">
        <v>11922</v>
      </c>
      <c r="AA1106" t="s">
        <v>11923</v>
      </c>
      <c r="AB1106">
        <v>12268</v>
      </c>
      <c r="AC1106">
        <v>10223</v>
      </c>
      <c r="AD1106" t="s">
        <v>288</v>
      </c>
      <c r="AE1106">
        <v>0</v>
      </c>
      <c r="AF1106">
        <v>0</v>
      </c>
      <c r="AG1106" t="s">
        <v>11924</v>
      </c>
      <c r="AH1106" t="s">
        <v>11925</v>
      </c>
      <c r="AI1106" t="s">
        <v>11926</v>
      </c>
      <c r="AJ1106" t="s">
        <v>11927</v>
      </c>
      <c r="AK1106" t="s">
        <v>11928</v>
      </c>
      <c r="AL1106" t="s">
        <v>11929</v>
      </c>
      <c r="AM1106" t="s">
        <v>11930</v>
      </c>
      <c r="AN1106" t="s">
        <v>11931</v>
      </c>
    </row>
    <row r="1107" spans="1:61" x14ac:dyDescent="0.3">
      <c r="A1107" t="s">
        <v>11932</v>
      </c>
      <c r="B1107" t="str">
        <f>"0003107-17"</f>
        <v>0003107-17</v>
      </c>
      <c r="C1107" t="s">
        <v>4091</v>
      </c>
      <c r="D1107" t="s">
        <v>280</v>
      </c>
      <c r="E1107">
        <v>1300</v>
      </c>
      <c r="F1107">
        <v>800</v>
      </c>
      <c r="G1107">
        <v>150</v>
      </c>
      <c r="H1107">
        <v>125</v>
      </c>
      <c r="I1107">
        <v>64</v>
      </c>
      <c r="J1107">
        <v>98</v>
      </c>
      <c r="K1107" t="s">
        <v>11933</v>
      </c>
      <c r="L1107" s="1">
        <v>45886</v>
      </c>
      <c r="M1107">
        <v>16</v>
      </c>
      <c r="O1107">
        <v>4630074147712</v>
      </c>
      <c r="Q1107" t="s">
        <v>1544</v>
      </c>
      <c r="R1107" t="s">
        <v>1869</v>
      </c>
      <c r="S1107">
        <v>10</v>
      </c>
      <c r="U1107" t="s">
        <v>11934</v>
      </c>
      <c r="V1107" t="s">
        <v>1199</v>
      </c>
      <c r="Y1107">
        <v>9403500009</v>
      </c>
      <c r="Z1107" t="s">
        <v>11935</v>
      </c>
      <c r="AA1107" t="s">
        <v>11936</v>
      </c>
      <c r="AB1107">
        <v>11524</v>
      </c>
      <c r="AC1107">
        <v>9603</v>
      </c>
      <c r="AD1107" t="s">
        <v>288</v>
      </c>
      <c r="AE1107">
        <v>0</v>
      </c>
      <c r="AF1107">
        <v>0</v>
      </c>
      <c r="AG1107" t="s">
        <v>11937</v>
      </c>
      <c r="AH1107" t="s">
        <v>11938</v>
      </c>
      <c r="AI1107" t="s">
        <v>11939</v>
      </c>
      <c r="AJ1107" t="s">
        <v>11940</v>
      </c>
      <c r="AK1107" t="s">
        <v>11941</v>
      </c>
      <c r="AL1107" t="s">
        <v>11942</v>
      </c>
      <c r="AM1107" t="s">
        <v>11943</v>
      </c>
      <c r="AN1107" t="s">
        <v>11944</v>
      </c>
      <c r="AO1107" t="s">
        <v>11945</v>
      </c>
      <c r="AP1107" t="s">
        <v>11946</v>
      </c>
      <c r="AQ1107" t="s">
        <v>11947</v>
      </c>
      <c r="AR1107" t="s">
        <v>11948</v>
      </c>
      <c r="AS1107" t="s">
        <v>11949</v>
      </c>
      <c r="AT1107" t="s">
        <v>11950</v>
      </c>
      <c r="AU1107" t="s">
        <v>11951</v>
      </c>
      <c r="AV1107" t="s">
        <v>11952</v>
      </c>
      <c r="AW1107" t="s">
        <v>11953</v>
      </c>
      <c r="AX1107" t="s">
        <v>11954</v>
      </c>
      <c r="AY1107" t="s">
        <v>11955</v>
      </c>
      <c r="AZ1107" t="s">
        <v>11956</v>
      </c>
      <c r="BA1107" t="s">
        <v>11957</v>
      </c>
      <c r="BB1107" t="s">
        <v>11958</v>
      </c>
      <c r="BC1107" t="s">
        <v>11959</v>
      </c>
      <c r="BD1107" t="s">
        <v>11960</v>
      </c>
      <c r="BE1107" t="s">
        <v>11961</v>
      </c>
      <c r="BF1107" t="s">
        <v>11962</v>
      </c>
      <c r="BG1107" t="s">
        <v>11963</v>
      </c>
      <c r="BH1107" t="s">
        <v>11964</v>
      </c>
      <c r="BI1107" t="s">
        <v>11965</v>
      </c>
    </row>
    <row r="1108" spans="1:61" x14ac:dyDescent="0.3">
      <c r="A1108" t="s">
        <v>11966</v>
      </c>
      <c r="B1108" t="str">
        <f>"0003107-16"</f>
        <v>0003107-16</v>
      </c>
      <c r="C1108" t="s">
        <v>1718</v>
      </c>
      <c r="D1108" t="s">
        <v>280</v>
      </c>
      <c r="E1108">
        <v>1300</v>
      </c>
      <c r="F1108">
        <v>800</v>
      </c>
      <c r="G1108">
        <v>150</v>
      </c>
      <c r="H1108">
        <v>125</v>
      </c>
      <c r="I1108">
        <v>64</v>
      </c>
      <c r="J1108">
        <v>98</v>
      </c>
      <c r="K1108" t="s">
        <v>11933</v>
      </c>
      <c r="L1108" s="1">
        <v>45886</v>
      </c>
      <c r="M1108">
        <v>16</v>
      </c>
      <c r="O1108">
        <v>4630074147729</v>
      </c>
      <c r="Q1108" t="s">
        <v>1544</v>
      </c>
      <c r="R1108" t="s">
        <v>1869</v>
      </c>
      <c r="S1108">
        <v>10</v>
      </c>
      <c r="U1108" t="s">
        <v>11934</v>
      </c>
      <c r="V1108" t="s">
        <v>1199</v>
      </c>
      <c r="Y1108">
        <v>9403500009</v>
      </c>
      <c r="Z1108" t="s">
        <v>11967</v>
      </c>
      <c r="AA1108" t="s">
        <v>11968</v>
      </c>
      <c r="AB1108">
        <v>11524</v>
      </c>
      <c r="AC1108">
        <v>9603</v>
      </c>
      <c r="AD1108" t="s">
        <v>288</v>
      </c>
      <c r="AE1108">
        <v>0</v>
      </c>
      <c r="AF1108">
        <v>4</v>
      </c>
      <c r="AG1108" t="s">
        <v>11969</v>
      </c>
      <c r="AH1108" t="s">
        <v>11970</v>
      </c>
      <c r="AI1108" t="s">
        <v>11971</v>
      </c>
      <c r="AJ1108" t="s">
        <v>11972</v>
      </c>
      <c r="AK1108" t="s">
        <v>11973</v>
      </c>
      <c r="AL1108" t="s">
        <v>11974</v>
      </c>
      <c r="AM1108" t="s">
        <v>11975</v>
      </c>
      <c r="AN1108" t="s">
        <v>11976</v>
      </c>
      <c r="AO1108" t="s">
        <v>11977</v>
      </c>
      <c r="AP1108" t="s">
        <v>11978</v>
      </c>
      <c r="AQ1108" t="s">
        <v>11979</v>
      </c>
      <c r="AR1108" t="s">
        <v>11980</v>
      </c>
      <c r="AS1108" t="s">
        <v>11981</v>
      </c>
      <c r="AT1108" t="s">
        <v>11982</v>
      </c>
      <c r="AU1108" t="s">
        <v>11983</v>
      </c>
      <c r="AV1108" t="s">
        <v>11984</v>
      </c>
      <c r="AW1108" t="s">
        <v>11985</v>
      </c>
    </row>
    <row r="1109" spans="1:61" x14ac:dyDescent="0.3">
      <c r="A1109" t="s">
        <v>11986</v>
      </c>
      <c r="B1109" t="str">
        <f>"0003107-24"</f>
        <v>0003107-24</v>
      </c>
      <c r="C1109" t="s">
        <v>9421</v>
      </c>
      <c r="D1109" t="s">
        <v>280</v>
      </c>
      <c r="E1109">
        <v>1290</v>
      </c>
      <c r="F1109">
        <v>770</v>
      </c>
      <c r="G1109">
        <v>130</v>
      </c>
      <c r="H1109">
        <v>125</v>
      </c>
      <c r="I1109">
        <v>64</v>
      </c>
      <c r="J1109">
        <v>98</v>
      </c>
      <c r="K1109" t="s">
        <v>11933</v>
      </c>
      <c r="L1109">
        <v>18</v>
      </c>
      <c r="M1109">
        <v>16</v>
      </c>
      <c r="O1109">
        <v>4630074147705</v>
      </c>
      <c r="Q1109" t="s">
        <v>1544</v>
      </c>
      <c r="R1109" t="s">
        <v>1869</v>
      </c>
      <c r="S1109">
        <v>10</v>
      </c>
      <c r="U1109" t="s">
        <v>11987</v>
      </c>
      <c r="V1109" t="s">
        <v>854</v>
      </c>
      <c r="Y1109">
        <v>9403500009</v>
      </c>
      <c r="Z1109" t="s">
        <v>11988</v>
      </c>
      <c r="AA1109" t="s">
        <v>11989</v>
      </c>
      <c r="AB1109">
        <v>10990</v>
      </c>
      <c r="AC1109">
        <v>9158</v>
      </c>
      <c r="AD1109" t="s">
        <v>288</v>
      </c>
      <c r="AE1109">
        <v>0</v>
      </c>
      <c r="AF1109">
        <v>0</v>
      </c>
      <c r="AG1109" t="s">
        <v>11990</v>
      </c>
      <c r="AH1109" t="s">
        <v>11991</v>
      </c>
      <c r="AI1109" t="s">
        <v>11992</v>
      </c>
      <c r="AJ1109" t="s">
        <v>11993</v>
      </c>
      <c r="AK1109" t="s">
        <v>11994</v>
      </c>
      <c r="AL1109" t="s">
        <v>11995</v>
      </c>
      <c r="AM1109" t="s">
        <v>11996</v>
      </c>
      <c r="AN1109" t="s">
        <v>11997</v>
      </c>
      <c r="AO1109" t="s">
        <v>11998</v>
      </c>
      <c r="AP1109" t="s">
        <v>11999</v>
      </c>
      <c r="AQ1109" t="s">
        <v>12000</v>
      </c>
      <c r="AR1109" t="s">
        <v>12001</v>
      </c>
      <c r="AS1109" t="s">
        <v>12002</v>
      </c>
      <c r="AT1109" t="s">
        <v>12003</v>
      </c>
    </row>
    <row r="1110" spans="1:61" x14ac:dyDescent="0.3">
      <c r="A1110" t="s">
        <v>12004</v>
      </c>
      <c r="B1110" t="str">
        <f>"0003107.1-04"</f>
        <v>0003107.1-04</v>
      </c>
      <c r="C1110" t="s">
        <v>304</v>
      </c>
      <c r="D1110" t="s">
        <v>280</v>
      </c>
      <c r="E1110">
        <v>870</v>
      </c>
      <c r="F1110">
        <v>310</v>
      </c>
      <c r="G1110">
        <v>80</v>
      </c>
      <c r="K1110">
        <v>0</v>
      </c>
      <c r="L1110" s="1">
        <v>45661</v>
      </c>
      <c r="M1110">
        <v>3.4</v>
      </c>
      <c r="O1110">
        <v>4630074147736</v>
      </c>
      <c r="Q1110" t="s">
        <v>1544</v>
      </c>
      <c r="S1110">
        <v>20</v>
      </c>
      <c r="U1110" t="s">
        <v>12005</v>
      </c>
      <c r="V1110" t="s">
        <v>6050</v>
      </c>
      <c r="Y1110">
        <v>9403903000</v>
      </c>
      <c r="Z1110" t="s">
        <v>12006</v>
      </c>
      <c r="AA1110" t="s">
        <v>12007</v>
      </c>
      <c r="AB1110">
        <v>3367</v>
      </c>
      <c r="AC1110">
        <v>2806</v>
      </c>
      <c r="AD1110" t="s">
        <v>3477</v>
      </c>
      <c r="AE1110">
        <v>0</v>
      </c>
      <c r="AF1110">
        <v>2</v>
      </c>
      <c r="AG1110" t="s">
        <v>12008</v>
      </c>
      <c r="AH1110" t="s">
        <v>12009</v>
      </c>
      <c r="AI1110" t="s">
        <v>12010</v>
      </c>
      <c r="AJ1110" t="s">
        <v>12011</v>
      </c>
      <c r="AK1110" t="s">
        <v>12012</v>
      </c>
      <c r="AL1110" t="s">
        <v>12013</v>
      </c>
      <c r="AM1110" t="s">
        <v>12014</v>
      </c>
      <c r="AN1110" t="s">
        <v>12015</v>
      </c>
    </row>
    <row r="1111" spans="1:61" x14ac:dyDescent="0.3">
      <c r="A1111" t="s">
        <v>12016</v>
      </c>
      <c r="B1111" t="str">
        <f>"0002406.9"</f>
        <v>0002406.9</v>
      </c>
      <c r="C1111" t="s">
        <v>304</v>
      </c>
      <c r="D1111" t="s">
        <v>1050</v>
      </c>
      <c r="E1111">
        <v>2095</v>
      </c>
      <c r="F1111">
        <v>995</v>
      </c>
      <c r="G1111">
        <v>407</v>
      </c>
      <c r="H1111">
        <v>204</v>
      </c>
      <c r="J1111">
        <v>116</v>
      </c>
      <c r="K1111">
        <v>0</v>
      </c>
      <c r="L1111">
        <v>152</v>
      </c>
      <c r="M1111">
        <v>145.6</v>
      </c>
      <c r="N1111">
        <v>0.2</v>
      </c>
      <c r="O1111">
        <v>4630074147071</v>
      </c>
      <c r="Q1111" t="s">
        <v>1544</v>
      </c>
      <c r="R1111" t="s">
        <v>1869</v>
      </c>
      <c r="S1111">
        <v>20</v>
      </c>
      <c r="U1111" t="s">
        <v>12017</v>
      </c>
      <c r="V1111" t="s">
        <v>2632</v>
      </c>
      <c r="Y1111">
        <v>9403500001</v>
      </c>
      <c r="Z1111" t="s">
        <v>12018</v>
      </c>
      <c r="AA1111" t="s">
        <v>12019</v>
      </c>
      <c r="AB1111">
        <v>20990</v>
      </c>
      <c r="AC1111">
        <v>17492</v>
      </c>
      <c r="AD1111" t="s">
        <v>2592</v>
      </c>
      <c r="AE1111">
        <v>0</v>
      </c>
      <c r="AF1111">
        <v>15</v>
      </c>
      <c r="AG1111" t="s">
        <v>12020</v>
      </c>
      <c r="AH1111" t="s">
        <v>12021</v>
      </c>
      <c r="AI1111" t="s">
        <v>12022</v>
      </c>
      <c r="AJ1111" t="s">
        <v>12023</v>
      </c>
      <c r="AK1111" t="s">
        <v>12024</v>
      </c>
      <c r="AL1111" t="s">
        <v>12025</v>
      </c>
      <c r="AM1111" t="s">
        <v>12026</v>
      </c>
      <c r="AN1111" t="s">
        <v>12027</v>
      </c>
      <c r="AO1111" t="s">
        <v>12028</v>
      </c>
      <c r="AP1111" t="s">
        <v>12029</v>
      </c>
      <c r="AQ1111" t="s">
        <v>12030</v>
      </c>
      <c r="AR1111" t="s">
        <v>12031</v>
      </c>
      <c r="AS1111" t="s">
        <v>12032</v>
      </c>
      <c r="AT1111" t="s">
        <v>12033</v>
      </c>
      <c r="AU1111" t="s">
        <v>12034</v>
      </c>
      <c r="AV1111" t="s">
        <v>12035</v>
      </c>
      <c r="AW1111" t="s">
        <v>12036</v>
      </c>
    </row>
    <row r="1112" spans="1:61" x14ac:dyDescent="0.3">
      <c r="A1112" t="s">
        <v>12037</v>
      </c>
      <c r="B1112" t="str">
        <f>"0002408-9"</f>
        <v>0002408-9</v>
      </c>
      <c r="C1112" t="s">
        <v>5874</v>
      </c>
      <c r="D1112" t="s">
        <v>1551</v>
      </c>
      <c r="E1112">
        <v>830</v>
      </c>
      <c r="F1112">
        <v>380</v>
      </c>
      <c r="G1112">
        <v>250</v>
      </c>
      <c r="K1112">
        <v>0</v>
      </c>
      <c r="L1112" s="1">
        <v>45720</v>
      </c>
      <c r="M1112">
        <v>3.4</v>
      </c>
      <c r="O1112">
        <v>4630074147132</v>
      </c>
      <c r="Q1112" t="s">
        <v>3553</v>
      </c>
      <c r="R1112" t="s">
        <v>11190</v>
      </c>
      <c r="S1112">
        <v>20</v>
      </c>
      <c r="U1112" t="s">
        <v>10459</v>
      </c>
      <c r="Y1112">
        <v>9401710009</v>
      </c>
      <c r="Z1112" t="s">
        <v>12038</v>
      </c>
      <c r="AA1112" t="s">
        <v>12039</v>
      </c>
      <c r="AB1112">
        <v>2750</v>
      </c>
      <c r="AC1112">
        <v>2292</v>
      </c>
      <c r="AD1112" t="s">
        <v>7193</v>
      </c>
      <c r="AE1112">
        <v>0</v>
      </c>
      <c r="AF1112">
        <v>0</v>
      </c>
      <c r="AG1112" t="s">
        <v>12040</v>
      </c>
      <c r="AH1112" t="s">
        <v>12041</v>
      </c>
      <c r="AI1112" t="s">
        <v>12042</v>
      </c>
      <c r="AJ1112" t="s">
        <v>12043</v>
      </c>
      <c r="AK1112" t="s">
        <v>12044</v>
      </c>
      <c r="AL1112" t="s">
        <v>12045</v>
      </c>
      <c r="AM1112" t="s">
        <v>12046</v>
      </c>
      <c r="AN1112" t="s">
        <v>12047</v>
      </c>
      <c r="AO1112" t="s">
        <v>12048</v>
      </c>
    </row>
    <row r="1113" spans="1:61" x14ac:dyDescent="0.3">
      <c r="A1113" t="s">
        <v>12049</v>
      </c>
      <c r="B1113" t="str">
        <f>"0002410-02"</f>
        <v>0002410-02</v>
      </c>
      <c r="C1113" t="s">
        <v>116</v>
      </c>
      <c r="D1113" t="s">
        <v>1551</v>
      </c>
      <c r="E1113">
        <v>830</v>
      </c>
      <c r="F1113">
        <v>380</v>
      </c>
      <c r="G1113">
        <v>250</v>
      </c>
      <c r="K1113">
        <v>0</v>
      </c>
      <c r="L1113" s="1">
        <v>45720</v>
      </c>
      <c r="M1113">
        <v>3.4</v>
      </c>
      <c r="O1113">
        <v>4630074147125</v>
      </c>
      <c r="Q1113" t="s">
        <v>3553</v>
      </c>
      <c r="R1113" t="s">
        <v>4348</v>
      </c>
      <c r="S1113">
        <v>20</v>
      </c>
      <c r="U1113" t="s">
        <v>10459</v>
      </c>
      <c r="Y1113">
        <v>9401710009</v>
      </c>
      <c r="Z1113" t="s">
        <v>12050</v>
      </c>
      <c r="AA1113" t="s">
        <v>12051</v>
      </c>
      <c r="AB1113">
        <v>2750</v>
      </c>
      <c r="AC1113">
        <v>2292</v>
      </c>
      <c r="AD1113" t="s">
        <v>7193</v>
      </c>
      <c r="AE1113">
        <v>0</v>
      </c>
      <c r="AF1113">
        <v>0</v>
      </c>
      <c r="AG1113" t="s">
        <v>12052</v>
      </c>
      <c r="AH1113" t="s">
        <v>12053</v>
      </c>
      <c r="AI1113" t="s">
        <v>12054</v>
      </c>
      <c r="AJ1113" t="s">
        <v>12055</v>
      </c>
      <c r="AK1113" t="s">
        <v>12056</v>
      </c>
      <c r="AL1113" t="s">
        <v>12057</v>
      </c>
      <c r="AM1113" t="s">
        <v>12058</v>
      </c>
      <c r="AN1113" t="s">
        <v>12059</v>
      </c>
      <c r="AO1113" t="s">
        <v>12060</v>
      </c>
      <c r="AP1113" t="s">
        <v>12061</v>
      </c>
    </row>
    <row r="1114" spans="1:61" x14ac:dyDescent="0.3">
      <c r="A1114" t="s">
        <v>12062</v>
      </c>
      <c r="B1114" t="str">
        <f>"0002429-24"</f>
        <v>0002429-24</v>
      </c>
      <c r="C1114" t="s">
        <v>1718</v>
      </c>
      <c r="D1114" t="s">
        <v>5893</v>
      </c>
      <c r="E1114">
        <v>720</v>
      </c>
      <c r="F1114">
        <v>720</v>
      </c>
      <c r="G1114">
        <v>60</v>
      </c>
      <c r="K1114">
        <v>0</v>
      </c>
      <c r="L1114" t="s">
        <v>333</v>
      </c>
      <c r="M1114">
        <v>0.55000000000000004</v>
      </c>
      <c r="O1114">
        <v>4630074147620</v>
      </c>
      <c r="Q1114" t="s">
        <v>1544</v>
      </c>
      <c r="R1114" t="s">
        <v>7139</v>
      </c>
      <c r="S1114">
        <v>20</v>
      </c>
      <c r="U1114" t="s">
        <v>12063</v>
      </c>
      <c r="V1114" t="s">
        <v>3302</v>
      </c>
      <c r="Y1114">
        <v>9404299000</v>
      </c>
      <c r="Z1114" t="s">
        <v>12064</v>
      </c>
      <c r="AA1114" t="s">
        <v>12065</v>
      </c>
      <c r="AB1114">
        <v>1040</v>
      </c>
      <c r="AC1114">
        <v>867</v>
      </c>
      <c r="AD1114" t="s">
        <v>240</v>
      </c>
      <c r="AE1114">
        <v>0</v>
      </c>
      <c r="AF1114">
        <v>2</v>
      </c>
      <c r="AG1114" t="s">
        <v>12066</v>
      </c>
      <c r="AH1114" t="s">
        <v>12067</v>
      </c>
      <c r="AI1114" t="s">
        <v>12068</v>
      </c>
      <c r="AJ1114" t="s">
        <v>12069</v>
      </c>
      <c r="AK1114" t="s">
        <v>12070</v>
      </c>
    </row>
    <row r="1115" spans="1:61" x14ac:dyDescent="0.3">
      <c r="A1115" t="s">
        <v>12071</v>
      </c>
      <c r="B1115" t="str">
        <f>"0003109-03"</f>
        <v>0003109-03</v>
      </c>
      <c r="C1115" t="s">
        <v>419</v>
      </c>
      <c r="D1115" t="s">
        <v>280</v>
      </c>
      <c r="E1115">
        <v>1290</v>
      </c>
      <c r="F1115">
        <v>800</v>
      </c>
      <c r="G1115">
        <v>160</v>
      </c>
      <c r="H1115">
        <v>124</v>
      </c>
      <c r="I1115">
        <v>67</v>
      </c>
      <c r="J1115">
        <v>107</v>
      </c>
      <c r="K1115" t="s">
        <v>11920</v>
      </c>
      <c r="L1115" s="1">
        <v>45765</v>
      </c>
      <c r="M1115">
        <v>16.600000000000001</v>
      </c>
      <c r="O1115">
        <v>4630074147767</v>
      </c>
      <c r="Q1115" t="s">
        <v>1544</v>
      </c>
      <c r="R1115" t="s">
        <v>1869</v>
      </c>
      <c r="S1115">
        <v>10</v>
      </c>
      <c r="U1115" t="s">
        <v>11921</v>
      </c>
      <c r="V1115" t="s">
        <v>1199</v>
      </c>
      <c r="Y1115">
        <v>9403500009</v>
      </c>
      <c r="Z1115" t="s">
        <v>12072</v>
      </c>
      <c r="AA1115" t="s">
        <v>12073</v>
      </c>
      <c r="AB1115">
        <v>12268</v>
      </c>
      <c r="AC1115">
        <v>10223</v>
      </c>
      <c r="AD1115" t="s">
        <v>288</v>
      </c>
      <c r="AE1115">
        <v>0</v>
      </c>
      <c r="AF1115">
        <v>0</v>
      </c>
      <c r="AG1115" t="s">
        <v>12074</v>
      </c>
      <c r="AH1115" t="s">
        <v>12075</v>
      </c>
      <c r="AI1115" t="s">
        <v>12076</v>
      </c>
      <c r="AJ1115" t="s">
        <v>12077</v>
      </c>
      <c r="AK1115" t="s">
        <v>12078</v>
      </c>
      <c r="AL1115" t="s">
        <v>12079</v>
      </c>
      <c r="AM1115" t="s">
        <v>12080</v>
      </c>
      <c r="AN1115" t="s">
        <v>12081</v>
      </c>
      <c r="AO1115" t="s">
        <v>12082</v>
      </c>
      <c r="AP1115" t="s">
        <v>12083</v>
      </c>
      <c r="AQ1115" t="s">
        <v>12084</v>
      </c>
      <c r="AR1115" t="s">
        <v>12085</v>
      </c>
      <c r="AS1115" t="s">
        <v>12086</v>
      </c>
    </row>
    <row r="1116" spans="1:61" x14ac:dyDescent="0.3">
      <c r="A1116" t="s">
        <v>12087</v>
      </c>
      <c r="B1116" t="str">
        <f>"0002385.11"</f>
        <v>0002385.11</v>
      </c>
      <c r="C1116" t="s">
        <v>1093</v>
      </c>
      <c r="D1116" t="s">
        <v>1050</v>
      </c>
      <c r="E1116">
        <v>1760</v>
      </c>
      <c r="F1116">
        <v>720</v>
      </c>
      <c r="G1116">
        <v>210</v>
      </c>
      <c r="H1116">
        <v>170</v>
      </c>
      <c r="I1116">
        <v>63</v>
      </c>
      <c r="J1116">
        <v>108</v>
      </c>
      <c r="K1116" t="s">
        <v>11578</v>
      </c>
      <c r="L1116">
        <v>84</v>
      </c>
      <c r="M1116">
        <v>80</v>
      </c>
      <c r="N1116">
        <v>0.5</v>
      </c>
      <c r="O1116">
        <v>4630074146197</v>
      </c>
      <c r="Q1116" t="s">
        <v>88</v>
      </c>
      <c r="S1116">
        <v>10</v>
      </c>
      <c r="U1116" t="s">
        <v>11579</v>
      </c>
      <c r="V1116" t="s">
        <v>11580</v>
      </c>
      <c r="W1116" t="s">
        <v>11581</v>
      </c>
      <c r="X1116" t="s">
        <v>11582</v>
      </c>
      <c r="Y1116" t="s">
        <v>11583</v>
      </c>
      <c r="Z1116" t="s">
        <v>12088</v>
      </c>
      <c r="AA1116" t="s">
        <v>1132</v>
      </c>
      <c r="AD1116">
        <v>9403500009</v>
      </c>
      <c r="AE1116" t="s">
        <v>12089</v>
      </c>
      <c r="AF1116" t="s">
        <v>12090</v>
      </c>
      <c r="AG1116">
        <v>14990</v>
      </c>
      <c r="AH1116">
        <v>12492</v>
      </c>
      <c r="AI1116" t="s">
        <v>1057</v>
      </c>
      <c r="AJ1116">
        <v>0</v>
      </c>
      <c r="AK1116">
        <v>0</v>
      </c>
      <c r="AL1116" t="s">
        <v>12091</v>
      </c>
      <c r="AM1116" t="s">
        <v>12092</v>
      </c>
      <c r="AN1116" t="s">
        <v>12093</v>
      </c>
      <c r="AO1116" t="s">
        <v>12094</v>
      </c>
      <c r="AP1116" t="s">
        <v>12095</v>
      </c>
      <c r="AQ1116" t="s">
        <v>12096</v>
      </c>
      <c r="AR1116" t="s">
        <v>12097</v>
      </c>
      <c r="AS1116" t="s">
        <v>12098</v>
      </c>
      <c r="AT1116" t="s">
        <v>12099</v>
      </c>
      <c r="AU1116" t="s">
        <v>12100</v>
      </c>
      <c r="AV1116" t="s">
        <v>12101</v>
      </c>
      <c r="AW1116" t="s">
        <v>12102</v>
      </c>
      <c r="AX1116" t="s">
        <v>12103</v>
      </c>
      <c r="AY1116" t="s">
        <v>12104</v>
      </c>
      <c r="AZ1116" t="s">
        <v>12105</v>
      </c>
      <c r="BA1116" t="s">
        <v>12106</v>
      </c>
      <c r="BB1116" t="s">
        <v>12107</v>
      </c>
      <c r="BC1116" t="s">
        <v>12108</v>
      </c>
      <c r="BD1116" t="s">
        <v>12109</v>
      </c>
      <c r="BE1116" t="s">
        <v>12110</v>
      </c>
      <c r="BF1116" t="s">
        <v>12111</v>
      </c>
    </row>
    <row r="1117" spans="1:61" x14ac:dyDescent="0.3">
      <c r="A1117" t="s">
        <v>12112</v>
      </c>
      <c r="B1117" t="str">
        <f>"0002320-2"</f>
        <v>0002320-2</v>
      </c>
      <c r="C1117" t="s">
        <v>116</v>
      </c>
      <c r="D1117" t="s">
        <v>110</v>
      </c>
      <c r="E1117">
        <v>250</v>
      </c>
      <c r="F1117">
        <v>90</v>
      </c>
      <c r="G1117">
        <v>300</v>
      </c>
      <c r="K1117">
        <v>0</v>
      </c>
      <c r="L1117" t="s">
        <v>333</v>
      </c>
      <c r="M1117">
        <v>0.42</v>
      </c>
      <c r="O1117">
        <v>4630074144162</v>
      </c>
      <c r="Q1117" t="s">
        <v>3553</v>
      </c>
      <c r="R1117" t="s">
        <v>4348</v>
      </c>
      <c r="S1117">
        <v>20</v>
      </c>
      <c r="U1117" t="s">
        <v>12113</v>
      </c>
      <c r="V1117" t="s">
        <v>222</v>
      </c>
      <c r="Y1117">
        <v>4202929800</v>
      </c>
      <c r="Z1117" t="s">
        <v>12114</v>
      </c>
      <c r="AA1117" t="s">
        <v>12115</v>
      </c>
      <c r="AB1117">
        <v>1750</v>
      </c>
      <c r="AC1117">
        <v>1458</v>
      </c>
      <c r="AD1117" t="s">
        <v>760</v>
      </c>
      <c r="AE1117">
        <v>0</v>
      </c>
      <c r="AF1117">
        <v>0</v>
      </c>
      <c r="AG1117" t="s">
        <v>12116</v>
      </c>
      <c r="AH1117" t="s">
        <v>12117</v>
      </c>
      <c r="AI1117" t="s">
        <v>12118</v>
      </c>
      <c r="AJ1117" t="s">
        <v>12119</v>
      </c>
      <c r="AK1117" t="s">
        <v>12120</v>
      </c>
      <c r="AL1117" t="s">
        <v>12121</v>
      </c>
      <c r="AM1117" t="s">
        <v>12122</v>
      </c>
      <c r="AN1117" t="s">
        <v>12123</v>
      </c>
      <c r="AO1117" t="s">
        <v>12124</v>
      </c>
    </row>
    <row r="1118" spans="1:61" x14ac:dyDescent="0.3">
      <c r="A1118" t="s">
        <v>12125</v>
      </c>
      <c r="B1118" t="str">
        <f>"0002374-02"</f>
        <v>0002374-02</v>
      </c>
      <c r="C1118" t="s">
        <v>116</v>
      </c>
      <c r="D1118" t="s">
        <v>305</v>
      </c>
      <c r="E1118">
        <v>1250</v>
      </c>
      <c r="F1118">
        <v>760</v>
      </c>
      <c r="G1118">
        <v>195</v>
      </c>
      <c r="K1118">
        <v>0</v>
      </c>
      <c r="L1118">
        <v>8</v>
      </c>
      <c r="M1118">
        <v>6.3</v>
      </c>
      <c r="O1118">
        <v>4630074145855</v>
      </c>
      <c r="Q1118" t="s">
        <v>3553</v>
      </c>
      <c r="R1118" t="s">
        <v>4348</v>
      </c>
      <c r="S1118">
        <v>20</v>
      </c>
      <c r="U1118" t="s">
        <v>12126</v>
      </c>
      <c r="Y1118">
        <v>9401710009</v>
      </c>
      <c r="Z1118" t="s">
        <v>12127</v>
      </c>
      <c r="AA1118" t="s">
        <v>12128</v>
      </c>
      <c r="AB1118">
        <v>3990</v>
      </c>
      <c r="AC1118">
        <v>3325</v>
      </c>
      <c r="AD1118" t="s">
        <v>101</v>
      </c>
      <c r="AE1118">
        <v>0</v>
      </c>
      <c r="AF1118">
        <v>0</v>
      </c>
      <c r="AG1118" t="s">
        <v>12129</v>
      </c>
      <c r="AH1118" t="s">
        <v>12130</v>
      </c>
      <c r="AI1118" t="s">
        <v>12131</v>
      </c>
      <c r="AJ1118" t="s">
        <v>12132</v>
      </c>
      <c r="AK1118" t="s">
        <v>12133</v>
      </c>
      <c r="AL1118" t="s">
        <v>12134</v>
      </c>
      <c r="AM1118" t="s">
        <v>12135</v>
      </c>
      <c r="AN1118" t="s">
        <v>12136</v>
      </c>
    </row>
    <row r="1119" spans="1:61" x14ac:dyDescent="0.3">
      <c r="A1119" t="s">
        <v>12137</v>
      </c>
      <c r="B1119" t="str">
        <f>"0002434-24"</f>
        <v>0002434-24</v>
      </c>
      <c r="C1119" t="s">
        <v>1718</v>
      </c>
      <c r="D1119" t="s">
        <v>5893</v>
      </c>
      <c r="E1119">
        <v>720</v>
      </c>
      <c r="F1119">
        <v>720</v>
      </c>
      <c r="G1119">
        <v>60</v>
      </c>
      <c r="H1119">
        <v>65</v>
      </c>
      <c r="I1119">
        <v>65</v>
      </c>
      <c r="K1119">
        <v>0</v>
      </c>
      <c r="L1119" t="s">
        <v>333</v>
      </c>
      <c r="M1119">
        <v>0.55000000000000004</v>
      </c>
      <c r="O1119">
        <v>4630074147811</v>
      </c>
      <c r="Q1119" t="s">
        <v>1544</v>
      </c>
      <c r="R1119" t="s">
        <v>4248</v>
      </c>
      <c r="S1119">
        <v>20</v>
      </c>
      <c r="U1119" t="s">
        <v>12138</v>
      </c>
      <c r="V1119" t="s">
        <v>3302</v>
      </c>
      <c r="Y1119">
        <v>9404299000</v>
      </c>
      <c r="Z1119" t="s">
        <v>12139</v>
      </c>
      <c r="AA1119" t="s">
        <v>12140</v>
      </c>
      <c r="AB1119">
        <v>998</v>
      </c>
      <c r="AC1119">
        <v>832</v>
      </c>
      <c r="AD1119" t="s">
        <v>240</v>
      </c>
      <c r="AE1119">
        <v>0</v>
      </c>
      <c r="AF1119">
        <v>0</v>
      </c>
      <c r="AG1119" t="s">
        <v>12141</v>
      </c>
      <c r="AH1119" t="s">
        <v>12142</v>
      </c>
      <c r="AI1119" t="s">
        <v>12143</v>
      </c>
      <c r="AJ1119" t="s">
        <v>12144</v>
      </c>
    </row>
    <row r="1120" spans="1:61" x14ac:dyDescent="0.3">
      <c r="A1120" t="s">
        <v>12145</v>
      </c>
      <c r="B1120" t="str">
        <f>"0002431-3"</f>
        <v>0002431-3</v>
      </c>
      <c r="C1120" t="s">
        <v>1644</v>
      </c>
      <c r="D1120" t="s">
        <v>2290</v>
      </c>
      <c r="E1120">
        <v>840</v>
      </c>
      <c r="F1120">
        <v>680</v>
      </c>
      <c r="G1120">
        <v>40</v>
      </c>
      <c r="K1120">
        <v>0</v>
      </c>
      <c r="L1120" t="s">
        <v>2291</v>
      </c>
      <c r="M1120">
        <v>0.6</v>
      </c>
      <c r="O1120">
        <v>4630074147675</v>
      </c>
      <c r="Q1120" t="s">
        <v>1544</v>
      </c>
      <c r="R1120" t="s">
        <v>10615</v>
      </c>
      <c r="S1120">
        <v>20</v>
      </c>
      <c r="U1120" t="s">
        <v>11881</v>
      </c>
      <c r="Y1120">
        <v>9404299000</v>
      </c>
      <c r="Z1120" t="s">
        <v>12146</v>
      </c>
      <c r="AA1120" t="s">
        <v>12147</v>
      </c>
      <c r="AB1120">
        <v>1290</v>
      </c>
      <c r="AC1120">
        <v>1075</v>
      </c>
      <c r="AD1120" t="s">
        <v>240</v>
      </c>
      <c r="AE1120">
        <v>0</v>
      </c>
      <c r="AF1120">
        <v>0</v>
      </c>
      <c r="AG1120" t="s">
        <v>12148</v>
      </c>
      <c r="AH1120" t="s">
        <v>12149</v>
      </c>
      <c r="AI1120" t="s">
        <v>12150</v>
      </c>
      <c r="AJ1120" t="s">
        <v>12151</v>
      </c>
      <c r="AK1120" t="s">
        <v>12152</v>
      </c>
      <c r="AL1120" t="s">
        <v>12153</v>
      </c>
      <c r="AM1120" t="s">
        <v>12154</v>
      </c>
      <c r="AN1120" t="s">
        <v>12155</v>
      </c>
    </row>
    <row r="1121" spans="1:43" x14ac:dyDescent="0.3">
      <c r="A1121" t="s">
        <v>12156</v>
      </c>
      <c r="B1121" t="str">
        <f>"0002432-6"</f>
        <v>0002432-6</v>
      </c>
      <c r="C1121" t="s">
        <v>5874</v>
      </c>
      <c r="D1121" t="s">
        <v>2290</v>
      </c>
      <c r="E1121">
        <v>840</v>
      </c>
      <c r="F1121">
        <v>680</v>
      </c>
      <c r="G1121">
        <v>40</v>
      </c>
      <c r="K1121">
        <v>0</v>
      </c>
      <c r="L1121" t="s">
        <v>2291</v>
      </c>
      <c r="M1121">
        <v>0.6</v>
      </c>
      <c r="O1121">
        <v>4630074147682</v>
      </c>
      <c r="Q1121" t="s">
        <v>1544</v>
      </c>
      <c r="R1121" t="s">
        <v>12157</v>
      </c>
      <c r="S1121">
        <v>20</v>
      </c>
      <c r="U1121" t="s">
        <v>11881</v>
      </c>
      <c r="Y1121">
        <v>9404299000</v>
      </c>
      <c r="Z1121" t="s">
        <v>12158</v>
      </c>
      <c r="AA1121" t="s">
        <v>12159</v>
      </c>
      <c r="AB1121">
        <v>1290</v>
      </c>
      <c r="AC1121">
        <v>1075</v>
      </c>
      <c r="AD1121" t="s">
        <v>240</v>
      </c>
      <c r="AE1121">
        <v>0</v>
      </c>
      <c r="AF1121">
        <v>0</v>
      </c>
      <c r="AG1121" t="s">
        <v>12160</v>
      </c>
      <c r="AH1121" t="s">
        <v>12161</v>
      </c>
      <c r="AI1121" t="s">
        <v>12162</v>
      </c>
      <c r="AJ1121" t="s">
        <v>12163</v>
      </c>
      <c r="AK1121" t="s">
        <v>12164</v>
      </c>
      <c r="AL1121" t="s">
        <v>12165</v>
      </c>
      <c r="AM1121" t="s">
        <v>12166</v>
      </c>
      <c r="AN1121" t="s">
        <v>12167</v>
      </c>
    </row>
    <row r="1122" spans="1:43" x14ac:dyDescent="0.3">
      <c r="A1122" t="s">
        <v>12168</v>
      </c>
      <c r="B1122" t="str">
        <f>"0002441.47"</f>
        <v>0002441.47</v>
      </c>
      <c r="C1122" t="s">
        <v>3704</v>
      </c>
      <c r="D1122" t="s">
        <v>1050</v>
      </c>
      <c r="E1122">
        <v>0</v>
      </c>
      <c r="F1122">
        <v>0</v>
      </c>
      <c r="G1122">
        <v>0</v>
      </c>
      <c r="K1122">
        <v>0</v>
      </c>
      <c r="L1122" t="s">
        <v>12169</v>
      </c>
      <c r="M1122">
        <v>17.600000000000001</v>
      </c>
      <c r="N1122">
        <v>0.5</v>
      </c>
      <c r="O1122">
        <v>4630074147972</v>
      </c>
      <c r="Q1122" t="s">
        <v>1544</v>
      </c>
      <c r="S1122">
        <v>20</v>
      </c>
      <c r="U1122" t="s">
        <v>12170</v>
      </c>
      <c r="V1122" t="s">
        <v>3838</v>
      </c>
      <c r="Y1122">
        <v>9403105100</v>
      </c>
      <c r="Z1122" t="s">
        <v>12171</v>
      </c>
      <c r="AA1122" t="s">
        <v>12172</v>
      </c>
      <c r="AB1122">
        <v>15310</v>
      </c>
      <c r="AC1122">
        <v>12758</v>
      </c>
      <c r="AD1122" t="s">
        <v>3841</v>
      </c>
      <c r="AE1122">
        <v>0</v>
      </c>
      <c r="AF1122">
        <v>1</v>
      </c>
      <c r="AG1122" t="s">
        <v>12173</v>
      </c>
      <c r="AH1122" t="s">
        <v>12174</v>
      </c>
    </row>
    <row r="1123" spans="1:43" x14ac:dyDescent="0.3">
      <c r="A1123" t="s">
        <v>12175</v>
      </c>
      <c r="B1123" t="str">
        <f>"0002441.69"</f>
        <v>0002441.69</v>
      </c>
      <c r="C1123" t="s">
        <v>1397</v>
      </c>
      <c r="D1123" t="s">
        <v>1050</v>
      </c>
      <c r="E1123">
        <v>0</v>
      </c>
      <c r="F1123">
        <v>0</v>
      </c>
      <c r="G1123">
        <v>0</v>
      </c>
      <c r="K1123">
        <v>0</v>
      </c>
      <c r="L1123" t="s">
        <v>12169</v>
      </c>
      <c r="M1123">
        <v>17.600000000000001</v>
      </c>
      <c r="O1123">
        <v>4630074147989</v>
      </c>
      <c r="Q1123" t="s">
        <v>1544</v>
      </c>
      <c r="S1123">
        <v>20</v>
      </c>
      <c r="U1123" t="s">
        <v>12176</v>
      </c>
      <c r="V1123" t="s">
        <v>3838</v>
      </c>
      <c r="Y1123">
        <v>9403105100</v>
      </c>
      <c r="Z1123" t="s">
        <v>12177</v>
      </c>
      <c r="AA1123" t="s">
        <v>12178</v>
      </c>
      <c r="AB1123">
        <v>15310</v>
      </c>
      <c r="AC1123">
        <v>12758</v>
      </c>
      <c r="AD1123" t="s">
        <v>3841</v>
      </c>
      <c r="AE1123">
        <v>0</v>
      </c>
      <c r="AF1123">
        <v>0</v>
      </c>
      <c r="AG1123" t="s">
        <v>12179</v>
      </c>
      <c r="AH1123" t="s">
        <v>12180</v>
      </c>
      <c r="AI1123" t="s">
        <v>12181</v>
      </c>
      <c r="AJ1123" t="s">
        <v>12182</v>
      </c>
      <c r="AK1123" t="s">
        <v>12183</v>
      </c>
      <c r="AL1123" t="s">
        <v>12184</v>
      </c>
      <c r="AM1123" t="s">
        <v>12185</v>
      </c>
      <c r="AN1123" t="s">
        <v>12186</v>
      </c>
      <c r="AO1123" t="s">
        <v>12187</v>
      </c>
      <c r="AP1123" t="s">
        <v>12188</v>
      </c>
    </row>
    <row r="1124" spans="1:43" x14ac:dyDescent="0.3">
      <c r="A1124" t="s">
        <v>12189</v>
      </c>
      <c r="B1124" t="str">
        <f>"0002441.55"</f>
        <v>0002441.55</v>
      </c>
      <c r="C1124" t="s">
        <v>1718</v>
      </c>
      <c r="D1124" t="s">
        <v>1050</v>
      </c>
      <c r="E1124">
        <v>0</v>
      </c>
      <c r="F1124">
        <v>0</v>
      </c>
      <c r="G1124">
        <v>0</v>
      </c>
      <c r="K1124">
        <v>0</v>
      </c>
      <c r="L1124" t="s">
        <v>12169</v>
      </c>
      <c r="M1124">
        <v>17.600000000000001</v>
      </c>
      <c r="N1124">
        <v>0.5</v>
      </c>
      <c r="O1124">
        <v>4630074147996</v>
      </c>
      <c r="Q1124" t="s">
        <v>1544</v>
      </c>
      <c r="S1124">
        <v>20</v>
      </c>
      <c r="U1124" t="s">
        <v>12190</v>
      </c>
      <c r="V1124" t="s">
        <v>3838</v>
      </c>
      <c r="Y1124">
        <v>9403105100</v>
      </c>
      <c r="Z1124" t="s">
        <v>12191</v>
      </c>
      <c r="AA1124" t="s">
        <v>12192</v>
      </c>
      <c r="AB1124">
        <v>15310</v>
      </c>
      <c r="AC1124">
        <v>12758</v>
      </c>
      <c r="AD1124" t="s">
        <v>3841</v>
      </c>
      <c r="AE1124">
        <v>0</v>
      </c>
      <c r="AF1124">
        <v>10</v>
      </c>
      <c r="AG1124" t="s">
        <v>12193</v>
      </c>
      <c r="AH1124" t="s">
        <v>12194</v>
      </c>
      <c r="AI1124" t="s">
        <v>12195</v>
      </c>
      <c r="AJ1124" t="s">
        <v>12196</v>
      </c>
      <c r="AK1124" t="s">
        <v>12197</v>
      </c>
      <c r="AL1124" t="s">
        <v>12198</v>
      </c>
      <c r="AM1124" t="s">
        <v>12199</v>
      </c>
    </row>
    <row r="1125" spans="1:43" x14ac:dyDescent="0.3">
      <c r="A1125" t="s">
        <v>12200</v>
      </c>
      <c r="B1125" t="str">
        <f>"0002441.17"</f>
        <v>0002441.17</v>
      </c>
      <c r="C1125" t="s">
        <v>1901</v>
      </c>
      <c r="D1125" t="s">
        <v>1050</v>
      </c>
      <c r="E1125">
        <v>0</v>
      </c>
      <c r="F1125">
        <v>0</v>
      </c>
      <c r="G1125">
        <v>0</v>
      </c>
      <c r="K1125">
        <v>0</v>
      </c>
      <c r="L1125" t="s">
        <v>12169</v>
      </c>
      <c r="M1125">
        <v>17.600000000000001</v>
      </c>
      <c r="N1125">
        <v>0.5</v>
      </c>
      <c r="O1125">
        <v>4630074148009</v>
      </c>
      <c r="Q1125" t="s">
        <v>1544</v>
      </c>
      <c r="R1125" t="s">
        <v>4004</v>
      </c>
      <c r="S1125">
        <v>20</v>
      </c>
      <c r="U1125" t="s">
        <v>12201</v>
      </c>
      <c r="V1125" t="s">
        <v>3838</v>
      </c>
      <c r="Y1125">
        <v>9403105100</v>
      </c>
      <c r="Z1125" t="s">
        <v>12202</v>
      </c>
      <c r="AA1125" t="s">
        <v>12203</v>
      </c>
      <c r="AB1125">
        <v>15310</v>
      </c>
      <c r="AC1125">
        <v>12758</v>
      </c>
      <c r="AD1125" t="s">
        <v>3841</v>
      </c>
      <c r="AE1125">
        <v>0</v>
      </c>
      <c r="AF1125">
        <v>5</v>
      </c>
      <c r="AG1125" t="s">
        <v>12204</v>
      </c>
      <c r="AH1125" t="s">
        <v>12205</v>
      </c>
      <c r="AI1125" t="s">
        <v>12206</v>
      </c>
      <c r="AJ1125" t="s">
        <v>12207</v>
      </c>
      <c r="AK1125" t="s">
        <v>12208</v>
      </c>
      <c r="AL1125" t="s">
        <v>12209</v>
      </c>
      <c r="AM1125" t="s">
        <v>12210</v>
      </c>
    </row>
    <row r="1126" spans="1:43" x14ac:dyDescent="0.3">
      <c r="A1126" t="s">
        <v>12211</v>
      </c>
      <c r="B1126" t="str">
        <f>"0002426-3"</f>
        <v>0002426-3</v>
      </c>
      <c r="C1126" t="s">
        <v>85</v>
      </c>
      <c r="D1126" t="s">
        <v>110</v>
      </c>
      <c r="E1126">
        <v>360</v>
      </c>
      <c r="F1126">
        <v>260</v>
      </c>
      <c r="G1126">
        <v>60</v>
      </c>
      <c r="K1126">
        <v>0</v>
      </c>
      <c r="L1126" t="s">
        <v>333</v>
      </c>
      <c r="M1126">
        <v>0.55000000000000004</v>
      </c>
      <c r="O1126">
        <v>4630074147576</v>
      </c>
      <c r="Q1126" t="s">
        <v>1544</v>
      </c>
      <c r="S1126">
        <v>20</v>
      </c>
      <c r="U1126" t="s">
        <v>12212</v>
      </c>
      <c r="Y1126">
        <v>6302210000</v>
      </c>
      <c r="Z1126" t="s">
        <v>12213</v>
      </c>
      <c r="AA1126" t="s">
        <v>12214</v>
      </c>
      <c r="AB1126">
        <v>990</v>
      </c>
      <c r="AC1126">
        <v>825</v>
      </c>
      <c r="AD1126" t="s">
        <v>122</v>
      </c>
      <c r="AE1126">
        <v>0</v>
      </c>
      <c r="AF1126">
        <v>0</v>
      </c>
      <c r="AG1126" t="s">
        <v>12215</v>
      </c>
      <c r="AH1126" t="s">
        <v>12216</v>
      </c>
      <c r="AI1126" t="s">
        <v>12217</v>
      </c>
      <c r="AJ1126" t="s">
        <v>12218</v>
      </c>
      <c r="AK1126" t="s">
        <v>12219</v>
      </c>
      <c r="AL1126" t="s">
        <v>12220</v>
      </c>
      <c r="AM1126" t="s">
        <v>12221</v>
      </c>
      <c r="AN1126" t="s">
        <v>12222</v>
      </c>
      <c r="AO1126" t="s">
        <v>12223</v>
      </c>
      <c r="AP1126" t="s">
        <v>12224</v>
      </c>
    </row>
    <row r="1127" spans="1:43" x14ac:dyDescent="0.3">
      <c r="A1127" t="s">
        <v>12225</v>
      </c>
      <c r="B1127" t="str">
        <f>"0002426-4"</f>
        <v>0002426-4</v>
      </c>
      <c r="C1127" t="s">
        <v>135</v>
      </c>
      <c r="D1127" t="s">
        <v>110</v>
      </c>
      <c r="E1127">
        <v>360</v>
      </c>
      <c r="F1127">
        <v>260</v>
      </c>
      <c r="G1127">
        <v>60</v>
      </c>
      <c r="K1127">
        <v>0</v>
      </c>
      <c r="L1127" t="s">
        <v>333</v>
      </c>
      <c r="M1127">
        <v>0.55000000000000004</v>
      </c>
      <c r="O1127">
        <v>4630074147552</v>
      </c>
      <c r="Q1127" t="s">
        <v>1544</v>
      </c>
      <c r="S1127">
        <v>20</v>
      </c>
      <c r="U1127" t="s">
        <v>12226</v>
      </c>
      <c r="Y1127">
        <v>6302210000</v>
      </c>
      <c r="Z1127" t="s">
        <v>12227</v>
      </c>
      <c r="AA1127" t="s">
        <v>12228</v>
      </c>
      <c r="AB1127">
        <v>990</v>
      </c>
      <c r="AC1127">
        <v>825</v>
      </c>
      <c r="AD1127" t="s">
        <v>122</v>
      </c>
      <c r="AE1127">
        <v>0</v>
      </c>
      <c r="AF1127">
        <v>0</v>
      </c>
      <c r="AG1127" t="s">
        <v>12229</v>
      </c>
      <c r="AH1127" t="s">
        <v>12230</v>
      </c>
      <c r="AI1127" t="s">
        <v>12231</v>
      </c>
      <c r="AJ1127" t="s">
        <v>12232</v>
      </c>
      <c r="AK1127" t="s">
        <v>12233</v>
      </c>
      <c r="AL1127" t="s">
        <v>12234</v>
      </c>
      <c r="AM1127" t="s">
        <v>12235</v>
      </c>
      <c r="AN1127" t="s">
        <v>12236</v>
      </c>
      <c r="AO1127" t="s">
        <v>12237</v>
      </c>
    </row>
    <row r="1128" spans="1:43" x14ac:dyDescent="0.3">
      <c r="A1128" t="s">
        <v>12238</v>
      </c>
      <c r="B1128" t="str">
        <f>"0002426-1"</f>
        <v>0002426-1</v>
      </c>
      <c r="C1128" t="s">
        <v>144</v>
      </c>
      <c r="D1128" t="s">
        <v>110</v>
      </c>
      <c r="E1128">
        <v>360</v>
      </c>
      <c r="F1128">
        <v>260</v>
      </c>
      <c r="G1128">
        <v>60</v>
      </c>
      <c r="K1128">
        <v>0</v>
      </c>
      <c r="L1128" t="s">
        <v>333</v>
      </c>
      <c r="M1128">
        <v>0.55000000000000004</v>
      </c>
      <c r="O1128">
        <v>4630074147569</v>
      </c>
      <c r="Q1128" t="s">
        <v>1544</v>
      </c>
      <c r="S1128">
        <v>20</v>
      </c>
      <c r="U1128" t="s">
        <v>12239</v>
      </c>
      <c r="Y1128">
        <v>6302210000</v>
      </c>
      <c r="Z1128" t="s">
        <v>12240</v>
      </c>
      <c r="AA1128" t="s">
        <v>12241</v>
      </c>
      <c r="AB1128">
        <v>990</v>
      </c>
      <c r="AC1128">
        <v>825</v>
      </c>
      <c r="AD1128" t="s">
        <v>122</v>
      </c>
      <c r="AE1128">
        <v>0</v>
      </c>
      <c r="AF1128">
        <v>0</v>
      </c>
      <c r="AG1128" t="s">
        <v>12242</v>
      </c>
      <c r="AH1128" t="s">
        <v>12243</v>
      </c>
      <c r="AI1128" t="s">
        <v>12244</v>
      </c>
      <c r="AJ1128" t="s">
        <v>12245</v>
      </c>
      <c r="AK1128" t="s">
        <v>12246</v>
      </c>
      <c r="AL1128" t="s">
        <v>12247</v>
      </c>
      <c r="AM1128" t="s">
        <v>12248</v>
      </c>
      <c r="AN1128" t="s">
        <v>12249</v>
      </c>
      <c r="AO1128" t="s">
        <v>12250</v>
      </c>
      <c r="AP1128" t="s">
        <v>12251</v>
      </c>
    </row>
    <row r="1129" spans="1:43" x14ac:dyDescent="0.3">
      <c r="A1129" t="s">
        <v>12252</v>
      </c>
      <c r="B1129" t="str">
        <f>"0003091-04"</f>
        <v>0003091-04</v>
      </c>
      <c r="C1129" t="s">
        <v>304</v>
      </c>
      <c r="D1129" t="s">
        <v>280</v>
      </c>
      <c r="E1129">
        <v>1210</v>
      </c>
      <c r="F1129">
        <v>270</v>
      </c>
      <c r="G1129">
        <v>200</v>
      </c>
      <c r="H1129">
        <v>168</v>
      </c>
      <c r="I1129">
        <v>90</v>
      </c>
      <c r="J1129">
        <v>60</v>
      </c>
      <c r="K1129" t="s">
        <v>12253</v>
      </c>
      <c r="L1129">
        <v>24</v>
      </c>
      <c r="M1129">
        <v>22.6</v>
      </c>
      <c r="O1129">
        <v>4630074144063</v>
      </c>
      <c r="Q1129" t="s">
        <v>1544</v>
      </c>
      <c r="S1129">
        <v>20</v>
      </c>
      <c r="U1129" t="s">
        <v>12254</v>
      </c>
      <c r="V1129" t="s">
        <v>854</v>
      </c>
      <c r="Y1129">
        <v>9403500009</v>
      </c>
      <c r="Z1129" t="s">
        <v>12255</v>
      </c>
      <c r="AA1129" t="s">
        <v>12256</v>
      </c>
      <c r="AB1129">
        <v>13526</v>
      </c>
      <c r="AC1129">
        <v>11272</v>
      </c>
      <c r="AD1129" t="s">
        <v>2521</v>
      </c>
      <c r="AE1129">
        <v>0</v>
      </c>
      <c r="AF1129">
        <v>0</v>
      </c>
      <c r="AG1129" t="s">
        <v>12257</v>
      </c>
      <c r="AH1129" t="s">
        <v>12258</v>
      </c>
      <c r="AI1129" t="s">
        <v>12259</v>
      </c>
      <c r="AJ1129" t="s">
        <v>12260</v>
      </c>
      <c r="AK1129" t="s">
        <v>12261</v>
      </c>
      <c r="AL1129" t="s">
        <v>12262</v>
      </c>
      <c r="AM1129" t="s">
        <v>12263</v>
      </c>
      <c r="AN1129" t="s">
        <v>12264</v>
      </c>
      <c r="AO1129" t="s">
        <v>12265</v>
      </c>
      <c r="AP1129" t="s">
        <v>12266</v>
      </c>
      <c r="AQ1129" t="s">
        <v>12267</v>
      </c>
    </row>
    <row r="1130" spans="1:43" x14ac:dyDescent="0.3">
      <c r="A1130" t="s">
        <v>12268</v>
      </c>
      <c r="B1130" t="str">
        <f>"0003091"</f>
        <v>0003091</v>
      </c>
      <c r="C1130" t="s">
        <v>345</v>
      </c>
      <c r="D1130" t="s">
        <v>280</v>
      </c>
      <c r="E1130">
        <v>1210</v>
      </c>
      <c r="F1130">
        <v>270</v>
      </c>
      <c r="G1130">
        <v>200</v>
      </c>
      <c r="H1130">
        <v>168</v>
      </c>
      <c r="I1130">
        <v>90</v>
      </c>
      <c r="J1130">
        <v>60</v>
      </c>
      <c r="K1130" t="s">
        <v>12253</v>
      </c>
      <c r="L1130">
        <v>24</v>
      </c>
      <c r="M1130">
        <v>22.6</v>
      </c>
      <c r="O1130">
        <v>4630074144070</v>
      </c>
      <c r="Q1130" t="s">
        <v>1544</v>
      </c>
      <c r="S1130">
        <v>20</v>
      </c>
      <c r="U1130" t="s">
        <v>12254</v>
      </c>
      <c r="V1130" t="s">
        <v>854</v>
      </c>
      <c r="Y1130">
        <v>9403500009</v>
      </c>
      <c r="Z1130" t="s">
        <v>12269</v>
      </c>
      <c r="AA1130" t="s">
        <v>12270</v>
      </c>
      <c r="AB1130">
        <v>10475</v>
      </c>
      <c r="AC1130">
        <v>8729</v>
      </c>
      <c r="AD1130" t="s">
        <v>2521</v>
      </c>
      <c r="AE1130">
        <v>0</v>
      </c>
      <c r="AF1130">
        <v>0</v>
      </c>
      <c r="AG1130" t="s">
        <v>12271</v>
      </c>
      <c r="AH1130" t="s">
        <v>12272</v>
      </c>
      <c r="AI1130" t="s">
        <v>12273</v>
      </c>
      <c r="AJ1130" t="s">
        <v>12274</v>
      </c>
      <c r="AK1130" t="s">
        <v>12275</v>
      </c>
      <c r="AL1130" t="s">
        <v>12276</v>
      </c>
      <c r="AM1130" t="s">
        <v>12277</v>
      </c>
      <c r="AN1130" t="s">
        <v>12278</v>
      </c>
      <c r="AO1130" t="s">
        <v>12279</v>
      </c>
      <c r="AP1130" t="s">
        <v>12280</v>
      </c>
      <c r="AQ1130" t="s">
        <v>12281</v>
      </c>
    </row>
    <row r="1131" spans="1:43" x14ac:dyDescent="0.3">
      <c r="A1131" t="s">
        <v>12282</v>
      </c>
      <c r="B1131" t="str">
        <f>"0003092"</f>
        <v>0003092</v>
      </c>
      <c r="C1131" t="s">
        <v>345</v>
      </c>
      <c r="D1131" t="s">
        <v>280</v>
      </c>
      <c r="E1131">
        <v>1610</v>
      </c>
      <c r="F1131">
        <v>300</v>
      </c>
      <c r="G1131">
        <v>150</v>
      </c>
      <c r="H1131">
        <v>168</v>
      </c>
      <c r="I1131">
        <v>86</v>
      </c>
      <c r="J1131">
        <v>170</v>
      </c>
      <c r="K1131" t="s">
        <v>11557</v>
      </c>
      <c r="L1131" s="1">
        <v>45685</v>
      </c>
      <c r="M1131">
        <v>26</v>
      </c>
      <c r="O1131">
        <v>4630074144094</v>
      </c>
      <c r="Q1131" t="s">
        <v>1544</v>
      </c>
      <c r="R1131" t="s">
        <v>1869</v>
      </c>
      <c r="S1131">
        <v>20</v>
      </c>
      <c r="U1131" t="s">
        <v>12283</v>
      </c>
      <c r="V1131" t="s">
        <v>854</v>
      </c>
      <c r="Y1131">
        <v>9403500009</v>
      </c>
      <c r="Z1131" t="s">
        <v>12284</v>
      </c>
      <c r="AA1131" t="s">
        <v>12285</v>
      </c>
      <c r="AB1131">
        <v>12572</v>
      </c>
      <c r="AC1131">
        <v>10477</v>
      </c>
      <c r="AD1131" t="s">
        <v>2521</v>
      </c>
      <c r="AE1131">
        <v>0</v>
      </c>
      <c r="AF1131">
        <v>0</v>
      </c>
      <c r="AG1131" t="s">
        <v>12286</v>
      </c>
      <c r="AH1131" t="s">
        <v>12287</v>
      </c>
      <c r="AI1131" t="s">
        <v>12288</v>
      </c>
      <c r="AJ1131" t="s">
        <v>12289</v>
      </c>
      <c r="AK1131" t="s">
        <v>12290</v>
      </c>
      <c r="AL1131" t="s">
        <v>12291</v>
      </c>
      <c r="AM1131" t="s">
        <v>12292</v>
      </c>
      <c r="AN1131" t="s">
        <v>12293</v>
      </c>
      <c r="AO1131" t="s">
        <v>12294</v>
      </c>
      <c r="AP1131" t="s">
        <v>12295</v>
      </c>
      <c r="AQ1131" t="s">
        <v>12296</v>
      </c>
    </row>
    <row r="1132" spans="1:43" x14ac:dyDescent="0.3">
      <c r="A1132" t="s">
        <v>12297</v>
      </c>
      <c r="B1132" t="str">
        <f>"0003073.1-04"</f>
        <v>0003073.1-04</v>
      </c>
      <c r="C1132" t="s">
        <v>304</v>
      </c>
      <c r="D1132" t="s">
        <v>280</v>
      </c>
      <c r="E1132">
        <v>920</v>
      </c>
      <c r="F1132">
        <v>300</v>
      </c>
      <c r="G1132">
        <v>70</v>
      </c>
      <c r="K1132">
        <v>0</v>
      </c>
      <c r="L1132" s="1">
        <v>45751</v>
      </c>
      <c r="M1132">
        <v>3.8</v>
      </c>
      <c r="O1132">
        <v>4630074147804</v>
      </c>
      <c r="Q1132" t="s">
        <v>1544</v>
      </c>
      <c r="R1132" t="s">
        <v>1869</v>
      </c>
      <c r="S1132">
        <v>20</v>
      </c>
      <c r="U1132" t="s">
        <v>12298</v>
      </c>
      <c r="V1132" t="s">
        <v>6050</v>
      </c>
      <c r="Y1132">
        <v>9403500009</v>
      </c>
      <c r="Z1132" t="s">
        <v>12299</v>
      </c>
      <c r="AA1132" t="s">
        <v>12300</v>
      </c>
      <c r="AB1132">
        <v>4091</v>
      </c>
      <c r="AC1132">
        <v>3409</v>
      </c>
      <c r="AD1132" t="s">
        <v>3477</v>
      </c>
      <c r="AE1132">
        <v>0</v>
      </c>
      <c r="AF1132">
        <v>0</v>
      </c>
      <c r="AG1132" t="s">
        <v>12301</v>
      </c>
      <c r="AH1132" t="s">
        <v>12302</v>
      </c>
      <c r="AI1132" t="s">
        <v>12303</v>
      </c>
      <c r="AJ1132" t="s">
        <v>12304</v>
      </c>
      <c r="AK1132" t="s">
        <v>12305</v>
      </c>
      <c r="AL1132" t="s">
        <v>12306</v>
      </c>
    </row>
    <row r="1133" spans="1:43" x14ac:dyDescent="0.3">
      <c r="A1133" t="s">
        <v>12307</v>
      </c>
      <c r="B1133" t="str">
        <f>"0002199.9"</f>
        <v>0002199.9</v>
      </c>
      <c r="C1133" t="s">
        <v>304</v>
      </c>
      <c r="D1133" t="s">
        <v>1050</v>
      </c>
      <c r="E1133">
        <v>1895</v>
      </c>
      <c r="F1133">
        <v>570</v>
      </c>
      <c r="G1133">
        <v>205</v>
      </c>
      <c r="I1133">
        <v>90</v>
      </c>
      <c r="J1133">
        <v>190</v>
      </c>
      <c r="K1133">
        <v>0</v>
      </c>
      <c r="L1133" t="s">
        <v>10770</v>
      </c>
      <c r="M1133">
        <v>74.8</v>
      </c>
      <c r="N1133">
        <v>0.33300000000000002</v>
      </c>
      <c r="O1133">
        <v>4630074145633</v>
      </c>
      <c r="Q1133" t="s">
        <v>1544</v>
      </c>
      <c r="R1133" t="s">
        <v>10569</v>
      </c>
      <c r="S1133">
        <v>20</v>
      </c>
      <c r="U1133" t="s">
        <v>12308</v>
      </c>
      <c r="V1133" t="s">
        <v>4454</v>
      </c>
      <c r="Y1133">
        <v>9403601001</v>
      </c>
      <c r="Z1133" t="s">
        <v>12309</v>
      </c>
      <c r="AA1133" t="s">
        <v>12310</v>
      </c>
      <c r="AB1133">
        <v>13490</v>
      </c>
      <c r="AC1133">
        <v>11242</v>
      </c>
      <c r="AD1133" t="s">
        <v>2472</v>
      </c>
      <c r="AE1133">
        <v>0</v>
      </c>
      <c r="AF1133">
        <v>0</v>
      </c>
      <c r="AG1133" t="s">
        <v>12311</v>
      </c>
      <c r="AH1133" t="s">
        <v>12312</v>
      </c>
      <c r="AI1133" t="s">
        <v>12313</v>
      </c>
      <c r="AJ1133" t="s">
        <v>12314</v>
      </c>
    </row>
    <row r="1134" spans="1:43" x14ac:dyDescent="0.3">
      <c r="A1134" t="s">
        <v>12315</v>
      </c>
      <c r="B1134" t="str">
        <f>"0002204.9"</f>
        <v>0002204.9</v>
      </c>
      <c r="C1134" t="s">
        <v>304</v>
      </c>
      <c r="D1134" t="s">
        <v>1050</v>
      </c>
      <c r="E1134">
        <v>965</v>
      </c>
      <c r="F1134">
        <v>580</v>
      </c>
      <c r="G1134">
        <v>215</v>
      </c>
      <c r="I1134">
        <v>90</v>
      </c>
      <c r="J1134">
        <v>86</v>
      </c>
      <c r="K1134">
        <v>0</v>
      </c>
      <c r="L1134">
        <v>44</v>
      </c>
      <c r="M1134">
        <v>42</v>
      </c>
      <c r="N1134">
        <v>0.5</v>
      </c>
      <c r="O1134">
        <v>4630074145688</v>
      </c>
      <c r="Q1134" t="s">
        <v>1544</v>
      </c>
      <c r="R1134" t="s">
        <v>10569</v>
      </c>
      <c r="S1134">
        <v>20</v>
      </c>
      <c r="U1134" t="s">
        <v>12316</v>
      </c>
      <c r="V1134" t="s">
        <v>181</v>
      </c>
      <c r="Y1134">
        <v>9403601001</v>
      </c>
      <c r="Z1134" t="s">
        <v>12317</v>
      </c>
      <c r="AA1134" t="s">
        <v>12318</v>
      </c>
      <c r="AB1134">
        <v>5500</v>
      </c>
      <c r="AC1134">
        <v>4583</v>
      </c>
      <c r="AD1134" t="s">
        <v>1125</v>
      </c>
      <c r="AE1134">
        <v>0</v>
      </c>
      <c r="AF1134">
        <v>0</v>
      </c>
      <c r="AG1134" t="s">
        <v>12319</v>
      </c>
      <c r="AH1134" t="s">
        <v>12320</v>
      </c>
      <c r="AI1134" t="s">
        <v>12321</v>
      </c>
      <c r="AJ1134" t="s">
        <v>12322</v>
      </c>
      <c r="AK1134" t="s">
        <v>12323</v>
      </c>
    </row>
    <row r="1135" spans="1:43" x14ac:dyDescent="0.3">
      <c r="A1135" t="s">
        <v>12324</v>
      </c>
      <c r="B1135" t="str">
        <f>"0002205.9"</f>
        <v>0002205.9</v>
      </c>
      <c r="C1135" t="s">
        <v>304</v>
      </c>
      <c r="D1135" t="s">
        <v>1050</v>
      </c>
      <c r="E1135">
        <v>1015</v>
      </c>
      <c r="F1135">
        <v>550</v>
      </c>
      <c r="G1135">
        <v>110</v>
      </c>
      <c r="H1135">
        <v>100</v>
      </c>
      <c r="I1135">
        <v>100</v>
      </c>
      <c r="J1135">
        <v>80</v>
      </c>
      <c r="K1135" t="s">
        <v>2299</v>
      </c>
      <c r="L1135" s="1">
        <v>45773</v>
      </c>
      <c r="M1135">
        <v>25</v>
      </c>
      <c r="O1135">
        <v>4630074145695</v>
      </c>
      <c r="Q1135" t="s">
        <v>1544</v>
      </c>
      <c r="R1135" t="s">
        <v>10569</v>
      </c>
      <c r="S1135">
        <v>20</v>
      </c>
      <c r="U1135" t="s">
        <v>12325</v>
      </c>
      <c r="V1135" t="s">
        <v>5861</v>
      </c>
      <c r="Y1135">
        <v>9403609009</v>
      </c>
      <c r="Z1135" t="s">
        <v>12326</v>
      </c>
      <c r="AA1135" t="s">
        <v>12327</v>
      </c>
      <c r="AB1135">
        <v>3990</v>
      </c>
      <c r="AC1135">
        <v>3325</v>
      </c>
      <c r="AD1135" t="s">
        <v>3841</v>
      </c>
      <c r="AE1135">
        <v>0</v>
      </c>
      <c r="AF1135">
        <v>0</v>
      </c>
      <c r="AG1135" t="s">
        <v>12328</v>
      </c>
      <c r="AH1135" t="s">
        <v>12329</v>
      </c>
      <c r="AI1135" t="s">
        <v>12330</v>
      </c>
      <c r="AJ1135" t="s">
        <v>12331</v>
      </c>
      <c r="AK1135" t="s">
        <v>12332</v>
      </c>
    </row>
    <row r="1136" spans="1:43" x14ac:dyDescent="0.3">
      <c r="A1136" t="s">
        <v>12333</v>
      </c>
      <c r="B1136" t="str">
        <f>"0002115.9.97"</f>
        <v>0002115.9.97</v>
      </c>
      <c r="E1136">
        <v>0</v>
      </c>
      <c r="F1136">
        <v>0</v>
      </c>
      <c r="G1136">
        <v>0</v>
      </c>
      <c r="K1136">
        <v>0</v>
      </c>
      <c r="L1136">
        <v>0</v>
      </c>
      <c r="O1136">
        <v>4630055626564</v>
      </c>
      <c r="S1136">
        <v>20</v>
      </c>
      <c r="V1136" t="s">
        <v>10252</v>
      </c>
      <c r="Z1136" t="s">
        <v>12334</v>
      </c>
      <c r="AA1136" t="s">
        <v>12335</v>
      </c>
      <c r="AB1136" t="s">
        <v>12336</v>
      </c>
      <c r="AC1136">
        <v>7519</v>
      </c>
      <c r="AD1136" t="s">
        <v>9115</v>
      </c>
      <c r="AE1136">
        <v>0</v>
      </c>
      <c r="AF1136">
        <v>0</v>
      </c>
      <c r="AG1136" t="s">
        <v>12337</v>
      </c>
    </row>
    <row r="1137" spans="1:40" x14ac:dyDescent="0.3">
      <c r="A1137" t="s">
        <v>12338</v>
      </c>
      <c r="B1137" t="str">
        <f>"0002115.9.70"</f>
        <v>0002115.9.70</v>
      </c>
      <c r="E1137">
        <v>0</v>
      </c>
      <c r="F1137">
        <v>0</v>
      </c>
      <c r="G1137">
        <v>0</v>
      </c>
      <c r="K1137">
        <v>0</v>
      </c>
      <c r="L1137">
        <v>0</v>
      </c>
      <c r="O1137">
        <v>4630055626533</v>
      </c>
      <c r="S1137">
        <v>20</v>
      </c>
      <c r="V1137" t="s">
        <v>10252</v>
      </c>
      <c r="Z1137" t="s">
        <v>12339</v>
      </c>
      <c r="AA1137" t="s">
        <v>12340</v>
      </c>
      <c r="AB1137" t="s">
        <v>12341</v>
      </c>
      <c r="AC1137">
        <v>7626</v>
      </c>
      <c r="AD1137" t="s">
        <v>9115</v>
      </c>
      <c r="AE1137">
        <v>0</v>
      </c>
      <c r="AF1137">
        <v>0</v>
      </c>
      <c r="AG1137" t="s">
        <v>12342</v>
      </c>
    </row>
    <row r="1138" spans="1:40" x14ac:dyDescent="0.3">
      <c r="A1138" t="s">
        <v>12343</v>
      </c>
      <c r="B1138" t="str">
        <f>"0002115.9.73"</f>
        <v>0002115.9.73</v>
      </c>
      <c r="E1138">
        <v>0</v>
      </c>
      <c r="F1138">
        <v>0</v>
      </c>
      <c r="G1138">
        <v>0</v>
      </c>
      <c r="K1138">
        <v>0</v>
      </c>
      <c r="L1138">
        <v>0</v>
      </c>
      <c r="O1138">
        <v>4630055626540</v>
      </c>
      <c r="S1138">
        <v>20</v>
      </c>
      <c r="V1138" t="s">
        <v>10252</v>
      </c>
      <c r="Z1138" t="s">
        <v>12344</v>
      </c>
      <c r="AA1138" t="s">
        <v>12345</v>
      </c>
      <c r="AB1138" t="s">
        <v>12346</v>
      </c>
      <c r="AC1138">
        <v>7314</v>
      </c>
      <c r="AD1138" t="s">
        <v>9115</v>
      </c>
      <c r="AE1138">
        <v>0</v>
      </c>
      <c r="AF1138">
        <v>0</v>
      </c>
      <c r="AG1138" t="s">
        <v>12347</v>
      </c>
    </row>
    <row r="1139" spans="1:40" x14ac:dyDescent="0.3">
      <c r="A1139" t="s">
        <v>12348</v>
      </c>
      <c r="B1139" t="str">
        <f>"0002115.16.97"</f>
        <v>0002115.16.97</v>
      </c>
      <c r="E1139">
        <v>0</v>
      </c>
      <c r="F1139">
        <v>0</v>
      </c>
      <c r="G1139">
        <v>0</v>
      </c>
      <c r="K1139">
        <v>0</v>
      </c>
      <c r="L1139">
        <v>0</v>
      </c>
      <c r="O1139">
        <v>4630055626847</v>
      </c>
      <c r="S1139">
        <v>20</v>
      </c>
      <c r="V1139" t="s">
        <v>10252</v>
      </c>
      <c r="Z1139" t="s">
        <v>12349</v>
      </c>
      <c r="AA1139" t="s">
        <v>12350</v>
      </c>
      <c r="AB1139" t="s">
        <v>12351</v>
      </c>
      <c r="AC1139">
        <v>14119</v>
      </c>
      <c r="AD1139" t="s">
        <v>9115</v>
      </c>
      <c r="AE1139">
        <v>0</v>
      </c>
      <c r="AF1139">
        <v>0</v>
      </c>
    </row>
    <row r="1140" spans="1:40" x14ac:dyDescent="0.3">
      <c r="A1140" t="s">
        <v>12352</v>
      </c>
      <c r="B1140" t="str">
        <f>"0002115.9.35"</f>
        <v>0002115.9.35</v>
      </c>
      <c r="E1140">
        <v>0</v>
      </c>
      <c r="F1140">
        <v>0</v>
      </c>
      <c r="G1140">
        <v>0</v>
      </c>
      <c r="K1140">
        <v>0</v>
      </c>
      <c r="L1140">
        <v>0</v>
      </c>
      <c r="O1140">
        <v>4630055626502</v>
      </c>
      <c r="S1140">
        <v>20</v>
      </c>
      <c r="V1140" t="s">
        <v>10252</v>
      </c>
      <c r="Z1140" t="s">
        <v>12353</v>
      </c>
      <c r="AA1140" t="s">
        <v>12354</v>
      </c>
      <c r="AB1140" t="s">
        <v>12355</v>
      </c>
      <c r="AC1140">
        <v>7289</v>
      </c>
      <c r="AD1140" t="s">
        <v>9115</v>
      </c>
      <c r="AE1140">
        <v>0</v>
      </c>
      <c r="AF1140">
        <v>0</v>
      </c>
      <c r="AG1140" t="s">
        <v>12356</v>
      </c>
    </row>
    <row r="1141" spans="1:40" x14ac:dyDescent="0.3">
      <c r="A1141" t="s">
        <v>12357</v>
      </c>
      <c r="B1141" t="str">
        <f>"0002115.9.52"</f>
        <v>0002115.9.52</v>
      </c>
      <c r="E1141">
        <v>0</v>
      </c>
      <c r="F1141">
        <v>0</v>
      </c>
      <c r="G1141">
        <v>0</v>
      </c>
      <c r="K1141">
        <v>0</v>
      </c>
      <c r="L1141">
        <v>0</v>
      </c>
      <c r="O1141">
        <v>4630055626519</v>
      </c>
      <c r="S1141">
        <v>20</v>
      </c>
      <c r="V1141" t="s">
        <v>10252</v>
      </c>
      <c r="Z1141" t="s">
        <v>12358</v>
      </c>
      <c r="AA1141" t="s">
        <v>12359</v>
      </c>
      <c r="AB1141" t="s">
        <v>12360</v>
      </c>
      <c r="AC1141">
        <v>7434</v>
      </c>
      <c r="AD1141" t="s">
        <v>9115</v>
      </c>
      <c r="AE1141">
        <v>0</v>
      </c>
      <c r="AF1141">
        <v>0</v>
      </c>
      <c r="AG1141" t="s">
        <v>12361</v>
      </c>
    </row>
    <row r="1142" spans="1:40" x14ac:dyDescent="0.3">
      <c r="A1142" t="s">
        <v>12362</v>
      </c>
      <c r="B1142" t="str">
        <f>"0002115.9.9"</f>
        <v>0002115.9.9</v>
      </c>
      <c r="E1142">
        <v>0</v>
      </c>
      <c r="F1142">
        <v>0</v>
      </c>
      <c r="G1142">
        <v>0</v>
      </c>
      <c r="K1142">
        <v>0</v>
      </c>
      <c r="L1142">
        <v>0</v>
      </c>
      <c r="O1142">
        <v>4630055626557</v>
      </c>
      <c r="S1142">
        <v>20</v>
      </c>
      <c r="V1142" t="s">
        <v>10252</v>
      </c>
      <c r="Z1142" t="s">
        <v>12363</v>
      </c>
      <c r="AA1142" t="s">
        <v>12364</v>
      </c>
      <c r="AB1142" t="s">
        <v>12365</v>
      </c>
      <c r="AC1142">
        <v>19044</v>
      </c>
      <c r="AD1142" t="s">
        <v>9115</v>
      </c>
      <c r="AE1142">
        <v>0</v>
      </c>
      <c r="AF1142">
        <v>0</v>
      </c>
      <c r="AG1142" t="s">
        <v>12366</v>
      </c>
    </row>
    <row r="1143" spans="1:40" x14ac:dyDescent="0.3">
      <c r="A1143" t="s">
        <v>12367</v>
      </c>
      <c r="B1143" t="str">
        <f>"0002115.9.68"</f>
        <v>0002115.9.68</v>
      </c>
      <c r="E1143">
        <v>0</v>
      </c>
      <c r="F1143">
        <v>0</v>
      </c>
      <c r="G1143">
        <v>0</v>
      </c>
      <c r="K1143">
        <v>0</v>
      </c>
      <c r="L1143">
        <v>0</v>
      </c>
      <c r="O1143">
        <v>4630055628421</v>
      </c>
      <c r="S1143">
        <v>20</v>
      </c>
      <c r="V1143" t="s">
        <v>10252</v>
      </c>
      <c r="Z1143" t="s">
        <v>12368</v>
      </c>
      <c r="AA1143" t="s">
        <v>12369</v>
      </c>
      <c r="AB1143" t="s">
        <v>12370</v>
      </c>
      <c r="AC1143">
        <v>7273</v>
      </c>
      <c r="AD1143" t="s">
        <v>9115</v>
      </c>
      <c r="AE1143">
        <v>0</v>
      </c>
      <c r="AF1143">
        <v>0</v>
      </c>
      <c r="AG1143" t="s">
        <v>12371</v>
      </c>
    </row>
    <row r="1144" spans="1:40" x14ac:dyDescent="0.3">
      <c r="A1144" t="s">
        <v>12372</v>
      </c>
      <c r="B1144" t="str">
        <f>"0002115.16.9"</f>
        <v>0002115.16.9</v>
      </c>
      <c r="E1144">
        <v>0</v>
      </c>
      <c r="F1144">
        <v>0</v>
      </c>
      <c r="G1144">
        <v>0</v>
      </c>
      <c r="K1144">
        <v>0</v>
      </c>
      <c r="L1144">
        <v>0</v>
      </c>
      <c r="O1144">
        <v>4630055626830</v>
      </c>
      <c r="S1144">
        <v>20</v>
      </c>
      <c r="V1144" t="s">
        <v>10252</v>
      </c>
      <c r="Z1144" t="s">
        <v>12373</v>
      </c>
      <c r="AA1144" t="s">
        <v>12374</v>
      </c>
      <c r="AB1144" t="s">
        <v>12375</v>
      </c>
      <c r="AC1144">
        <v>14163</v>
      </c>
      <c r="AD1144" t="s">
        <v>9115</v>
      </c>
      <c r="AE1144">
        <v>0</v>
      </c>
      <c r="AF1144">
        <v>0</v>
      </c>
    </row>
    <row r="1145" spans="1:40" x14ac:dyDescent="0.3">
      <c r="A1145" t="s">
        <v>12376</v>
      </c>
      <c r="B1145" t="str">
        <f>"0003109.1-04"</f>
        <v>0003109.1-04</v>
      </c>
      <c r="C1145" t="s">
        <v>304</v>
      </c>
      <c r="D1145" t="s">
        <v>4256</v>
      </c>
      <c r="E1145">
        <v>1130</v>
      </c>
      <c r="F1145">
        <v>310</v>
      </c>
      <c r="G1145">
        <v>50</v>
      </c>
      <c r="K1145">
        <v>0</v>
      </c>
      <c r="L1145">
        <v>6</v>
      </c>
      <c r="M1145">
        <v>5.3</v>
      </c>
      <c r="O1145">
        <v>4630074147774</v>
      </c>
      <c r="Q1145" t="s">
        <v>1544</v>
      </c>
      <c r="R1145" t="s">
        <v>1869</v>
      </c>
      <c r="S1145">
        <v>20</v>
      </c>
      <c r="U1145" t="s">
        <v>12377</v>
      </c>
      <c r="V1145" t="s">
        <v>12378</v>
      </c>
      <c r="Z1145" t="s">
        <v>12379</v>
      </c>
      <c r="AA1145" t="s">
        <v>12380</v>
      </c>
      <c r="AB1145">
        <v>2623</v>
      </c>
      <c r="AC1145">
        <v>2186</v>
      </c>
      <c r="AD1145" t="s">
        <v>3477</v>
      </c>
      <c r="AE1145">
        <v>0</v>
      </c>
      <c r="AF1145">
        <v>0</v>
      </c>
      <c r="AG1145" t="s">
        <v>12381</v>
      </c>
      <c r="AH1145" t="s">
        <v>12382</v>
      </c>
      <c r="AI1145" t="s">
        <v>12383</v>
      </c>
      <c r="AJ1145" t="s">
        <v>12384</v>
      </c>
    </row>
    <row r="1146" spans="1:40" x14ac:dyDescent="0.3">
      <c r="A1146" t="s">
        <v>12385</v>
      </c>
      <c r="B1146" t="str">
        <f>"0002435-2"</f>
        <v>0002435-2</v>
      </c>
      <c r="C1146" t="s">
        <v>12386</v>
      </c>
      <c r="D1146" t="s">
        <v>584</v>
      </c>
      <c r="E1146">
        <v>1650</v>
      </c>
      <c r="F1146">
        <v>840</v>
      </c>
      <c r="G1146">
        <v>140</v>
      </c>
      <c r="K1146">
        <v>0</v>
      </c>
      <c r="L1146" s="1">
        <v>45694</v>
      </c>
      <c r="M1146">
        <v>5.7</v>
      </c>
      <c r="O1146">
        <v>4630074147828</v>
      </c>
      <c r="Q1146" t="s">
        <v>1544</v>
      </c>
      <c r="S1146">
        <v>20</v>
      </c>
      <c r="U1146" t="s">
        <v>12387</v>
      </c>
      <c r="V1146" t="s">
        <v>3282</v>
      </c>
      <c r="Y1146">
        <v>9404299000</v>
      </c>
      <c r="Z1146" t="s">
        <v>12388</v>
      </c>
      <c r="AA1146" t="s">
        <v>12389</v>
      </c>
      <c r="AB1146">
        <v>6806</v>
      </c>
      <c r="AC1146">
        <v>5672</v>
      </c>
      <c r="AD1146" t="s">
        <v>3279</v>
      </c>
      <c r="AE1146">
        <v>0</v>
      </c>
      <c r="AF1146">
        <v>12</v>
      </c>
      <c r="AG1146" t="s">
        <v>12390</v>
      </c>
      <c r="AH1146" t="s">
        <v>12391</v>
      </c>
      <c r="AI1146" t="s">
        <v>12392</v>
      </c>
      <c r="AJ1146" t="s">
        <v>12393</v>
      </c>
      <c r="AK1146" t="s">
        <v>12394</v>
      </c>
      <c r="AL1146" t="s">
        <v>12395</v>
      </c>
      <c r="AM1146" t="s">
        <v>12396</v>
      </c>
    </row>
    <row r="1147" spans="1:40" x14ac:dyDescent="0.3">
      <c r="A1147" t="s">
        <v>12397</v>
      </c>
      <c r="B1147" t="str">
        <f>"0002436-2"</f>
        <v>0002436-2</v>
      </c>
      <c r="C1147" t="s">
        <v>12386</v>
      </c>
      <c r="D1147" t="s">
        <v>584</v>
      </c>
      <c r="E1147">
        <v>120</v>
      </c>
      <c r="F1147">
        <v>800</v>
      </c>
      <c r="G1147">
        <v>1600</v>
      </c>
      <c r="K1147">
        <v>0</v>
      </c>
      <c r="L1147" s="2">
        <v>14032</v>
      </c>
      <c r="M1147">
        <v>6.28</v>
      </c>
      <c r="O1147">
        <v>4630074147835</v>
      </c>
      <c r="Q1147" t="s">
        <v>1544</v>
      </c>
      <c r="S1147">
        <v>20</v>
      </c>
      <c r="U1147" t="s">
        <v>12398</v>
      </c>
      <c r="V1147" t="s">
        <v>181</v>
      </c>
      <c r="Y1147">
        <v>9404299000</v>
      </c>
      <c r="Z1147" t="s">
        <v>12399</v>
      </c>
      <c r="AA1147" t="s">
        <v>12400</v>
      </c>
      <c r="AB1147">
        <v>6490</v>
      </c>
      <c r="AC1147">
        <v>5408</v>
      </c>
      <c r="AD1147" t="s">
        <v>3279</v>
      </c>
      <c r="AE1147">
        <v>0</v>
      </c>
      <c r="AF1147">
        <v>0</v>
      </c>
      <c r="AG1147" t="s">
        <v>12401</v>
      </c>
      <c r="AH1147" t="s">
        <v>12402</v>
      </c>
      <c r="AI1147" t="s">
        <v>12403</v>
      </c>
      <c r="AJ1147" t="s">
        <v>12404</v>
      </c>
      <c r="AK1147" t="s">
        <v>12405</v>
      </c>
      <c r="AL1147" t="s">
        <v>12406</v>
      </c>
      <c r="AM1147" t="s">
        <v>12407</v>
      </c>
      <c r="AN1147" t="s">
        <v>12408</v>
      </c>
    </row>
    <row r="1148" spans="1:40" x14ac:dyDescent="0.3">
      <c r="A1148" t="s">
        <v>12409</v>
      </c>
      <c r="B1148" t="str">
        <f>"0002226.2"</f>
        <v>0002226.2</v>
      </c>
      <c r="C1148" t="s">
        <v>304</v>
      </c>
      <c r="D1148" t="s">
        <v>1050</v>
      </c>
      <c r="E1148">
        <v>880</v>
      </c>
      <c r="F1148">
        <v>185</v>
      </c>
      <c r="G1148">
        <v>74</v>
      </c>
      <c r="K1148">
        <v>0</v>
      </c>
      <c r="L1148" s="1">
        <v>45752</v>
      </c>
      <c r="M1148">
        <v>5</v>
      </c>
      <c r="O1148">
        <v>4630074147521</v>
      </c>
      <c r="Q1148" t="s">
        <v>1544</v>
      </c>
      <c r="R1148" t="s">
        <v>12410</v>
      </c>
      <c r="S1148">
        <v>20</v>
      </c>
      <c r="U1148" t="s">
        <v>12411</v>
      </c>
      <c r="V1148" t="s">
        <v>2355</v>
      </c>
      <c r="Y1148">
        <v>9403903000</v>
      </c>
      <c r="Z1148" t="s">
        <v>12412</v>
      </c>
      <c r="AA1148" t="s">
        <v>12413</v>
      </c>
      <c r="AB1148">
        <v>900</v>
      </c>
      <c r="AC1148">
        <v>750</v>
      </c>
      <c r="AD1148" t="s">
        <v>3477</v>
      </c>
      <c r="AE1148">
        <v>0</v>
      </c>
      <c r="AF1148">
        <v>0</v>
      </c>
    </row>
    <row r="1149" spans="1:40" x14ac:dyDescent="0.3">
      <c r="A1149" t="s">
        <v>12414</v>
      </c>
      <c r="B1149" t="str">
        <f>"0002226.1"</f>
        <v>0002226.1</v>
      </c>
      <c r="C1149" t="s">
        <v>304</v>
      </c>
      <c r="D1149" t="s">
        <v>1050</v>
      </c>
      <c r="E1149">
        <v>880</v>
      </c>
      <c r="F1149">
        <v>185</v>
      </c>
      <c r="G1149">
        <v>74</v>
      </c>
      <c r="K1149">
        <v>0</v>
      </c>
      <c r="L1149" s="1">
        <v>45752</v>
      </c>
      <c r="M1149">
        <v>5</v>
      </c>
      <c r="O1149">
        <v>4630074147590</v>
      </c>
      <c r="Q1149" t="s">
        <v>1544</v>
      </c>
      <c r="R1149" t="s">
        <v>12157</v>
      </c>
      <c r="S1149">
        <v>20</v>
      </c>
      <c r="U1149" t="s">
        <v>12411</v>
      </c>
      <c r="V1149" t="s">
        <v>2355</v>
      </c>
      <c r="Y1149">
        <v>9403910000</v>
      </c>
      <c r="Z1149" t="s">
        <v>12415</v>
      </c>
      <c r="AA1149" t="s">
        <v>12416</v>
      </c>
      <c r="AB1149">
        <v>900</v>
      </c>
      <c r="AC1149">
        <v>750</v>
      </c>
      <c r="AD1149" t="s">
        <v>3477</v>
      </c>
      <c r="AE1149">
        <v>0</v>
      </c>
      <c r="AF1149">
        <v>0</v>
      </c>
    </row>
    <row r="1150" spans="1:40" x14ac:dyDescent="0.3">
      <c r="A1150" t="s">
        <v>12417</v>
      </c>
      <c r="B1150" t="str">
        <f>"0002226.7"</f>
        <v>0002226.7</v>
      </c>
      <c r="C1150" t="s">
        <v>304</v>
      </c>
      <c r="D1150" t="s">
        <v>1050</v>
      </c>
      <c r="E1150">
        <v>880</v>
      </c>
      <c r="F1150">
        <v>185</v>
      </c>
      <c r="G1150">
        <v>74</v>
      </c>
      <c r="K1150">
        <v>0</v>
      </c>
      <c r="L1150" s="1">
        <v>45752</v>
      </c>
      <c r="M1150">
        <v>5</v>
      </c>
      <c r="O1150">
        <v>4630074147477</v>
      </c>
      <c r="Q1150" t="s">
        <v>1544</v>
      </c>
      <c r="R1150" t="s">
        <v>1869</v>
      </c>
      <c r="S1150">
        <v>20</v>
      </c>
      <c r="U1150" t="s">
        <v>12411</v>
      </c>
      <c r="V1150" t="s">
        <v>2355</v>
      </c>
      <c r="Y1150">
        <v>9403910000</v>
      </c>
      <c r="Z1150" t="s">
        <v>12418</v>
      </c>
      <c r="AA1150" t="s">
        <v>12419</v>
      </c>
      <c r="AB1150">
        <v>900</v>
      </c>
      <c r="AC1150">
        <v>750</v>
      </c>
      <c r="AD1150" t="s">
        <v>3477</v>
      </c>
      <c r="AE1150">
        <v>0</v>
      </c>
      <c r="AF1150">
        <v>0</v>
      </c>
    </row>
    <row r="1151" spans="1:40" x14ac:dyDescent="0.3">
      <c r="A1151" t="s">
        <v>12420</v>
      </c>
      <c r="B1151" t="str">
        <f>"0002226.6"</f>
        <v>0002226.6</v>
      </c>
      <c r="C1151" t="s">
        <v>304</v>
      </c>
      <c r="D1151" t="s">
        <v>1050</v>
      </c>
      <c r="E1151">
        <v>880</v>
      </c>
      <c r="F1151">
        <v>185</v>
      </c>
      <c r="G1151">
        <v>74</v>
      </c>
      <c r="K1151">
        <v>0</v>
      </c>
      <c r="L1151" s="1">
        <v>45752</v>
      </c>
      <c r="M1151">
        <v>5</v>
      </c>
      <c r="O1151">
        <v>4630074147484</v>
      </c>
      <c r="Q1151" t="s">
        <v>1544</v>
      </c>
      <c r="R1151" t="s">
        <v>1869</v>
      </c>
      <c r="S1151">
        <v>20</v>
      </c>
      <c r="U1151" t="s">
        <v>12411</v>
      </c>
      <c r="V1151" t="s">
        <v>2355</v>
      </c>
      <c r="Y1151">
        <v>9403910000</v>
      </c>
      <c r="Z1151" t="s">
        <v>12421</v>
      </c>
      <c r="AA1151" t="s">
        <v>12422</v>
      </c>
      <c r="AB1151">
        <v>900</v>
      </c>
      <c r="AC1151">
        <v>750</v>
      </c>
      <c r="AD1151" t="s">
        <v>3477</v>
      </c>
      <c r="AE1151">
        <v>0</v>
      </c>
      <c r="AF1151">
        <v>0</v>
      </c>
    </row>
    <row r="1152" spans="1:40" x14ac:dyDescent="0.3">
      <c r="A1152" t="s">
        <v>12423</v>
      </c>
      <c r="B1152" t="str">
        <f>"0002226.4"</f>
        <v>0002226.4</v>
      </c>
      <c r="C1152" t="s">
        <v>304</v>
      </c>
      <c r="D1152" t="s">
        <v>1050</v>
      </c>
      <c r="E1152">
        <v>880</v>
      </c>
      <c r="F1152">
        <v>185</v>
      </c>
      <c r="G1152">
        <v>74</v>
      </c>
      <c r="K1152">
        <v>0</v>
      </c>
      <c r="L1152" s="1">
        <v>45752</v>
      </c>
      <c r="M1152">
        <v>5</v>
      </c>
      <c r="O1152">
        <v>4630074147491</v>
      </c>
      <c r="Q1152" t="s">
        <v>1544</v>
      </c>
      <c r="R1152" t="s">
        <v>1869</v>
      </c>
      <c r="S1152">
        <v>20</v>
      </c>
      <c r="U1152" t="s">
        <v>12411</v>
      </c>
      <c r="V1152" t="s">
        <v>2355</v>
      </c>
      <c r="Y1152">
        <v>9403903000</v>
      </c>
      <c r="Z1152" t="s">
        <v>12424</v>
      </c>
      <c r="AA1152" t="s">
        <v>12425</v>
      </c>
      <c r="AB1152">
        <v>900</v>
      </c>
      <c r="AC1152">
        <v>750</v>
      </c>
      <c r="AD1152" t="s">
        <v>3477</v>
      </c>
      <c r="AE1152">
        <v>0</v>
      </c>
      <c r="AF1152">
        <v>0</v>
      </c>
    </row>
    <row r="1153" spans="1:48" x14ac:dyDescent="0.3">
      <c r="A1153" t="s">
        <v>12426</v>
      </c>
      <c r="B1153" t="str">
        <f>"0002226.5"</f>
        <v>0002226.5</v>
      </c>
      <c r="C1153" t="s">
        <v>304</v>
      </c>
      <c r="D1153" t="s">
        <v>1050</v>
      </c>
      <c r="E1153">
        <v>880</v>
      </c>
      <c r="F1153">
        <v>185</v>
      </c>
      <c r="G1153">
        <v>74</v>
      </c>
      <c r="K1153">
        <v>0</v>
      </c>
      <c r="L1153" s="1">
        <v>45752</v>
      </c>
      <c r="M1153">
        <v>5</v>
      </c>
      <c r="O1153">
        <v>4630074147507</v>
      </c>
      <c r="Q1153" t="s">
        <v>1544</v>
      </c>
      <c r="R1153" t="s">
        <v>1869</v>
      </c>
      <c r="S1153">
        <v>20</v>
      </c>
      <c r="U1153" t="s">
        <v>12411</v>
      </c>
      <c r="V1153" t="s">
        <v>2355</v>
      </c>
      <c r="Y1153">
        <v>9403910000</v>
      </c>
      <c r="Z1153" t="s">
        <v>12427</v>
      </c>
      <c r="AA1153" t="s">
        <v>12428</v>
      </c>
      <c r="AB1153">
        <v>900</v>
      </c>
      <c r="AC1153">
        <v>750</v>
      </c>
      <c r="AD1153" t="s">
        <v>3477</v>
      </c>
      <c r="AE1153">
        <v>0</v>
      </c>
      <c r="AF1153">
        <v>0</v>
      </c>
    </row>
    <row r="1154" spans="1:48" x14ac:dyDescent="0.3">
      <c r="A1154" t="s">
        <v>12429</v>
      </c>
      <c r="B1154" t="str">
        <f>"0002226.3"</f>
        <v>0002226.3</v>
      </c>
      <c r="C1154" t="s">
        <v>304</v>
      </c>
      <c r="D1154" t="s">
        <v>1050</v>
      </c>
      <c r="E1154">
        <v>880</v>
      </c>
      <c r="F1154">
        <v>185</v>
      </c>
      <c r="G1154">
        <v>74</v>
      </c>
      <c r="K1154">
        <v>0</v>
      </c>
      <c r="L1154" s="1">
        <v>45752</v>
      </c>
      <c r="M1154">
        <v>5</v>
      </c>
      <c r="O1154">
        <v>4630074147514</v>
      </c>
      <c r="Q1154" t="s">
        <v>1544</v>
      </c>
      <c r="R1154" t="s">
        <v>12430</v>
      </c>
      <c r="S1154">
        <v>20</v>
      </c>
      <c r="U1154" t="s">
        <v>12411</v>
      </c>
      <c r="V1154" t="s">
        <v>2355</v>
      </c>
      <c r="Y1154">
        <v>9403903000</v>
      </c>
      <c r="Z1154" t="s">
        <v>12431</v>
      </c>
      <c r="AA1154" t="s">
        <v>12432</v>
      </c>
      <c r="AB1154">
        <v>900</v>
      </c>
      <c r="AC1154">
        <v>750</v>
      </c>
      <c r="AD1154" t="s">
        <v>3477</v>
      </c>
      <c r="AE1154">
        <v>0</v>
      </c>
      <c r="AF1154">
        <v>0</v>
      </c>
    </row>
    <row r="1155" spans="1:48" x14ac:dyDescent="0.3">
      <c r="A1155" t="s">
        <v>12433</v>
      </c>
      <c r="B1155" t="str">
        <f>"0002443"</f>
        <v>0002443</v>
      </c>
      <c r="C1155" t="s">
        <v>177</v>
      </c>
      <c r="D1155" t="s">
        <v>5893</v>
      </c>
      <c r="E1155">
        <v>800</v>
      </c>
      <c r="F1155">
        <v>490</v>
      </c>
      <c r="G1155">
        <v>100</v>
      </c>
      <c r="K1155">
        <v>0</v>
      </c>
      <c r="L1155" s="1">
        <v>45749</v>
      </c>
      <c r="M1155">
        <v>2.2000000000000002</v>
      </c>
      <c r="O1155">
        <v>4630074148047</v>
      </c>
      <c r="Q1155" t="s">
        <v>1544</v>
      </c>
      <c r="R1155" t="s">
        <v>12434</v>
      </c>
      <c r="S1155">
        <v>20</v>
      </c>
      <c r="U1155" t="s">
        <v>12435</v>
      </c>
      <c r="V1155" t="s">
        <v>560</v>
      </c>
      <c r="Y1155">
        <v>4421909100</v>
      </c>
      <c r="Z1155" t="s">
        <v>12436</v>
      </c>
      <c r="AA1155" t="s">
        <v>12437</v>
      </c>
      <c r="AB1155">
        <v>1490</v>
      </c>
      <c r="AC1155">
        <v>1242</v>
      </c>
      <c r="AD1155" t="s">
        <v>240</v>
      </c>
      <c r="AE1155">
        <v>0</v>
      </c>
      <c r="AF1155">
        <v>0</v>
      </c>
      <c r="AG1155" t="s">
        <v>12438</v>
      </c>
      <c r="AH1155" t="s">
        <v>12439</v>
      </c>
      <c r="AI1155" t="s">
        <v>12440</v>
      </c>
      <c r="AJ1155" t="s">
        <v>12441</v>
      </c>
      <c r="AK1155" t="s">
        <v>12442</v>
      </c>
      <c r="AL1155" t="s">
        <v>12443</v>
      </c>
    </row>
    <row r="1156" spans="1:48" x14ac:dyDescent="0.3">
      <c r="A1156" t="s">
        <v>12444</v>
      </c>
      <c r="B1156" t="str">
        <f>"0002447"</f>
        <v>0002447</v>
      </c>
      <c r="C1156" t="s">
        <v>177</v>
      </c>
      <c r="D1156" t="s">
        <v>5893</v>
      </c>
      <c r="E1156">
        <v>820</v>
      </c>
      <c r="F1156">
        <v>590</v>
      </c>
      <c r="G1156">
        <v>100</v>
      </c>
      <c r="K1156">
        <v>0</v>
      </c>
      <c r="L1156" s="1">
        <v>45780</v>
      </c>
      <c r="M1156">
        <v>3.3</v>
      </c>
      <c r="O1156">
        <v>4630074148085</v>
      </c>
      <c r="Q1156" t="s">
        <v>1544</v>
      </c>
      <c r="R1156" t="s">
        <v>12434</v>
      </c>
      <c r="S1156">
        <v>20</v>
      </c>
      <c r="U1156" t="s">
        <v>12445</v>
      </c>
      <c r="V1156" t="s">
        <v>12446</v>
      </c>
      <c r="X1156" t="s">
        <v>586</v>
      </c>
      <c r="Y1156">
        <v>4421909100</v>
      </c>
      <c r="Z1156" t="s">
        <v>12447</v>
      </c>
      <c r="AA1156" t="s">
        <v>12448</v>
      </c>
      <c r="AB1156">
        <v>1837</v>
      </c>
      <c r="AC1156">
        <v>1531</v>
      </c>
      <c r="AD1156" t="s">
        <v>240</v>
      </c>
      <c r="AE1156">
        <v>0</v>
      </c>
      <c r="AF1156">
        <v>0</v>
      </c>
      <c r="AG1156" t="s">
        <v>12449</v>
      </c>
      <c r="AH1156" t="s">
        <v>12450</v>
      </c>
      <c r="AI1156" t="s">
        <v>12451</v>
      </c>
      <c r="AJ1156" t="s">
        <v>12452</v>
      </c>
      <c r="AK1156" t="s">
        <v>12453</v>
      </c>
      <c r="AL1156" t="s">
        <v>12454</v>
      </c>
      <c r="AM1156" t="s">
        <v>12455</v>
      </c>
      <c r="AN1156" t="s">
        <v>12456</v>
      </c>
      <c r="AO1156" t="s">
        <v>12457</v>
      </c>
    </row>
    <row r="1157" spans="1:48" x14ac:dyDescent="0.3">
      <c r="A1157" t="s">
        <v>12458</v>
      </c>
      <c r="B1157" t="str">
        <f>"0002448"</f>
        <v>0002448</v>
      </c>
      <c r="C1157" t="s">
        <v>1644</v>
      </c>
      <c r="D1157" t="s">
        <v>5893</v>
      </c>
      <c r="E1157">
        <v>820</v>
      </c>
      <c r="F1157">
        <v>590</v>
      </c>
      <c r="G1157">
        <v>100</v>
      </c>
      <c r="K1157">
        <v>0</v>
      </c>
      <c r="L1157" s="1">
        <v>45780</v>
      </c>
      <c r="M1157">
        <v>3.3</v>
      </c>
      <c r="O1157">
        <v>4630074148092</v>
      </c>
      <c r="Q1157" t="s">
        <v>1544</v>
      </c>
      <c r="R1157" t="s">
        <v>10615</v>
      </c>
      <c r="S1157">
        <v>20</v>
      </c>
      <c r="U1157" t="s">
        <v>12459</v>
      </c>
      <c r="V1157" t="s">
        <v>560</v>
      </c>
      <c r="X1157" t="s">
        <v>586</v>
      </c>
      <c r="Y1157">
        <v>4421909100</v>
      </c>
      <c r="Z1157" t="s">
        <v>12460</v>
      </c>
      <c r="AA1157" t="s">
        <v>12461</v>
      </c>
      <c r="AB1157">
        <v>1837</v>
      </c>
      <c r="AC1157">
        <v>1531</v>
      </c>
      <c r="AD1157" t="s">
        <v>240</v>
      </c>
      <c r="AE1157">
        <v>0</v>
      </c>
      <c r="AF1157">
        <v>0</v>
      </c>
      <c r="AG1157" t="s">
        <v>12462</v>
      </c>
      <c r="AH1157" t="s">
        <v>12463</v>
      </c>
      <c r="AI1157" t="s">
        <v>12464</v>
      </c>
      <c r="AJ1157" t="s">
        <v>12465</v>
      </c>
      <c r="AK1157" t="s">
        <v>12466</v>
      </c>
      <c r="AL1157" t="s">
        <v>12467</v>
      </c>
      <c r="AM1157" t="s">
        <v>12468</v>
      </c>
      <c r="AN1157" t="s">
        <v>12469</v>
      </c>
      <c r="AO1157" t="s">
        <v>12470</v>
      </c>
    </row>
    <row r="1158" spans="1:48" x14ac:dyDescent="0.3">
      <c r="A1158" t="s">
        <v>12471</v>
      </c>
      <c r="B1158" t="str">
        <f>"0002449"</f>
        <v>0002449</v>
      </c>
      <c r="C1158" t="s">
        <v>1644</v>
      </c>
      <c r="D1158" t="s">
        <v>5893</v>
      </c>
      <c r="E1158">
        <v>820</v>
      </c>
      <c r="F1158">
        <v>590</v>
      </c>
      <c r="G1158">
        <v>100</v>
      </c>
      <c r="K1158">
        <v>0</v>
      </c>
      <c r="L1158" s="1">
        <v>45780</v>
      </c>
      <c r="M1158">
        <v>3.3</v>
      </c>
      <c r="O1158">
        <v>4630074148108</v>
      </c>
      <c r="Q1158" t="s">
        <v>1544</v>
      </c>
      <c r="R1158" t="s">
        <v>3630</v>
      </c>
      <c r="S1158">
        <v>20</v>
      </c>
      <c r="U1158" t="s">
        <v>12472</v>
      </c>
      <c r="V1158" t="s">
        <v>560</v>
      </c>
      <c r="X1158" t="s">
        <v>586</v>
      </c>
      <c r="Y1158">
        <v>4421909100</v>
      </c>
      <c r="Z1158" t="s">
        <v>12473</v>
      </c>
      <c r="AA1158" t="s">
        <v>12474</v>
      </c>
      <c r="AB1158">
        <v>1750</v>
      </c>
      <c r="AC1158">
        <v>1458</v>
      </c>
      <c r="AD1158" t="s">
        <v>240</v>
      </c>
      <c r="AE1158">
        <v>0</v>
      </c>
      <c r="AF1158">
        <v>0</v>
      </c>
      <c r="AG1158" t="s">
        <v>12475</v>
      </c>
      <c r="AH1158" t="s">
        <v>12476</v>
      </c>
      <c r="AI1158" t="s">
        <v>12477</v>
      </c>
      <c r="AJ1158" t="s">
        <v>12478</v>
      </c>
      <c r="AK1158" t="s">
        <v>12479</v>
      </c>
      <c r="AL1158" t="s">
        <v>12480</v>
      </c>
      <c r="AM1158" t="s">
        <v>12481</v>
      </c>
      <c r="AN1158" t="s">
        <v>12482</v>
      </c>
      <c r="AO1158" t="s">
        <v>12483</v>
      </c>
      <c r="AP1158" t="s">
        <v>12484</v>
      </c>
      <c r="AQ1158" t="s">
        <v>12485</v>
      </c>
    </row>
    <row r="1159" spans="1:48" x14ac:dyDescent="0.3">
      <c r="A1159" t="s">
        <v>12486</v>
      </c>
      <c r="B1159" t="str">
        <f>"0002437-2"</f>
        <v>0002437-2</v>
      </c>
      <c r="C1159" t="s">
        <v>304</v>
      </c>
      <c r="D1159" t="s">
        <v>584</v>
      </c>
      <c r="E1159">
        <v>100</v>
      </c>
      <c r="F1159">
        <v>800</v>
      </c>
      <c r="G1159">
        <v>1600</v>
      </c>
      <c r="H1159">
        <v>160</v>
      </c>
      <c r="J1159">
        <v>10</v>
      </c>
      <c r="K1159">
        <v>0</v>
      </c>
      <c r="L1159" s="1">
        <v>45841</v>
      </c>
      <c r="M1159">
        <v>3.6</v>
      </c>
      <c r="O1159">
        <v>4630074147859</v>
      </c>
      <c r="Q1159" t="s">
        <v>1544</v>
      </c>
      <c r="S1159">
        <v>20</v>
      </c>
      <c r="U1159" t="s">
        <v>12487</v>
      </c>
      <c r="V1159" t="s">
        <v>3282</v>
      </c>
      <c r="Y1159">
        <v>9404299000</v>
      </c>
      <c r="Z1159" t="s">
        <v>12488</v>
      </c>
      <c r="AA1159" t="s">
        <v>12489</v>
      </c>
      <c r="AB1159">
        <v>3750</v>
      </c>
      <c r="AC1159">
        <v>3125</v>
      </c>
      <c r="AD1159" t="s">
        <v>3279</v>
      </c>
      <c r="AE1159">
        <v>0</v>
      </c>
      <c r="AF1159">
        <v>0</v>
      </c>
      <c r="AG1159" t="s">
        <v>12490</v>
      </c>
      <c r="AH1159" t="s">
        <v>12491</v>
      </c>
      <c r="AI1159" t="s">
        <v>12492</v>
      </c>
      <c r="AJ1159" t="s">
        <v>12493</v>
      </c>
      <c r="AK1159" t="s">
        <v>12494</v>
      </c>
    </row>
    <row r="1160" spans="1:48" x14ac:dyDescent="0.3">
      <c r="A1160" t="s">
        <v>12495</v>
      </c>
      <c r="B1160" t="str">
        <f>"0002438.1"</f>
        <v>0002438.1</v>
      </c>
      <c r="C1160" t="s">
        <v>304</v>
      </c>
      <c r="D1160" t="s">
        <v>305</v>
      </c>
      <c r="E1160">
        <v>60</v>
      </c>
      <c r="F1160">
        <v>800</v>
      </c>
      <c r="G1160">
        <v>300</v>
      </c>
      <c r="K1160">
        <v>0</v>
      </c>
      <c r="L1160" s="1">
        <v>45994</v>
      </c>
      <c r="M1160">
        <v>2.9</v>
      </c>
      <c r="O1160">
        <v>4630074147873</v>
      </c>
      <c r="Q1160" t="s">
        <v>1544</v>
      </c>
      <c r="S1160">
        <v>20</v>
      </c>
      <c r="U1160" t="s">
        <v>12496</v>
      </c>
      <c r="V1160" t="s">
        <v>560</v>
      </c>
      <c r="Y1160">
        <v>7326909807</v>
      </c>
      <c r="Z1160" t="s">
        <v>12497</v>
      </c>
      <c r="AA1160" t="s">
        <v>12498</v>
      </c>
      <c r="AB1160">
        <v>1990</v>
      </c>
      <c r="AC1160">
        <v>1658</v>
      </c>
      <c r="AD1160" t="s">
        <v>311</v>
      </c>
      <c r="AE1160">
        <v>0</v>
      </c>
      <c r="AF1160">
        <v>0</v>
      </c>
      <c r="AG1160" t="s">
        <v>12499</v>
      </c>
      <c r="AH1160" t="s">
        <v>12500</v>
      </c>
      <c r="AI1160" t="s">
        <v>12501</v>
      </c>
      <c r="AJ1160" t="s">
        <v>12502</v>
      </c>
      <c r="AK1160" t="s">
        <v>12503</v>
      </c>
      <c r="AL1160" t="s">
        <v>12504</v>
      </c>
      <c r="AM1160" t="s">
        <v>12505</v>
      </c>
      <c r="AN1160" t="s">
        <v>12506</v>
      </c>
      <c r="AO1160" t="s">
        <v>12507</v>
      </c>
      <c r="AP1160" t="s">
        <v>12508</v>
      </c>
      <c r="AQ1160" t="s">
        <v>12509</v>
      </c>
    </row>
    <row r="1161" spans="1:48" x14ac:dyDescent="0.3">
      <c r="A1161" t="s">
        <v>12510</v>
      </c>
      <c r="B1161" t="str">
        <f>"0002439.1"</f>
        <v>0002439.1</v>
      </c>
      <c r="C1161" t="s">
        <v>304</v>
      </c>
      <c r="D1161" t="s">
        <v>305</v>
      </c>
      <c r="E1161">
        <v>0</v>
      </c>
      <c r="F1161">
        <v>0</v>
      </c>
      <c r="G1161">
        <v>0</v>
      </c>
      <c r="K1161">
        <v>0</v>
      </c>
      <c r="L1161" s="1">
        <v>45994</v>
      </c>
      <c r="M1161">
        <v>2.9</v>
      </c>
      <c r="O1161">
        <v>4630074147897</v>
      </c>
      <c r="Q1161" t="s">
        <v>1544</v>
      </c>
      <c r="S1161">
        <v>20</v>
      </c>
      <c r="U1161" t="s">
        <v>12511</v>
      </c>
      <c r="V1161" t="s">
        <v>12512</v>
      </c>
      <c r="Y1161">
        <v>7326909807</v>
      </c>
      <c r="Z1161" t="s">
        <v>12513</v>
      </c>
      <c r="AA1161" t="s">
        <v>12514</v>
      </c>
      <c r="AB1161">
        <v>1490</v>
      </c>
      <c r="AC1161">
        <v>1242</v>
      </c>
      <c r="AD1161" t="s">
        <v>311</v>
      </c>
      <c r="AE1161">
        <v>0</v>
      </c>
      <c r="AF1161">
        <v>0</v>
      </c>
      <c r="AG1161" t="s">
        <v>12515</v>
      </c>
      <c r="AH1161" t="s">
        <v>12516</v>
      </c>
      <c r="AI1161" t="s">
        <v>12517</v>
      </c>
      <c r="AJ1161" t="s">
        <v>12518</v>
      </c>
      <c r="AK1161" t="s">
        <v>12519</v>
      </c>
      <c r="AL1161" t="s">
        <v>12520</v>
      </c>
      <c r="AM1161" t="s">
        <v>12521</v>
      </c>
      <c r="AN1161" t="s">
        <v>12522</v>
      </c>
      <c r="AO1161" t="s">
        <v>12523</v>
      </c>
      <c r="AP1161" t="s">
        <v>12524</v>
      </c>
      <c r="AQ1161" t="s">
        <v>12525</v>
      </c>
    </row>
    <row r="1162" spans="1:48" x14ac:dyDescent="0.3">
      <c r="A1162" t="s">
        <v>12526</v>
      </c>
      <c r="B1162" t="str">
        <f>"0002439.7"</f>
        <v>0002439.7</v>
      </c>
      <c r="C1162" t="s">
        <v>3500</v>
      </c>
      <c r="D1162" t="s">
        <v>305</v>
      </c>
      <c r="E1162">
        <v>60</v>
      </c>
      <c r="F1162">
        <v>300</v>
      </c>
      <c r="G1162">
        <v>800</v>
      </c>
      <c r="K1162">
        <v>0</v>
      </c>
      <c r="L1162" s="2">
        <v>16132</v>
      </c>
      <c r="M1162">
        <v>3</v>
      </c>
      <c r="O1162">
        <v>4630074147903</v>
      </c>
      <c r="Q1162" t="s">
        <v>1544</v>
      </c>
      <c r="S1162">
        <v>20</v>
      </c>
      <c r="U1162" t="s">
        <v>12511</v>
      </c>
      <c r="V1162" t="s">
        <v>12512</v>
      </c>
      <c r="Y1162">
        <v>7326909807</v>
      </c>
      <c r="Z1162" t="s">
        <v>12527</v>
      </c>
      <c r="AA1162" t="s">
        <v>12528</v>
      </c>
      <c r="AB1162">
        <v>1250</v>
      </c>
      <c r="AC1162">
        <v>1042</v>
      </c>
      <c r="AD1162" t="s">
        <v>311</v>
      </c>
      <c r="AE1162">
        <v>0</v>
      </c>
      <c r="AF1162">
        <v>0</v>
      </c>
      <c r="AG1162" t="s">
        <v>12529</v>
      </c>
      <c r="AH1162" t="s">
        <v>12530</v>
      </c>
      <c r="AI1162" t="s">
        <v>12531</v>
      </c>
      <c r="AJ1162" t="s">
        <v>12532</v>
      </c>
      <c r="AK1162" t="s">
        <v>12533</v>
      </c>
      <c r="AL1162" t="s">
        <v>12534</v>
      </c>
      <c r="AM1162" t="s">
        <v>12535</v>
      </c>
      <c r="AN1162" t="s">
        <v>12536</v>
      </c>
      <c r="AO1162" t="s">
        <v>12537</v>
      </c>
    </row>
    <row r="1163" spans="1:48" x14ac:dyDescent="0.3">
      <c r="A1163" t="s">
        <v>12538</v>
      </c>
      <c r="B1163" t="str">
        <f>"0002438.7"</f>
        <v>0002438.7</v>
      </c>
      <c r="C1163" t="s">
        <v>3500</v>
      </c>
      <c r="D1163" t="s">
        <v>305</v>
      </c>
      <c r="E1163">
        <v>60</v>
      </c>
      <c r="F1163">
        <v>800</v>
      </c>
      <c r="G1163">
        <v>300</v>
      </c>
      <c r="K1163">
        <v>0</v>
      </c>
      <c r="L1163" s="1">
        <v>45994</v>
      </c>
      <c r="M1163">
        <v>2.9</v>
      </c>
      <c r="O1163">
        <v>4630074147880</v>
      </c>
      <c r="Q1163" t="s">
        <v>1544</v>
      </c>
      <c r="S1163">
        <v>20</v>
      </c>
      <c r="U1163" t="s">
        <v>12539</v>
      </c>
      <c r="V1163" t="s">
        <v>560</v>
      </c>
      <c r="Y1163">
        <v>7326909807</v>
      </c>
      <c r="Z1163" t="s">
        <v>12540</v>
      </c>
      <c r="AA1163" t="s">
        <v>12541</v>
      </c>
      <c r="AB1163">
        <v>1490</v>
      </c>
      <c r="AC1163">
        <v>1242</v>
      </c>
      <c r="AD1163" t="s">
        <v>311</v>
      </c>
      <c r="AE1163">
        <v>0</v>
      </c>
      <c r="AF1163">
        <v>0</v>
      </c>
      <c r="AG1163" t="s">
        <v>12542</v>
      </c>
      <c r="AH1163" t="s">
        <v>12543</v>
      </c>
      <c r="AI1163" t="s">
        <v>12544</v>
      </c>
      <c r="AJ1163" t="s">
        <v>12545</v>
      </c>
      <c r="AK1163" t="s">
        <v>12546</v>
      </c>
      <c r="AL1163" t="s">
        <v>12547</v>
      </c>
      <c r="AM1163" t="s">
        <v>12548</v>
      </c>
      <c r="AN1163" t="s">
        <v>12549</v>
      </c>
      <c r="AO1163" t="s">
        <v>12550</v>
      </c>
      <c r="AP1163" t="s">
        <v>12551</v>
      </c>
      <c r="AQ1163" t="s">
        <v>12552</v>
      </c>
    </row>
    <row r="1164" spans="1:48" x14ac:dyDescent="0.3">
      <c r="A1164" t="s">
        <v>12553</v>
      </c>
      <c r="B1164" t="str">
        <f>"0002377-3"</f>
        <v>0002377-3</v>
      </c>
      <c r="C1164" t="s">
        <v>1644</v>
      </c>
      <c r="D1164" t="s">
        <v>2290</v>
      </c>
      <c r="E1164">
        <v>770</v>
      </c>
      <c r="F1164">
        <v>570</v>
      </c>
      <c r="G1164">
        <v>600</v>
      </c>
      <c r="K1164">
        <v>0</v>
      </c>
      <c r="L1164" t="s">
        <v>145</v>
      </c>
      <c r="M1164">
        <v>0.35</v>
      </c>
      <c r="O1164">
        <v>4630074146067</v>
      </c>
      <c r="Q1164" t="s">
        <v>1544</v>
      </c>
      <c r="S1164">
        <v>20</v>
      </c>
      <c r="U1164" t="s">
        <v>8856</v>
      </c>
      <c r="V1164" t="s">
        <v>10592</v>
      </c>
      <c r="Y1164">
        <v>9404299000</v>
      </c>
      <c r="Z1164" t="s">
        <v>12554</v>
      </c>
      <c r="AA1164" t="s">
        <v>12555</v>
      </c>
      <c r="AB1164">
        <v>800</v>
      </c>
      <c r="AC1164">
        <v>667</v>
      </c>
      <c r="AD1164" t="s">
        <v>240</v>
      </c>
      <c r="AE1164">
        <v>0</v>
      </c>
      <c r="AF1164">
        <v>0</v>
      </c>
      <c r="AG1164" t="s">
        <v>12556</v>
      </c>
      <c r="AH1164" t="s">
        <v>12557</v>
      </c>
      <c r="AI1164" t="s">
        <v>12558</v>
      </c>
      <c r="AJ1164" t="s">
        <v>12559</v>
      </c>
    </row>
    <row r="1165" spans="1:48" x14ac:dyDescent="0.3">
      <c r="A1165" t="s">
        <v>12560</v>
      </c>
      <c r="B1165" t="str">
        <f>"0002378-6"</f>
        <v>0002378-6</v>
      </c>
      <c r="C1165" t="s">
        <v>5874</v>
      </c>
      <c r="D1165" t="s">
        <v>2290</v>
      </c>
      <c r="E1165">
        <v>770</v>
      </c>
      <c r="F1165">
        <v>570</v>
      </c>
      <c r="G1165">
        <v>60</v>
      </c>
      <c r="K1165">
        <v>0</v>
      </c>
      <c r="L1165" t="s">
        <v>145</v>
      </c>
      <c r="M1165">
        <v>0.35</v>
      </c>
      <c r="O1165">
        <v>4630074146074</v>
      </c>
      <c r="Q1165" t="s">
        <v>1544</v>
      </c>
      <c r="S1165">
        <v>20</v>
      </c>
      <c r="U1165" t="s">
        <v>8856</v>
      </c>
      <c r="V1165" t="s">
        <v>10592</v>
      </c>
      <c r="Y1165">
        <v>9404299000</v>
      </c>
      <c r="Z1165" t="s">
        <v>12561</v>
      </c>
      <c r="AA1165" t="s">
        <v>12562</v>
      </c>
      <c r="AB1165">
        <v>800</v>
      </c>
      <c r="AC1165">
        <v>667</v>
      </c>
      <c r="AD1165" t="s">
        <v>240</v>
      </c>
      <c r="AE1165">
        <v>0</v>
      </c>
      <c r="AF1165">
        <v>0</v>
      </c>
      <c r="AG1165" t="s">
        <v>12563</v>
      </c>
      <c r="AH1165" t="s">
        <v>12564</v>
      </c>
      <c r="AI1165" t="s">
        <v>12565</v>
      </c>
      <c r="AJ1165" t="s">
        <v>12566</v>
      </c>
    </row>
    <row r="1166" spans="1:48" x14ac:dyDescent="0.3">
      <c r="A1166" t="s">
        <v>12567</v>
      </c>
      <c r="B1166" t="str">
        <f>"0001648.22"</f>
        <v>0001648.22</v>
      </c>
      <c r="C1166" t="s">
        <v>3500</v>
      </c>
      <c r="D1166" t="s">
        <v>305</v>
      </c>
      <c r="E1166">
        <v>1200</v>
      </c>
      <c r="F1166">
        <v>730</v>
      </c>
      <c r="G1166">
        <v>130</v>
      </c>
      <c r="H1166">
        <v>125</v>
      </c>
      <c r="I1166">
        <v>65</v>
      </c>
      <c r="J1166">
        <v>100</v>
      </c>
      <c r="K1166" t="s">
        <v>4537</v>
      </c>
      <c r="L1166" s="1">
        <v>45858</v>
      </c>
      <c r="M1166">
        <v>18.600000000000001</v>
      </c>
      <c r="O1166">
        <v>4630074148016</v>
      </c>
      <c r="Q1166" t="s">
        <v>1544</v>
      </c>
      <c r="R1166" t="s">
        <v>4538</v>
      </c>
      <c r="S1166">
        <v>10</v>
      </c>
      <c r="U1166" t="s">
        <v>4566</v>
      </c>
      <c r="V1166" t="s">
        <v>4540</v>
      </c>
      <c r="Y1166">
        <v>9403202009</v>
      </c>
      <c r="Z1166" t="s">
        <v>12568</v>
      </c>
      <c r="AA1166" t="s">
        <v>12569</v>
      </c>
      <c r="AB1166">
        <v>6500</v>
      </c>
      <c r="AC1166">
        <v>5417</v>
      </c>
      <c r="AD1166" t="s">
        <v>288</v>
      </c>
      <c r="AE1166">
        <v>0</v>
      </c>
      <c r="AF1166">
        <v>0</v>
      </c>
      <c r="AG1166" t="s">
        <v>12570</v>
      </c>
      <c r="AH1166" t="s">
        <v>12571</v>
      </c>
      <c r="AI1166" t="s">
        <v>12572</v>
      </c>
      <c r="AJ1166" t="s">
        <v>12573</v>
      </c>
      <c r="AK1166" t="s">
        <v>12574</v>
      </c>
      <c r="AL1166" t="s">
        <v>12575</v>
      </c>
      <c r="AM1166" t="s">
        <v>12576</v>
      </c>
      <c r="AN1166" t="s">
        <v>12577</v>
      </c>
      <c r="AO1166" t="s">
        <v>12578</v>
      </c>
      <c r="AP1166" t="s">
        <v>12579</v>
      </c>
      <c r="AQ1166" t="s">
        <v>12580</v>
      </c>
      <c r="AR1166" t="s">
        <v>12581</v>
      </c>
      <c r="AS1166" t="s">
        <v>12582</v>
      </c>
      <c r="AT1166" t="s">
        <v>12583</v>
      </c>
      <c r="AU1166" t="s">
        <v>12584</v>
      </c>
      <c r="AV1166" t="s">
        <v>12585</v>
      </c>
    </row>
    <row r="1167" spans="1:48" x14ac:dyDescent="0.3">
      <c r="A1167" t="s">
        <v>12586</v>
      </c>
      <c r="B1167" t="str">
        <f>"0003109"</f>
        <v>0003109</v>
      </c>
      <c r="C1167" t="s">
        <v>345</v>
      </c>
      <c r="D1167" t="s">
        <v>280</v>
      </c>
      <c r="E1167">
        <v>1290</v>
      </c>
      <c r="F1167">
        <v>800</v>
      </c>
      <c r="G1167">
        <v>160</v>
      </c>
      <c r="H1167">
        <v>124</v>
      </c>
      <c r="I1167">
        <v>68</v>
      </c>
      <c r="J1167">
        <v>107</v>
      </c>
      <c r="K1167" t="s">
        <v>12587</v>
      </c>
      <c r="L1167" s="1">
        <v>45765</v>
      </c>
      <c r="M1167">
        <v>16.600000000000001</v>
      </c>
      <c r="O1167">
        <v>4630074147743</v>
      </c>
      <c r="Q1167" t="s">
        <v>1544</v>
      </c>
      <c r="R1167" t="s">
        <v>1869</v>
      </c>
      <c r="S1167">
        <v>10</v>
      </c>
      <c r="U1167" t="s">
        <v>11921</v>
      </c>
      <c r="V1167" t="s">
        <v>1199</v>
      </c>
      <c r="Y1167">
        <v>9403500009</v>
      </c>
      <c r="Z1167" t="s">
        <v>12588</v>
      </c>
      <c r="AA1167" t="s">
        <v>12589</v>
      </c>
      <c r="AB1167">
        <v>12268</v>
      </c>
      <c r="AC1167">
        <v>10223</v>
      </c>
      <c r="AD1167" t="s">
        <v>288</v>
      </c>
      <c r="AE1167">
        <v>0</v>
      </c>
      <c r="AF1167">
        <v>6</v>
      </c>
      <c r="AG1167" t="s">
        <v>12590</v>
      </c>
      <c r="AH1167" t="s">
        <v>12591</v>
      </c>
      <c r="AI1167" t="s">
        <v>12592</v>
      </c>
      <c r="AJ1167" t="s">
        <v>12593</v>
      </c>
      <c r="AK1167" t="s">
        <v>12594</v>
      </c>
      <c r="AL1167" t="s">
        <v>12595</v>
      </c>
      <c r="AM1167" t="s">
        <v>12596</v>
      </c>
      <c r="AN1167" t="s">
        <v>12597</v>
      </c>
      <c r="AO1167" t="s">
        <v>12598</v>
      </c>
      <c r="AP1167" t="s">
        <v>12599</v>
      </c>
      <c r="AQ1167" t="s">
        <v>12600</v>
      </c>
      <c r="AR1167" t="s">
        <v>12601</v>
      </c>
    </row>
    <row r="1168" spans="1:48" x14ac:dyDescent="0.3">
      <c r="A1168" t="s">
        <v>12602</v>
      </c>
      <c r="B1168" t="str">
        <f>"0002425.9"</f>
        <v>0002425.9</v>
      </c>
      <c r="C1168" t="s">
        <v>304</v>
      </c>
      <c r="D1168" t="s">
        <v>1050</v>
      </c>
      <c r="E1168">
        <v>1675</v>
      </c>
      <c r="F1168">
        <v>955</v>
      </c>
      <c r="G1168">
        <v>325</v>
      </c>
      <c r="H1168">
        <v>164</v>
      </c>
      <c r="J1168">
        <v>136</v>
      </c>
      <c r="K1168">
        <v>0</v>
      </c>
      <c r="L1168" t="s">
        <v>12603</v>
      </c>
      <c r="M1168">
        <v>72.2</v>
      </c>
      <c r="N1168">
        <v>0.2</v>
      </c>
      <c r="O1168">
        <v>4630074147583</v>
      </c>
      <c r="Q1168" t="s">
        <v>1544</v>
      </c>
      <c r="S1168">
        <v>20</v>
      </c>
      <c r="U1168" t="s">
        <v>12604</v>
      </c>
      <c r="V1168" t="s">
        <v>2632</v>
      </c>
      <c r="Y1168">
        <v>9403500009</v>
      </c>
      <c r="Z1168" t="s">
        <v>12605</v>
      </c>
      <c r="AA1168" t="s">
        <v>12606</v>
      </c>
      <c r="AB1168">
        <v>15900</v>
      </c>
      <c r="AC1168">
        <v>13250</v>
      </c>
      <c r="AD1168" t="s">
        <v>2592</v>
      </c>
      <c r="AE1168">
        <v>0</v>
      </c>
      <c r="AF1168">
        <v>0</v>
      </c>
      <c r="AG1168" t="s">
        <v>12607</v>
      </c>
      <c r="AH1168" t="s">
        <v>12608</v>
      </c>
      <c r="AI1168" t="s">
        <v>12609</v>
      </c>
      <c r="AJ1168" t="s">
        <v>12610</v>
      </c>
      <c r="AK1168" t="s">
        <v>12611</v>
      </c>
      <c r="AL1168" t="s">
        <v>12612</v>
      </c>
      <c r="AM1168" t="s">
        <v>12613</v>
      </c>
      <c r="AN1168" t="s">
        <v>12614</v>
      </c>
      <c r="AO1168" t="s">
        <v>12615</v>
      </c>
    </row>
    <row r="1169" spans="1:44" x14ac:dyDescent="0.3">
      <c r="A1169" t="s">
        <v>12616</v>
      </c>
      <c r="B1169" t="str">
        <f>"0002446"</f>
        <v>0002446</v>
      </c>
      <c r="C1169" t="s">
        <v>177</v>
      </c>
      <c r="D1169" t="s">
        <v>1831</v>
      </c>
      <c r="E1169">
        <v>800</v>
      </c>
      <c r="F1169">
        <v>740</v>
      </c>
      <c r="G1169">
        <v>160</v>
      </c>
      <c r="I1169">
        <v>74</v>
      </c>
      <c r="J1169">
        <v>100</v>
      </c>
      <c r="K1169">
        <v>0</v>
      </c>
      <c r="L1169">
        <v>6</v>
      </c>
      <c r="M1169">
        <v>5.0999999999999996</v>
      </c>
      <c r="O1169">
        <v>4630074148078</v>
      </c>
      <c r="Q1169" t="s">
        <v>1544</v>
      </c>
      <c r="R1169" t="s">
        <v>12434</v>
      </c>
      <c r="S1169">
        <v>10</v>
      </c>
      <c r="U1169" t="s">
        <v>5077</v>
      </c>
      <c r="V1169" t="s">
        <v>1833</v>
      </c>
      <c r="Y1169">
        <v>9401710009</v>
      </c>
      <c r="Z1169" t="s">
        <v>12617</v>
      </c>
      <c r="AA1169" t="s">
        <v>12618</v>
      </c>
      <c r="AB1169">
        <v>2990</v>
      </c>
      <c r="AC1169">
        <v>2492</v>
      </c>
      <c r="AD1169" t="s">
        <v>1836</v>
      </c>
      <c r="AE1169">
        <v>0</v>
      </c>
      <c r="AF1169">
        <v>0</v>
      </c>
      <c r="AG1169" t="s">
        <v>12619</v>
      </c>
      <c r="AH1169" t="s">
        <v>12620</v>
      </c>
      <c r="AI1169" t="s">
        <v>12621</v>
      </c>
      <c r="AJ1169" t="s">
        <v>12622</v>
      </c>
      <c r="AK1169" t="s">
        <v>12623</v>
      </c>
      <c r="AL1169" t="s">
        <v>12624</v>
      </c>
      <c r="AM1169" t="s">
        <v>12625</v>
      </c>
      <c r="AN1169" t="s">
        <v>12626</v>
      </c>
      <c r="AO1169" t="s">
        <v>12627</v>
      </c>
      <c r="AP1169" t="s">
        <v>12628</v>
      </c>
      <c r="AQ1169" t="s">
        <v>12629</v>
      </c>
      <c r="AR1169" t="s">
        <v>12630</v>
      </c>
    </row>
    <row r="1170" spans="1:44" x14ac:dyDescent="0.3">
      <c r="A1170" t="s">
        <v>12631</v>
      </c>
      <c r="B1170" t="str">
        <f>"0002452"</f>
        <v>0002452</v>
      </c>
      <c r="C1170" t="s">
        <v>1644</v>
      </c>
      <c r="D1170" t="s">
        <v>1831</v>
      </c>
      <c r="E1170">
        <v>800</v>
      </c>
      <c r="F1170">
        <v>750</v>
      </c>
      <c r="G1170">
        <v>160</v>
      </c>
      <c r="I1170">
        <v>74</v>
      </c>
      <c r="J1170">
        <v>100</v>
      </c>
      <c r="K1170">
        <v>0</v>
      </c>
      <c r="L1170">
        <v>6</v>
      </c>
      <c r="M1170">
        <v>5</v>
      </c>
      <c r="O1170">
        <v>4630074148238</v>
      </c>
      <c r="Q1170" t="s">
        <v>1544</v>
      </c>
      <c r="S1170">
        <v>10</v>
      </c>
      <c r="U1170" t="s">
        <v>5077</v>
      </c>
      <c r="V1170" t="s">
        <v>1833</v>
      </c>
      <c r="Y1170">
        <v>9401710009</v>
      </c>
      <c r="Z1170" t="s">
        <v>12632</v>
      </c>
      <c r="AA1170" t="s">
        <v>12633</v>
      </c>
      <c r="AB1170">
        <v>3390</v>
      </c>
      <c r="AC1170">
        <v>2825</v>
      </c>
      <c r="AD1170" t="s">
        <v>1836</v>
      </c>
      <c r="AE1170">
        <v>0</v>
      </c>
      <c r="AF1170">
        <v>0</v>
      </c>
      <c r="AG1170" t="s">
        <v>12634</v>
      </c>
      <c r="AH1170" t="s">
        <v>12635</v>
      </c>
      <c r="AI1170" t="s">
        <v>12636</v>
      </c>
      <c r="AJ1170" t="s">
        <v>12637</v>
      </c>
      <c r="AK1170" t="s">
        <v>12638</v>
      </c>
      <c r="AL1170" t="s">
        <v>12639</v>
      </c>
      <c r="AM1170" t="s">
        <v>12640</v>
      </c>
      <c r="AN1170" t="s">
        <v>12641</v>
      </c>
      <c r="AO1170" t="s">
        <v>12642</v>
      </c>
      <c r="AP1170" t="s">
        <v>12643</v>
      </c>
      <c r="AQ1170" t="s">
        <v>12644</v>
      </c>
      <c r="AR1170" t="s">
        <v>12645</v>
      </c>
    </row>
    <row r="1171" spans="1:44" x14ac:dyDescent="0.3">
      <c r="A1171" t="s">
        <v>12646</v>
      </c>
      <c r="B1171" t="str">
        <f>"0002455"</f>
        <v>0002455</v>
      </c>
      <c r="C1171" t="s">
        <v>12647</v>
      </c>
      <c r="D1171" t="s">
        <v>305</v>
      </c>
      <c r="E1171">
        <v>1010</v>
      </c>
      <c r="F1171">
        <v>830</v>
      </c>
      <c r="G1171">
        <v>200</v>
      </c>
      <c r="I1171">
        <v>77</v>
      </c>
      <c r="J1171">
        <v>92</v>
      </c>
      <c r="K1171">
        <v>0</v>
      </c>
      <c r="L1171" s="1">
        <v>45784</v>
      </c>
      <c r="M1171">
        <v>5.5</v>
      </c>
      <c r="O1171">
        <v>4630074148252</v>
      </c>
      <c r="Q1171" t="s">
        <v>1544</v>
      </c>
      <c r="R1171" t="s">
        <v>12648</v>
      </c>
      <c r="S1171">
        <v>20</v>
      </c>
      <c r="U1171" t="s">
        <v>12649</v>
      </c>
      <c r="V1171" t="s">
        <v>1833</v>
      </c>
      <c r="Y1171">
        <v>9403208009</v>
      </c>
      <c r="Z1171" t="s">
        <v>12650</v>
      </c>
      <c r="AA1171" t="s">
        <v>12651</v>
      </c>
      <c r="AB1171">
        <v>3490</v>
      </c>
      <c r="AC1171">
        <v>2908</v>
      </c>
      <c r="AD1171" t="s">
        <v>1125</v>
      </c>
      <c r="AE1171">
        <v>0</v>
      </c>
      <c r="AF1171">
        <v>0</v>
      </c>
      <c r="AG1171" t="s">
        <v>12652</v>
      </c>
      <c r="AH1171" t="s">
        <v>12653</v>
      </c>
      <c r="AI1171" t="s">
        <v>12654</v>
      </c>
      <c r="AJ1171" t="s">
        <v>12655</v>
      </c>
      <c r="AK1171" t="s">
        <v>12656</v>
      </c>
      <c r="AL1171" t="s">
        <v>12657</v>
      </c>
      <c r="AM1171" t="s">
        <v>12658</v>
      </c>
    </row>
    <row r="1172" spans="1:44" x14ac:dyDescent="0.3">
      <c r="A1172" t="s">
        <v>12659</v>
      </c>
      <c r="B1172" t="str">
        <f>"0002454"</f>
        <v>0002454</v>
      </c>
      <c r="C1172" t="s">
        <v>12647</v>
      </c>
      <c r="D1172" t="s">
        <v>5893</v>
      </c>
      <c r="E1172">
        <v>800</v>
      </c>
      <c r="F1172">
        <v>490</v>
      </c>
      <c r="G1172">
        <v>100</v>
      </c>
      <c r="K1172">
        <v>0</v>
      </c>
      <c r="L1172" s="1">
        <v>45749</v>
      </c>
      <c r="M1172">
        <v>2.2000000000000002</v>
      </c>
      <c r="O1172">
        <v>4630074148245</v>
      </c>
      <c r="Q1172" t="s">
        <v>1544</v>
      </c>
      <c r="R1172" t="s">
        <v>12648</v>
      </c>
      <c r="S1172">
        <v>20</v>
      </c>
      <c r="U1172" t="s">
        <v>12660</v>
      </c>
      <c r="V1172" t="s">
        <v>308</v>
      </c>
      <c r="Y1172">
        <v>4421999000</v>
      </c>
      <c r="Z1172" t="s">
        <v>12661</v>
      </c>
      <c r="AA1172" t="s">
        <v>12662</v>
      </c>
      <c r="AB1172">
        <v>1354</v>
      </c>
      <c r="AC1172">
        <v>1128</v>
      </c>
      <c r="AD1172" t="s">
        <v>240</v>
      </c>
      <c r="AE1172">
        <v>0</v>
      </c>
      <c r="AF1172">
        <v>0</v>
      </c>
      <c r="AG1172" t="s">
        <v>12663</v>
      </c>
      <c r="AH1172" t="s">
        <v>12664</v>
      </c>
      <c r="AI1172" t="s">
        <v>12665</v>
      </c>
      <c r="AJ1172" t="s">
        <v>12666</v>
      </c>
      <c r="AK1172" t="s">
        <v>12667</v>
      </c>
      <c r="AL1172" t="s">
        <v>12668</v>
      </c>
      <c r="AM1172" t="s">
        <v>12669</v>
      </c>
      <c r="AN1172" t="s">
        <v>12670</v>
      </c>
    </row>
    <row r="1173" spans="1:44" x14ac:dyDescent="0.3">
      <c r="A1173" t="s">
        <v>12671</v>
      </c>
      <c r="B1173" t="str">
        <f>"0003109.1-03"</f>
        <v>0003109.1-03</v>
      </c>
      <c r="C1173" t="s">
        <v>419</v>
      </c>
      <c r="D1173" t="s">
        <v>4256</v>
      </c>
      <c r="E1173">
        <v>1130</v>
      </c>
      <c r="F1173">
        <v>310</v>
      </c>
      <c r="G1173">
        <v>50</v>
      </c>
      <c r="K1173">
        <v>0</v>
      </c>
      <c r="L1173">
        <v>6</v>
      </c>
      <c r="M1173">
        <v>5.3</v>
      </c>
      <c r="O1173">
        <v>4630074148184</v>
      </c>
      <c r="Q1173" t="s">
        <v>1544</v>
      </c>
      <c r="R1173" t="s">
        <v>1869</v>
      </c>
      <c r="S1173">
        <v>20</v>
      </c>
      <c r="U1173" t="s">
        <v>12377</v>
      </c>
      <c r="V1173" t="s">
        <v>12378</v>
      </c>
      <c r="Z1173" t="s">
        <v>12672</v>
      </c>
      <c r="AA1173" t="s">
        <v>12673</v>
      </c>
      <c r="AB1173">
        <v>2623</v>
      </c>
      <c r="AC1173">
        <v>2186</v>
      </c>
      <c r="AD1173" t="s">
        <v>3477</v>
      </c>
      <c r="AE1173">
        <v>0</v>
      </c>
      <c r="AF1173">
        <v>0</v>
      </c>
      <c r="AG1173" t="s">
        <v>12674</v>
      </c>
      <c r="AH1173" t="s">
        <v>12675</v>
      </c>
      <c r="AI1173" t="s">
        <v>12676</v>
      </c>
      <c r="AJ1173" t="s">
        <v>12677</v>
      </c>
      <c r="AK1173" t="s">
        <v>12678</v>
      </c>
      <c r="AL1173" t="s">
        <v>12679</v>
      </c>
      <c r="AM1173" t="s">
        <v>12680</v>
      </c>
    </row>
    <row r="1174" spans="1:44" x14ac:dyDescent="0.3">
      <c r="A1174" t="s">
        <v>12681</v>
      </c>
      <c r="B1174" t="str">
        <f>"0002427.9"</f>
        <v>0002427.9</v>
      </c>
      <c r="C1174" t="s">
        <v>304</v>
      </c>
      <c r="D1174" t="s">
        <v>1050</v>
      </c>
      <c r="E1174">
        <v>1675</v>
      </c>
      <c r="F1174">
        <v>955</v>
      </c>
      <c r="G1174">
        <v>214</v>
      </c>
      <c r="H1174">
        <v>164</v>
      </c>
      <c r="J1174">
        <v>136</v>
      </c>
      <c r="K1174">
        <v>0</v>
      </c>
      <c r="L1174" t="s">
        <v>12682</v>
      </c>
      <c r="M1174">
        <v>63.2</v>
      </c>
      <c r="N1174">
        <v>0.33300000000000002</v>
      </c>
      <c r="O1174">
        <v>4630074147606</v>
      </c>
      <c r="Q1174" t="s">
        <v>1544</v>
      </c>
      <c r="S1174">
        <v>20</v>
      </c>
      <c r="U1174" t="s">
        <v>12683</v>
      </c>
      <c r="V1174" t="s">
        <v>2632</v>
      </c>
      <c r="Y1174">
        <v>9403500009</v>
      </c>
      <c r="Z1174" t="s">
        <v>12684</v>
      </c>
      <c r="AA1174" t="s">
        <v>12685</v>
      </c>
      <c r="AB1174">
        <v>12750</v>
      </c>
      <c r="AC1174">
        <v>10625</v>
      </c>
      <c r="AD1174" t="s">
        <v>2592</v>
      </c>
      <c r="AE1174">
        <v>0</v>
      </c>
      <c r="AF1174">
        <v>0</v>
      </c>
      <c r="AG1174" t="s">
        <v>12686</v>
      </c>
      <c r="AH1174" t="s">
        <v>12687</v>
      </c>
      <c r="AI1174" t="s">
        <v>12688</v>
      </c>
      <c r="AJ1174" t="s">
        <v>12689</v>
      </c>
      <c r="AK1174" t="s">
        <v>12690</v>
      </c>
      <c r="AL1174" t="s">
        <v>12691</v>
      </c>
      <c r="AM1174" t="s">
        <v>12692</v>
      </c>
      <c r="AN1174" t="s">
        <v>12693</v>
      </c>
    </row>
    <row r="1175" spans="1:44" x14ac:dyDescent="0.3">
      <c r="A1175" t="s">
        <v>12694</v>
      </c>
      <c r="B1175" t="str">
        <f>"0003109.2-04"</f>
        <v>0003109.2-04</v>
      </c>
      <c r="C1175" t="s">
        <v>304</v>
      </c>
      <c r="D1175" t="s">
        <v>1050</v>
      </c>
      <c r="E1175">
        <v>1220</v>
      </c>
      <c r="F1175">
        <v>700</v>
      </c>
      <c r="G1175">
        <v>80</v>
      </c>
      <c r="K1175">
        <v>0</v>
      </c>
      <c r="L1175" s="1">
        <v>45846</v>
      </c>
      <c r="M1175">
        <v>8</v>
      </c>
      <c r="O1175">
        <v>4630074148139</v>
      </c>
      <c r="Q1175" t="s">
        <v>1544</v>
      </c>
      <c r="R1175" t="s">
        <v>1869</v>
      </c>
      <c r="S1175">
        <v>20</v>
      </c>
      <c r="U1175" t="s">
        <v>12695</v>
      </c>
      <c r="V1175" t="s">
        <v>7003</v>
      </c>
      <c r="Y1175">
        <v>9403910000</v>
      </c>
      <c r="Z1175" t="s">
        <v>12696</v>
      </c>
      <c r="AA1175" t="s">
        <v>12697</v>
      </c>
      <c r="AB1175">
        <v>2000</v>
      </c>
      <c r="AC1175">
        <v>1667</v>
      </c>
      <c r="AD1175" t="s">
        <v>3477</v>
      </c>
      <c r="AE1175">
        <v>0</v>
      </c>
      <c r="AF1175">
        <v>3</v>
      </c>
      <c r="AG1175" t="s">
        <v>12698</v>
      </c>
      <c r="AH1175" t="s">
        <v>12699</v>
      </c>
      <c r="AI1175" t="s">
        <v>12700</v>
      </c>
      <c r="AJ1175" t="s">
        <v>12701</v>
      </c>
      <c r="AK1175" t="s">
        <v>12702</v>
      </c>
      <c r="AL1175" t="s">
        <v>12703</v>
      </c>
      <c r="AM1175" t="s">
        <v>12704</v>
      </c>
      <c r="AN1175" t="s">
        <v>12705</v>
      </c>
      <c r="AO1175" t="s">
        <v>12706</v>
      </c>
      <c r="AP1175" t="s">
        <v>12707</v>
      </c>
    </row>
    <row r="1176" spans="1:44" x14ac:dyDescent="0.3">
      <c r="A1176" t="s">
        <v>12708</v>
      </c>
      <c r="B1176" t="str">
        <f>"0002442"</f>
        <v>0002442</v>
      </c>
      <c r="C1176" t="s">
        <v>177</v>
      </c>
      <c r="D1176" t="s">
        <v>2290</v>
      </c>
      <c r="E1176">
        <v>840</v>
      </c>
      <c r="F1176">
        <v>680</v>
      </c>
      <c r="G1176">
        <v>40</v>
      </c>
      <c r="K1176">
        <v>0</v>
      </c>
      <c r="L1176" t="s">
        <v>2291</v>
      </c>
      <c r="M1176">
        <v>0.6</v>
      </c>
      <c r="O1176">
        <v>4630074148030</v>
      </c>
      <c r="Q1176" t="s">
        <v>1544</v>
      </c>
      <c r="R1176" t="s">
        <v>12434</v>
      </c>
      <c r="S1176">
        <v>20</v>
      </c>
      <c r="U1176" t="s">
        <v>11881</v>
      </c>
      <c r="Y1176">
        <v>9404909000</v>
      </c>
      <c r="Z1176" t="s">
        <v>12709</v>
      </c>
      <c r="AA1176" t="s">
        <v>12710</v>
      </c>
      <c r="AB1176">
        <v>1290</v>
      </c>
      <c r="AC1176">
        <v>1075</v>
      </c>
      <c r="AD1176" t="s">
        <v>240</v>
      </c>
      <c r="AE1176">
        <v>0</v>
      </c>
      <c r="AF1176">
        <v>0</v>
      </c>
      <c r="AG1176" t="s">
        <v>12711</v>
      </c>
      <c r="AH1176" t="s">
        <v>12712</v>
      </c>
      <c r="AI1176" t="s">
        <v>12713</v>
      </c>
      <c r="AJ1176" t="s">
        <v>12714</v>
      </c>
      <c r="AK1176" t="s">
        <v>12715</v>
      </c>
      <c r="AL1176" t="s">
        <v>12716</v>
      </c>
      <c r="AM1176" t="s">
        <v>12717</v>
      </c>
      <c r="AN1176" t="s">
        <v>12718</v>
      </c>
      <c r="AO1176" t="s">
        <v>12719</v>
      </c>
    </row>
    <row r="1177" spans="1:44" x14ac:dyDescent="0.3">
      <c r="A1177" t="s">
        <v>12720</v>
      </c>
      <c r="B1177" t="str">
        <f>"0003109-15"</f>
        <v>0003109-15</v>
      </c>
      <c r="C1177" t="s">
        <v>1644</v>
      </c>
      <c r="D1177" t="s">
        <v>280</v>
      </c>
      <c r="E1177">
        <v>1290</v>
      </c>
      <c r="F1177">
        <v>800</v>
      </c>
      <c r="G1177">
        <v>160</v>
      </c>
      <c r="H1177">
        <v>124</v>
      </c>
      <c r="I1177">
        <v>67</v>
      </c>
      <c r="J1177">
        <v>107</v>
      </c>
      <c r="K1177" t="s">
        <v>11920</v>
      </c>
      <c r="L1177" s="1">
        <v>45765</v>
      </c>
      <c r="M1177">
        <v>16.600000000000001</v>
      </c>
      <c r="O1177">
        <v>4630074148177</v>
      </c>
      <c r="Q1177" t="s">
        <v>1544</v>
      </c>
      <c r="R1177" t="s">
        <v>1869</v>
      </c>
      <c r="S1177">
        <v>10</v>
      </c>
      <c r="U1177" t="s">
        <v>11921</v>
      </c>
      <c r="V1177" t="s">
        <v>1199</v>
      </c>
      <c r="Y1177">
        <v>9403500009</v>
      </c>
      <c r="Z1177" t="s">
        <v>12721</v>
      </c>
      <c r="AA1177" t="s">
        <v>12722</v>
      </c>
      <c r="AB1177">
        <v>12268</v>
      </c>
      <c r="AC1177">
        <v>10223</v>
      </c>
      <c r="AD1177" t="s">
        <v>288</v>
      </c>
      <c r="AE1177">
        <v>0</v>
      </c>
      <c r="AF1177">
        <v>2</v>
      </c>
      <c r="AG1177" t="s">
        <v>12723</v>
      </c>
      <c r="AH1177" t="s">
        <v>12724</v>
      </c>
      <c r="AI1177" t="s">
        <v>12725</v>
      </c>
      <c r="AJ1177" t="s">
        <v>12726</v>
      </c>
      <c r="AK1177" t="s">
        <v>12727</v>
      </c>
      <c r="AL1177" t="s">
        <v>12728</v>
      </c>
      <c r="AM1177" t="s">
        <v>12729</v>
      </c>
      <c r="AN1177" t="s">
        <v>12730</v>
      </c>
      <c r="AO1177" t="s">
        <v>12731</v>
      </c>
      <c r="AP1177" t="s">
        <v>12732</v>
      </c>
      <c r="AQ1177" t="s">
        <v>12733</v>
      </c>
    </row>
    <row r="1178" spans="1:44" x14ac:dyDescent="0.3">
      <c r="A1178" t="s">
        <v>12734</v>
      </c>
      <c r="B1178" t="str">
        <f>"0002453-3"</f>
        <v>0002453-3</v>
      </c>
      <c r="C1178" t="s">
        <v>85</v>
      </c>
      <c r="D1178" t="s">
        <v>2290</v>
      </c>
      <c r="E1178">
        <v>840</v>
      </c>
      <c r="F1178">
        <v>680</v>
      </c>
      <c r="G1178">
        <v>40</v>
      </c>
      <c r="K1178">
        <v>0</v>
      </c>
      <c r="L1178" t="s">
        <v>2291</v>
      </c>
      <c r="M1178">
        <v>0.6</v>
      </c>
      <c r="O1178">
        <v>4630074148269</v>
      </c>
      <c r="Q1178" t="s">
        <v>1544</v>
      </c>
      <c r="R1178" t="s">
        <v>12648</v>
      </c>
      <c r="S1178">
        <v>20</v>
      </c>
      <c r="U1178" t="s">
        <v>11881</v>
      </c>
      <c r="Y1178">
        <v>9404909000</v>
      </c>
      <c r="Z1178" t="s">
        <v>12735</v>
      </c>
      <c r="AA1178" t="s">
        <v>12736</v>
      </c>
      <c r="AB1178">
        <v>1290</v>
      </c>
      <c r="AC1178">
        <v>1075</v>
      </c>
      <c r="AD1178" t="s">
        <v>240</v>
      </c>
      <c r="AE1178">
        <v>0</v>
      </c>
      <c r="AF1178">
        <v>0</v>
      </c>
      <c r="AG1178" t="s">
        <v>12737</v>
      </c>
      <c r="AH1178" t="s">
        <v>12738</v>
      </c>
      <c r="AI1178" t="s">
        <v>12739</v>
      </c>
      <c r="AJ1178" t="s">
        <v>12740</v>
      </c>
      <c r="AK1178" t="s">
        <v>12741</v>
      </c>
      <c r="AL1178" t="s">
        <v>12742</v>
      </c>
      <c r="AM1178" t="s">
        <v>12743</v>
      </c>
      <c r="AN1178" t="s">
        <v>12744</v>
      </c>
      <c r="AO1178" t="s">
        <v>12745</v>
      </c>
    </row>
    <row r="1179" spans="1:44" x14ac:dyDescent="0.3">
      <c r="A1179" t="s">
        <v>12746</v>
      </c>
      <c r="B1179" t="str">
        <f>"0003109.2"</f>
        <v>0003109.2</v>
      </c>
      <c r="C1179" t="s">
        <v>345</v>
      </c>
      <c r="D1179" t="s">
        <v>1050</v>
      </c>
      <c r="E1179">
        <v>1220</v>
      </c>
      <c r="F1179">
        <v>700</v>
      </c>
      <c r="G1179">
        <v>80</v>
      </c>
      <c r="K1179">
        <v>0</v>
      </c>
      <c r="L1179" s="1">
        <v>45846</v>
      </c>
      <c r="M1179">
        <v>8</v>
      </c>
      <c r="O1179">
        <v>4630074148115</v>
      </c>
      <c r="Q1179" t="s">
        <v>1544</v>
      </c>
      <c r="R1179" t="s">
        <v>1869</v>
      </c>
      <c r="S1179">
        <v>20</v>
      </c>
      <c r="U1179" t="s">
        <v>12695</v>
      </c>
      <c r="V1179" t="s">
        <v>7003</v>
      </c>
      <c r="Y1179">
        <v>9403910000</v>
      </c>
      <c r="Z1179" t="s">
        <v>12747</v>
      </c>
      <c r="AA1179" t="s">
        <v>12748</v>
      </c>
      <c r="AB1179">
        <v>2000</v>
      </c>
      <c r="AC1179">
        <v>1667</v>
      </c>
      <c r="AD1179" t="s">
        <v>3477</v>
      </c>
      <c r="AE1179">
        <v>0</v>
      </c>
      <c r="AF1179">
        <v>2</v>
      </c>
      <c r="AG1179" t="s">
        <v>12749</v>
      </c>
      <c r="AH1179" t="s">
        <v>12750</v>
      </c>
      <c r="AI1179" t="s">
        <v>12751</v>
      </c>
      <c r="AJ1179" t="s">
        <v>12752</v>
      </c>
      <c r="AK1179" t="s">
        <v>12753</v>
      </c>
      <c r="AL1179" t="s">
        <v>12754</v>
      </c>
      <c r="AM1179" t="s">
        <v>12755</v>
      </c>
      <c r="AN1179" t="s">
        <v>12756</v>
      </c>
      <c r="AO1179" t="s">
        <v>12757</v>
      </c>
      <c r="AP1179" t="s">
        <v>12758</v>
      </c>
    </row>
    <row r="1180" spans="1:44" x14ac:dyDescent="0.3">
      <c r="A1180" t="s">
        <v>12759</v>
      </c>
      <c r="B1180" t="str">
        <f>"0002453-27"</f>
        <v>0002453-27</v>
      </c>
      <c r="C1180" t="s">
        <v>12647</v>
      </c>
      <c r="D1180" t="s">
        <v>2290</v>
      </c>
      <c r="E1180">
        <v>840</v>
      </c>
      <c r="F1180">
        <v>680</v>
      </c>
      <c r="G1180">
        <v>40</v>
      </c>
      <c r="K1180">
        <v>0</v>
      </c>
      <c r="L1180" t="s">
        <v>2291</v>
      </c>
      <c r="M1180">
        <v>0.6</v>
      </c>
      <c r="O1180">
        <v>4630074148276</v>
      </c>
      <c r="Q1180" t="s">
        <v>1544</v>
      </c>
      <c r="R1180" t="s">
        <v>12648</v>
      </c>
      <c r="S1180">
        <v>20</v>
      </c>
      <c r="U1180" t="s">
        <v>11881</v>
      </c>
      <c r="Y1180">
        <v>9404909000</v>
      </c>
      <c r="Z1180" t="s">
        <v>12760</v>
      </c>
      <c r="AA1180" t="s">
        <v>12761</v>
      </c>
      <c r="AB1180">
        <v>1290</v>
      </c>
      <c r="AC1180">
        <v>1075</v>
      </c>
      <c r="AD1180" t="s">
        <v>240</v>
      </c>
      <c r="AE1180">
        <v>0</v>
      </c>
      <c r="AF1180">
        <v>0</v>
      </c>
      <c r="AG1180" t="s">
        <v>12762</v>
      </c>
      <c r="AH1180" t="s">
        <v>12763</v>
      </c>
      <c r="AI1180" t="s">
        <v>12764</v>
      </c>
      <c r="AJ1180" t="s">
        <v>12765</v>
      </c>
      <c r="AK1180" t="s">
        <v>12766</v>
      </c>
      <c r="AL1180" t="s">
        <v>12767</v>
      </c>
      <c r="AM1180" t="s">
        <v>12768</v>
      </c>
      <c r="AN1180" t="s">
        <v>12769</v>
      </c>
    </row>
    <row r="1181" spans="1:44" x14ac:dyDescent="0.3">
      <c r="A1181" t="s">
        <v>12770</v>
      </c>
      <c r="B1181" t="str">
        <f>"0003111-15"</f>
        <v>0003111-15</v>
      </c>
      <c r="C1181" t="s">
        <v>1644</v>
      </c>
      <c r="D1181" t="s">
        <v>280</v>
      </c>
      <c r="E1181">
        <v>1140</v>
      </c>
      <c r="F1181">
        <v>340</v>
      </c>
      <c r="G1181">
        <v>100</v>
      </c>
      <c r="K1181">
        <v>0</v>
      </c>
      <c r="L1181" s="1">
        <v>45783</v>
      </c>
      <c r="M1181">
        <v>5.6</v>
      </c>
      <c r="O1181">
        <v>4630074148306</v>
      </c>
      <c r="Q1181" t="s">
        <v>1544</v>
      </c>
      <c r="S1181">
        <v>20</v>
      </c>
      <c r="U1181" t="s">
        <v>12771</v>
      </c>
      <c r="V1181" t="s">
        <v>7003</v>
      </c>
      <c r="Y1181">
        <v>9403910000</v>
      </c>
      <c r="Z1181" t="s">
        <v>12772</v>
      </c>
      <c r="AA1181" t="s">
        <v>12773</v>
      </c>
      <c r="AB1181">
        <v>2780</v>
      </c>
      <c r="AC1181">
        <v>2317</v>
      </c>
      <c r="AD1181" t="s">
        <v>3477</v>
      </c>
      <c r="AE1181">
        <v>0</v>
      </c>
      <c r="AF1181">
        <v>0</v>
      </c>
      <c r="AG1181" t="s">
        <v>12774</v>
      </c>
      <c r="AH1181" t="s">
        <v>12775</v>
      </c>
      <c r="AI1181" t="s">
        <v>12776</v>
      </c>
    </row>
    <row r="1182" spans="1:44" x14ac:dyDescent="0.3">
      <c r="A1182" t="s">
        <v>12777</v>
      </c>
      <c r="B1182" t="str">
        <f>"0002440.7"</f>
        <v>0002440.7</v>
      </c>
      <c r="C1182" t="s">
        <v>3500</v>
      </c>
      <c r="D1182" t="s">
        <v>12778</v>
      </c>
      <c r="E1182">
        <v>760</v>
      </c>
      <c r="F1182">
        <v>70</v>
      </c>
      <c r="G1182">
        <v>930</v>
      </c>
      <c r="K1182">
        <v>0</v>
      </c>
      <c r="L1182" s="2">
        <v>42064</v>
      </c>
      <c r="M1182">
        <v>3</v>
      </c>
      <c r="O1182">
        <v>4630074147927</v>
      </c>
      <c r="Q1182" t="s">
        <v>1544</v>
      </c>
      <c r="S1182">
        <v>20</v>
      </c>
      <c r="U1182" t="s">
        <v>12779</v>
      </c>
      <c r="V1182" t="s">
        <v>12512</v>
      </c>
      <c r="Z1182" t="s">
        <v>12780</v>
      </c>
      <c r="AA1182" t="s">
        <v>12781</v>
      </c>
      <c r="AB1182">
        <v>1250</v>
      </c>
      <c r="AC1182">
        <v>1042</v>
      </c>
      <c r="AD1182" t="s">
        <v>563</v>
      </c>
      <c r="AE1182">
        <v>0</v>
      </c>
      <c r="AF1182">
        <v>2</v>
      </c>
      <c r="AG1182" t="s">
        <v>12782</v>
      </c>
      <c r="AH1182" t="s">
        <v>12783</v>
      </c>
      <c r="AI1182" t="s">
        <v>12784</v>
      </c>
      <c r="AJ1182" t="s">
        <v>12785</v>
      </c>
      <c r="AK1182" t="s">
        <v>12786</v>
      </c>
      <c r="AL1182" t="s">
        <v>12787</v>
      </c>
    </row>
    <row r="1183" spans="1:44" x14ac:dyDescent="0.3">
      <c r="A1183" t="s">
        <v>12788</v>
      </c>
      <c r="B1183" t="str">
        <f>"0003109.2-03"</f>
        <v>0003109.2-03</v>
      </c>
      <c r="C1183" t="s">
        <v>419</v>
      </c>
      <c r="D1183" t="s">
        <v>1050</v>
      </c>
      <c r="E1183">
        <v>1220</v>
      </c>
      <c r="F1183">
        <v>700</v>
      </c>
      <c r="G1183">
        <v>80</v>
      </c>
      <c r="K1183">
        <v>0</v>
      </c>
      <c r="L1183" s="1">
        <v>45846</v>
      </c>
      <c r="M1183">
        <v>8</v>
      </c>
      <c r="O1183">
        <v>4630074148122</v>
      </c>
      <c r="Q1183" t="s">
        <v>1544</v>
      </c>
      <c r="R1183" t="s">
        <v>1869</v>
      </c>
      <c r="S1183">
        <v>20</v>
      </c>
      <c r="U1183" t="s">
        <v>12789</v>
      </c>
      <c r="V1183" t="s">
        <v>7003</v>
      </c>
      <c r="Y1183">
        <v>9403910000</v>
      </c>
      <c r="Z1183" t="s">
        <v>12790</v>
      </c>
      <c r="AA1183" t="s">
        <v>12791</v>
      </c>
      <c r="AB1183">
        <v>2000</v>
      </c>
      <c r="AC1183">
        <v>1667</v>
      </c>
      <c r="AD1183" t="s">
        <v>3477</v>
      </c>
      <c r="AE1183">
        <v>0</v>
      </c>
      <c r="AF1183">
        <v>0</v>
      </c>
      <c r="AG1183" t="s">
        <v>12792</v>
      </c>
      <c r="AH1183" t="s">
        <v>12793</v>
      </c>
      <c r="AI1183" t="s">
        <v>12794</v>
      </c>
      <c r="AJ1183" t="s">
        <v>12795</v>
      </c>
      <c r="AK1183" t="s">
        <v>12796</v>
      </c>
      <c r="AL1183" t="s">
        <v>12797</v>
      </c>
    </row>
    <row r="1184" spans="1:44" x14ac:dyDescent="0.3">
      <c r="A1184" t="s">
        <v>12798</v>
      </c>
      <c r="B1184" t="str">
        <f>"0002381-3"</f>
        <v>0002381-3</v>
      </c>
      <c r="C1184" t="s">
        <v>1644</v>
      </c>
      <c r="D1184" t="s">
        <v>2290</v>
      </c>
      <c r="E1184">
        <v>820</v>
      </c>
      <c r="F1184">
        <v>780</v>
      </c>
      <c r="G1184">
        <v>60</v>
      </c>
      <c r="H1184">
        <v>72</v>
      </c>
      <c r="I1184">
        <v>77</v>
      </c>
      <c r="K1184">
        <v>0</v>
      </c>
      <c r="L1184" t="s">
        <v>1552</v>
      </c>
      <c r="M1184">
        <v>0.5</v>
      </c>
      <c r="O1184">
        <v>4630074146111</v>
      </c>
      <c r="Q1184" t="s">
        <v>1544</v>
      </c>
      <c r="S1184">
        <v>20</v>
      </c>
      <c r="U1184" t="s">
        <v>12799</v>
      </c>
      <c r="V1184" t="s">
        <v>10592</v>
      </c>
      <c r="Y1184">
        <v>9404299000</v>
      </c>
      <c r="Z1184" t="s">
        <v>12800</v>
      </c>
      <c r="AA1184" t="s">
        <v>12801</v>
      </c>
      <c r="AB1184">
        <v>890</v>
      </c>
      <c r="AC1184">
        <v>742</v>
      </c>
      <c r="AD1184" t="s">
        <v>240</v>
      </c>
      <c r="AE1184">
        <v>0</v>
      </c>
      <c r="AF1184">
        <v>0</v>
      </c>
      <c r="AG1184" t="s">
        <v>12802</v>
      </c>
      <c r="AH1184" t="s">
        <v>12803</v>
      </c>
      <c r="AI1184" t="s">
        <v>12804</v>
      </c>
    </row>
    <row r="1185" spans="1:51" x14ac:dyDescent="0.3">
      <c r="A1185" t="s">
        <v>12805</v>
      </c>
      <c r="B1185" t="str">
        <f>"0003073.1"</f>
        <v>0003073.1</v>
      </c>
      <c r="C1185" t="s">
        <v>345</v>
      </c>
      <c r="D1185" t="s">
        <v>280</v>
      </c>
      <c r="E1185">
        <v>920</v>
      </c>
      <c r="F1185">
        <v>300</v>
      </c>
      <c r="G1185">
        <v>70</v>
      </c>
      <c r="K1185">
        <v>0</v>
      </c>
      <c r="L1185" s="1">
        <v>45751</v>
      </c>
      <c r="M1185">
        <v>3.8</v>
      </c>
      <c r="O1185">
        <v>4630074147781</v>
      </c>
      <c r="Q1185" t="s">
        <v>1544</v>
      </c>
      <c r="R1185" t="s">
        <v>1869</v>
      </c>
      <c r="S1185">
        <v>20</v>
      </c>
      <c r="U1185" t="s">
        <v>12298</v>
      </c>
      <c r="V1185" t="s">
        <v>12378</v>
      </c>
      <c r="Y1185">
        <v>9403500009</v>
      </c>
      <c r="Z1185" t="s">
        <v>12806</v>
      </c>
      <c r="AA1185" t="s">
        <v>12807</v>
      </c>
      <c r="AB1185">
        <v>3147</v>
      </c>
      <c r="AC1185">
        <v>2623</v>
      </c>
      <c r="AD1185" t="s">
        <v>3477</v>
      </c>
      <c r="AE1185">
        <v>0</v>
      </c>
      <c r="AF1185">
        <v>0</v>
      </c>
      <c r="AG1185" t="s">
        <v>12808</v>
      </c>
      <c r="AH1185" t="s">
        <v>12809</v>
      </c>
      <c r="AI1185" t="s">
        <v>12810</v>
      </c>
      <c r="AJ1185" t="s">
        <v>12811</v>
      </c>
      <c r="AK1185" t="s">
        <v>12812</v>
      </c>
      <c r="AL1185" t="s">
        <v>12813</v>
      </c>
      <c r="AM1185" t="s">
        <v>12814</v>
      </c>
    </row>
    <row r="1186" spans="1:51" x14ac:dyDescent="0.3">
      <c r="A1186" t="s">
        <v>12815</v>
      </c>
      <c r="B1186" t="str">
        <f>"0003111-03"</f>
        <v>0003111-03</v>
      </c>
      <c r="C1186" t="s">
        <v>419</v>
      </c>
      <c r="D1186" t="s">
        <v>280</v>
      </c>
      <c r="E1186">
        <v>1140</v>
      </c>
      <c r="F1186">
        <v>340</v>
      </c>
      <c r="G1186">
        <v>100</v>
      </c>
      <c r="K1186">
        <v>0</v>
      </c>
      <c r="L1186" s="1">
        <v>45783</v>
      </c>
      <c r="M1186">
        <v>5.6</v>
      </c>
      <c r="O1186">
        <v>4630074148290</v>
      </c>
      <c r="Q1186" t="s">
        <v>1544</v>
      </c>
      <c r="S1186">
        <v>20</v>
      </c>
      <c r="U1186" t="s">
        <v>12771</v>
      </c>
      <c r="V1186" t="s">
        <v>7003</v>
      </c>
      <c r="Y1186">
        <v>9403910000</v>
      </c>
      <c r="Z1186" t="s">
        <v>12816</v>
      </c>
      <c r="AA1186" t="s">
        <v>12817</v>
      </c>
      <c r="AB1186">
        <v>2780</v>
      </c>
      <c r="AC1186">
        <v>2317</v>
      </c>
      <c r="AD1186" t="s">
        <v>3477</v>
      </c>
      <c r="AE1186">
        <v>0</v>
      </c>
      <c r="AF1186">
        <v>0</v>
      </c>
      <c r="AG1186" t="s">
        <v>12818</v>
      </c>
      <c r="AH1186" t="s">
        <v>12819</v>
      </c>
      <c r="AI1186" t="s">
        <v>12820</v>
      </c>
      <c r="AJ1186" t="s">
        <v>12821</v>
      </c>
      <c r="AK1186" t="s">
        <v>12822</v>
      </c>
    </row>
    <row r="1187" spans="1:51" x14ac:dyDescent="0.3">
      <c r="A1187" t="s">
        <v>12823</v>
      </c>
      <c r="B1187" t="str">
        <f>"0003111-04"</f>
        <v>0003111-04</v>
      </c>
      <c r="C1187" t="s">
        <v>304</v>
      </c>
      <c r="D1187" t="s">
        <v>280</v>
      </c>
      <c r="E1187">
        <v>1140</v>
      </c>
      <c r="F1187">
        <v>340</v>
      </c>
      <c r="G1187">
        <v>100</v>
      </c>
      <c r="K1187">
        <v>0</v>
      </c>
      <c r="L1187" s="1">
        <v>45783</v>
      </c>
      <c r="M1187">
        <v>5.6</v>
      </c>
      <c r="O1187">
        <v>4630074148283</v>
      </c>
      <c r="Q1187" t="s">
        <v>1544</v>
      </c>
      <c r="S1187">
        <v>20</v>
      </c>
      <c r="U1187" t="s">
        <v>12771</v>
      </c>
      <c r="V1187" t="s">
        <v>7003</v>
      </c>
      <c r="Y1187">
        <v>9403500009</v>
      </c>
      <c r="Z1187" t="s">
        <v>12824</v>
      </c>
      <c r="AA1187" t="s">
        <v>12825</v>
      </c>
      <c r="AB1187">
        <v>2780</v>
      </c>
      <c r="AC1187">
        <v>2317</v>
      </c>
      <c r="AD1187" t="s">
        <v>3477</v>
      </c>
      <c r="AE1187">
        <v>0</v>
      </c>
      <c r="AF1187">
        <v>0</v>
      </c>
      <c r="AG1187" t="s">
        <v>12826</v>
      </c>
      <c r="AH1187" t="s">
        <v>12827</v>
      </c>
      <c r="AI1187" t="s">
        <v>12828</v>
      </c>
      <c r="AJ1187" t="s">
        <v>12829</v>
      </c>
    </row>
    <row r="1188" spans="1:51" x14ac:dyDescent="0.3">
      <c r="A1188" t="s">
        <v>12830</v>
      </c>
      <c r="B1188" t="str">
        <f>"0003107-11"</f>
        <v>0003107-11</v>
      </c>
      <c r="C1188" t="s">
        <v>12831</v>
      </c>
      <c r="D1188" t="s">
        <v>280</v>
      </c>
      <c r="E1188">
        <v>1300</v>
      </c>
      <c r="F1188">
        <v>800</v>
      </c>
      <c r="G1188">
        <v>150</v>
      </c>
      <c r="H1188">
        <v>125</v>
      </c>
      <c r="I1188">
        <v>64</v>
      </c>
      <c r="J1188">
        <v>98</v>
      </c>
      <c r="K1188" t="s">
        <v>11933</v>
      </c>
      <c r="L1188" s="1">
        <v>45886</v>
      </c>
      <c r="M1188">
        <v>16</v>
      </c>
      <c r="O1188">
        <v>4630074148320</v>
      </c>
      <c r="Q1188" t="s">
        <v>1544</v>
      </c>
      <c r="R1188" t="s">
        <v>1869</v>
      </c>
      <c r="S1188">
        <v>10</v>
      </c>
      <c r="U1188" t="s">
        <v>11934</v>
      </c>
      <c r="V1188" t="s">
        <v>1199</v>
      </c>
      <c r="Y1188">
        <v>9403500009</v>
      </c>
      <c r="Z1188" t="s">
        <v>12832</v>
      </c>
      <c r="AA1188" t="s">
        <v>12833</v>
      </c>
      <c r="AB1188">
        <v>11524</v>
      </c>
      <c r="AC1188">
        <v>9603</v>
      </c>
      <c r="AD1188" t="s">
        <v>288</v>
      </c>
      <c r="AE1188">
        <v>0</v>
      </c>
      <c r="AF1188">
        <v>0</v>
      </c>
      <c r="AG1188" t="s">
        <v>12834</v>
      </c>
      <c r="AH1188" t="s">
        <v>12835</v>
      </c>
      <c r="AI1188" t="s">
        <v>12836</v>
      </c>
      <c r="AJ1188" t="s">
        <v>12837</v>
      </c>
      <c r="AK1188" t="s">
        <v>12838</v>
      </c>
      <c r="AL1188" t="s">
        <v>12839</v>
      </c>
      <c r="AM1188" t="s">
        <v>12840</v>
      </c>
      <c r="AN1188" t="s">
        <v>12841</v>
      </c>
      <c r="AO1188" t="s">
        <v>12842</v>
      </c>
      <c r="AP1188" t="s">
        <v>12843</v>
      </c>
      <c r="AQ1188" t="s">
        <v>12844</v>
      </c>
      <c r="AR1188" t="s">
        <v>12845</v>
      </c>
      <c r="AS1188" t="s">
        <v>12846</v>
      </c>
      <c r="AT1188" t="s">
        <v>12847</v>
      </c>
      <c r="AU1188" t="s">
        <v>12848</v>
      </c>
      <c r="AV1188" t="s">
        <v>12849</v>
      </c>
      <c r="AW1188" t="s">
        <v>12850</v>
      </c>
    </row>
    <row r="1189" spans="1:51" x14ac:dyDescent="0.3">
      <c r="A1189" t="s">
        <v>12851</v>
      </c>
      <c r="B1189" t="str">
        <f>"0002463"</f>
        <v>0002463</v>
      </c>
      <c r="C1189" t="s">
        <v>304</v>
      </c>
      <c r="D1189" t="s">
        <v>5893</v>
      </c>
      <c r="E1189">
        <v>820</v>
      </c>
      <c r="F1189">
        <v>590</v>
      </c>
      <c r="G1189">
        <v>100</v>
      </c>
      <c r="H1189">
        <v>80</v>
      </c>
      <c r="I1189">
        <v>56</v>
      </c>
      <c r="K1189">
        <v>0</v>
      </c>
      <c r="L1189" s="1">
        <v>45780</v>
      </c>
      <c r="M1189">
        <v>3.3</v>
      </c>
      <c r="O1189">
        <v>4630074148481</v>
      </c>
      <c r="Q1189" t="s">
        <v>1544</v>
      </c>
      <c r="R1189" t="s">
        <v>12648</v>
      </c>
      <c r="S1189">
        <v>20</v>
      </c>
      <c r="U1189" t="s">
        <v>12852</v>
      </c>
      <c r="V1189" t="s">
        <v>560</v>
      </c>
      <c r="X1189" t="s">
        <v>586</v>
      </c>
      <c r="Y1189">
        <v>4421909100</v>
      </c>
      <c r="Z1189" t="s">
        <v>12853</v>
      </c>
      <c r="AA1189" t="s">
        <v>12854</v>
      </c>
      <c r="AB1189">
        <v>1750</v>
      </c>
      <c r="AC1189">
        <v>1458</v>
      </c>
      <c r="AD1189" t="s">
        <v>240</v>
      </c>
      <c r="AE1189">
        <v>0</v>
      </c>
      <c r="AF1189">
        <v>0</v>
      </c>
      <c r="AG1189" t="s">
        <v>12855</v>
      </c>
      <c r="AH1189" t="s">
        <v>12856</v>
      </c>
      <c r="AI1189" t="s">
        <v>12857</v>
      </c>
      <c r="AJ1189" t="s">
        <v>12858</v>
      </c>
      <c r="AK1189" t="s">
        <v>12859</v>
      </c>
      <c r="AL1189" t="s">
        <v>12860</v>
      </c>
    </row>
    <row r="1190" spans="1:51" x14ac:dyDescent="0.3">
      <c r="A1190" t="s">
        <v>12861</v>
      </c>
      <c r="B1190" t="str">
        <f>"0003104"</f>
        <v>0003104</v>
      </c>
      <c r="C1190" t="s">
        <v>345</v>
      </c>
      <c r="D1190" t="s">
        <v>280</v>
      </c>
      <c r="E1190">
        <v>930</v>
      </c>
      <c r="F1190">
        <v>580</v>
      </c>
      <c r="G1190">
        <v>100</v>
      </c>
      <c r="K1190">
        <v>0</v>
      </c>
      <c r="L1190" s="1">
        <v>45785</v>
      </c>
      <c r="M1190">
        <v>7.3</v>
      </c>
      <c r="O1190">
        <v>4630074147415</v>
      </c>
      <c r="Q1190" t="s">
        <v>1544</v>
      </c>
      <c r="S1190">
        <v>20</v>
      </c>
      <c r="U1190" t="s">
        <v>12862</v>
      </c>
      <c r="V1190" t="s">
        <v>854</v>
      </c>
      <c r="Y1190">
        <v>9401690000</v>
      </c>
      <c r="Z1190" t="s">
        <v>12863</v>
      </c>
      <c r="AA1190" t="s">
        <v>12864</v>
      </c>
      <c r="AB1190">
        <v>4185</v>
      </c>
      <c r="AC1190">
        <v>3488</v>
      </c>
      <c r="AD1190" t="s">
        <v>184</v>
      </c>
      <c r="AE1190">
        <v>0</v>
      </c>
      <c r="AF1190">
        <v>0</v>
      </c>
      <c r="AG1190" t="s">
        <v>12865</v>
      </c>
      <c r="AH1190" t="s">
        <v>12866</v>
      </c>
      <c r="AI1190" t="s">
        <v>12867</v>
      </c>
      <c r="AJ1190" t="s">
        <v>12868</v>
      </c>
      <c r="AK1190" t="s">
        <v>12869</v>
      </c>
      <c r="AL1190" t="s">
        <v>12870</v>
      </c>
      <c r="AM1190" t="s">
        <v>12871</v>
      </c>
      <c r="AN1190" t="s">
        <v>12872</v>
      </c>
      <c r="AO1190" t="s">
        <v>12873</v>
      </c>
      <c r="AP1190" t="s">
        <v>12874</v>
      </c>
      <c r="AQ1190" t="s">
        <v>12875</v>
      </c>
    </row>
    <row r="1191" spans="1:51" x14ac:dyDescent="0.3">
      <c r="A1191" t="s">
        <v>12876</v>
      </c>
      <c r="B1191" t="str">
        <f>"0003104-15"</f>
        <v>0003104-15</v>
      </c>
      <c r="C1191" t="s">
        <v>1644</v>
      </c>
      <c r="D1191" t="s">
        <v>280</v>
      </c>
      <c r="E1191">
        <v>910</v>
      </c>
      <c r="F1191">
        <v>560</v>
      </c>
      <c r="G1191">
        <v>65</v>
      </c>
      <c r="K1191">
        <v>0</v>
      </c>
      <c r="L1191" s="1">
        <v>45696</v>
      </c>
      <c r="M1191">
        <v>7.2</v>
      </c>
      <c r="O1191">
        <v>4630074147422</v>
      </c>
      <c r="Q1191" t="s">
        <v>1544</v>
      </c>
      <c r="S1191">
        <v>20</v>
      </c>
      <c r="U1191" t="s">
        <v>12862</v>
      </c>
      <c r="V1191" t="s">
        <v>285</v>
      </c>
      <c r="Y1191">
        <v>9401690000</v>
      </c>
      <c r="Z1191" t="s">
        <v>12877</v>
      </c>
      <c r="AA1191" t="s">
        <v>12878</v>
      </c>
      <c r="AB1191">
        <v>4185</v>
      </c>
      <c r="AC1191">
        <v>3488</v>
      </c>
      <c r="AD1191" t="s">
        <v>184</v>
      </c>
      <c r="AE1191">
        <v>0</v>
      </c>
      <c r="AF1191">
        <v>0</v>
      </c>
      <c r="AG1191" t="s">
        <v>12879</v>
      </c>
      <c r="AH1191" t="s">
        <v>12880</v>
      </c>
      <c r="AI1191" t="s">
        <v>12881</v>
      </c>
      <c r="AJ1191" t="s">
        <v>12882</v>
      </c>
      <c r="AK1191" t="s">
        <v>12883</v>
      </c>
      <c r="AL1191" t="s">
        <v>12884</v>
      </c>
      <c r="AM1191" t="s">
        <v>12885</v>
      </c>
      <c r="AN1191" t="s">
        <v>12886</v>
      </c>
      <c r="AO1191" t="s">
        <v>12887</v>
      </c>
      <c r="AP1191" t="s">
        <v>12888</v>
      </c>
    </row>
    <row r="1192" spans="1:51" x14ac:dyDescent="0.3">
      <c r="A1192" t="s">
        <v>12889</v>
      </c>
      <c r="B1192" t="str">
        <f>"0003105-04"</f>
        <v>0003105-04</v>
      </c>
      <c r="C1192" t="s">
        <v>304</v>
      </c>
      <c r="D1192" t="s">
        <v>280</v>
      </c>
      <c r="E1192">
        <v>910</v>
      </c>
      <c r="F1192">
        <v>520</v>
      </c>
      <c r="G1192">
        <v>65</v>
      </c>
      <c r="K1192">
        <v>0</v>
      </c>
      <c r="L1192" s="1">
        <v>45664</v>
      </c>
      <c r="M1192">
        <v>6.1</v>
      </c>
      <c r="O1192">
        <v>4630074147446</v>
      </c>
      <c r="Q1192" t="s">
        <v>1544</v>
      </c>
      <c r="S1192">
        <v>20</v>
      </c>
      <c r="U1192" t="s">
        <v>12890</v>
      </c>
      <c r="V1192" t="s">
        <v>285</v>
      </c>
      <c r="Y1192">
        <v>9401690000</v>
      </c>
      <c r="Z1192" t="s">
        <v>12891</v>
      </c>
      <c r="AA1192" t="s">
        <v>12892</v>
      </c>
      <c r="AB1192">
        <v>4709</v>
      </c>
      <c r="AC1192">
        <v>3924</v>
      </c>
      <c r="AD1192" t="s">
        <v>184</v>
      </c>
      <c r="AE1192">
        <v>0</v>
      </c>
      <c r="AF1192">
        <v>0</v>
      </c>
      <c r="AG1192" t="s">
        <v>12893</v>
      </c>
      <c r="AH1192" t="s">
        <v>12894</v>
      </c>
      <c r="AI1192" t="s">
        <v>12895</v>
      </c>
      <c r="AJ1192" t="s">
        <v>12896</v>
      </c>
      <c r="AK1192" t="s">
        <v>12897</v>
      </c>
      <c r="AL1192" t="s">
        <v>12898</v>
      </c>
      <c r="AM1192" t="s">
        <v>12899</v>
      </c>
      <c r="AN1192" t="s">
        <v>12900</v>
      </c>
      <c r="AO1192" t="s">
        <v>12901</v>
      </c>
      <c r="AP1192" t="s">
        <v>12902</v>
      </c>
    </row>
    <row r="1193" spans="1:51" x14ac:dyDescent="0.3">
      <c r="A1193" t="s">
        <v>12903</v>
      </c>
      <c r="B1193" t="str">
        <f>"0003105"</f>
        <v>0003105</v>
      </c>
      <c r="C1193" t="s">
        <v>345</v>
      </c>
      <c r="D1193" t="s">
        <v>280</v>
      </c>
      <c r="E1193">
        <v>910</v>
      </c>
      <c r="F1193">
        <v>520</v>
      </c>
      <c r="G1193">
        <v>65</v>
      </c>
      <c r="K1193">
        <v>0</v>
      </c>
      <c r="L1193" s="1">
        <v>45664</v>
      </c>
      <c r="M1193">
        <v>6.1</v>
      </c>
      <c r="O1193">
        <v>4630074147453</v>
      </c>
      <c r="Q1193" t="s">
        <v>1544</v>
      </c>
      <c r="S1193">
        <v>20</v>
      </c>
      <c r="U1193" t="s">
        <v>12890</v>
      </c>
      <c r="V1193" t="s">
        <v>285</v>
      </c>
      <c r="Y1193">
        <v>9401690000</v>
      </c>
      <c r="Z1193" t="s">
        <v>12904</v>
      </c>
      <c r="AA1193" t="s">
        <v>12905</v>
      </c>
      <c r="AB1193">
        <v>3661</v>
      </c>
      <c r="AC1193">
        <v>3051</v>
      </c>
      <c r="AD1193" t="s">
        <v>184</v>
      </c>
      <c r="AE1193">
        <v>0</v>
      </c>
      <c r="AF1193">
        <v>0</v>
      </c>
      <c r="AG1193" t="s">
        <v>12906</v>
      </c>
      <c r="AH1193" t="s">
        <v>12907</v>
      </c>
      <c r="AI1193" t="s">
        <v>12908</v>
      </c>
      <c r="AJ1193" t="s">
        <v>12909</v>
      </c>
      <c r="AK1193" t="s">
        <v>12910</v>
      </c>
      <c r="AL1193" t="s">
        <v>12911</v>
      </c>
      <c r="AM1193" t="s">
        <v>12912</v>
      </c>
      <c r="AN1193" t="s">
        <v>12913</v>
      </c>
      <c r="AO1193" t="s">
        <v>12914</v>
      </c>
      <c r="AP1193" t="s">
        <v>12915</v>
      </c>
    </row>
    <row r="1194" spans="1:51" x14ac:dyDescent="0.3">
      <c r="A1194" t="s">
        <v>12916</v>
      </c>
      <c r="B1194" t="str">
        <f>"0003105-15"</f>
        <v>0003105-15</v>
      </c>
      <c r="C1194" t="s">
        <v>1644</v>
      </c>
      <c r="D1194" t="s">
        <v>280</v>
      </c>
      <c r="E1194">
        <v>930</v>
      </c>
      <c r="F1194">
        <v>580</v>
      </c>
      <c r="G1194">
        <v>100</v>
      </c>
      <c r="K1194">
        <v>0</v>
      </c>
      <c r="L1194" s="1">
        <v>45664</v>
      </c>
      <c r="M1194">
        <v>6.1</v>
      </c>
      <c r="O1194">
        <v>4630074147460</v>
      </c>
      <c r="Q1194" t="s">
        <v>1544</v>
      </c>
      <c r="S1194">
        <v>20</v>
      </c>
      <c r="U1194" t="s">
        <v>12890</v>
      </c>
      <c r="V1194" t="s">
        <v>854</v>
      </c>
      <c r="Y1194">
        <v>9401690000</v>
      </c>
      <c r="Z1194" t="s">
        <v>12917</v>
      </c>
      <c r="AA1194" t="s">
        <v>12918</v>
      </c>
      <c r="AB1194">
        <v>5034</v>
      </c>
      <c r="AC1194">
        <v>4195</v>
      </c>
      <c r="AD1194" t="s">
        <v>184</v>
      </c>
      <c r="AE1194">
        <v>0</v>
      </c>
      <c r="AF1194">
        <v>0</v>
      </c>
      <c r="AG1194" t="s">
        <v>12919</v>
      </c>
      <c r="AH1194" t="s">
        <v>12920</v>
      </c>
      <c r="AI1194" t="s">
        <v>12921</v>
      </c>
      <c r="AJ1194" t="s">
        <v>12922</v>
      </c>
      <c r="AK1194" t="s">
        <v>12923</v>
      </c>
      <c r="AL1194" t="s">
        <v>12924</v>
      </c>
      <c r="AM1194" t="s">
        <v>12925</v>
      </c>
      <c r="AN1194" t="s">
        <v>12926</v>
      </c>
      <c r="AO1194" t="s">
        <v>12927</v>
      </c>
      <c r="AP1194" t="s">
        <v>12928</v>
      </c>
    </row>
    <row r="1195" spans="1:51" x14ac:dyDescent="0.3">
      <c r="A1195" t="s">
        <v>12929</v>
      </c>
      <c r="B1195" t="str">
        <f>"0002411-22"</f>
        <v>0002411-22</v>
      </c>
      <c r="C1195" t="s">
        <v>419</v>
      </c>
      <c r="D1195" t="s">
        <v>6964</v>
      </c>
      <c r="E1195">
        <v>370</v>
      </c>
      <c r="F1195">
        <v>350</v>
      </c>
      <c r="G1195">
        <v>90</v>
      </c>
      <c r="K1195">
        <v>0</v>
      </c>
      <c r="L1195" t="s">
        <v>921</v>
      </c>
      <c r="M1195">
        <v>0.49</v>
      </c>
      <c r="O1195">
        <v>4630074147170</v>
      </c>
      <c r="Q1195" t="s">
        <v>3553</v>
      </c>
      <c r="R1195" t="s">
        <v>11190</v>
      </c>
      <c r="S1195">
        <v>20</v>
      </c>
      <c r="U1195" t="s">
        <v>6976</v>
      </c>
      <c r="V1195" t="s">
        <v>6966</v>
      </c>
      <c r="Y1195">
        <v>6301409000</v>
      </c>
      <c r="Z1195" t="s">
        <v>12930</v>
      </c>
      <c r="AA1195" t="s">
        <v>12931</v>
      </c>
      <c r="AB1195">
        <v>750</v>
      </c>
      <c r="AC1195">
        <v>625</v>
      </c>
      <c r="AD1195" t="s">
        <v>149</v>
      </c>
      <c r="AE1195">
        <v>0</v>
      </c>
      <c r="AF1195">
        <v>0</v>
      </c>
      <c r="AG1195" t="s">
        <v>12932</v>
      </c>
      <c r="AH1195" t="s">
        <v>12933</v>
      </c>
      <c r="AI1195" t="s">
        <v>12934</v>
      </c>
      <c r="AJ1195" t="s">
        <v>12935</v>
      </c>
    </row>
    <row r="1196" spans="1:51" x14ac:dyDescent="0.3">
      <c r="A1196" t="s">
        <v>12936</v>
      </c>
      <c r="B1196" t="str">
        <f>"0004279-04"</f>
        <v>0004279-04</v>
      </c>
      <c r="C1196" t="s">
        <v>304</v>
      </c>
      <c r="D1196" t="s">
        <v>280</v>
      </c>
      <c r="E1196">
        <v>730</v>
      </c>
      <c r="F1196">
        <v>590</v>
      </c>
      <c r="G1196">
        <v>150</v>
      </c>
      <c r="K1196">
        <v>0</v>
      </c>
      <c r="L1196" s="1">
        <v>45913</v>
      </c>
      <c r="M1196">
        <v>12.7</v>
      </c>
      <c r="O1196">
        <v>4630074148429</v>
      </c>
      <c r="Q1196" t="s">
        <v>88</v>
      </c>
      <c r="S1196">
        <v>20</v>
      </c>
      <c r="U1196" t="s">
        <v>12937</v>
      </c>
      <c r="V1196" t="s">
        <v>1615</v>
      </c>
      <c r="Y1196">
        <v>9401690000</v>
      </c>
      <c r="Z1196" t="s">
        <v>12938</v>
      </c>
      <c r="AA1196" t="s">
        <v>12939</v>
      </c>
      <c r="AB1196">
        <v>7854</v>
      </c>
      <c r="AC1196">
        <v>6545</v>
      </c>
      <c r="AD1196" t="s">
        <v>184</v>
      </c>
      <c r="AE1196">
        <v>0</v>
      </c>
      <c r="AF1196">
        <v>0</v>
      </c>
      <c r="AG1196" t="s">
        <v>12940</v>
      </c>
      <c r="AH1196" t="s">
        <v>12941</v>
      </c>
      <c r="AI1196" t="s">
        <v>12942</v>
      </c>
      <c r="AJ1196" t="s">
        <v>12943</v>
      </c>
      <c r="AK1196" t="s">
        <v>12944</v>
      </c>
      <c r="AL1196" t="s">
        <v>12945</v>
      </c>
      <c r="AM1196" t="s">
        <v>12946</v>
      </c>
      <c r="AN1196" t="s">
        <v>12947</v>
      </c>
      <c r="AO1196" t="s">
        <v>12948</v>
      </c>
      <c r="AP1196" t="s">
        <v>12949</v>
      </c>
      <c r="AQ1196" t="s">
        <v>12950</v>
      </c>
      <c r="AR1196" t="s">
        <v>12951</v>
      </c>
    </row>
    <row r="1197" spans="1:51" x14ac:dyDescent="0.3">
      <c r="A1197" t="s">
        <v>12952</v>
      </c>
      <c r="B1197" t="str">
        <f>"0003022-11"</f>
        <v>0003022-11</v>
      </c>
      <c r="C1197" t="s">
        <v>12831</v>
      </c>
      <c r="D1197" t="s">
        <v>280</v>
      </c>
      <c r="E1197">
        <v>1290</v>
      </c>
      <c r="F1197">
        <v>800</v>
      </c>
      <c r="G1197">
        <v>150</v>
      </c>
      <c r="H1197">
        <v>124</v>
      </c>
      <c r="I1197">
        <v>68</v>
      </c>
      <c r="J1197">
        <v>84</v>
      </c>
      <c r="K1197" t="s">
        <v>2025</v>
      </c>
      <c r="L1197">
        <v>14</v>
      </c>
      <c r="M1197">
        <v>11.54</v>
      </c>
      <c r="O1197">
        <v>4630074148511</v>
      </c>
      <c r="Q1197" t="s">
        <v>1544</v>
      </c>
      <c r="R1197" t="s">
        <v>1869</v>
      </c>
      <c r="S1197">
        <v>10</v>
      </c>
      <c r="U1197" t="s">
        <v>2026</v>
      </c>
      <c r="V1197" t="s">
        <v>2027</v>
      </c>
      <c r="W1197" t="e">
        <f>- материал: массив березы</f>
        <v>#NAME?</v>
      </c>
      <c r="X1197" t="s">
        <v>2028</v>
      </c>
      <c r="Y1197" t="s">
        <v>1199</v>
      </c>
      <c r="AB1197">
        <v>9403500009</v>
      </c>
      <c r="AC1197" t="s">
        <v>12953</v>
      </c>
      <c r="AD1197" t="s">
        <v>12954</v>
      </c>
      <c r="AE1197">
        <v>9018</v>
      </c>
      <c r="AF1197">
        <v>7515</v>
      </c>
      <c r="AG1197" t="s">
        <v>288</v>
      </c>
      <c r="AH1197">
        <v>0</v>
      </c>
      <c r="AI1197">
        <v>5</v>
      </c>
      <c r="AJ1197" t="s">
        <v>12955</v>
      </c>
      <c r="AK1197" t="s">
        <v>12956</v>
      </c>
      <c r="AL1197" t="s">
        <v>12957</v>
      </c>
      <c r="AM1197" t="s">
        <v>12958</v>
      </c>
      <c r="AN1197" t="s">
        <v>12959</v>
      </c>
      <c r="AO1197" t="s">
        <v>12960</v>
      </c>
      <c r="AP1197" t="s">
        <v>12961</v>
      </c>
      <c r="AQ1197" t="s">
        <v>12962</v>
      </c>
      <c r="AR1197" t="s">
        <v>12963</v>
      </c>
      <c r="AS1197" t="s">
        <v>12964</v>
      </c>
      <c r="AT1197" t="s">
        <v>12965</v>
      </c>
      <c r="AU1197" t="s">
        <v>12966</v>
      </c>
    </row>
    <row r="1198" spans="1:51" x14ac:dyDescent="0.3">
      <c r="A1198" t="s">
        <v>12967</v>
      </c>
      <c r="B1198" t="str">
        <f>"0002458-3"</f>
        <v>0002458-3</v>
      </c>
      <c r="C1198" t="s">
        <v>1644</v>
      </c>
      <c r="D1198" t="s">
        <v>110</v>
      </c>
      <c r="E1198">
        <v>770</v>
      </c>
      <c r="F1198">
        <v>630</v>
      </c>
      <c r="G1198">
        <v>370</v>
      </c>
      <c r="K1198">
        <v>0</v>
      </c>
      <c r="L1198" s="1">
        <v>45693</v>
      </c>
      <c r="M1198">
        <v>3.4</v>
      </c>
      <c r="O1198">
        <v>4630074148504</v>
      </c>
      <c r="Q1198" t="s">
        <v>1544</v>
      </c>
      <c r="S1198">
        <v>20</v>
      </c>
      <c r="U1198" t="s">
        <v>12968</v>
      </c>
      <c r="V1198" t="s">
        <v>12969</v>
      </c>
      <c r="Y1198">
        <v>9401710009</v>
      </c>
      <c r="Z1198" t="s">
        <v>12970</v>
      </c>
      <c r="AA1198" t="s">
        <v>12971</v>
      </c>
      <c r="AB1198">
        <v>2990</v>
      </c>
      <c r="AC1198">
        <v>2492</v>
      </c>
      <c r="AD1198" t="s">
        <v>7193</v>
      </c>
      <c r="AE1198">
        <v>0</v>
      </c>
      <c r="AF1198">
        <v>0</v>
      </c>
      <c r="AG1198" t="s">
        <v>12972</v>
      </c>
      <c r="AH1198" t="s">
        <v>12973</v>
      </c>
      <c r="AI1198" t="s">
        <v>12974</v>
      </c>
      <c r="AJ1198" t="s">
        <v>12975</v>
      </c>
      <c r="AK1198" t="s">
        <v>12976</v>
      </c>
      <c r="AL1198" t="s">
        <v>12977</v>
      </c>
      <c r="AM1198" t="s">
        <v>12978</v>
      </c>
      <c r="AN1198" t="s">
        <v>12979</v>
      </c>
      <c r="AO1198" t="s">
        <v>12980</v>
      </c>
      <c r="AP1198" t="s">
        <v>12981</v>
      </c>
      <c r="AQ1198" t="s">
        <v>12982</v>
      </c>
      <c r="AR1198" t="s">
        <v>12983</v>
      </c>
      <c r="AS1198" t="s">
        <v>12984</v>
      </c>
    </row>
    <row r="1199" spans="1:51" x14ac:dyDescent="0.3">
      <c r="A1199" t="s">
        <v>12985</v>
      </c>
      <c r="B1199" t="str">
        <f>"0003076-04"</f>
        <v>0003076-04</v>
      </c>
      <c r="C1199" t="s">
        <v>304</v>
      </c>
      <c r="D1199" t="s">
        <v>280</v>
      </c>
      <c r="E1199">
        <v>880</v>
      </c>
      <c r="F1199">
        <v>630</v>
      </c>
      <c r="G1199">
        <v>390</v>
      </c>
      <c r="H1199">
        <v>132</v>
      </c>
      <c r="I1199">
        <v>82</v>
      </c>
      <c r="J1199">
        <v>87</v>
      </c>
      <c r="K1199" t="s">
        <v>8091</v>
      </c>
      <c r="L1199">
        <v>30</v>
      </c>
      <c r="M1199">
        <v>28.3</v>
      </c>
      <c r="O1199">
        <v>4630074148528</v>
      </c>
      <c r="Q1199" t="s">
        <v>1544</v>
      </c>
      <c r="R1199" t="s">
        <v>1869</v>
      </c>
      <c r="S1199">
        <v>20</v>
      </c>
      <c r="U1199" t="s">
        <v>12986</v>
      </c>
      <c r="V1199" t="s">
        <v>854</v>
      </c>
      <c r="Y1199">
        <v>9403500009</v>
      </c>
      <c r="Z1199" t="s">
        <v>12987</v>
      </c>
      <c r="AA1199" t="s">
        <v>12988</v>
      </c>
      <c r="AB1199">
        <v>22437</v>
      </c>
      <c r="AC1199">
        <v>18698</v>
      </c>
      <c r="AD1199" t="s">
        <v>4313</v>
      </c>
      <c r="AE1199">
        <v>0</v>
      </c>
      <c r="AF1199">
        <v>0</v>
      </c>
      <c r="AG1199" t="s">
        <v>12989</v>
      </c>
      <c r="AH1199" t="s">
        <v>12990</v>
      </c>
      <c r="AI1199" t="s">
        <v>12991</v>
      </c>
      <c r="AJ1199" t="s">
        <v>12992</v>
      </c>
      <c r="AK1199" t="s">
        <v>12993</v>
      </c>
      <c r="AL1199" t="s">
        <v>12994</v>
      </c>
      <c r="AM1199" t="s">
        <v>12995</v>
      </c>
      <c r="AN1199" t="s">
        <v>12996</v>
      </c>
      <c r="AO1199" t="s">
        <v>12997</v>
      </c>
      <c r="AP1199" t="s">
        <v>12998</v>
      </c>
      <c r="AQ1199" t="s">
        <v>12999</v>
      </c>
      <c r="AR1199" t="s">
        <v>13000</v>
      </c>
      <c r="AS1199" t="s">
        <v>13001</v>
      </c>
      <c r="AT1199" t="s">
        <v>13002</v>
      </c>
      <c r="AU1199" t="s">
        <v>13003</v>
      </c>
      <c r="AV1199" t="s">
        <v>13004</v>
      </c>
      <c r="AW1199" t="s">
        <v>13005</v>
      </c>
      <c r="AX1199" t="s">
        <v>13006</v>
      </c>
      <c r="AY1199" t="s">
        <v>13007</v>
      </c>
    </row>
    <row r="1200" spans="1:51" x14ac:dyDescent="0.3">
      <c r="A1200" t="s">
        <v>13008</v>
      </c>
      <c r="B1200" t="str">
        <f>"0003076.1-04"</f>
        <v>0003076.1-04</v>
      </c>
      <c r="C1200" t="s">
        <v>304</v>
      </c>
      <c r="D1200" t="s">
        <v>280</v>
      </c>
      <c r="E1200">
        <v>950</v>
      </c>
      <c r="F1200">
        <v>310</v>
      </c>
      <c r="G1200">
        <v>75</v>
      </c>
      <c r="K1200">
        <v>0</v>
      </c>
      <c r="L1200" s="1">
        <v>45843</v>
      </c>
      <c r="M1200">
        <v>4.9000000000000004</v>
      </c>
      <c r="O1200">
        <v>4630074148498</v>
      </c>
      <c r="Q1200" t="s">
        <v>1544</v>
      </c>
      <c r="R1200" t="s">
        <v>1869</v>
      </c>
      <c r="S1200">
        <v>20</v>
      </c>
      <c r="U1200" t="s">
        <v>13009</v>
      </c>
      <c r="V1200" t="s">
        <v>7003</v>
      </c>
      <c r="Y1200">
        <v>9403500009</v>
      </c>
      <c r="Z1200" t="s">
        <v>13010</v>
      </c>
      <c r="AA1200" t="s">
        <v>13011</v>
      </c>
      <c r="AB1200">
        <v>4720</v>
      </c>
      <c r="AC1200">
        <v>3933</v>
      </c>
      <c r="AD1200" t="s">
        <v>3477</v>
      </c>
      <c r="AE1200">
        <v>0</v>
      </c>
      <c r="AF1200">
        <v>0</v>
      </c>
      <c r="AG1200" t="s">
        <v>13012</v>
      </c>
      <c r="AH1200" t="s">
        <v>13013</v>
      </c>
      <c r="AI1200" t="s">
        <v>13014</v>
      </c>
      <c r="AJ1200" t="s">
        <v>13015</v>
      </c>
      <c r="AK1200" t="s">
        <v>13016</v>
      </c>
      <c r="AL1200" t="s">
        <v>13017</v>
      </c>
      <c r="AM1200" t="s">
        <v>13018</v>
      </c>
      <c r="AN1200" t="s">
        <v>13019</v>
      </c>
      <c r="AO1200" t="s">
        <v>13020</v>
      </c>
    </row>
    <row r="1201" spans="1:51" x14ac:dyDescent="0.3">
      <c r="A1201" t="s">
        <v>13021</v>
      </c>
      <c r="B1201" t="str">
        <f>"0002464-3"</f>
        <v>0002464-3</v>
      </c>
      <c r="C1201" t="s">
        <v>85</v>
      </c>
      <c r="D1201" t="s">
        <v>2290</v>
      </c>
      <c r="E1201">
        <v>840</v>
      </c>
      <c r="F1201">
        <v>680</v>
      </c>
      <c r="G1201">
        <v>40</v>
      </c>
      <c r="H1201">
        <v>70</v>
      </c>
      <c r="I1201">
        <v>50</v>
      </c>
      <c r="K1201">
        <v>0</v>
      </c>
      <c r="L1201" t="s">
        <v>2291</v>
      </c>
      <c r="M1201">
        <v>0.6</v>
      </c>
      <c r="O1201">
        <v>4630074148535</v>
      </c>
      <c r="Q1201" t="s">
        <v>1544</v>
      </c>
      <c r="R1201" t="s">
        <v>13022</v>
      </c>
      <c r="S1201">
        <v>20</v>
      </c>
      <c r="U1201" t="s">
        <v>11881</v>
      </c>
      <c r="V1201" t="s">
        <v>10592</v>
      </c>
      <c r="Y1201">
        <v>9404299000</v>
      </c>
      <c r="Z1201" t="s">
        <v>13023</v>
      </c>
      <c r="AA1201" t="s">
        <v>13024</v>
      </c>
      <c r="AB1201">
        <v>1250</v>
      </c>
      <c r="AC1201">
        <v>1042</v>
      </c>
      <c r="AD1201" t="s">
        <v>240</v>
      </c>
      <c r="AE1201">
        <v>0</v>
      </c>
      <c r="AF1201">
        <v>0</v>
      </c>
      <c r="AG1201" t="s">
        <v>13025</v>
      </c>
      <c r="AH1201" t="s">
        <v>13026</v>
      </c>
      <c r="AI1201" t="s">
        <v>13027</v>
      </c>
      <c r="AJ1201" t="s">
        <v>13028</v>
      </c>
      <c r="AK1201" t="s">
        <v>13029</v>
      </c>
      <c r="AL1201" t="s">
        <v>13030</v>
      </c>
      <c r="AM1201" t="s">
        <v>13031</v>
      </c>
      <c r="AN1201" t="s">
        <v>13032</v>
      </c>
    </row>
    <row r="1202" spans="1:51" x14ac:dyDescent="0.3">
      <c r="A1202" t="s">
        <v>13033</v>
      </c>
      <c r="B1202" t="str">
        <f>"0002465-3"</f>
        <v>0002465-3</v>
      </c>
      <c r="C1202" t="s">
        <v>85</v>
      </c>
      <c r="D1202" t="s">
        <v>2290</v>
      </c>
      <c r="E1202">
        <v>800</v>
      </c>
      <c r="F1202">
        <v>770</v>
      </c>
      <c r="G1202">
        <v>40</v>
      </c>
      <c r="H1202">
        <v>72</v>
      </c>
      <c r="I1202">
        <v>77</v>
      </c>
      <c r="K1202">
        <v>0</v>
      </c>
      <c r="L1202" t="s">
        <v>1466</v>
      </c>
      <c r="M1202">
        <v>0.5</v>
      </c>
      <c r="O1202">
        <v>4630074148542</v>
      </c>
      <c r="Q1202" t="s">
        <v>1544</v>
      </c>
      <c r="R1202" t="s">
        <v>13022</v>
      </c>
      <c r="S1202">
        <v>20</v>
      </c>
      <c r="U1202" t="s">
        <v>10591</v>
      </c>
      <c r="V1202" t="s">
        <v>10592</v>
      </c>
      <c r="Y1202">
        <v>9404299000</v>
      </c>
      <c r="Z1202" t="s">
        <v>13034</v>
      </c>
      <c r="AA1202" t="s">
        <v>13035</v>
      </c>
      <c r="AB1202">
        <v>990</v>
      </c>
      <c r="AC1202">
        <v>825</v>
      </c>
      <c r="AD1202" t="s">
        <v>240</v>
      </c>
      <c r="AE1202">
        <v>0</v>
      </c>
      <c r="AF1202">
        <v>0</v>
      </c>
      <c r="AG1202" t="s">
        <v>13036</v>
      </c>
      <c r="AH1202" t="s">
        <v>13037</v>
      </c>
      <c r="AI1202" t="s">
        <v>13038</v>
      </c>
      <c r="AJ1202" t="s">
        <v>13039</v>
      </c>
      <c r="AK1202" t="s">
        <v>13040</v>
      </c>
      <c r="AL1202" t="s">
        <v>13041</v>
      </c>
      <c r="AM1202" t="s">
        <v>13042</v>
      </c>
    </row>
    <row r="1203" spans="1:51" x14ac:dyDescent="0.3">
      <c r="A1203" t="s">
        <v>13043</v>
      </c>
      <c r="B1203" t="str">
        <f>"0002466-3"</f>
        <v>0002466-3</v>
      </c>
      <c r="C1203" t="s">
        <v>85</v>
      </c>
      <c r="D1203" t="s">
        <v>5893</v>
      </c>
      <c r="E1203">
        <v>800</v>
      </c>
      <c r="F1203">
        <v>490</v>
      </c>
      <c r="G1203">
        <v>100</v>
      </c>
      <c r="H1203">
        <v>78</v>
      </c>
      <c r="I1203">
        <v>47</v>
      </c>
      <c r="K1203">
        <v>0</v>
      </c>
      <c r="L1203" s="1">
        <v>45749</v>
      </c>
      <c r="M1203">
        <v>2.2000000000000002</v>
      </c>
      <c r="O1203">
        <v>4630074148559</v>
      </c>
      <c r="Q1203" t="s">
        <v>1544</v>
      </c>
      <c r="R1203" t="s">
        <v>13022</v>
      </c>
      <c r="S1203">
        <v>20</v>
      </c>
      <c r="U1203" t="s">
        <v>11801</v>
      </c>
      <c r="V1203" t="s">
        <v>90</v>
      </c>
      <c r="Y1203">
        <v>4421909100</v>
      </c>
      <c r="Z1203" t="s">
        <v>13044</v>
      </c>
      <c r="AA1203" t="s">
        <v>13045</v>
      </c>
      <c r="AB1203">
        <v>1090</v>
      </c>
      <c r="AC1203">
        <v>908</v>
      </c>
      <c r="AD1203" t="s">
        <v>240</v>
      </c>
      <c r="AE1203">
        <v>0</v>
      </c>
      <c r="AF1203">
        <v>0</v>
      </c>
      <c r="AG1203" t="s">
        <v>13046</v>
      </c>
      <c r="AH1203" t="s">
        <v>13047</v>
      </c>
      <c r="AI1203" t="s">
        <v>13048</v>
      </c>
      <c r="AJ1203" t="s">
        <v>13049</v>
      </c>
      <c r="AK1203" t="s">
        <v>13050</v>
      </c>
      <c r="AL1203" t="s">
        <v>13051</v>
      </c>
      <c r="AM1203" t="s">
        <v>13052</v>
      </c>
      <c r="AN1203" t="s">
        <v>13053</v>
      </c>
      <c r="AO1203" t="s">
        <v>13054</v>
      </c>
      <c r="AP1203" t="s">
        <v>13055</v>
      </c>
    </row>
    <row r="1204" spans="1:51" x14ac:dyDescent="0.3">
      <c r="A1204" t="s">
        <v>13056</v>
      </c>
      <c r="B1204" t="str">
        <f>"0002467-04"</f>
        <v>0002467-04</v>
      </c>
      <c r="C1204" t="s">
        <v>85</v>
      </c>
      <c r="D1204" t="s">
        <v>1831</v>
      </c>
      <c r="E1204">
        <v>740</v>
      </c>
      <c r="F1204">
        <v>140</v>
      </c>
      <c r="G1204">
        <v>780</v>
      </c>
      <c r="H1204">
        <v>73</v>
      </c>
      <c r="I1204">
        <v>72</v>
      </c>
      <c r="J1204">
        <v>100</v>
      </c>
      <c r="K1204" t="s">
        <v>3614</v>
      </c>
      <c r="L1204">
        <v>6</v>
      </c>
      <c r="M1204">
        <v>5.13</v>
      </c>
      <c r="O1204">
        <v>4630074148566</v>
      </c>
      <c r="Q1204" t="s">
        <v>1544</v>
      </c>
      <c r="R1204" t="s">
        <v>13022</v>
      </c>
      <c r="S1204">
        <v>10</v>
      </c>
      <c r="U1204" t="s">
        <v>5077</v>
      </c>
      <c r="V1204" t="s">
        <v>1833</v>
      </c>
      <c r="Y1204">
        <v>9401710009</v>
      </c>
      <c r="Z1204" t="s">
        <v>13057</v>
      </c>
      <c r="AA1204" t="s">
        <v>13058</v>
      </c>
      <c r="AB1204">
        <v>2990</v>
      </c>
      <c r="AC1204">
        <v>2492</v>
      </c>
      <c r="AD1204" t="s">
        <v>1836</v>
      </c>
      <c r="AE1204">
        <v>0</v>
      </c>
      <c r="AF1204">
        <v>0</v>
      </c>
      <c r="AG1204" t="s">
        <v>13059</v>
      </c>
      <c r="AH1204" t="s">
        <v>13060</v>
      </c>
      <c r="AI1204" t="s">
        <v>13061</v>
      </c>
      <c r="AJ1204" t="s">
        <v>13062</v>
      </c>
      <c r="AK1204" t="s">
        <v>13063</v>
      </c>
      <c r="AL1204" t="s">
        <v>13064</v>
      </c>
      <c r="AM1204" t="s">
        <v>13065</v>
      </c>
      <c r="AN1204" t="s">
        <v>13066</v>
      </c>
      <c r="AO1204" t="s">
        <v>13067</v>
      </c>
      <c r="AP1204" t="s">
        <v>13068</v>
      </c>
      <c r="AQ1204" t="s">
        <v>13069</v>
      </c>
      <c r="AR1204" t="s">
        <v>13070</v>
      </c>
      <c r="AS1204" t="s">
        <v>13071</v>
      </c>
      <c r="AT1204" t="s">
        <v>13072</v>
      </c>
      <c r="AU1204" t="s">
        <v>13073</v>
      </c>
      <c r="AV1204" t="s">
        <v>13074</v>
      </c>
      <c r="AW1204" t="s">
        <v>13075</v>
      </c>
      <c r="AX1204" t="s">
        <v>13076</v>
      </c>
      <c r="AY1204" t="s">
        <v>13077</v>
      </c>
    </row>
    <row r="1205" spans="1:51" x14ac:dyDescent="0.3">
      <c r="A1205" t="s">
        <v>13078</v>
      </c>
      <c r="B1205" t="str">
        <f>"0002372-11"</f>
        <v>0002372-11</v>
      </c>
      <c r="C1205" t="s">
        <v>419</v>
      </c>
      <c r="D1205" t="s">
        <v>305</v>
      </c>
      <c r="E1205">
        <v>1250</v>
      </c>
      <c r="F1205">
        <v>760</v>
      </c>
      <c r="G1205">
        <v>195</v>
      </c>
      <c r="K1205">
        <v>0</v>
      </c>
      <c r="L1205">
        <v>8</v>
      </c>
      <c r="M1205">
        <v>6.3</v>
      </c>
      <c r="O1205">
        <v>4630074145831</v>
      </c>
      <c r="Q1205" t="s">
        <v>3553</v>
      </c>
      <c r="R1205" t="s">
        <v>11190</v>
      </c>
      <c r="S1205">
        <v>20</v>
      </c>
      <c r="U1205" t="s">
        <v>13079</v>
      </c>
      <c r="Y1205">
        <v>9401710009</v>
      </c>
      <c r="Z1205" t="s">
        <v>13080</v>
      </c>
      <c r="AA1205" t="s">
        <v>13081</v>
      </c>
      <c r="AB1205">
        <v>3990</v>
      </c>
      <c r="AC1205">
        <v>3325</v>
      </c>
      <c r="AD1205" t="s">
        <v>101</v>
      </c>
      <c r="AE1205">
        <v>0</v>
      </c>
      <c r="AF1205">
        <v>0</v>
      </c>
      <c r="AG1205" t="s">
        <v>13082</v>
      </c>
      <c r="AH1205" t="s">
        <v>13083</v>
      </c>
      <c r="AI1205" t="s">
        <v>13084</v>
      </c>
      <c r="AJ1205" t="s">
        <v>13085</v>
      </c>
      <c r="AK1205" t="s">
        <v>13086</v>
      </c>
      <c r="AL1205" t="s">
        <v>13087</v>
      </c>
      <c r="AM1205" t="s">
        <v>13088</v>
      </c>
      <c r="AN1205" t="s">
        <v>13089</v>
      </c>
      <c r="AO1205" t="s">
        <v>13090</v>
      </c>
    </row>
    <row r="1206" spans="1:51" x14ac:dyDescent="0.3">
      <c r="A1206" t="s">
        <v>13091</v>
      </c>
      <c r="B1206" t="str">
        <f>"0002472.8"</f>
        <v>0002472.8</v>
      </c>
      <c r="C1206" t="s">
        <v>658</v>
      </c>
      <c r="D1206" t="s">
        <v>13092</v>
      </c>
      <c r="E1206">
        <v>46</v>
      </c>
      <c r="F1206">
        <v>53</v>
      </c>
      <c r="G1206">
        <v>100</v>
      </c>
      <c r="K1206">
        <v>0</v>
      </c>
      <c r="L1206" t="s">
        <v>13093</v>
      </c>
      <c r="M1206">
        <v>0.7</v>
      </c>
      <c r="O1206">
        <v>4630074148702</v>
      </c>
      <c r="Q1206" t="s">
        <v>1544</v>
      </c>
      <c r="S1206">
        <v>10</v>
      </c>
      <c r="U1206" t="s">
        <v>13094</v>
      </c>
      <c r="V1206" t="s">
        <v>13095</v>
      </c>
      <c r="Y1206">
        <v>9508900000</v>
      </c>
      <c r="Z1206" t="s">
        <v>13096</v>
      </c>
      <c r="AA1206" t="s">
        <v>13097</v>
      </c>
      <c r="AB1206">
        <v>600</v>
      </c>
      <c r="AC1206">
        <v>500</v>
      </c>
      <c r="AD1206" t="s">
        <v>101</v>
      </c>
      <c r="AE1206">
        <v>0</v>
      </c>
      <c r="AF1206">
        <v>0</v>
      </c>
      <c r="AG1206" t="s">
        <v>13098</v>
      </c>
      <c r="AH1206" t="s">
        <v>13099</v>
      </c>
      <c r="AI1206" t="s">
        <v>13100</v>
      </c>
      <c r="AJ1206" t="s">
        <v>13101</v>
      </c>
      <c r="AK1206" t="s">
        <v>13102</v>
      </c>
      <c r="AL1206" t="s">
        <v>13103</v>
      </c>
      <c r="AM1206" t="s">
        <v>13104</v>
      </c>
    </row>
    <row r="1207" spans="1:51" x14ac:dyDescent="0.3">
      <c r="A1207" t="s">
        <v>13105</v>
      </c>
      <c r="B1207" t="str">
        <f>"0002193.42"</f>
        <v>0002193.42</v>
      </c>
      <c r="C1207" t="s">
        <v>1644</v>
      </c>
      <c r="D1207" t="s">
        <v>1050</v>
      </c>
      <c r="E1207">
        <v>2060</v>
      </c>
      <c r="F1207">
        <v>690</v>
      </c>
      <c r="G1207">
        <v>595</v>
      </c>
      <c r="H1207">
        <v>205</v>
      </c>
      <c r="J1207">
        <v>200</v>
      </c>
      <c r="K1207">
        <v>0</v>
      </c>
      <c r="L1207" t="s">
        <v>2588</v>
      </c>
      <c r="M1207">
        <v>220</v>
      </c>
      <c r="N1207">
        <v>0.125</v>
      </c>
      <c r="O1207">
        <v>4630055629763</v>
      </c>
      <c r="Q1207" t="s">
        <v>1544</v>
      </c>
      <c r="R1207" t="s">
        <v>10697</v>
      </c>
      <c r="S1207">
        <v>20</v>
      </c>
      <c r="U1207" t="s">
        <v>13106</v>
      </c>
      <c r="V1207" t="s">
        <v>2632</v>
      </c>
      <c r="Y1207">
        <v>9403500009</v>
      </c>
      <c r="Z1207" t="s">
        <v>13107</v>
      </c>
      <c r="AA1207" t="s">
        <v>13108</v>
      </c>
      <c r="AB1207">
        <v>22500</v>
      </c>
      <c r="AC1207">
        <v>18750</v>
      </c>
      <c r="AD1207" t="s">
        <v>2592</v>
      </c>
      <c r="AE1207">
        <v>0</v>
      </c>
      <c r="AF1207">
        <v>0</v>
      </c>
      <c r="AG1207" t="s">
        <v>13109</v>
      </c>
      <c r="AH1207" t="s">
        <v>13110</v>
      </c>
      <c r="AI1207" t="s">
        <v>13111</v>
      </c>
      <c r="AJ1207" t="s">
        <v>13112</v>
      </c>
      <c r="AK1207" t="s">
        <v>13113</v>
      </c>
      <c r="AL1207" t="s">
        <v>13114</v>
      </c>
      <c r="AM1207" t="s">
        <v>13115</v>
      </c>
      <c r="AN1207" t="s">
        <v>13116</v>
      </c>
      <c r="AO1207" t="s">
        <v>13117</v>
      </c>
      <c r="AP1207" t="s">
        <v>13118</v>
      </c>
      <c r="AQ1207" t="s">
        <v>13119</v>
      </c>
    </row>
    <row r="1208" spans="1:51" x14ac:dyDescent="0.3">
      <c r="A1208" t="s">
        <v>13120</v>
      </c>
      <c r="B1208" t="str">
        <f>"0003124"</f>
        <v>0003124</v>
      </c>
      <c r="C1208" t="s">
        <v>304</v>
      </c>
      <c r="D1208" t="s">
        <v>280</v>
      </c>
      <c r="E1208">
        <v>860</v>
      </c>
      <c r="F1208">
        <v>360</v>
      </c>
      <c r="G1208">
        <v>610</v>
      </c>
      <c r="H1208">
        <v>132</v>
      </c>
      <c r="I1208">
        <v>82</v>
      </c>
      <c r="J1208">
        <v>87</v>
      </c>
      <c r="K1208" t="s">
        <v>8091</v>
      </c>
      <c r="L1208" s="1">
        <v>45895</v>
      </c>
      <c r="M1208">
        <v>25</v>
      </c>
      <c r="O1208">
        <v>4630074148818</v>
      </c>
      <c r="Q1208" t="s">
        <v>1544</v>
      </c>
      <c r="R1208" t="s">
        <v>9851</v>
      </c>
      <c r="S1208">
        <v>20</v>
      </c>
      <c r="U1208" t="s">
        <v>13121</v>
      </c>
      <c r="Y1208">
        <v>9403500009</v>
      </c>
      <c r="Z1208" t="s">
        <v>13122</v>
      </c>
      <c r="AA1208" t="s">
        <v>13123</v>
      </c>
      <c r="AB1208">
        <v>17990</v>
      </c>
      <c r="AC1208">
        <v>14992</v>
      </c>
      <c r="AD1208" t="s">
        <v>4313</v>
      </c>
      <c r="AE1208">
        <v>0</v>
      </c>
      <c r="AF1208">
        <v>0</v>
      </c>
      <c r="AG1208" t="s">
        <v>13124</v>
      </c>
      <c r="AH1208" t="s">
        <v>13125</v>
      </c>
      <c r="AI1208" t="s">
        <v>13126</v>
      </c>
      <c r="AJ1208" t="s">
        <v>13127</v>
      </c>
      <c r="AK1208" t="s">
        <v>13128</v>
      </c>
      <c r="AL1208" t="s">
        <v>13129</v>
      </c>
      <c r="AM1208" t="s">
        <v>13130</v>
      </c>
      <c r="AN1208" t="s">
        <v>13131</v>
      </c>
      <c r="AO1208" t="s">
        <v>13132</v>
      </c>
      <c r="AP1208" t="s">
        <v>13133</v>
      </c>
    </row>
    <row r="1209" spans="1:51" x14ac:dyDescent="0.3">
      <c r="A1209" t="s">
        <v>13134</v>
      </c>
      <c r="B1209" t="str">
        <f>"0003125"</f>
        <v>0003125</v>
      </c>
      <c r="C1209" t="s">
        <v>304</v>
      </c>
      <c r="D1209" t="s">
        <v>280</v>
      </c>
      <c r="E1209">
        <v>860</v>
      </c>
      <c r="F1209">
        <v>360</v>
      </c>
      <c r="G1209">
        <v>610</v>
      </c>
      <c r="H1209">
        <v>132</v>
      </c>
      <c r="I1209">
        <v>82</v>
      </c>
      <c r="J1209">
        <v>87</v>
      </c>
      <c r="K1209" t="s">
        <v>8091</v>
      </c>
      <c r="L1209" s="1">
        <v>45895</v>
      </c>
      <c r="M1209">
        <v>25</v>
      </c>
      <c r="O1209">
        <v>4630074148825</v>
      </c>
      <c r="Q1209" t="s">
        <v>1544</v>
      </c>
      <c r="R1209" t="s">
        <v>4248</v>
      </c>
      <c r="S1209">
        <v>20</v>
      </c>
      <c r="U1209" t="s">
        <v>13135</v>
      </c>
      <c r="V1209" t="s">
        <v>854</v>
      </c>
      <c r="Y1209">
        <v>9403500009</v>
      </c>
      <c r="Z1209" t="s">
        <v>13136</v>
      </c>
      <c r="AA1209" t="s">
        <v>13137</v>
      </c>
      <c r="AB1209">
        <v>17990</v>
      </c>
      <c r="AC1209">
        <v>14992</v>
      </c>
      <c r="AD1209" t="s">
        <v>4313</v>
      </c>
      <c r="AE1209">
        <v>0</v>
      </c>
      <c r="AF1209">
        <v>0</v>
      </c>
      <c r="AG1209" t="s">
        <v>13138</v>
      </c>
      <c r="AH1209" t="s">
        <v>13139</v>
      </c>
      <c r="AI1209" t="s">
        <v>13140</v>
      </c>
      <c r="AJ1209" t="s">
        <v>13141</v>
      </c>
      <c r="AK1209" t="s">
        <v>13142</v>
      </c>
      <c r="AL1209" t="s">
        <v>13143</v>
      </c>
      <c r="AM1209" t="s">
        <v>13144</v>
      </c>
      <c r="AN1209" t="s">
        <v>13145</v>
      </c>
      <c r="AO1209" t="s">
        <v>13146</v>
      </c>
    </row>
    <row r="1210" spans="1:51" x14ac:dyDescent="0.3">
      <c r="A1210" t="s">
        <v>13147</v>
      </c>
      <c r="B1210" t="str">
        <f>"0003127-041"</f>
        <v>0003127-041</v>
      </c>
      <c r="C1210" t="s">
        <v>304</v>
      </c>
      <c r="D1210" t="s">
        <v>4256</v>
      </c>
      <c r="E1210">
        <v>90</v>
      </c>
      <c r="F1210">
        <v>510</v>
      </c>
      <c r="G1210">
        <v>610</v>
      </c>
      <c r="K1210">
        <v>0</v>
      </c>
      <c r="L1210" s="1">
        <v>45754</v>
      </c>
      <c r="M1210">
        <v>6.9</v>
      </c>
      <c r="O1210">
        <v>4630074148801</v>
      </c>
      <c r="Q1210" t="s">
        <v>1544</v>
      </c>
      <c r="R1210" t="s">
        <v>13022</v>
      </c>
      <c r="S1210">
        <v>20</v>
      </c>
      <c r="U1210" t="s">
        <v>13148</v>
      </c>
      <c r="V1210" t="s">
        <v>854</v>
      </c>
      <c r="Y1210">
        <v>9401690000</v>
      </c>
      <c r="Z1210" t="s">
        <v>13149</v>
      </c>
      <c r="AA1210" t="s">
        <v>13150</v>
      </c>
      <c r="AB1210">
        <v>4990</v>
      </c>
      <c r="AC1210">
        <v>4158</v>
      </c>
      <c r="AD1210" t="s">
        <v>184</v>
      </c>
      <c r="AE1210">
        <v>0</v>
      </c>
      <c r="AF1210">
        <v>0</v>
      </c>
      <c r="AG1210" t="s">
        <v>13151</v>
      </c>
      <c r="AH1210" t="s">
        <v>13152</v>
      </c>
      <c r="AI1210" t="s">
        <v>13153</v>
      </c>
      <c r="AJ1210" t="s">
        <v>13154</v>
      </c>
      <c r="AK1210" t="s">
        <v>13155</v>
      </c>
      <c r="AL1210" t="s">
        <v>13156</v>
      </c>
      <c r="AM1210" t="s">
        <v>13157</v>
      </c>
      <c r="AN1210" t="s">
        <v>13158</v>
      </c>
      <c r="AO1210" t="s">
        <v>13159</v>
      </c>
    </row>
    <row r="1211" spans="1:51" x14ac:dyDescent="0.3">
      <c r="A1211" t="s">
        <v>13160</v>
      </c>
      <c r="B1211" t="str">
        <f>"0003126-16"</f>
        <v>0003126-16</v>
      </c>
      <c r="C1211" t="s">
        <v>1718</v>
      </c>
      <c r="D1211" t="s">
        <v>280</v>
      </c>
      <c r="E1211">
        <v>940</v>
      </c>
      <c r="F1211">
        <v>260</v>
      </c>
      <c r="G1211">
        <v>820</v>
      </c>
      <c r="H1211">
        <v>125</v>
      </c>
      <c r="I1211">
        <v>65</v>
      </c>
      <c r="J1211">
        <v>89</v>
      </c>
      <c r="K1211" t="s">
        <v>13161</v>
      </c>
      <c r="L1211" s="1">
        <v>45890</v>
      </c>
      <c r="M1211">
        <v>20</v>
      </c>
      <c r="O1211">
        <v>4630074148931</v>
      </c>
      <c r="Q1211" t="s">
        <v>1544</v>
      </c>
      <c r="R1211" t="s">
        <v>1869</v>
      </c>
      <c r="S1211">
        <v>10</v>
      </c>
      <c r="U1211" t="s">
        <v>13162</v>
      </c>
      <c r="V1211" t="s">
        <v>1199</v>
      </c>
      <c r="Y1211">
        <v>9403500009</v>
      </c>
      <c r="Z1211" t="s">
        <v>13163</v>
      </c>
      <c r="AA1211" t="s">
        <v>13164</v>
      </c>
      <c r="AB1211">
        <v>17929</v>
      </c>
      <c r="AC1211">
        <v>14941</v>
      </c>
      <c r="AD1211" t="s">
        <v>288</v>
      </c>
      <c r="AE1211">
        <v>0</v>
      </c>
      <c r="AF1211">
        <v>6</v>
      </c>
      <c r="AG1211" t="s">
        <v>13165</v>
      </c>
      <c r="AH1211" t="s">
        <v>13166</v>
      </c>
      <c r="AI1211" t="s">
        <v>13167</v>
      </c>
      <c r="AJ1211" t="s">
        <v>13168</v>
      </c>
      <c r="AK1211" t="s">
        <v>13169</v>
      </c>
      <c r="AL1211" t="s">
        <v>13170</v>
      </c>
      <c r="AM1211" t="s">
        <v>13171</v>
      </c>
      <c r="AN1211" t="s">
        <v>13172</v>
      </c>
      <c r="AO1211" t="s">
        <v>13173</v>
      </c>
      <c r="AP1211" t="s">
        <v>13174</v>
      </c>
      <c r="AQ1211" t="s">
        <v>13175</v>
      </c>
      <c r="AR1211" t="s">
        <v>13176</v>
      </c>
      <c r="AS1211" t="s">
        <v>13177</v>
      </c>
      <c r="AT1211" t="s">
        <v>13178</v>
      </c>
      <c r="AU1211" t="s">
        <v>13179</v>
      </c>
      <c r="AV1211" t="s">
        <v>13180</v>
      </c>
      <c r="AW1211" t="s">
        <v>13181</v>
      </c>
    </row>
    <row r="1212" spans="1:51" x14ac:dyDescent="0.3">
      <c r="A1212" t="s">
        <v>13182</v>
      </c>
      <c r="B1212" t="str">
        <f>"0003126-11"</f>
        <v>0003126-11</v>
      </c>
      <c r="C1212" t="s">
        <v>12831</v>
      </c>
      <c r="D1212" t="s">
        <v>280</v>
      </c>
      <c r="E1212">
        <v>940</v>
      </c>
      <c r="F1212">
        <v>260</v>
      </c>
      <c r="G1212">
        <v>820</v>
      </c>
      <c r="H1212">
        <v>125</v>
      </c>
      <c r="I1212">
        <v>65</v>
      </c>
      <c r="J1212">
        <v>89</v>
      </c>
      <c r="K1212" t="s">
        <v>13161</v>
      </c>
      <c r="L1212" s="1">
        <v>45890</v>
      </c>
      <c r="M1212">
        <v>20</v>
      </c>
      <c r="O1212">
        <v>4630074148948</v>
      </c>
      <c r="Q1212" t="s">
        <v>1544</v>
      </c>
      <c r="R1212" t="s">
        <v>1869</v>
      </c>
      <c r="S1212">
        <v>10</v>
      </c>
      <c r="U1212" t="s">
        <v>13162</v>
      </c>
      <c r="V1212" t="s">
        <v>1199</v>
      </c>
      <c r="Y1212">
        <v>9403500009</v>
      </c>
      <c r="Z1212" t="s">
        <v>13183</v>
      </c>
      <c r="AA1212" t="s">
        <v>13184</v>
      </c>
      <c r="AB1212">
        <v>17929</v>
      </c>
      <c r="AC1212">
        <v>14941</v>
      </c>
      <c r="AD1212" t="s">
        <v>288</v>
      </c>
      <c r="AE1212">
        <v>0</v>
      </c>
      <c r="AF1212">
        <v>2</v>
      </c>
      <c r="AG1212" t="s">
        <v>13185</v>
      </c>
      <c r="AH1212" t="s">
        <v>13186</v>
      </c>
      <c r="AI1212" t="s">
        <v>13187</v>
      </c>
      <c r="AJ1212" t="s">
        <v>13188</v>
      </c>
      <c r="AK1212" t="s">
        <v>13189</v>
      </c>
      <c r="AL1212" t="s">
        <v>13190</v>
      </c>
      <c r="AM1212" t="s">
        <v>13191</v>
      </c>
      <c r="AN1212" t="s">
        <v>13192</v>
      </c>
      <c r="AO1212" t="s">
        <v>13193</v>
      </c>
      <c r="AP1212" t="s">
        <v>13194</v>
      </c>
      <c r="AQ1212" t="s">
        <v>13195</v>
      </c>
      <c r="AR1212" t="s">
        <v>13196</v>
      </c>
      <c r="AS1212" t="s">
        <v>13197</v>
      </c>
      <c r="AT1212" t="s">
        <v>13198</v>
      </c>
      <c r="AU1212" t="s">
        <v>13199</v>
      </c>
      <c r="AV1212" t="s">
        <v>13200</v>
      </c>
      <c r="AW1212" t="s">
        <v>13201</v>
      </c>
    </row>
    <row r="1213" spans="1:51" x14ac:dyDescent="0.3">
      <c r="A1213" t="s">
        <v>13202</v>
      </c>
      <c r="B1213" t="str">
        <f>"0003126-17"</f>
        <v>0003126-17</v>
      </c>
      <c r="C1213" t="s">
        <v>4091</v>
      </c>
      <c r="D1213" t="s">
        <v>280</v>
      </c>
      <c r="E1213">
        <v>940</v>
      </c>
      <c r="F1213">
        <v>260</v>
      </c>
      <c r="G1213">
        <v>820</v>
      </c>
      <c r="H1213">
        <v>125</v>
      </c>
      <c r="I1213">
        <v>65</v>
      </c>
      <c r="J1213">
        <v>89</v>
      </c>
      <c r="K1213" t="s">
        <v>13161</v>
      </c>
      <c r="L1213" s="1">
        <v>45890</v>
      </c>
      <c r="M1213">
        <v>20</v>
      </c>
      <c r="O1213">
        <v>4630074148955</v>
      </c>
      <c r="Q1213" t="s">
        <v>1544</v>
      </c>
      <c r="R1213" t="s">
        <v>1869</v>
      </c>
      <c r="S1213">
        <v>10</v>
      </c>
      <c r="U1213" t="s">
        <v>13162</v>
      </c>
      <c r="V1213" t="s">
        <v>1199</v>
      </c>
      <c r="Y1213">
        <v>9403500009</v>
      </c>
      <c r="Z1213" t="s">
        <v>13203</v>
      </c>
      <c r="AA1213" t="s">
        <v>13204</v>
      </c>
      <c r="AB1213">
        <v>17929</v>
      </c>
      <c r="AC1213">
        <v>14941</v>
      </c>
      <c r="AD1213" t="s">
        <v>288</v>
      </c>
      <c r="AE1213">
        <v>0</v>
      </c>
      <c r="AF1213">
        <v>8</v>
      </c>
      <c r="AG1213" t="s">
        <v>13205</v>
      </c>
      <c r="AH1213" t="s">
        <v>13206</v>
      </c>
      <c r="AI1213" t="s">
        <v>13207</v>
      </c>
      <c r="AJ1213" t="s">
        <v>13208</v>
      </c>
      <c r="AK1213" t="s">
        <v>13209</v>
      </c>
      <c r="AL1213" t="s">
        <v>13210</v>
      </c>
      <c r="AM1213" t="s">
        <v>13211</v>
      </c>
      <c r="AN1213" t="s">
        <v>13212</v>
      </c>
      <c r="AO1213" t="s">
        <v>13213</v>
      </c>
      <c r="AP1213" t="s">
        <v>13214</v>
      </c>
      <c r="AQ1213" t="s">
        <v>13215</v>
      </c>
      <c r="AR1213" t="s">
        <v>13216</v>
      </c>
      <c r="AS1213" t="s">
        <v>13217</v>
      </c>
      <c r="AT1213" t="s">
        <v>13218</v>
      </c>
      <c r="AU1213" t="s">
        <v>13219</v>
      </c>
      <c r="AV1213" t="s">
        <v>13220</v>
      </c>
      <c r="AW1213" t="s">
        <v>13221</v>
      </c>
    </row>
    <row r="1214" spans="1:51" x14ac:dyDescent="0.3">
      <c r="A1214" t="s">
        <v>13222</v>
      </c>
      <c r="B1214" t="str">
        <f>"0002471.1"</f>
        <v>0002471.1</v>
      </c>
      <c r="C1214" t="s">
        <v>304</v>
      </c>
      <c r="D1214" t="s">
        <v>305</v>
      </c>
      <c r="E1214">
        <v>2960</v>
      </c>
      <c r="F1214">
        <v>2180</v>
      </c>
      <c r="G1214">
        <v>260</v>
      </c>
      <c r="H1214">
        <v>145</v>
      </c>
      <c r="I1214">
        <v>75</v>
      </c>
      <c r="J1214">
        <v>110</v>
      </c>
      <c r="K1214" t="s">
        <v>13223</v>
      </c>
      <c r="L1214" t="s">
        <v>13224</v>
      </c>
      <c r="M1214">
        <v>55</v>
      </c>
      <c r="N1214">
        <v>0.5</v>
      </c>
      <c r="O1214">
        <v>4630074148665</v>
      </c>
      <c r="Q1214" t="s">
        <v>1544</v>
      </c>
      <c r="R1214" t="s">
        <v>4538</v>
      </c>
      <c r="S1214">
        <v>20</v>
      </c>
      <c r="U1214" t="s">
        <v>13225</v>
      </c>
      <c r="V1214" t="s">
        <v>4540</v>
      </c>
      <c r="Y1214">
        <v>9403202009</v>
      </c>
      <c r="Z1214" t="s">
        <v>13226</v>
      </c>
      <c r="AA1214" t="s">
        <v>13227</v>
      </c>
      <c r="AB1214">
        <v>14990</v>
      </c>
      <c r="AC1214">
        <v>12492</v>
      </c>
      <c r="AD1214" t="s">
        <v>288</v>
      </c>
      <c r="AE1214">
        <v>0</v>
      </c>
      <c r="AF1214">
        <v>0</v>
      </c>
      <c r="AG1214" t="s">
        <v>13228</v>
      </c>
      <c r="AH1214" t="s">
        <v>13229</v>
      </c>
      <c r="AI1214" t="s">
        <v>13230</v>
      </c>
      <c r="AJ1214" t="s">
        <v>13231</v>
      </c>
      <c r="AK1214" t="s">
        <v>13232</v>
      </c>
      <c r="AL1214" t="s">
        <v>13233</v>
      </c>
      <c r="AM1214" t="s">
        <v>13234</v>
      </c>
      <c r="AN1214" t="s">
        <v>13235</v>
      </c>
      <c r="AO1214" t="s">
        <v>13236</v>
      </c>
      <c r="AP1214" t="s">
        <v>13237</v>
      </c>
      <c r="AQ1214" t="s">
        <v>13238</v>
      </c>
      <c r="AR1214" t="s">
        <v>13239</v>
      </c>
      <c r="AS1214" t="s">
        <v>13240</v>
      </c>
      <c r="AT1214" t="s">
        <v>13241</v>
      </c>
    </row>
    <row r="1215" spans="1:51" x14ac:dyDescent="0.3">
      <c r="A1215" t="s">
        <v>13242</v>
      </c>
      <c r="B1215" t="str">
        <f>"0002471.9"</f>
        <v>0002471.9</v>
      </c>
      <c r="C1215" t="s">
        <v>5311</v>
      </c>
      <c r="D1215" t="s">
        <v>305</v>
      </c>
      <c r="E1215">
        <v>2960</v>
      </c>
      <c r="F1215">
        <v>2180</v>
      </c>
      <c r="G1215">
        <v>260</v>
      </c>
      <c r="H1215">
        <v>145</v>
      </c>
      <c r="I1215">
        <v>75</v>
      </c>
      <c r="J1215">
        <v>110</v>
      </c>
      <c r="K1215" t="s">
        <v>13223</v>
      </c>
      <c r="L1215" t="s">
        <v>13224</v>
      </c>
      <c r="M1215">
        <v>55</v>
      </c>
      <c r="O1215">
        <v>4630074148672</v>
      </c>
      <c r="Q1215" t="s">
        <v>1544</v>
      </c>
      <c r="R1215" t="s">
        <v>4538</v>
      </c>
      <c r="S1215">
        <v>20</v>
      </c>
      <c r="U1215" t="s">
        <v>13225</v>
      </c>
      <c r="V1215" t="s">
        <v>4540</v>
      </c>
      <c r="Y1215">
        <v>9403202009</v>
      </c>
      <c r="Z1215" t="s">
        <v>13243</v>
      </c>
      <c r="AA1215" t="s">
        <v>13244</v>
      </c>
      <c r="AB1215">
        <v>14990</v>
      </c>
      <c r="AC1215">
        <v>12492</v>
      </c>
      <c r="AD1215" t="s">
        <v>288</v>
      </c>
      <c r="AE1215">
        <v>0</v>
      </c>
      <c r="AF1215">
        <v>0</v>
      </c>
      <c r="AG1215" t="s">
        <v>13245</v>
      </c>
      <c r="AH1215" t="s">
        <v>13246</v>
      </c>
      <c r="AI1215" t="s">
        <v>13247</v>
      </c>
      <c r="AJ1215" t="s">
        <v>13248</v>
      </c>
      <c r="AK1215" t="s">
        <v>13249</v>
      </c>
      <c r="AL1215" t="s">
        <v>13250</v>
      </c>
      <c r="AM1215" t="s">
        <v>13251</v>
      </c>
      <c r="AN1215" t="s">
        <v>13252</v>
      </c>
      <c r="AO1215" t="s">
        <v>13253</v>
      </c>
      <c r="AP1215" t="s">
        <v>13254</v>
      </c>
      <c r="AQ1215" t="s">
        <v>13255</v>
      </c>
      <c r="AR1215" t="s">
        <v>13256</v>
      </c>
    </row>
    <row r="1216" spans="1:51" x14ac:dyDescent="0.3">
      <c r="A1216" t="s">
        <v>13257</v>
      </c>
      <c r="B1216" t="str">
        <f>"0002471.22"</f>
        <v>0002471.22</v>
      </c>
      <c r="C1216" t="s">
        <v>3500</v>
      </c>
      <c r="D1216" t="s">
        <v>305</v>
      </c>
      <c r="E1216">
        <v>2960</v>
      </c>
      <c r="F1216">
        <v>2180</v>
      </c>
      <c r="G1216">
        <v>260</v>
      </c>
      <c r="H1216">
        <v>145</v>
      </c>
      <c r="I1216">
        <v>75</v>
      </c>
      <c r="J1216">
        <v>110</v>
      </c>
      <c r="K1216" t="s">
        <v>13223</v>
      </c>
      <c r="L1216" t="s">
        <v>13224</v>
      </c>
      <c r="M1216">
        <v>55</v>
      </c>
      <c r="O1216">
        <v>4630074148696</v>
      </c>
      <c r="Q1216" t="s">
        <v>1544</v>
      </c>
      <c r="R1216" t="s">
        <v>4538</v>
      </c>
      <c r="S1216">
        <v>20</v>
      </c>
      <c r="U1216" t="s">
        <v>13225</v>
      </c>
      <c r="V1216" t="s">
        <v>4540</v>
      </c>
      <c r="Y1216">
        <v>9403202009</v>
      </c>
      <c r="Z1216" t="s">
        <v>13258</v>
      </c>
      <c r="AA1216" t="s">
        <v>13259</v>
      </c>
      <c r="AB1216">
        <v>14990</v>
      </c>
      <c r="AC1216">
        <v>12492</v>
      </c>
      <c r="AD1216" t="s">
        <v>288</v>
      </c>
      <c r="AE1216">
        <v>0</v>
      </c>
      <c r="AF1216">
        <v>0</v>
      </c>
      <c r="AG1216" t="s">
        <v>13260</v>
      </c>
      <c r="AH1216" t="s">
        <v>13261</v>
      </c>
      <c r="AI1216" t="s">
        <v>13262</v>
      </c>
      <c r="AJ1216" t="s">
        <v>13263</v>
      </c>
      <c r="AK1216" t="s">
        <v>13264</v>
      </c>
      <c r="AL1216" t="s">
        <v>13265</v>
      </c>
      <c r="AM1216" t="s">
        <v>13266</v>
      </c>
      <c r="AN1216" t="s">
        <v>13267</v>
      </c>
      <c r="AO1216" t="s">
        <v>13268</v>
      </c>
      <c r="AP1216" t="s">
        <v>13269</v>
      </c>
      <c r="AQ1216" t="s">
        <v>13270</v>
      </c>
      <c r="AR1216" t="s">
        <v>13271</v>
      </c>
      <c r="AS1216" t="s">
        <v>13272</v>
      </c>
      <c r="AT1216" t="s">
        <v>13273</v>
      </c>
      <c r="AU1216" t="s">
        <v>13274</v>
      </c>
    </row>
    <row r="1217" spans="1:47" x14ac:dyDescent="0.3">
      <c r="A1217" t="s">
        <v>13275</v>
      </c>
      <c r="B1217" t="str">
        <f>"0001651.23"</f>
        <v>0001651.23</v>
      </c>
      <c r="C1217" t="s">
        <v>3500</v>
      </c>
      <c r="D1217" t="s">
        <v>305</v>
      </c>
      <c r="E1217">
        <v>1050</v>
      </c>
      <c r="F1217">
        <v>920</v>
      </c>
      <c r="G1217">
        <v>160</v>
      </c>
      <c r="I1217">
        <v>87</v>
      </c>
      <c r="J1217">
        <v>100</v>
      </c>
      <c r="K1217">
        <v>0</v>
      </c>
      <c r="L1217" s="1">
        <v>45710</v>
      </c>
      <c r="M1217">
        <v>19.2</v>
      </c>
      <c r="O1217">
        <v>4630074148023</v>
      </c>
      <c r="Q1217" t="s">
        <v>1544</v>
      </c>
      <c r="R1217" t="s">
        <v>4538</v>
      </c>
      <c r="S1217">
        <v>20</v>
      </c>
      <c r="U1217" t="s">
        <v>13276</v>
      </c>
      <c r="V1217" t="s">
        <v>4540</v>
      </c>
      <c r="Z1217" t="s">
        <v>13277</v>
      </c>
      <c r="AA1217" t="s">
        <v>13278</v>
      </c>
      <c r="AB1217">
        <v>6990</v>
      </c>
      <c r="AC1217">
        <v>5825</v>
      </c>
      <c r="AD1217" t="s">
        <v>1125</v>
      </c>
      <c r="AE1217">
        <v>0</v>
      </c>
      <c r="AF1217">
        <v>0</v>
      </c>
      <c r="AG1217" t="s">
        <v>13279</v>
      </c>
      <c r="AH1217" t="s">
        <v>13280</v>
      </c>
      <c r="AI1217" t="s">
        <v>13281</v>
      </c>
      <c r="AJ1217" t="s">
        <v>13282</v>
      </c>
      <c r="AK1217" t="s">
        <v>13283</v>
      </c>
      <c r="AL1217" t="s">
        <v>13284</v>
      </c>
      <c r="AM1217" t="s">
        <v>13285</v>
      </c>
      <c r="AN1217" t="s">
        <v>13286</v>
      </c>
      <c r="AO1217" t="s">
        <v>13287</v>
      </c>
    </row>
    <row r="1218" spans="1:47" x14ac:dyDescent="0.3">
      <c r="A1218" t="s">
        <v>13288</v>
      </c>
      <c r="B1218" t="str">
        <f>"0002471.8"</f>
        <v>0002471.8</v>
      </c>
      <c r="C1218" t="s">
        <v>5327</v>
      </c>
      <c r="D1218" t="s">
        <v>305</v>
      </c>
      <c r="E1218">
        <v>2960</v>
      </c>
      <c r="F1218">
        <v>2180</v>
      </c>
      <c r="G1218">
        <v>260</v>
      </c>
      <c r="H1218">
        <v>145</v>
      </c>
      <c r="I1218">
        <v>75</v>
      </c>
      <c r="J1218">
        <v>110</v>
      </c>
      <c r="K1218" t="s">
        <v>13223</v>
      </c>
      <c r="L1218" t="s">
        <v>13224</v>
      </c>
      <c r="M1218">
        <v>55</v>
      </c>
      <c r="O1218">
        <v>4630074148689</v>
      </c>
      <c r="Q1218" t="s">
        <v>1544</v>
      </c>
      <c r="R1218" t="s">
        <v>4538</v>
      </c>
      <c r="S1218">
        <v>20</v>
      </c>
      <c r="U1218" t="s">
        <v>13225</v>
      </c>
      <c r="V1218" t="s">
        <v>4540</v>
      </c>
      <c r="Y1218">
        <v>9403202009</v>
      </c>
      <c r="Z1218" t="s">
        <v>13289</v>
      </c>
      <c r="AA1218" t="s">
        <v>13290</v>
      </c>
      <c r="AB1218">
        <v>14990</v>
      </c>
      <c r="AC1218">
        <v>12492</v>
      </c>
      <c r="AD1218" t="s">
        <v>288</v>
      </c>
      <c r="AE1218">
        <v>0</v>
      </c>
      <c r="AF1218">
        <v>0</v>
      </c>
      <c r="AG1218" t="s">
        <v>13291</v>
      </c>
      <c r="AH1218" t="s">
        <v>13292</v>
      </c>
      <c r="AI1218" t="s">
        <v>13293</v>
      </c>
      <c r="AJ1218" t="s">
        <v>13294</v>
      </c>
      <c r="AK1218" t="s">
        <v>13295</v>
      </c>
      <c r="AL1218" t="s">
        <v>13296</v>
      </c>
      <c r="AM1218" t="s">
        <v>13297</v>
      </c>
      <c r="AN1218" t="s">
        <v>13298</v>
      </c>
      <c r="AO1218" t="s">
        <v>13299</v>
      </c>
      <c r="AP1218" t="s">
        <v>13300</v>
      </c>
      <c r="AQ1218" t="s">
        <v>13301</v>
      </c>
      <c r="AR1218" t="s">
        <v>13302</v>
      </c>
      <c r="AS1218" t="s">
        <v>13303</v>
      </c>
    </row>
    <row r="1219" spans="1:47" x14ac:dyDescent="0.3">
      <c r="A1219" t="s">
        <v>13304</v>
      </c>
      <c r="B1219" t="str">
        <f>"0003073.1-15"</f>
        <v>0003073.1-15</v>
      </c>
      <c r="C1219" t="s">
        <v>1644</v>
      </c>
      <c r="D1219" t="s">
        <v>280</v>
      </c>
      <c r="E1219">
        <v>920</v>
      </c>
      <c r="F1219">
        <v>300</v>
      </c>
      <c r="G1219">
        <v>70</v>
      </c>
      <c r="K1219">
        <v>0</v>
      </c>
      <c r="L1219" s="1">
        <v>45751</v>
      </c>
      <c r="M1219">
        <v>3.8</v>
      </c>
      <c r="O1219">
        <v>4630074147798</v>
      </c>
      <c r="Q1219" t="s">
        <v>1544</v>
      </c>
      <c r="R1219" t="s">
        <v>1869</v>
      </c>
      <c r="S1219">
        <v>20</v>
      </c>
      <c r="U1219" t="s">
        <v>12298</v>
      </c>
      <c r="V1219" t="s">
        <v>12378</v>
      </c>
      <c r="Y1219">
        <v>9403500009</v>
      </c>
      <c r="Z1219" t="s">
        <v>13305</v>
      </c>
      <c r="AA1219" t="s">
        <v>13306</v>
      </c>
      <c r="AB1219">
        <v>3147</v>
      </c>
      <c r="AC1219">
        <v>2623</v>
      </c>
      <c r="AD1219" t="s">
        <v>3477</v>
      </c>
      <c r="AE1219">
        <v>0</v>
      </c>
      <c r="AF1219">
        <v>0</v>
      </c>
      <c r="AG1219" t="s">
        <v>13307</v>
      </c>
      <c r="AH1219" t="s">
        <v>13308</v>
      </c>
      <c r="AI1219" t="s">
        <v>13309</v>
      </c>
    </row>
    <row r="1220" spans="1:47" x14ac:dyDescent="0.3">
      <c r="A1220" t="s">
        <v>13310</v>
      </c>
      <c r="B1220" t="str">
        <f>"0002238.157"</f>
        <v>0002238.157</v>
      </c>
      <c r="C1220" t="s">
        <v>1644</v>
      </c>
      <c r="D1220" t="s">
        <v>1050</v>
      </c>
      <c r="E1220">
        <v>1185</v>
      </c>
      <c r="F1220">
        <v>660</v>
      </c>
      <c r="G1220">
        <v>110</v>
      </c>
      <c r="I1220">
        <v>113</v>
      </c>
      <c r="J1220">
        <v>60</v>
      </c>
      <c r="K1220">
        <v>0</v>
      </c>
      <c r="L1220" s="1">
        <v>45773</v>
      </c>
      <c r="M1220">
        <v>24.4</v>
      </c>
      <c r="N1220">
        <v>0.5</v>
      </c>
      <c r="O1220">
        <v>4630074145398</v>
      </c>
      <c r="Q1220" t="s">
        <v>1544</v>
      </c>
      <c r="R1220" t="s">
        <v>7672</v>
      </c>
      <c r="S1220">
        <v>20</v>
      </c>
      <c r="U1220" t="s">
        <v>10082</v>
      </c>
      <c r="V1220" t="s">
        <v>4460</v>
      </c>
      <c r="Y1220">
        <v>9403609009</v>
      </c>
      <c r="Z1220" t="s">
        <v>13311</v>
      </c>
      <c r="AA1220" t="s">
        <v>13312</v>
      </c>
      <c r="AB1220">
        <v>2490</v>
      </c>
      <c r="AC1220">
        <v>2075</v>
      </c>
      <c r="AD1220" t="s">
        <v>3841</v>
      </c>
      <c r="AE1220">
        <v>0</v>
      </c>
      <c r="AF1220">
        <v>0</v>
      </c>
      <c r="AG1220" t="s">
        <v>13313</v>
      </c>
    </row>
    <row r="1221" spans="1:47" x14ac:dyDescent="0.3">
      <c r="A1221" t="s">
        <v>13314</v>
      </c>
      <c r="B1221" t="str">
        <f>"0002091.55"</f>
        <v>0002091.55</v>
      </c>
      <c r="C1221" t="s">
        <v>1718</v>
      </c>
      <c r="D1221" t="s">
        <v>1050</v>
      </c>
      <c r="E1221">
        <v>855</v>
      </c>
      <c r="F1221">
        <v>370</v>
      </c>
      <c r="G1221">
        <v>40</v>
      </c>
      <c r="I1221">
        <v>80</v>
      </c>
      <c r="J1221">
        <v>42</v>
      </c>
      <c r="K1221">
        <v>0</v>
      </c>
      <c r="L1221">
        <v>4</v>
      </c>
      <c r="M1221">
        <v>3.6</v>
      </c>
      <c r="O1221">
        <v>4630055621576</v>
      </c>
      <c r="Q1221" t="s">
        <v>1544</v>
      </c>
      <c r="R1221" t="s">
        <v>7672</v>
      </c>
      <c r="S1221">
        <v>20</v>
      </c>
      <c r="U1221" t="s">
        <v>13315</v>
      </c>
      <c r="V1221" t="s">
        <v>8121</v>
      </c>
      <c r="Y1221">
        <v>9403601001</v>
      </c>
      <c r="Z1221" t="s">
        <v>13316</v>
      </c>
      <c r="AA1221" t="s">
        <v>13317</v>
      </c>
      <c r="AB1221">
        <v>1500</v>
      </c>
      <c r="AC1221">
        <v>1250</v>
      </c>
      <c r="AD1221" t="s">
        <v>8109</v>
      </c>
      <c r="AE1221">
        <v>0</v>
      </c>
      <c r="AF1221">
        <v>0</v>
      </c>
      <c r="AG1221" t="s">
        <v>13318</v>
      </c>
    </row>
    <row r="1222" spans="1:47" x14ac:dyDescent="0.3">
      <c r="A1222" t="s">
        <v>13319</v>
      </c>
      <c r="B1222" t="str">
        <f>"0002091.114"</f>
        <v>0002091.114</v>
      </c>
      <c r="C1222" t="s">
        <v>7747</v>
      </c>
      <c r="D1222" t="s">
        <v>1050</v>
      </c>
      <c r="E1222">
        <v>855</v>
      </c>
      <c r="F1222">
        <v>370</v>
      </c>
      <c r="G1222">
        <v>40</v>
      </c>
      <c r="I1222">
        <v>80</v>
      </c>
      <c r="J1222">
        <v>42</v>
      </c>
      <c r="K1222">
        <v>0</v>
      </c>
      <c r="L1222">
        <v>4</v>
      </c>
      <c r="M1222">
        <v>3.6</v>
      </c>
      <c r="O1222">
        <v>4630055621613</v>
      </c>
      <c r="Q1222" t="s">
        <v>1544</v>
      </c>
      <c r="R1222" t="s">
        <v>7672</v>
      </c>
      <c r="S1222">
        <v>20</v>
      </c>
      <c r="U1222" t="s">
        <v>13320</v>
      </c>
      <c r="V1222" t="s">
        <v>8121</v>
      </c>
      <c r="Y1222">
        <v>9403601001</v>
      </c>
      <c r="Z1222" t="s">
        <v>13321</v>
      </c>
      <c r="AA1222" t="s">
        <v>13322</v>
      </c>
      <c r="AB1222">
        <v>1500</v>
      </c>
      <c r="AC1222">
        <v>1250</v>
      </c>
      <c r="AD1222" t="s">
        <v>8109</v>
      </c>
      <c r="AE1222">
        <v>0</v>
      </c>
      <c r="AF1222">
        <v>1</v>
      </c>
      <c r="AG1222" t="s">
        <v>13323</v>
      </c>
    </row>
    <row r="1223" spans="1:47" x14ac:dyDescent="0.3">
      <c r="A1223" t="s">
        <v>13324</v>
      </c>
      <c r="B1223" t="str">
        <f>"0002091.115"</f>
        <v>0002091.115</v>
      </c>
      <c r="C1223" t="s">
        <v>7755</v>
      </c>
      <c r="D1223" t="s">
        <v>1050</v>
      </c>
      <c r="E1223">
        <v>855</v>
      </c>
      <c r="F1223">
        <v>370</v>
      </c>
      <c r="G1223">
        <v>40</v>
      </c>
      <c r="I1223">
        <v>80</v>
      </c>
      <c r="J1223">
        <v>42</v>
      </c>
      <c r="K1223">
        <v>0</v>
      </c>
      <c r="L1223">
        <v>4</v>
      </c>
      <c r="M1223">
        <v>3.6</v>
      </c>
      <c r="O1223">
        <v>4630055621620</v>
      </c>
      <c r="Q1223" t="s">
        <v>1544</v>
      </c>
      <c r="R1223" t="s">
        <v>7672</v>
      </c>
      <c r="S1223">
        <v>20</v>
      </c>
      <c r="U1223" t="s">
        <v>13320</v>
      </c>
      <c r="V1223" t="s">
        <v>8121</v>
      </c>
      <c r="Y1223">
        <v>9403601001</v>
      </c>
      <c r="Z1223" t="s">
        <v>13325</v>
      </c>
      <c r="AA1223" t="s">
        <v>13326</v>
      </c>
      <c r="AB1223">
        <v>1500</v>
      </c>
      <c r="AC1223">
        <v>1250</v>
      </c>
      <c r="AD1223" t="s">
        <v>8109</v>
      </c>
      <c r="AE1223">
        <v>0</v>
      </c>
      <c r="AF1223">
        <v>2</v>
      </c>
      <c r="AG1223" t="s">
        <v>13327</v>
      </c>
    </row>
    <row r="1224" spans="1:47" x14ac:dyDescent="0.3">
      <c r="A1224" t="s">
        <v>13328</v>
      </c>
      <c r="B1224" t="str">
        <f>"0002091.113"</f>
        <v>0002091.113</v>
      </c>
      <c r="C1224" t="s">
        <v>7763</v>
      </c>
      <c r="D1224" t="s">
        <v>1050</v>
      </c>
      <c r="E1224">
        <v>855</v>
      </c>
      <c r="F1224">
        <v>370</v>
      </c>
      <c r="G1224">
        <v>40</v>
      </c>
      <c r="I1224">
        <v>80</v>
      </c>
      <c r="J1224">
        <v>42</v>
      </c>
      <c r="K1224">
        <v>0</v>
      </c>
      <c r="L1224">
        <v>4</v>
      </c>
      <c r="M1224">
        <v>3.6</v>
      </c>
      <c r="O1224">
        <v>4630055621637</v>
      </c>
      <c r="Q1224" t="s">
        <v>1544</v>
      </c>
      <c r="R1224" t="s">
        <v>7672</v>
      </c>
      <c r="S1224">
        <v>20</v>
      </c>
      <c r="U1224" t="s">
        <v>13320</v>
      </c>
      <c r="V1224" t="s">
        <v>8121</v>
      </c>
      <c r="Y1224">
        <v>9403601001</v>
      </c>
      <c r="Z1224" t="s">
        <v>13329</v>
      </c>
      <c r="AA1224" t="s">
        <v>13330</v>
      </c>
      <c r="AB1224">
        <v>1500</v>
      </c>
      <c r="AC1224">
        <v>1250</v>
      </c>
      <c r="AD1224" t="s">
        <v>8109</v>
      </c>
      <c r="AE1224">
        <v>0</v>
      </c>
      <c r="AF1224">
        <v>2</v>
      </c>
      <c r="AG1224" t="s">
        <v>13331</v>
      </c>
    </row>
    <row r="1225" spans="1:47" x14ac:dyDescent="0.3">
      <c r="A1225" t="s">
        <v>13332</v>
      </c>
      <c r="B1225" t="str">
        <f>"0002238.53"</f>
        <v>0002238.53</v>
      </c>
      <c r="C1225" t="s">
        <v>9421</v>
      </c>
      <c r="D1225" t="s">
        <v>1050</v>
      </c>
      <c r="E1225">
        <v>1185</v>
      </c>
      <c r="F1225">
        <v>660</v>
      </c>
      <c r="G1225">
        <v>110</v>
      </c>
      <c r="I1225">
        <v>113</v>
      </c>
      <c r="J1225">
        <v>60</v>
      </c>
      <c r="K1225">
        <v>0</v>
      </c>
      <c r="L1225" s="1">
        <v>45773</v>
      </c>
      <c r="M1225">
        <v>24.4</v>
      </c>
      <c r="N1225">
        <v>0.5</v>
      </c>
      <c r="O1225">
        <v>4630074145350</v>
      </c>
      <c r="Q1225" t="s">
        <v>1544</v>
      </c>
      <c r="R1225" t="s">
        <v>7672</v>
      </c>
      <c r="S1225">
        <v>20</v>
      </c>
      <c r="U1225" t="s">
        <v>10082</v>
      </c>
      <c r="V1225" t="s">
        <v>4460</v>
      </c>
      <c r="Y1225">
        <v>9403609009</v>
      </c>
      <c r="Z1225" t="s">
        <v>13333</v>
      </c>
      <c r="AA1225" t="s">
        <v>13334</v>
      </c>
      <c r="AB1225">
        <v>2490</v>
      </c>
      <c r="AC1225">
        <v>2075</v>
      </c>
      <c r="AD1225" t="s">
        <v>3841</v>
      </c>
      <c r="AE1225">
        <v>0</v>
      </c>
      <c r="AF1225">
        <v>0</v>
      </c>
      <c r="AG1225" t="s">
        <v>13335</v>
      </c>
    </row>
    <row r="1226" spans="1:47" x14ac:dyDescent="0.3">
      <c r="A1226" t="s">
        <v>13336</v>
      </c>
      <c r="B1226" t="str">
        <f>"0002481-1"</f>
        <v>0002481-1</v>
      </c>
      <c r="C1226" t="s">
        <v>304</v>
      </c>
      <c r="D1226" t="s">
        <v>110</v>
      </c>
      <c r="E1226">
        <v>1220</v>
      </c>
      <c r="F1226">
        <v>630</v>
      </c>
      <c r="G1226">
        <v>130</v>
      </c>
      <c r="H1226">
        <v>120</v>
      </c>
      <c r="I1226">
        <v>60</v>
      </c>
      <c r="J1226">
        <v>10</v>
      </c>
      <c r="K1226" t="s">
        <v>13337</v>
      </c>
      <c r="L1226" s="2">
        <v>23743</v>
      </c>
      <c r="M1226">
        <v>1.5</v>
      </c>
      <c r="O1226">
        <v>4630074148856</v>
      </c>
      <c r="Q1226" t="s">
        <v>1544</v>
      </c>
      <c r="S1226">
        <v>10</v>
      </c>
      <c r="U1226" t="s">
        <v>13338</v>
      </c>
      <c r="V1226" t="s">
        <v>3282</v>
      </c>
      <c r="Y1226">
        <v>9404299000</v>
      </c>
      <c r="Z1226" t="s">
        <v>13339</v>
      </c>
      <c r="AA1226" t="s">
        <v>13340</v>
      </c>
      <c r="AB1226">
        <v>2403</v>
      </c>
      <c r="AC1226">
        <v>2003</v>
      </c>
      <c r="AD1226" t="s">
        <v>3279</v>
      </c>
      <c r="AE1226">
        <v>0</v>
      </c>
      <c r="AF1226">
        <v>12</v>
      </c>
      <c r="AG1226" t="s">
        <v>13341</v>
      </c>
      <c r="AH1226" t="s">
        <v>13342</v>
      </c>
      <c r="AI1226" t="s">
        <v>13343</v>
      </c>
      <c r="AJ1226" t="s">
        <v>13344</v>
      </c>
    </row>
    <row r="1227" spans="1:47" x14ac:dyDescent="0.3">
      <c r="A1227" t="s">
        <v>13345</v>
      </c>
      <c r="B1227" t="str">
        <f>"0001288.9.5"</f>
        <v>0001288.9.5</v>
      </c>
      <c r="C1227" t="s">
        <v>304</v>
      </c>
      <c r="D1227" t="s">
        <v>1050</v>
      </c>
      <c r="E1227">
        <v>860</v>
      </c>
      <c r="F1227">
        <v>530</v>
      </c>
      <c r="G1227">
        <v>195</v>
      </c>
      <c r="I1227">
        <v>80</v>
      </c>
      <c r="J1227">
        <v>90</v>
      </c>
      <c r="K1227">
        <v>0</v>
      </c>
      <c r="L1227" t="s">
        <v>1979</v>
      </c>
      <c r="M1227">
        <v>38.5</v>
      </c>
      <c r="N1227">
        <v>0.5</v>
      </c>
      <c r="O1227">
        <v>4630074145329</v>
      </c>
      <c r="Q1227" t="s">
        <v>1544</v>
      </c>
      <c r="R1227" t="s">
        <v>1869</v>
      </c>
      <c r="S1227">
        <v>20</v>
      </c>
      <c r="U1227" t="s">
        <v>13346</v>
      </c>
      <c r="V1227" t="s">
        <v>1179</v>
      </c>
      <c r="Y1227">
        <v>9403601001</v>
      </c>
      <c r="Z1227" t="s">
        <v>13347</v>
      </c>
      <c r="AA1227" t="s">
        <v>13348</v>
      </c>
      <c r="AB1227">
        <v>9990</v>
      </c>
      <c r="AC1227">
        <v>8325</v>
      </c>
      <c r="AD1227" t="s">
        <v>1125</v>
      </c>
      <c r="AE1227">
        <v>0</v>
      </c>
      <c r="AF1227">
        <v>0</v>
      </c>
      <c r="AG1227" t="s">
        <v>13349</v>
      </c>
      <c r="AH1227" t="s">
        <v>13350</v>
      </c>
      <c r="AI1227" t="s">
        <v>13351</v>
      </c>
      <c r="AJ1227" t="s">
        <v>13352</v>
      </c>
      <c r="AK1227" t="s">
        <v>13353</v>
      </c>
    </row>
    <row r="1228" spans="1:47" x14ac:dyDescent="0.3">
      <c r="A1228" t="s">
        <v>13354</v>
      </c>
      <c r="B1228" t="str">
        <f>"0002482-03"</f>
        <v>0002482-03</v>
      </c>
      <c r="C1228" t="s">
        <v>1644</v>
      </c>
      <c r="D1228" t="s">
        <v>1831</v>
      </c>
      <c r="E1228">
        <v>540</v>
      </c>
      <c r="F1228">
        <v>190</v>
      </c>
      <c r="G1228">
        <v>770</v>
      </c>
      <c r="H1228">
        <v>74</v>
      </c>
      <c r="I1228">
        <v>53</v>
      </c>
      <c r="J1228">
        <v>100</v>
      </c>
      <c r="K1228" t="s">
        <v>3552</v>
      </c>
      <c r="L1228">
        <v>6</v>
      </c>
      <c r="M1228">
        <v>5.4</v>
      </c>
      <c r="O1228">
        <v>4630074148894</v>
      </c>
      <c r="Q1228" t="s">
        <v>13355</v>
      </c>
      <c r="R1228" t="s">
        <v>13356</v>
      </c>
      <c r="S1228">
        <v>10</v>
      </c>
      <c r="U1228" t="s">
        <v>13357</v>
      </c>
      <c r="V1228" t="s">
        <v>1845</v>
      </c>
      <c r="Y1228">
        <v>9401710009</v>
      </c>
      <c r="Z1228" t="s">
        <v>13358</v>
      </c>
      <c r="AA1228" t="s">
        <v>13359</v>
      </c>
      <c r="AB1228">
        <v>3556</v>
      </c>
      <c r="AC1228">
        <v>2963</v>
      </c>
      <c r="AD1228" t="s">
        <v>9115</v>
      </c>
      <c r="AE1228">
        <v>0</v>
      </c>
      <c r="AF1228">
        <v>4</v>
      </c>
      <c r="AG1228" t="s">
        <v>13360</v>
      </c>
      <c r="AH1228" t="s">
        <v>13361</v>
      </c>
      <c r="AI1228" t="s">
        <v>13362</v>
      </c>
      <c r="AJ1228" t="s">
        <v>13363</v>
      </c>
      <c r="AK1228" t="s">
        <v>13364</v>
      </c>
      <c r="AL1228" t="s">
        <v>13365</v>
      </c>
      <c r="AM1228" t="s">
        <v>13366</v>
      </c>
      <c r="AN1228" t="s">
        <v>13367</v>
      </c>
      <c r="AO1228" t="s">
        <v>13368</v>
      </c>
      <c r="AP1228" t="s">
        <v>13369</v>
      </c>
      <c r="AQ1228" t="s">
        <v>13370</v>
      </c>
      <c r="AR1228" t="s">
        <v>13371</v>
      </c>
      <c r="AS1228" t="s">
        <v>13372</v>
      </c>
    </row>
    <row r="1229" spans="1:47" x14ac:dyDescent="0.3">
      <c r="A1229" t="s">
        <v>13373</v>
      </c>
      <c r="B1229" t="str">
        <f>"0002483-03"</f>
        <v>0002483-03</v>
      </c>
      <c r="C1229" t="s">
        <v>1644</v>
      </c>
      <c r="D1229" t="s">
        <v>1831</v>
      </c>
      <c r="E1229">
        <v>540</v>
      </c>
      <c r="F1229">
        <v>190</v>
      </c>
      <c r="G1229">
        <v>770</v>
      </c>
      <c r="H1229">
        <v>74</v>
      </c>
      <c r="I1229">
        <v>53</v>
      </c>
      <c r="J1229">
        <v>100</v>
      </c>
      <c r="K1229" t="s">
        <v>3552</v>
      </c>
      <c r="L1229">
        <v>6</v>
      </c>
      <c r="M1229">
        <v>5.4</v>
      </c>
      <c r="O1229">
        <v>4630074148900</v>
      </c>
      <c r="Q1229" t="s">
        <v>13355</v>
      </c>
      <c r="S1229">
        <v>10</v>
      </c>
      <c r="U1229" t="s">
        <v>13374</v>
      </c>
      <c r="V1229" t="s">
        <v>1845</v>
      </c>
      <c r="Y1229">
        <v>9401710009</v>
      </c>
      <c r="Z1229" t="s">
        <v>13375</v>
      </c>
      <c r="AA1229" t="s">
        <v>13376</v>
      </c>
      <c r="AB1229">
        <v>3556</v>
      </c>
      <c r="AC1229">
        <v>2963</v>
      </c>
      <c r="AD1229" t="s">
        <v>9115</v>
      </c>
      <c r="AE1229">
        <v>0</v>
      </c>
      <c r="AF1229">
        <v>0</v>
      </c>
      <c r="AG1229" t="s">
        <v>13377</v>
      </c>
      <c r="AH1229" t="s">
        <v>13378</v>
      </c>
      <c r="AI1229" t="s">
        <v>13379</v>
      </c>
      <c r="AJ1229" t="s">
        <v>13380</v>
      </c>
      <c r="AK1229" t="s">
        <v>13381</v>
      </c>
      <c r="AL1229" t="s">
        <v>13382</v>
      </c>
      <c r="AM1229" t="s">
        <v>13383</v>
      </c>
      <c r="AN1229" t="s">
        <v>13384</v>
      </c>
      <c r="AO1229" t="s">
        <v>13385</v>
      </c>
      <c r="AP1229" t="s">
        <v>13386</v>
      </c>
      <c r="AQ1229" t="s">
        <v>13387</v>
      </c>
      <c r="AR1229" t="s">
        <v>13388</v>
      </c>
      <c r="AS1229" t="s">
        <v>13389</v>
      </c>
    </row>
    <row r="1230" spans="1:47" x14ac:dyDescent="0.3">
      <c r="A1230" t="s">
        <v>13390</v>
      </c>
      <c r="B1230" t="str">
        <f>"0002485-09"</f>
        <v>0002485-09</v>
      </c>
      <c r="C1230" t="s">
        <v>5874</v>
      </c>
      <c r="D1230" t="s">
        <v>1831</v>
      </c>
      <c r="E1230">
        <v>540</v>
      </c>
      <c r="F1230">
        <v>190</v>
      </c>
      <c r="G1230">
        <v>770</v>
      </c>
      <c r="H1230">
        <v>74</v>
      </c>
      <c r="I1230">
        <v>53</v>
      </c>
      <c r="J1230">
        <v>100</v>
      </c>
      <c r="K1230" t="s">
        <v>3552</v>
      </c>
      <c r="L1230">
        <v>6</v>
      </c>
      <c r="M1230">
        <v>5.4</v>
      </c>
      <c r="O1230">
        <v>4630074148924</v>
      </c>
      <c r="Q1230" t="s">
        <v>13355</v>
      </c>
      <c r="R1230" t="s">
        <v>13391</v>
      </c>
      <c r="S1230">
        <v>10</v>
      </c>
      <c r="U1230" t="s">
        <v>13357</v>
      </c>
      <c r="V1230" t="s">
        <v>13392</v>
      </c>
      <c r="Y1230">
        <v>9401710009</v>
      </c>
      <c r="Z1230" t="s">
        <v>13393</v>
      </c>
      <c r="AA1230" t="s">
        <v>13394</v>
      </c>
      <c r="AB1230">
        <v>3390</v>
      </c>
      <c r="AC1230">
        <v>2825</v>
      </c>
      <c r="AD1230" t="s">
        <v>9115</v>
      </c>
      <c r="AE1230">
        <v>0</v>
      </c>
      <c r="AF1230">
        <v>0</v>
      </c>
      <c r="AG1230" t="s">
        <v>13395</v>
      </c>
      <c r="AH1230" t="s">
        <v>13396</v>
      </c>
      <c r="AI1230" t="s">
        <v>13397</v>
      </c>
      <c r="AJ1230" t="s">
        <v>13398</v>
      </c>
      <c r="AK1230" t="s">
        <v>13399</v>
      </c>
      <c r="AL1230" t="s">
        <v>13400</v>
      </c>
      <c r="AM1230" t="s">
        <v>13401</v>
      </c>
      <c r="AN1230" t="s">
        <v>13402</v>
      </c>
      <c r="AO1230" t="s">
        <v>13403</v>
      </c>
      <c r="AP1230" t="s">
        <v>13404</v>
      </c>
      <c r="AQ1230" t="s">
        <v>13405</v>
      </c>
      <c r="AR1230" t="s">
        <v>13406</v>
      </c>
      <c r="AS1230" t="s">
        <v>13407</v>
      </c>
    </row>
    <row r="1231" spans="1:47" x14ac:dyDescent="0.3">
      <c r="A1231" t="s">
        <v>13408</v>
      </c>
      <c r="B1231" t="str">
        <f>"0003122-04"</f>
        <v>0003122-04</v>
      </c>
      <c r="C1231" t="s">
        <v>304</v>
      </c>
      <c r="D1231" t="s">
        <v>280</v>
      </c>
      <c r="E1231">
        <v>960</v>
      </c>
      <c r="F1231">
        <v>590</v>
      </c>
      <c r="G1231">
        <v>170</v>
      </c>
      <c r="H1231">
        <v>95</v>
      </c>
      <c r="I1231">
        <v>53</v>
      </c>
      <c r="J1231">
        <v>96</v>
      </c>
      <c r="K1231" t="s">
        <v>13409</v>
      </c>
      <c r="L1231">
        <v>12</v>
      </c>
      <c r="M1231">
        <v>10.7</v>
      </c>
      <c r="O1231">
        <v>4630074148863</v>
      </c>
      <c r="Q1231" t="s">
        <v>1544</v>
      </c>
      <c r="R1231" t="s">
        <v>1869</v>
      </c>
      <c r="S1231">
        <v>20</v>
      </c>
      <c r="U1231" t="s">
        <v>13410</v>
      </c>
      <c r="V1231" t="s">
        <v>1199</v>
      </c>
      <c r="Y1231">
        <v>9403500009</v>
      </c>
      <c r="Z1231" t="s">
        <v>13411</v>
      </c>
      <c r="AA1231" t="s">
        <v>13412</v>
      </c>
      <c r="AB1231">
        <v>11429</v>
      </c>
      <c r="AC1231">
        <v>9524</v>
      </c>
      <c r="AD1231" t="s">
        <v>4313</v>
      </c>
      <c r="AE1231">
        <v>0</v>
      </c>
      <c r="AF1231">
        <v>0</v>
      </c>
      <c r="AG1231" t="s">
        <v>13413</v>
      </c>
      <c r="AH1231" t="s">
        <v>13414</v>
      </c>
      <c r="AI1231" t="s">
        <v>13415</v>
      </c>
      <c r="AJ1231" t="s">
        <v>13416</v>
      </c>
      <c r="AK1231" t="s">
        <v>13417</v>
      </c>
      <c r="AL1231" t="s">
        <v>13418</v>
      </c>
      <c r="AM1231" t="s">
        <v>13419</v>
      </c>
      <c r="AN1231" t="s">
        <v>13420</v>
      </c>
      <c r="AO1231" t="s">
        <v>13421</v>
      </c>
    </row>
    <row r="1232" spans="1:47" x14ac:dyDescent="0.3">
      <c r="A1232" t="s">
        <v>13422</v>
      </c>
      <c r="B1232" t="str">
        <f>"0003122-16"</f>
        <v>0003122-16</v>
      </c>
      <c r="C1232" t="s">
        <v>1718</v>
      </c>
      <c r="D1232" t="s">
        <v>280</v>
      </c>
      <c r="E1232">
        <v>960</v>
      </c>
      <c r="F1232">
        <v>590</v>
      </c>
      <c r="G1232">
        <v>170</v>
      </c>
      <c r="H1232">
        <v>95</v>
      </c>
      <c r="I1232">
        <v>53</v>
      </c>
      <c r="J1232">
        <v>96</v>
      </c>
      <c r="K1232" t="s">
        <v>13409</v>
      </c>
      <c r="L1232">
        <v>12</v>
      </c>
      <c r="M1232">
        <v>10.7</v>
      </c>
      <c r="O1232">
        <v>4630074148993</v>
      </c>
      <c r="Q1232" t="s">
        <v>1544</v>
      </c>
      <c r="R1232" t="s">
        <v>1869</v>
      </c>
      <c r="S1232">
        <v>20</v>
      </c>
      <c r="U1232" t="s">
        <v>13410</v>
      </c>
      <c r="V1232" t="s">
        <v>1199</v>
      </c>
      <c r="Y1232">
        <v>9403500009</v>
      </c>
      <c r="Z1232" t="s">
        <v>13423</v>
      </c>
      <c r="AA1232" t="s">
        <v>13424</v>
      </c>
      <c r="AB1232">
        <v>11429</v>
      </c>
      <c r="AC1232">
        <v>9524</v>
      </c>
      <c r="AD1232" t="s">
        <v>4313</v>
      </c>
      <c r="AE1232">
        <v>0</v>
      </c>
      <c r="AF1232">
        <v>0</v>
      </c>
      <c r="AG1232" t="s">
        <v>13425</v>
      </c>
      <c r="AH1232" t="s">
        <v>13426</v>
      </c>
      <c r="AI1232" t="s">
        <v>13427</v>
      </c>
      <c r="AJ1232" t="s">
        <v>13428</v>
      </c>
      <c r="AK1232" t="s">
        <v>13429</v>
      </c>
      <c r="AL1232" t="s">
        <v>13430</v>
      </c>
      <c r="AM1232" t="s">
        <v>13431</v>
      </c>
      <c r="AN1232" t="s">
        <v>13432</v>
      </c>
      <c r="AO1232" t="s">
        <v>13433</v>
      </c>
      <c r="AP1232" t="s">
        <v>13434</v>
      </c>
      <c r="AQ1232" t="s">
        <v>13435</v>
      </c>
      <c r="AR1232" t="s">
        <v>13436</v>
      </c>
      <c r="AS1232" t="s">
        <v>13437</v>
      </c>
      <c r="AT1232" t="s">
        <v>13438</v>
      </c>
      <c r="AU1232" t="s">
        <v>13439</v>
      </c>
    </row>
    <row r="1233" spans="1:53" x14ac:dyDescent="0.3">
      <c r="A1233" t="s">
        <v>13440</v>
      </c>
      <c r="B1233" t="str">
        <f>"0003123-04"</f>
        <v>0003123-04</v>
      </c>
      <c r="C1233" t="s">
        <v>304</v>
      </c>
      <c r="D1233" t="s">
        <v>280</v>
      </c>
      <c r="E1233">
        <v>1100</v>
      </c>
      <c r="F1233">
        <v>800</v>
      </c>
      <c r="G1233">
        <v>180</v>
      </c>
      <c r="H1233">
        <v>95</v>
      </c>
      <c r="I1233">
        <v>53</v>
      </c>
      <c r="J1233">
        <v>96</v>
      </c>
      <c r="K1233" t="s">
        <v>13409</v>
      </c>
      <c r="L1233" s="1">
        <v>45822</v>
      </c>
      <c r="M1233">
        <v>13</v>
      </c>
      <c r="O1233">
        <v>4630074148870</v>
      </c>
      <c r="Q1233" t="s">
        <v>1544</v>
      </c>
      <c r="R1233" t="s">
        <v>1869</v>
      </c>
      <c r="S1233">
        <v>20</v>
      </c>
      <c r="U1233" t="s">
        <v>13441</v>
      </c>
      <c r="V1233" t="s">
        <v>13442</v>
      </c>
      <c r="Y1233">
        <v>9403500009</v>
      </c>
      <c r="Z1233" t="s">
        <v>13443</v>
      </c>
      <c r="AA1233" t="s">
        <v>13444</v>
      </c>
      <c r="AB1233">
        <v>12897</v>
      </c>
      <c r="AC1233">
        <v>10748</v>
      </c>
      <c r="AD1233" t="s">
        <v>4313</v>
      </c>
      <c r="AE1233">
        <v>0</v>
      </c>
      <c r="AF1233">
        <v>0</v>
      </c>
      <c r="AG1233" t="s">
        <v>13445</v>
      </c>
      <c r="AH1233" t="s">
        <v>13446</v>
      </c>
      <c r="AI1233" t="s">
        <v>13447</v>
      </c>
      <c r="AJ1233" t="s">
        <v>13448</v>
      </c>
      <c r="AK1233" t="s">
        <v>13449</v>
      </c>
      <c r="AL1233" t="s">
        <v>13450</v>
      </c>
      <c r="AM1233" t="s">
        <v>13451</v>
      </c>
      <c r="AN1233" t="s">
        <v>13452</v>
      </c>
      <c r="AO1233" t="s">
        <v>13453</v>
      </c>
      <c r="AP1233" t="s">
        <v>13454</v>
      </c>
      <c r="AQ1233" t="s">
        <v>13455</v>
      </c>
      <c r="AR1233" t="s">
        <v>13456</v>
      </c>
      <c r="AS1233" t="s">
        <v>13457</v>
      </c>
      <c r="AT1233" t="s">
        <v>13458</v>
      </c>
      <c r="AU1233" t="s">
        <v>13459</v>
      </c>
      <c r="AV1233" t="s">
        <v>13460</v>
      </c>
      <c r="AW1233" t="s">
        <v>13461</v>
      </c>
      <c r="AX1233" t="s">
        <v>13462</v>
      </c>
      <c r="AY1233" t="s">
        <v>13463</v>
      </c>
      <c r="AZ1233" t="s">
        <v>13464</v>
      </c>
      <c r="BA1233" t="s">
        <v>13465</v>
      </c>
    </row>
    <row r="1234" spans="1:53" x14ac:dyDescent="0.3">
      <c r="A1234" t="s">
        <v>13466</v>
      </c>
      <c r="B1234" t="str">
        <f>"0003123-11"</f>
        <v>0003123-11</v>
      </c>
      <c r="C1234" t="s">
        <v>12831</v>
      </c>
      <c r="D1234" t="s">
        <v>280</v>
      </c>
      <c r="E1234">
        <v>1100</v>
      </c>
      <c r="F1234">
        <v>800</v>
      </c>
      <c r="G1234">
        <v>180</v>
      </c>
      <c r="H1234">
        <v>95</v>
      </c>
      <c r="I1234">
        <v>53</v>
      </c>
      <c r="J1234">
        <v>96</v>
      </c>
      <c r="K1234" t="s">
        <v>13409</v>
      </c>
      <c r="L1234" s="1">
        <v>45822</v>
      </c>
      <c r="M1234">
        <v>13</v>
      </c>
      <c r="O1234">
        <v>4630074148887</v>
      </c>
      <c r="Q1234" t="s">
        <v>1544</v>
      </c>
      <c r="R1234" t="s">
        <v>1869</v>
      </c>
      <c r="S1234">
        <v>20</v>
      </c>
      <c r="U1234" t="s">
        <v>13441</v>
      </c>
      <c r="V1234" t="s">
        <v>13442</v>
      </c>
      <c r="Y1234">
        <v>9403500009</v>
      </c>
      <c r="Z1234" t="s">
        <v>13467</v>
      </c>
      <c r="AA1234" t="s">
        <v>13468</v>
      </c>
      <c r="AB1234">
        <v>12897</v>
      </c>
      <c r="AC1234">
        <v>10748</v>
      </c>
      <c r="AD1234" t="s">
        <v>4313</v>
      </c>
      <c r="AE1234">
        <v>0</v>
      </c>
      <c r="AF1234">
        <v>0</v>
      </c>
      <c r="AG1234" t="s">
        <v>13469</v>
      </c>
      <c r="AH1234" t="s">
        <v>13470</v>
      </c>
      <c r="AI1234" t="s">
        <v>13471</v>
      </c>
      <c r="AJ1234" t="s">
        <v>13472</v>
      </c>
      <c r="AK1234" t="s">
        <v>13473</v>
      </c>
      <c r="AL1234" t="s">
        <v>13474</v>
      </c>
      <c r="AM1234" t="s">
        <v>13475</v>
      </c>
      <c r="AN1234" t="s">
        <v>13476</v>
      </c>
      <c r="AO1234" t="s">
        <v>13477</v>
      </c>
      <c r="AP1234" t="s">
        <v>13478</v>
      </c>
      <c r="AQ1234" t="s">
        <v>13479</v>
      </c>
      <c r="AR1234" t="s">
        <v>13480</v>
      </c>
      <c r="AS1234" t="s">
        <v>13481</v>
      </c>
      <c r="AT1234" t="s">
        <v>13482</v>
      </c>
      <c r="AU1234" t="s">
        <v>13483</v>
      </c>
      <c r="AV1234" t="s">
        <v>13484</v>
      </c>
      <c r="AW1234" t="s">
        <v>13485</v>
      </c>
      <c r="AX1234" t="s">
        <v>13486</v>
      </c>
    </row>
    <row r="1235" spans="1:53" x14ac:dyDescent="0.3">
      <c r="A1235" t="s">
        <v>13487</v>
      </c>
      <c r="B1235" t="str">
        <f>"0003123-16"</f>
        <v>0003123-16</v>
      </c>
      <c r="C1235" t="s">
        <v>1718</v>
      </c>
      <c r="D1235" t="s">
        <v>280</v>
      </c>
      <c r="E1235">
        <v>1100</v>
      </c>
      <c r="F1235">
        <v>800</v>
      </c>
      <c r="G1235">
        <v>180</v>
      </c>
      <c r="H1235">
        <v>95</v>
      </c>
      <c r="I1235">
        <v>53</v>
      </c>
      <c r="J1235">
        <v>96</v>
      </c>
      <c r="K1235" t="s">
        <v>13409</v>
      </c>
      <c r="L1235" s="1">
        <v>45822</v>
      </c>
      <c r="M1235">
        <v>13</v>
      </c>
      <c r="O1235">
        <v>4630074149006</v>
      </c>
      <c r="Q1235" t="s">
        <v>1544</v>
      </c>
      <c r="R1235" t="s">
        <v>1869</v>
      </c>
      <c r="S1235">
        <v>20</v>
      </c>
      <c r="U1235" t="s">
        <v>13441</v>
      </c>
      <c r="V1235" t="s">
        <v>13442</v>
      </c>
      <c r="Y1235">
        <v>9403500009</v>
      </c>
      <c r="Z1235" t="s">
        <v>13488</v>
      </c>
      <c r="AA1235" t="s">
        <v>13489</v>
      </c>
      <c r="AB1235">
        <v>12897</v>
      </c>
      <c r="AC1235">
        <v>10748</v>
      </c>
      <c r="AD1235" t="s">
        <v>4313</v>
      </c>
      <c r="AE1235">
        <v>0</v>
      </c>
      <c r="AF1235">
        <v>0</v>
      </c>
      <c r="AG1235" t="s">
        <v>13490</v>
      </c>
      <c r="AH1235" t="s">
        <v>13491</v>
      </c>
      <c r="AI1235" t="s">
        <v>13492</v>
      </c>
      <c r="AJ1235" t="s">
        <v>13493</v>
      </c>
      <c r="AK1235" t="s">
        <v>13494</v>
      </c>
      <c r="AL1235" t="s">
        <v>13495</v>
      </c>
      <c r="AM1235" t="s">
        <v>13496</v>
      </c>
      <c r="AN1235" t="s">
        <v>13497</v>
      </c>
      <c r="AO1235" t="s">
        <v>13498</v>
      </c>
      <c r="AP1235" t="s">
        <v>13499</v>
      </c>
      <c r="AQ1235" t="s">
        <v>13500</v>
      </c>
      <c r="AR1235" t="s">
        <v>13501</v>
      </c>
      <c r="AS1235" t="s">
        <v>13502</v>
      </c>
      <c r="AT1235" t="s">
        <v>13503</v>
      </c>
      <c r="AU1235" t="s">
        <v>13504</v>
      </c>
      <c r="AV1235" t="s">
        <v>13505</v>
      </c>
      <c r="AW1235" t="s">
        <v>13506</v>
      </c>
      <c r="AX1235" t="s">
        <v>13507</v>
      </c>
      <c r="AY1235" t="s">
        <v>13508</v>
      </c>
    </row>
    <row r="1236" spans="1:53" x14ac:dyDescent="0.3">
      <c r="A1236" t="s">
        <v>13509</v>
      </c>
      <c r="B1236" t="str">
        <f>"0003122-11"</f>
        <v>0003122-11</v>
      </c>
      <c r="C1236" t="s">
        <v>12831</v>
      </c>
      <c r="D1236" t="s">
        <v>280</v>
      </c>
      <c r="E1236">
        <v>960</v>
      </c>
      <c r="F1236">
        <v>590</v>
      </c>
      <c r="G1236">
        <v>170</v>
      </c>
      <c r="H1236">
        <v>95</v>
      </c>
      <c r="I1236">
        <v>53</v>
      </c>
      <c r="J1236">
        <v>96</v>
      </c>
      <c r="K1236" t="s">
        <v>13409</v>
      </c>
      <c r="L1236">
        <v>12</v>
      </c>
      <c r="M1236">
        <v>10.7</v>
      </c>
      <c r="O1236">
        <v>4630074149013</v>
      </c>
      <c r="Q1236" t="s">
        <v>1544</v>
      </c>
      <c r="R1236" t="s">
        <v>1869</v>
      </c>
      <c r="S1236">
        <v>20</v>
      </c>
      <c r="U1236" t="s">
        <v>13410</v>
      </c>
      <c r="V1236" t="s">
        <v>1199</v>
      </c>
      <c r="Y1236">
        <v>9403500009</v>
      </c>
      <c r="Z1236" t="s">
        <v>13510</v>
      </c>
      <c r="AA1236" t="s">
        <v>13511</v>
      </c>
      <c r="AB1236">
        <v>11429</v>
      </c>
      <c r="AC1236">
        <v>9524</v>
      </c>
      <c r="AD1236" t="s">
        <v>4313</v>
      </c>
      <c r="AE1236">
        <v>0</v>
      </c>
      <c r="AF1236">
        <v>0</v>
      </c>
      <c r="AG1236" t="s">
        <v>13512</v>
      </c>
      <c r="AH1236" t="s">
        <v>13513</v>
      </c>
      <c r="AI1236" t="s">
        <v>13514</v>
      </c>
      <c r="AJ1236" t="s">
        <v>13515</v>
      </c>
      <c r="AK1236" t="s">
        <v>13516</v>
      </c>
      <c r="AL1236" t="s">
        <v>13517</v>
      </c>
      <c r="AM1236" t="s">
        <v>13518</v>
      </c>
      <c r="AN1236" t="s">
        <v>13519</v>
      </c>
      <c r="AO1236" t="s">
        <v>13520</v>
      </c>
      <c r="AP1236" t="s">
        <v>13521</v>
      </c>
      <c r="AQ1236" t="s">
        <v>13522</v>
      </c>
      <c r="AR1236" t="s">
        <v>13523</v>
      </c>
      <c r="AS1236" t="s">
        <v>13524</v>
      </c>
      <c r="AT1236" t="s">
        <v>13525</v>
      </c>
      <c r="AU1236" t="s">
        <v>13526</v>
      </c>
    </row>
    <row r="1237" spans="1:53" x14ac:dyDescent="0.3">
      <c r="A1237" t="s">
        <v>13527</v>
      </c>
      <c r="B1237" t="str">
        <f>"0002526"</f>
        <v>0002526</v>
      </c>
      <c r="C1237" t="s">
        <v>304</v>
      </c>
      <c r="D1237" t="s">
        <v>305</v>
      </c>
      <c r="E1237">
        <v>46</v>
      </c>
      <c r="F1237">
        <v>210</v>
      </c>
      <c r="G1237">
        <v>570</v>
      </c>
      <c r="K1237">
        <v>0</v>
      </c>
      <c r="L1237" t="s">
        <v>13528</v>
      </c>
      <c r="M1237">
        <v>0.83299999999999996</v>
      </c>
      <c r="O1237">
        <v>4630074149167</v>
      </c>
      <c r="Q1237" t="s">
        <v>88</v>
      </c>
      <c r="S1237">
        <v>20</v>
      </c>
      <c r="U1237" t="s">
        <v>13529</v>
      </c>
      <c r="Z1237" t="s">
        <v>13530</v>
      </c>
      <c r="AA1237" t="s">
        <v>13531</v>
      </c>
      <c r="AB1237">
        <v>650</v>
      </c>
      <c r="AC1237">
        <v>542</v>
      </c>
      <c r="AD1237" t="s">
        <v>311</v>
      </c>
      <c r="AE1237">
        <v>0</v>
      </c>
      <c r="AF1237">
        <v>0</v>
      </c>
      <c r="AG1237" t="s">
        <v>13532</v>
      </c>
      <c r="AH1237" t="s">
        <v>13533</v>
      </c>
      <c r="AI1237" t="s">
        <v>13534</v>
      </c>
      <c r="AJ1237" t="s">
        <v>13535</v>
      </c>
      <c r="AK1237" t="s">
        <v>13536</v>
      </c>
      <c r="AL1237" t="s">
        <v>13537</v>
      </c>
    </row>
    <row r="1238" spans="1:53" x14ac:dyDescent="0.3">
      <c r="A1238" t="s">
        <v>13538</v>
      </c>
      <c r="B1238" t="str">
        <f>"0002486-04"</f>
        <v>0002486-04</v>
      </c>
      <c r="C1238" t="s">
        <v>304</v>
      </c>
      <c r="D1238" t="s">
        <v>280</v>
      </c>
      <c r="E1238">
        <v>1290</v>
      </c>
      <c r="F1238">
        <v>800</v>
      </c>
      <c r="G1238">
        <v>160</v>
      </c>
      <c r="H1238">
        <v>126</v>
      </c>
      <c r="I1238">
        <v>73</v>
      </c>
      <c r="J1238">
        <v>102</v>
      </c>
      <c r="K1238" t="s">
        <v>871</v>
      </c>
      <c r="L1238" s="1">
        <v>45737</v>
      </c>
      <c r="M1238">
        <v>19.5</v>
      </c>
      <c r="O1238">
        <v>4630074148986</v>
      </c>
      <c r="Q1238" t="s">
        <v>88</v>
      </c>
      <c r="S1238">
        <v>10</v>
      </c>
      <c r="U1238" t="s">
        <v>13539</v>
      </c>
      <c r="V1238" t="s">
        <v>1199</v>
      </c>
      <c r="Y1238">
        <v>9403500009</v>
      </c>
      <c r="Z1238" t="s">
        <v>13540</v>
      </c>
      <c r="AA1238" t="s">
        <v>13541</v>
      </c>
      <c r="AB1238">
        <v>12268</v>
      </c>
      <c r="AC1238">
        <v>10223</v>
      </c>
      <c r="AD1238" t="s">
        <v>288</v>
      </c>
      <c r="AE1238">
        <v>0</v>
      </c>
      <c r="AF1238">
        <v>0</v>
      </c>
      <c r="AG1238" t="s">
        <v>13542</v>
      </c>
      <c r="AH1238" t="s">
        <v>13543</v>
      </c>
      <c r="AI1238" t="s">
        <v>13544</v>
      </c>
      <c r="AJ1238" t="s">
        <v>13545</v>
      </c>
      <c r="AK1238" t="s">
        <v>13546</v>
      </c>
      <c r="AL1238" t="s">
        <v>13547</v>
      </c>
      <c r="AM1238" t="s">
        <v>13548</v>
      </c>
      <c r="AN1238" t="s">
        <v>13549</v>
      </c>
      <c r="AO1238" t="s">
        <v>13550</v>
      </c>
      <c r="AP1238" t="s">
        <v>13551</v>
      </c>
      <c r="AQ1238" t="s">
        <v>13552</v>
      </c>
    </row>
    <row r="1239" spans="1:53" x14ac:dyDescent="0.3">
      <c r="A1239" t="s">
        <v>13553</v>
      </c>
      <c r="B1239" t="str">
        <f>"0002476.1"</f>
        <v>0002476.1</v>
      </c>
      <c r="C1239" t="s">
        <v>304</v>
      </c>
      <c r="D1239" t="s">
        <v>305</v>
      </c>
      <c r="E1239">
        <v>120</v>
      </c>
      <c r="F1239">
        <v>745</v>
      </c>
      <c r="G1239">
        <v>1020</v>
      </c>
      <c r="H1239">
        <v>155</v>
      </c>
      <c r="I1239">
        <v>71</v>
      </c>
      <c r="J1239">
        <v>100</v>
      </c>
      <c r="K1239" t="s">
        <v>13554</v>
      </c>
      <c r="L1239" s="1">
        <v>45761</v>
      </c>
      <c r="M1239">
        <v>13</v>
      </c>
      <c r="O1239">
        <v>4630074148726</v>
      </c>
      <c r="Q1239" t="s">
        <v>1544</v>
      </c>
      <c r="R1239" t="s">
        <v>4538</v>
      </c>
      <c r="S1239">
        <v>20</v>
      </c>
      <c r="U1239" t="s">
        <v>13555</v>
      </c>
      <c r="V1239" t="s">
        <v>13556</v>
      </c>
      <c r="Y1239">
        <v>9403202009</v>
      </c>
      <c r="Z1239" t="s">
        <v>13557</v>
      </c>
      <c r="AA1239" t="s">
        <v>13558</v>
      </c>
      <c r="AB1239">
        <v>8490</v>
      </c>
      <c r="AC1239">
        <v>7075</v>
      </c>
      <c r="AD1239" t="s">
        <v>288</v>
      </c>
      <c r="AE1239">
        <v>0</v>
      </c>
      <c r="AF1239">
        <v>0</v>
      </c>
      <c r="AG1239" t="s">
        <v>13559</v>
      </c>
      <c r="AH1239" t="s">
        <v>13560</v>
      </c>
      <c r="AI1239" t="s">
        <v>13561</v>
      </c>
      <c r="AJ1239" t="s">
        <v>13562</v>
      </c>
      <c r="AK1239" t="s">
        <v>13563</v>
      </c>
      <c r="AL1239" t="s">
        <v>13564</v>
      </c>
      <c r="AM1239" t="s">
        <v>13565</v>
      </c>
      <c r="AN1239" t="s">
        <v>13566</v>
      </c>
      <c r="AO1239" t="s">
        <v>13567</v>
      </c>
    </row>
    <row r="1240" spans="1:53" x14ac:dyDescent="0.3">
      <c r="A1240" t="s">
        <v>13568</v>
      </c>
      <c r="B1240" t="str">
        <f>"0002476.9"</f>
        <v>0002476.9</v>
      </c>
      <c r="C1240" t="s">
        <v>5311</v>
      </c>
      <c r="D1240" t="s">
        <v>305</v>
      </c>
      <c r="E1240">
        <v>120</v>
      </c>
      <c r="F1240">
        <v>745</v>
      </c>
      <c r="G1240">
        <v>1020</v>
      </c>
      <c r="H1240">
        <v>155</v>
      </c>
      <c r="I1240">
        <v>71</v>
      </c>
      <c r="J1240">
        <v>100</v>
      </c>
      <c r="K1240" t="s">
        <v>13554</v>
      </c>
      <c r="L1240" s="1">
        <v>45761</v>
      </c>
      <c r="M1240">
        <v>13</v>
      </c>
      <c r="O1240">
        <v>4630074148733</v>
      </c>
      <c r="Q1240" t="s">
        <v>1544</v>
      </c>
      <c r="R1240" t="s">
        <v>4538</v>
      </c>
      <c r="S1240">
        <v>20</v>
      </c>
      <c r="U1240" t="s">
        <v>13555</v>
      </c>
      <c r="V1240" t="s">
        <v>13556</v>
      </c>
      <c r="Y1240">
        <v>9403202009</v>
      </c>
      <c r="Z1240" t="s">
        <v>13569</v>
      </c>
      <c r="AA1240" t="s">
        <v>13570</v>
      </c>
      <c r="AB1240">
        <v>7990</v>
      </c>
      <c r="AC1240">
        <v>6658</v>
      </c>
      <c r="AD1240" t="s">
        <v>288</v>
      </c>
      <c r="AE1240">
        <v>0</v>
      </c>
      <c r="AF1240">
        <v>0</v>
      </c>
      <c r="AG1240" t="s">
        <v>13571</v>
      </c>
      <c r="AH1240" t="s">
        <v>13572</v>
      </c>
      <c r="AI1240" t="s">
        <v>13573</v>
      </c>
      <c r="AJ1240" t="s">
        <v>13574</v>
      </c>
      <c r="AK1240" t="s">
        <v>13575</v>
      </c>
      <c r="AL1240" t="s">
        <v>13576</v>
      </c>
      <c r="AM1240" t="s">
        <v>13577</v>
      </c>
      <c r="AN1240" t="s">
        <v>13578</v>
      </c>
      <c r="AO1240" t="s">
        <v>13579</v>
      </c>
      <c r="AP1240" t="s">
        <v>13580</v>
      </c>
    </row>
    <row r="1241" spans="1:53" x14ac:dyDescent="0.3">
      <c r="A1241" t="s">
        <v>13581</v>
      </c>
      <c r="B1241" t="str">
        <f>"0002476.8"</f>
        <v>0002476.8</v>
      </c>
      <c r="C1241" t="s">
        <v>5327</v>
      </c>
      <c r="D1241" t="s">
        <v>305</v>
      </c>
      <c r="E1241">
        <v>120</v>
      </c>
      <c r="F1241">
        <v>745</v>
      </c>
      <c r="G1241">
        <v>1020</v>
      </c>
      <c r="H1241">
        <v>155</v>
      </c>
      <c r="I1241">
        <v>71</v>
      </c>
      <c r="J1241">
        <v>100</v>
      </c>
      <c r="K1241" t="s">
        <v>13554</v>
      </c>
      <c r="L1241" s="1">
        <v>45761</v>
      </c>
      <c r="M1241">
        <v>13</v>
      </c>
      <c r="O1241">
        <v>4630074148740</v>
      </c>
      <c r="Q1241" t="s">
        <v>1544</v>
      </c>
      <c r="R1241" t="s">
        <v>4538</v>
      </c>
      <c r="S1241">
        <v>20</v>
      </c>
      <c r="U1241" t="s">
        <v>13555</v>
      </c>
      <c r="V1241" t="s">
        <v>13556</v>
      </c>
      <c r="Y1241">
        <v>9403202009</v>
      </c>
      <c r="Z1241" t="s">
        <v>13582</v>
      </c>
      <c r="AA1241" t="s">
        <v>13583</v>
      </c>
      <c r="AB1241">
        <v>7990</v>
      </c>
      <c r="AC1241">
        <v>6658</v>
      </c>
      <c r="AD1241" t="s">
        <v>288</v>
      </c>
      <c r="AE1241">
        <v>0</v>
      </c>
      <c r="AF1241">
        <v>0</v>
      </c>
      <c r="AG1241" t="s">
        <v>13584</v>
      </c>
      <c r="AH1241" t="s">
        <v>13585</v>
      </c>
      <c r="AI1241" t="s">
        <v>13586</v>
      </c>
      <c r="AJ1241" t="s">
        <v>13587</v>
      </c>
      <c r="AK1241" t="s">
        <v>13588</v>
      </c>
      <c r="AL1241" t="s">
        <v>13589</v>
      </c>
      <c r="AM1241" t="s">
        <v>13590</v>
      </c>
      <c r="AN1241" t="s">
        <v>13591</v>
      </c>
    </row>
    <row r="1242" spans="1:53" x14ac:dyDescent="0.3">
      <c r="A1242" t="s">
        <v>13592</v>
      </c>
      <c r="B1242" t="str">
        <f>"0002476.22"</f>
        <v>0002476.22</v>
      </c>
      <c r="C1242" t="s">
        <v>3500</v>
      </c>
      <c r="D1242" t="s">
        <v>305</v>
      </c>
      <c r="E1242">
        <v>120</v>
      </c>
      <c r="F1242">
        <v>745</v>
      </c>
      <c r="G1242">
        <v>1020</v>
      </c>
      <c r="H1242">
        <v>155</v>
      </c>
      <c r="I1242">
        <v>71</v>
      </c>
      <c r="J1242">
        <v>100</v>
      </c>
      <c r="K1242" t="s">
        <v>13554</v>
      </c>
      <c r="L1242" s="1">
        <v>45761</v>
      </c>
      <c r="M1242">
        <v>13</v>
      </c>
      <c r="O1242">
        <v>4630074148757</v>
      </c>
      <c r="Q1242" t="s">
        <v>1544</v>
      </c>
      <c r="R1242" t="s">
        <v>4538</v>
      </c>
      <c r="S1242">
        <v>20</v>
      </c>
      <c r="U1242" t="s">
        <v>13555</v>
      </c>
      <c r="V1242" t="s">
        <v>13556</v>
      </c>
      <c r="Y1242">
        <v>9403202009</v>
      </c>
      <c r="Z1242" t="s">
        <v>13593</v>
      </c>
      <c r="AA1242" t="s">
        <v>13594</v>
      </c>
      <c r="AB1242">
        <v>7990</v>
      </c>
      <c r="AC1242">
        <v>6658</v>
      </c>
      <c r="AD1242" t="s">
        <v>288</v>
      </c>
      <c r="AE1242">
        <v>0</v>
      </c>
      <c r="AF1242">
        <v>0</v>
      </c>
      <c r="AG1242" t="s">
        <v>13595</v>
      </c>
      <c r="AH1242" t="s">
        <v>13596</v>
      </c>
      <c r="AI1242" t="s">
        <v>13597</v>
      </c>
      <c r="AJ1242" t="s">
        <v>13598</v>
      </c>
      <c r="AK1242" t="s">
        <v>13599</v>
      </c>
      <c r="AL1242" t="s">
        <v>13600</v>
      </c>
      <c r="AM1242" t="s">
        <v>13601</v>
      </c>
      <c r="AN1242" t="s">
        <v>13602</v>
      </c>
      <c r="AO1242" t="s">
        <v>13603</v>
      </c>
      <c r="AP1242" t="s">
        <v>13604</v>
      </c>
    </row>
    <row r="1243" spans="1:53" x14ac:dyDescent="0.3">
      <c r="A1243" t="s">
        <v>13605</v>
      </c>
      <c r="B1243" t="str">
        <f>"0002323.41"</f>
        <v>0002323.41</v>
      </c>
      <c r="C1243" t="s">
        <v>1678</v>
      </c>
      <c r="D1243" t="s">
        <v>1050</v>
      </c>
      <c r="E1243">
        <v>860</v>
      </c>
      <c r="F1243">
        <v>555</v>
      </c>
      <c r="G1243">
        <v>180</v>
      </c>
      <c r="I1243">
        <v>80</v>
      </c>
      <c r="J1243">
        <v>78</v>
      </c>
      <c r="K1243">
        <v>0</v>
      </c>
      <c r="L1243" t="s">
        <v>13606</v>
      </c>
      <c r="M1243">
        <v>33.700000000000003</v>
      </c>
      <c r="N1243">
        <v>0.5</v>
      </c>
      <c r="O1243">
        <v>4630074149143</v>
      </c>
      <c r="Q1243" t="s">
        <v>1544</v>
      </c>
      <c r="R1243" t="s">
        <v>1869</v>
      </c>
      <c r="S1243">
        <v>20</v>
      </c>
      <c r="U1243" t="s">
        <v>13607</v>
      </c>
      <c r="V1243" t="s">
        <v>1179</v>
      </c>
      <c r="Y1243">
        <v>9403601001</v>
      </c>
      <c r="Z1243" t="s">
        <v>13608</v>
      </c>
      <c r="AA1243" t="s">
        <v>13609</v>
      </c>
      <c r="AB1243">
        <v>7990</v>
      </c>
      <c r="AC1243">
        <v>6658</v>
      </c>
      <c r="AD1243" t="s">
        <v>1125</v>
      </c>
      <c r="AE1243">
        <v>0</v>
      </c>
      <c r="AF1243">
        <v>3</v>
      </c>
      <c r="AG1243" t="s">
        <v>13610</v>
      </c>
      <c r="AH1243" t="s">
        <v>13611</v>
      </c>
      <c r="AI1243" t="s">
        <v>13612</v>
      </c>
      <c r="AJ1243" t="s">
        <v>13613</v>
      </c>
      <c r="AK1243" t="s">
        <v>13614</v>
      </c>
      <c r="AL1243" t="s">
        <v>13615</v>
      </c>
      <c r="AM1243" t="s">
        <v>13616</v>
      </c>
      <c r="AN1243" t="s">
        <v>13617</v>
      </c>
      <c r="AO1243" t="s">
        <v>13618</v>
      </c>
      <c r="AP1243" t="s">
        <v>13619</v>
      </c>
    </row>
    <row r="1244" spans="1:53" x14ac:dyDescent="0.3">
      <c r="A1244" t="s">
        <v>13620</v>
      </c>
      <c r="B1244" t="str">
        <f>"0002323.52"</f>
        <v>0002323.52</v>
      </c>
      <c r="C1244" t="s">
        <v>13621</v>
      </c>
      <c r="D1244" t="s">
        <v>1050</v>
      </c>
      <c r="E1244">
        <v>860</v>
      </c>
      <c r="F1244">
        <v>555</v>
      </c>
      <c r="G1244">
        <v>180</v>
      </c>
      <c r="I1244">
        <v>80</v>
      </c>
      <c r="J1244">
        <v>78</v>
      </c>
      <c r="K1244">
        <v>0</v>
      </c>
      <c r="L1244" t="s">
        <v>13606</v>
      </c>
      <c r="M1244">
        <v>33.700000000000003</v>
      </c>
      <c r="N1244">
        <v>0.5</v>
      </c>
      <c r="O1244">
        <v>4630074144247</v>
      </c>
      <c r="Q1244" t="s">
        <v>1544</v>
      </c>
      <c r="R1244" t="s">
        <v>1869</v>
      </c>
      <c r="S1244">
        <v>20</v>
      </c>
      <c r="U1244" t="s">
        <v>13607</v>
      </c>
      <c r="V1244" t="s">
        <v>1179</v>
      </c>
      <c r="Y1244">
        <v>9403601001</v>
      </c>
      <c r="Z1244" t="s">
        <v>13622</v>
      </c>
      <c r="AA1244" t="s">
        <v>13623</v>
      </c>
      <c r="AB1244">
        <v>7990</v>
      </c>
      <c r="AC1244">
        <v>6658</v>
      </c>
      <c r="AD1244" t="s">
        <v>1125</v>
      </c>
      <c r="AE1244">
        <v>0</v>
      </c>
      <c r="AF1244">
        <v>21</v>
      </c>
      <c r="AG1244" t="s">
        <v>13624</v>
      </c>
      <c r="AH1244" t="s">
        <v>13625</v>
      </c>
      <c r="AI1244" t="s">
        <v>13626</v>
      </c>
      <c r="AJ1244" t="s">
        <v>13627</v>
      </c>
      <c r="AK1244" t="s">
        <v>13628</v>
      </c>
      <c r="AL1244" t="s">
        <v>13629</v>
      </c>
      <c r="AM1244" t="s">
        <v>13630</v>
      </c>
      <c r="AN1244" t="s">
        <v>13631</v>
      </c>
      <c r="AO1244" t="s">
        <v>13632</v>
      </c>
      <c r="AP1244" t="s">
        <v>13633</v>
      </c>
      <c r="AQ1244" t="s">
        <v>13634</v>
      </c>
    </row>
    <row r="1245" spans="1:53" x14ac:dyDescent="0.3">
      <c r="A1245" t="s">
        <v>13635</v>
      </c>
      <c r="B1245" t="str">
        <f>"0002323.51"</f>
        <v>0002323.51</v>
      </c>
      <c r="C1245" t="s">
        <v>8033</v>
      </c>
      <c r="D1245" t="s">
        <v>1050</v>
      </c>
      <c r="E1245">
        <v>860</v>
      </c>
      <c r="F1245">
        <v>555</v>
      </c>
      <c r="G1245">
        <v>180</v>
      </c>
      <c r="I1245">
        <v>80</v>
      </c>
      <c r="J1245">
        <v>78</v>
      </c>
      <c r="K1245">
        <v>0</v>
      </c>
      <c r="L1245" t="s">
        <v>13606</v>
      </c>
      <c r="M1245">
        <v>33.700000000000003</v>
      </c>
      <c r="N1245">
        <v>0.5</v>
      </c>
      <c r="O1245">
        <v>4630074144230</v>
      </c>
      <c r="Q1245" t="s">
        <v>1544</v>
      </c>
      <c r="R1245" t="s">
        <v>1869</v>
      </c>
      <c r="S1245">
        <v>20</v>
      </c>
      <c r="U1245" t="s">
        <v>13607</v>
      </c>
      <c r="V1245" t="s">
        <v>1179</v>
      </c>
      <c r="Y1245">
        <v>9403601001</v>
      </c>
      <c r="Z1245" t="s">
        <v>13636</v>
      </c>
      <c r="AA1245" t="s">
        <v>13637</v>
      </c>
      <c r="AB1245">
        <v>7990</v>
      </c>
      <c r="AC1245">
        <v>6658</v>
      </c>
      <c r="AD1245" t="s">
        <v>1125</v>
      </c>
      <c r="AE1245">
        <v>0</v>
      </c>
      <c r="AF1245">
        <v>5</v>
      </c>
      <c r="AG1245" t="s">
        <v>13638</v>
      </c>
      <c r="AH1245" t="s">
        <v>13639</v>
      </c>
      <c r="AI1245" t="s">
        <v>13640</v>
      </c>
      <c r="AJ1245" t="s">
        <v>13641</v>
      </c>
      <c r="AK1245" t="s">
        <v>13642</v>
      </c>
      <c r="AL1245" t="s">
        <v>13643</v>
      </c>
      <c r="AM1245" t="s">
        <v>13644</v>
      </c>
      <c r="AN1245" t="s">
        <v>13645</v>
      </c>
      <c r="AO1245" t="s">
        <v>13646</v>
      </c>
      <c r="AP1245" t="s">
        <v>13647</v>
      </c>
    </row>
    <row r="1246" spans="1:53" x14ac:dyDescent="0.3">
      <c r="A1246" t="s">
        <v>13648</v>
      </c>
      <c r="B1246" t="str">
        <f>"0002323.9"</f>
        <v>0002323.9</v>
      </c>
      <c r="C1246" t="s">
        <v>304</v>
      </c>
      <c r="D1246" t="s">
        <v>1050</v>
      </c>
      <c r="E1246">
        <v>860</v>
      </c>
      <c r="F1246">
        <v>555</v>
      </c>
      <c r="G1246">
        <v>180</v>
      </c>
      <c r="I1246">
        <v>80</v>
      </c>
      <c r="J1246">
        <v>78</v>
      </c>
      <c r="K1246">
        <v>0</v>
      </c>
      <c r="L1246" t="s">
        <v>13606</v>
      </c>
      <c r="M1246">
        <v>33.700000000000003</v>
      </c>
      <c r="N1246">
        <v>0.5</v>
      </c>
      <c r="O1246">
        <v>4630074149174</v>
      </c>
      <c r="Q1246" t="s">
        <v>1544</v>
      </c>
      <c r="R1246" t="s">
        <v>1869</v>
      </c>
      <c r="S1246">
        <v>20</v>
      </c>
      <c r="U1246" t="s">
        <v>13607</v>
      </c>
      <c r="V1246" t="s">
        <v>1179</v>
      </c>
      <c r="Y1246">
        <v>9403601001</v>
      </c>
      <c r="Z1246" t="s">
        <v>13649</v>
      </c>
      <c r="AA1246" t="s">
        <v>13650</v>
      </c>
      <c r="AB1246">
        <v>7990</v>
      </c>
      <c r="AC1246">
        <v>6658</v>
      </c>
      <c r="AD1246" t="s">
        <v>1125</v>
      </c>
      <c r="AE1246">
        <v>0</v>
      </c>
      <c r="AF1246">
        <v>1</v>
      </c>
      <c r="AG1246" t="s">
        <v>13651</v>
      </c>
      <c r="AH1246" t="s">
        <v>13652</v>
      </c>
      <c r="AI1246" t="s">
        <v>13653</v>
      </c>
      <c r="AJ1246" t="s">
        <v>13654</v>
      </c>
      <c r="AK1246" t="s">
        <v>13655</v>
      </c>
      <c r="AL1246" t="s">
        <v>13656</v>
      </c>
      <c r="AM1246" t="s">
        <v>13657</v>
      </c>
      <c r="AN1246" t="s">
        <v>13658</v>
      </c>
      <c r="AO1246" t="s">
        <v>13659</v>
      </c>
      <c r="AP1246" t="s">
        <v>13660</v>
      </c>
    </row>
    <row r="1247" spans="1:53" x14ac:dyDescent="0.3">
      <c r="A1247" t="s">
        <v>13661</v>
      </c>
      <c r="B1247" t="str">
        <f>"0001726.30"</f>
        <v>0001726.30</v>
      </c>
      <c r="C1247" t="s">
        <v>345</v>
      </c>
      <c r="D1247" t="s">
        <v>1050</v>
      </c>
      <c r="E1247">
        <v>1110</v>
      </c>
      <c r="F1247">
        <v>700</v>
      </c>
      <c r="G1247">
        <v>317</v>
      </c>
      <c r="H1247">
        <v>195</v>
      </c>
      <c r="I1247">
        <v>40</v>
      </c>
      <c r="J1247">
        <v>20</v>
      </c>
      <c r="K1247" t="s">
        <v>13662</v>
      </c>
      <c r="L1247" t="s">
        <v>13663</v>
      </c>
      <c r="M1247">
        <v>69.400000000000006</v>
      </c>
      <c r="N1247">
        <v>0.33300000000000002</v>
      </c>
      <c r="O1247">
        <v>4630074149211</v>
      </c>
      <c r="Q1247" t="s">
        <v>1544</v>
      </c>
      <c r="R1247" t="s">
        <v>1869</v>
      </c>
      <c r="S1247">
        <v>20</v>
      </c>
      <c r="U1247" t="s">
        <v>8485</v>
      </c>
      <c r="V1247" t="s">
        <v>1600</v>
      </c>
      <c r="Y1247">
        <v>9403500001</v>
      </c>
      <c r="Z1247" t="s">
        <v>13664</v>
      </c>
      <c r="AA1247" t="s">
        <v>13665</v>
      </c>
      <c r="AB1247">
        <v>7990</v>
      </c>
      <c r="AC1247">
        <v>6658</v>
      </c>
      <c r="AD1247" t="s">
        <v>2521</v>
      </c>
      <c r="AE1247">
        <v>0</v>
      </c>
      <c r="AF1247">
        <v>0</v>
      </c>
      <c r="AG1247" t="s">
        <v>13666</v>
      </c>
      <c r="AH1247" t="s">
        <v>13667</v>
      </c>
      <c r="AI1247" t="s">
        <v>13668</v>
      </c>
      <c r="AJ1247" t="s">
        <v>13669</v>
      </c>
    </row>
    <row r="1248" spans="1:53" x14ac:dyDescent="0.3">
      <c r="A1248" t="s">
        <v>13670</v>
      </c>
      <c r="B1248" t="str">
        <f>"0004298"</f>
        <v>0004298</v>
      </c>
      <c r="C1248" t="s">
        <v>177</v>
      </c>
      <c r="D1248" t="s">
        <v>110</v>
      </c>
      <c r="E1248">
        <v>250</v>
      </c>
      <c r="F1248">
        <v>90</v>
      </c>
      <c r="G1248">
        <v>300</v>
      </c>
      <c r="K1248">
        <v>0</v>
      </c>
      <c r="L1248" t="s">
        <v>333</v>
      </c>
      <c r="M1248">
        <v>0.4</v>
      </c>
      <c r="O1248">
        <v>4607139772905</v>
      </c>
      <c r="Q1248" t="s">
        <v>88</v>
      </c>
      <c r="S1248">
        <v>20</v>
      </c>
      <c r="U1248" t="s">
        <v>13671</v>
      </c>
      <c r="V1248" t="s">
        <v>222</v>
      </c>
      <c r="Y1248">
        <v>4202929800</v>
      </c>
      <c r="Z1248" t="s">
        <v>13672</v>
      </c>
      <c r="AA1248" t="s">
        <v>13673</v>
      </c>
      <c r="AB1248">
        <v>750</v>
      </c>
      <c r="AC1248">
        <v>625</v>
      </c>
      <c r="AD1248" t="s">
        <v>760</v>
      </c>
      <c r="AE1248">
        <v>0</v>
      </c>
      <c r="AF1248">
        <v>1</v>
      </c>
      <c r="AG1248" t="s">
        <v>13674</v>
      </c>
      <c r="AH1248" t="s">
        <v>13675</v>
      </c>
      <c r="AI1248" t="s">
        <v>13676</v>
      </c>
      <c r="AJ1248" t="s">
        <v>13677</v>
      </c>
      <c r="AK1248" t="s">
        <v>13678</v>
      </c>
    </row>
    <row r="1249" spans="1:43" x14ac:dyDescent="0.3">
      <c r="A1249" t="s">
        <v>13679</v>
      </c>
      <c r="B1249" t="str">
        <f>"0001410.9"</f>
        <v>0001410.9</v>
      </c>
      <c r="C1249" t="s">
        <v>304</v>
      </c>
      <c r="D1249" t="s">
        <v>1050</v>
      </c>
      <c r="E1249">
        <v>975</v>
      </c>
      <c r="F1249">
        <v>670</v>
      </c>
      <c r="G1249">
        <v>195</v>
      </c>
      <c r="H1249">
        <v>195</v>
      </c>
      <c r="I1249">
        <v>40</v>
      </c>
      <c r="J1249">
        <v>20</v>
      </c>
      <c r="K1249" t="s">
        <v>13662</v>
      </c>
      <c r="L1249" t="s">
        <v>3331</v>
      </c>
      <c r="M1249">
        <v>54.6</v>
      </c>
      <c r="N1249">
        <v>0.5</v>
      </c>
      <c r="O1249">
        <v>4610018239888</v>
      </c>
      <c r="Q1249" t="s">
        <v>1544</v>
      </c>
      <c r="R1249" t="s">
        <v>1869</v>
      </c>
      <c r="S1249">
        <v>20</v>
      </c>
      <c r="U1249" t="s">
        <v>2518</v>
      </c>
      <c r="V1249" t="s">
        <v>1600</v>
      </c>
      <c r="Y1249">
        <v>9403500001</v>
      </c>
      <c r="Z1249" t="s">
        <v>13680</v>
      </c>
      <c r="AA1249" t="s">
        <v>13681</v>
      </c>
      <c r="AB1249">
        <v>6000</v>
      </c>
      <c r="AC1249">
        <v>5000</v>
      </c>
      <c r="AD1249" t="s">
        <v>2521</v>
      </c>
      <c r="AE1249">
        <v>0</v>
      </c>
      <c r="AF1249">
        <v>0</v>
      </c>
      <c r="AG1249" t="s">
        <v>13682</v>
      </c>
      <c r="AH1249" t="s">
        <v>13683</v>
      </c>
      <c r="AI1249" t="s">
        <v>13684</v>
      </c>
      <c r="AJ1249" t="s">
        <v>13685</v>
      </c>
      <c r="AK1249" t="s">
        <v>13686</v>
      </c>
      <c r="AL1249" t="s">
        <v>13687</v>
      </c>
    </row>
    <row r="1250" spans="1:43" x14ac:dyDescent="0.3">
      <c r="A1250" t="s">
        <v>13688</v>
      </c>
      <c r="B1250" t="str">
        <f>"0001531.9"</f>
        <v>0001531.9</v>
      </c>
      <c r="C1250" t="s">
        <v>304</v>
      </c>
      <c r="D1250" t="s">
        <v>1050</v>
      </c>
      <c r="E1250">
        <v>1970</v>
      </c>
      <c r="F1250">
        <v>745</v>
      </c>
      <c r="G1250">
        <v>551</v>
      </c>
      <c r="H1250">
        <v>190</v>
      </c>
      <c r="I1250">
        <v>65</v>
      </c>
      <c r="J1250">
        <v>106</v>
      </c>
      <c r="K1250" s="2">
        <v>435006</v>
      </c>
      <c r="L1250" t="s">
        <v>13689</v>
      </c>
      <c r="M1250">
        <v>105</v>
      </c>
      <c r="N1250">
        <v>0.16700000000000001</v>
      </c>
      <c r="O1250">
        <v>4630074149501</v>
      </c>
      <c r="Q1250" t="s">
        <v>1544</v>
      </c>
      <c r="R1250" t="s">
        <v>4248</v>
      </c>
      <c r="S1250">
        <v>10</v>
      </c>
      <c r="U1250" t="s">
        <v>13690</v>
      </c>
      <c r="V1250" t="s">
        <v>1132</v>
      </c>
      <c r="Z1250" t="s">
        <v>13691</v>
      </c>
      <c r="AA1250" t="s">
        <v>13692</v>
      </c>
      <c r="AB1250">
        <v>22490</v>
      </c>
      <c r="AC1250">
        <v>18742</v>
      </c>
      <c r="AD1250" t="s">
        <v>1057</v>
      </c>
      <c r="AE1250">
        <v>0</v>
      </c>
      <c r="AF1250">
        <v>0</v>
      </c>
      <c r="AG1250" t="s">
        <v>13693</v>
      </c>
      <c r="AH1250" t="s">
        <v>13694</v>
      </c>
      <c r="AI1250" t="s">
        <v>13695</v>
      </c>
      <c r="AJ1250" t="s">
        <v>13696</v>
      </c>
      <c r="AK1250" t="s">
        <v>13697</v>
      </c>
      <c r="AL1250" t="s">
        <v>13698</v>
      </c>
      <c r="AM1250" t="s">
        <v>13699</v>
      </c>
      <c r="AN1250" t="s">
        <v>13700</v>
      </c>
    </row>
    <row r="1251" spans="1:43" x14ac:dyDescent="0.3">
      <c r="A1251" t="s">
        <v>13701</v>
      </c>
      <c r="B1251" t="str">
        <f>"0002269.9"</f>
        <v>0002269.9</v>
      </c>
      <c r="C1251" t="s">
        <v>304</v>
      </c>
      <c r="D1251" t="s">
        <v>1050</v>
      </c>
      <c r="E1251">
        <v>1970</v>
      </c>
      <c r="F1251">
        <v>745</v>
      </c>
      <c r="G1251">
        <v>551</v>
      </c>
      <c r="H1251">
        <v>190</v>
      </c>
      <c r="I1251">
        <v>65</v>
      </c>
      <c r="J1251">
        <v>106</v>
      </c>
      <c r="K1251" s="2">
        <v>435006</v>
      </c>
      <c r="L1251" t="s">
        <v>13689</v>
      </c>
      <c r="M1251">
        <v>105</v>
      </c>
      <c r="N1251">
        <v>0.16700000000000001</v>
      </c>
      <c r="O1251">
        <v>4630074149471</v>
      </c>
      <c r="Q1251" t="s">
        <v>1544</v>
      </c>
      <c r="R1251" t="s">
        <v>4248</v>
      </c>
      <c r="S1251">
        <v>10</v>
      </c>
      <c r="U1251" t="s">
        <v>13690</v>
      </c>
      <c r="V1251" t="s">
        <v>1132</v>
      </c>
      <c r="Z1251" t="s">
        <v>13702</v>
      </c>
      <c r="AA1251" t="s">
        <v>13703</v>
      </c>
      <c r="AB1251">
        <v>21990</v>
      </c>
      <c r="AC1251">
        <v>18325</v>
      </c>
      <c r="AD1251" t="s">
        <v>1057</v>
      </c>
      <c r="AE1251">
        <v>0</v>
      </c>
      <c r="AF1251">
        <v>0</v>
      </c>
      <c r="AG1251" t="s">
        <v>13704</v>
      </c>
      <c r="AH1251" t="s">
        <v>13705</v>
      </c>
      <c r="AI1251" t="s">
        <v>13706</v>
      </c>
      <c r="AJ1251" t="s">
        <v>13707</v>
      </c>
      <c r="AK1251" t="s">
        <v>13708</v>
      </c>
      <c r="AL1251" t="s">
        <v>13709</v>
      </c>
      <c r="AM1251" t="s">
        <v>13710</v>
      </c>
      <c r="AN1251" t="s">
        <v>13711</v>
      </c>
    </row>
    <row r="1252" spans="1:43" x14ac:dyDescent="0.3">
      <c r="A1252" t="s">
        <v>13712</v>
      </c>
      <c r="B1252" t="str">
        <f>"0001526.55"</f>
        <v>0001526.55</v>
      </c>
      <c r="C1252" t="s">
        <v>1718</v>
      </c>
      <c r="D1252" t="s">
        <v>1050</v>
      </c>
      <c r="E1252">
        <v>1970</v>
      </c>
      <c r="F1252">
        <v>745</v>
      </c>
      <c r="G1252">
        <v>551</v>
      </c>
      <c r="H1252">
        <v>190</v>
      </c>
      <c r="I1252">
        <v>65</v>
      </c>
      <c r="J1252">
        <v>106</v>
      </c>
      <c r="K1252" s="2">
        <v>435006</v>
      </c>
      <c r="L1252" t="s">
        <v>13689</v>
      </c>
      <c r="M1252">
        <v>105</v>
      </c>
      <c r="N1252">
        <v>0.16700000000000001</v>
      </c>
      <c r="O1252">
        <v>4630074149556</v>
      </c>
      <c r="Q1252" t="s">
        <v>1544</v>
      </c>
      <c r="R1252" t="s">
        <v>4248</v>
      </c>
      <c r="S1252">
        <v>10</v>
      </c>
      <c r="U1252" t="s">
        <v>13690</v>
      </c>
      <c r="V1252" t="s">
        <v>1132</v>
      </c>
      <c r="Y1252">
        <v>9403500001</v>
      </c>
      <c r="Z1252" t="s">
        <v>13713</v>
      </c>
      <c r="AA1252" t="s">
        <v>13714</v>
      </c>
      <c r="AB1252">
        <v>24490</v>
      </c>
      <c r="AC1252">
        <v>20408</v>
      </c>
      <c r="AD1252" t="s">
        <v>1057</v>
      </c>
      <c r="AE1252">
        <v>0</v>
      </c>
      <c r="AF1252">
        <v>0</v>
      </c>
      <c r="AG1252" t="s">
        <v>13715</v>
      </c>
      <c r="AH1252" t="s">
        <v>13716</v>
      </c>
      <c r="AI1252" t="s">
        <v>13717</v>
      </c>
      <c r="AJ1252" t="s">
        <v>13718</v>
      </c>
      <c r="AK1252" t="s">
        <v>13719</v>
      </c>
      <c r="AL1252" t="s">
        <v>13720</v>
      </c>
      <c r="AM1252" t="s">
        <v>13721</v>
      </c>
      <c r="AN1252" t="s">
        <v>13722</v>
      </c>
      <c r="AO1252" t="s">
        <v>13723</v>
      </c>
    </row>
    <row r="1253" spans="1:43" x14ac:dyDescent="0.3">
      <c r="A1253" t="s">
        <v>13724</v>
      </c>
      <c r="B1253" t="str">
        <f>"0001526.62"</f>
        <v>0001526.62</v>
      </c>
      <c r="C1253" t="s">
        <v>10122</v>
      </c>
      <c r="D1253" t="s">
        <v>1050</v>
      </c>
      <c r="E1253">
        <v>1970</v>
      </c>
      <c r="F1253">
        <v>745</v>
      </c>
      <c r="G1253">
        <v>551</v>
      </c>
      <c r="H1253">
        <v>190</v>
      </c>
      <c r="I1253">
        <v>65</v>
      </c>
      <c r="J1253">
        <v>106</v>
      </c>
      <c r="K1253" s="2">
        <v>435006</v>
      </c>
      <c r="L1253" t="s">
        <v>13689</v>
      </c>
      <c r="M1253">
        <v>105</v>
      </c>
      <c r="N1253">
        <v>0.16700000000000001</v>
      </c>
      <c r="O1253">
        <v>4630074149549</v>
      </c>
      <c r="Q1253" t="s">
        <v>1544</v>
      </c>
      <c r="R1253" t="s">
        <v>4248</v>
      </c>
      <c r="S1253">
        <v>10</v>
      </c>
      <c r="U1253" t="s">
        <v>13690</v>
      </c>
      <c r="V1253" t="s">
        <v>1132</v>
      </c>
      <c r="Y1253">
        <v>9403500001</v>
      </c>
      <c r="Z1253" t="s">
        <v>13725</v>
      </c>
      <c r="AA1253" t="s">
        <v>13726</v>
      </c>
      <c r="AB1253">
        <v>24490</v>
      </c>
      <c r="AC1253">
        <v>20408</v>
      </c>
      <c r="AD1253" t="s">
        <v>1057</v>
      </c>
      <c r="AE1253">
        <v>0</v>
      </c>
      <c r="AF1253">
        <v>0</v>
      </c>
      <c r="AG1253" t="s">
        <v>13727</v>
      </c>
      <c r="AH1253" t="s">
        <v>13728</v>
      </c>
      <c r="AI1253" t="s">
        <v>13729</v>
      </c>
      <c r="AJ1253" t="s">
        <v>13730</v>
      </c>
      <c r="AK1253" t="s">
        <v>13731</v>
      </c>
      <c r="AL1253" t="s">
        <v>13732</v>
      </c>
      <c r="AM1253" t="s">
        <v>13733</v>
      </c>
      <c r="AN1253" t="s">
        <v>13734</v>
      </c>
    </row>
    <row r="1254" spans="1:43" x14ac:dyDescent="0.3">
      <c r="A1254" t="s">
        <v>13735</v>
      </c>
      <c r="B1254" t="str">
        <f>"0001526.9"</f>
        <v>0001526.9</v>
      </c>
      <c r="C1254" t="s">
        <v>304</v>
      </c>
      <c r="D1254" t="s">
        <v>1050</v>
      </c>
      <c r="E1254">
        <v>1970</v>
      </c>
      <c r="F1254">
        <v>745</v>
      </c>
      <c r="G1254">
        <v>551</v>
      </c>
      <c r="H1254">
        <v>190</v>
      </c>
      <c r="I1254">
        <v>65</v>
      </c>
      <c r="J1254">
        <v>106</v>
      </c>
      <c r="K1254" s="2">
        <v>435006</v>
      </c>
      <c r="L1254" t="s">
        <v>13689</v>
      </c>
      <c r="M1254">
        <v>105</v>
      </c>
      <c r="N1254">
        <v>0.16700000000000001</v>
      </c>
      <c r="O1254">
        <v>4630074149532</v>
      </c>
      <c r="Q1254" t="s">
        <v>1544</v>
      </c>
      <c r="R1254" t="s">
        <v>4248</v>
      </c>
      <c r="S1254">
        <v>10</v>
      </c>
      <c r="U1254" t="s">
        <v>13690</v>
      </c>
      <c r="V1254" t="s">
        <v>1132</v>
      </c>
      <c r="Z1254" t="s">
        <v>13736</v>
      </c>
      <c r="AA1254" t="s">
        <v>13737</v>
      </c>
      <c r="AB1254">
        <v>24490</v>
      </c>
      <c r="AC1254">
        <v>20408</v>
      </c>
      <c r="AD1254" t="s">
        <v>1057</v>
      </c>
      <c r="AE1254">
        <v>0</v>
      </c>
      <c r="AF1254">
        <v>0</v>
      </c>
      <c r="AG1254" t="s">
        <v>13738</v>
      </c>
      <c r="AH1254" t="s">
        <v>13739</v>
      </c>
      <c r="AI1254" t="s">
        <v>13740</v>
      </c>
      <c r="AJ1254" t="s">
        <v>13741</v>
      </c>
      <c r="AK1254" t="s">
        <v>13742</v>
      </c>
      <c r="AL1254" t="s">
        <v>13743</v>
      </c>
      <c r="AM1254" t="s">
        <v>13744</v>
      </c>
      <c r="AN1254" t="s">
        <v>13745</v>
      </c>
    </row>
    <row r="1255" spans="1:43" x14ac:dyDescent="0.3">
      <c r="A1255" t="s">
        <v>13746</v>
      </c>
      <c r="B1255" t="str">
        <f>"0001531.55"</f>
        <v>0001531.55</v>
      </c>
      <c r="C1255" t="s">
        <v>1718</v>
      </c>
      <c r="D1255" t="s">
        <v>1050</v>
      </c>
      <c r="E1255">
        <v>1970</v>
      </c>
      <c r="F1255">
        <v>745</v>
      </c>
      <c r="G1255">
        <v>551</v>
      </c>
      <c r="H1255">
        <v>190</v>
      </c>
      <c r="I1255">
        <v>65</v>
      </c>
      <c r="J1255">
        <v>106</v>
      </c>
      <c r="K1255" s="2">
        <v>435006</v>
      </c>
      <c r="L1255" t="s">
        <v>13689</v>
      </c>
      <c r="M1255">
        <v>105</v>
      </c>
      <c r="N1255">
        <v>0.16700000000000001</v>
      </c>
      <c r="O1255">
        <v>4630074149525</v>
      </c>
      <c r="Q1255" t="s">
        <v>1544</v>
      </c>
      <c r="R1255" t="s">
        <v>4248</v>
      </c>
      <c r="S1255">
        <v>10</v>
      </c>
      <c r="U1255" t="s">
        <v>13690</v>
      </c>
      <c r="V1255" t="s">
        <v>1132</v>
      </c>
      <c r="Y1255">
        <v>9403500001</v>
      </c>
      <c r="Z1255" t="s">
        <v>13747</v>
      </c>
      <c r="AA1255" t="s">
        <v>13748</v>
      </c>
      <c r="AB1255">
        <v>22490</v>
      </c>
      <c r="AC1255">
        <v>18742</v>
      </c>
      <c r="AD1255" t="s">
        <v>1057</v>
      </c>
      <c r="AE1255">
        <v>0</v>
      </c>
      <c r="AF1255">
        <v>0</v>
      </c>
      <c r="AG1255" t="s">
        <v>13749</v>
      </c>
      <c r="AH1255" t="s">
        <v>13750</v>
      </c>
      <c r="AI1255" t="s">
        <v>13751</v>
      </c>
      <c r="AJ1255" t="s">
        <v>13752</v>
      </c>
      <c r="AK1255" t="s">
        <v>13753</v>
      </c>
      <c r="AL1255" t="s">
        <v>13754</v>
      </c>
      <c r="AM1255" t="s">
        <v>13755</v>
      </c>
      <c r="AN1255" t="s">
        <v>13756</v>
      </c>
      <c r="AO1255" t="s">
        <v>13757</v>
      </c>
    </row>
    <row r="1256" spans="1:43" x14ac:dyDescent="0.3">
      <c r="A1256" t="s">
        <v>13758</v>
      </c>
      <c r="B1256" t="str">
        <f>"0001531.62"</f>
        <v>0001531.62</v>
      </c>
      <c r="C1256" t="s">
        <v>13759</v>
      </c>
      <c r="D1256" t="s">
        <v>1050</v>
      </c>
      <c r="E1256">
        <v>1970</v>
      </c>
      <c r="F1256">
        <v>745</v>
      </c>
      <c r="G1256">
        <v>551</v>
      </c>
      <c r="H1256">
        <v>190</v>
      </c>
      <c r="I1256">
        <v>65</v>
      </c>
      <c r="J1256">
        <v>106</v>
      </c>
      <c r="K1256" s="2">
        <v>435006</v>
      </c>
      <c r="L1256" t="s">
        <v>13689</v>
      </c>
      <c r="M1256">
        <v>105</v>
      </c>
      <c r="N1256">
        <v>0.16700000000000001</v>
      </c>
      <c r="O1256">
        <v>4630074149518</v>
      </c>
      <c r="Q1256" t="s">
        <v>1544</v>
      </c>
      <c r="R1256" t="s">
        <v>4248</v>
      </c>
      <c r="S1256">
        <v>10</v>
      </c>
      <c r="U1256" t="s">
        <v>13690</v>
      </c>
      <c r="V1256" t="s">
        <v>1132</v>
      </c>
      <c r="Y1256">
        <v>9403500001</v>
      </c>
      <c r="Z1256" t="s">
        <v>13760</v>
      </c>
      <c r="AA1256" t="s">
        <v>13761</v>
      </c>
      <c r="AB1256">
        <v>22490</v>
      </c>
      <c r="AC1256">
        <v>18742</v>
      </c>
      <c r="AD1256" t="s">
        <v>1057</v>
      </c>
      <c r="AE1256">
        <v>0</v>
      </c>
      <c r="AF1256">
        <v>0</v>
      </c>
      <c r="AG1256" t="s">
        <v>13762</v>
      </c>
      <c r="AH1256" t="s">
        <v>13763</v>
      </c>
      <c r="AI1256" t="s">
        <v>13764</v>
      </c>
      <c r="AJ1256" t="s">
        <v>13765</v>
      </c>
      <c r="AK1256" t="s">
        <v>13766</v>
      </c>
      <c r="AL1256" t="s">
        <v>13767</v>
      </c>
      <c r="AM1256" t="s">
        <v>13768</v>
      </c>
      <c r="AN1256" t="s">
        <v>13769</v>
      </c>
      <c r="AO1256" t="s">
        <v>13770</v>
      </c>
    </row>
    <row r="1257" spans="1:43" x14ac:dyDescent="0.3">
      <c r="A1257" t="s">
        <v>13771</v>
      </c>
      <c r="B1257" t="str">
        <f>"0002269.55"</f>
        <v>0002269.55</v>
      </c>
      <c r="C1257" t="s">
        <v>1718</v>
      </c>
      <c r="D1257" t="s">
        <v>1050</v>
      </c>
      <c r="E1257">
        <v>1970</v>
      </c>
      <c r="F1257">
        <v>745</v>
      </c>
      <c r="G1257">
        <v>551</v>
      </c>
      <c r="H1257">
        <v>190</v>
      </c>
      <c r="I1257">
        <v>65</v>
      </c>
      <c r="J1257">
        <v>106</v>
      </c>
      <c r="K1257" s="2">
        <v>435006</v>
      </c>
      <c r="L1257" t="s">
        <v>13689</v>
      </c>
      <c r="M1257">
        <v>105</v>
      </c>
      <c r="N1257">
        <v>0.16700000000000001</v>
      </c>
      <c r="O1257">
        <v>4630074149488</v>
      </c>
      <c r="Q1257" t="s">
        <v>1544</v>
      </c>
      <c r="R1257" t="s">
        <v>4248</v>
      </c>
      <c r="S1257">
        <v>10</v>
      </c>
      <c r="U1257" t="s">
        <v>13690</v>
      </c>
      <c r="V1257" t="s">
        <v>1132</v>
      </c>
      <c r="Z1257" t="s">
        <v>13772</v>
      </c>
      <c r="AA1257" t="s">
        <v>13773</v>
      </c>
      <c r="AB1257">
        <v>21990</v>
      </c>
      <c r="AC1257">
        <v>18325</v>
      </c>
      <c r="AD1257" t="s">
        <v>1057</v>
      </c>
      <c r="AE1257">
        <v>0</v>
      </c>
      <c r="AF1257">
        <v>0</v>
      </c>
      <c r="AG1257" t="s">
        <v>13774</v>
      </c>
      <c r="AH1257" t="s">
        <v>13775</v>
      </c>
      <c r="AI1257" t="s">
        <v>13776</v>
      </c>
      <c r="AJ1257" t="s">
        <v>13777</v>
      </c>
      <c r="AK1257" t="s">
        <v>13778</v>
      </c>
      <c r="AL1257" t="s">
        <v>13779</v>
      </c>
      <c r="AM1257" t="s">
        <v>13780</v>
      </c>
      <c r="AN1257" t="s">
        <v>13781</v>
      </c>
    </row>
    <row r="1258" spans="1:43" x14ac:dyDescent="0.3">
      <c r="A1258" t="s">
        <v>13782</v>
      </c>
      <c r="B1258" t="str">
        <f>"0002269.62"</f>
        <v>0002269.62</v>
      </c>
      <c r="C1258" t="s">
        <v>10122</v>
      </c>
      <c r="D1258" t="s">
        <v>1050</v>
      </c>
      <c r="E1258">
        <v>1970</v>
      </c>
      <c r="F1258">
        <v>745</v>
      </c>
      <c r="G1258">
        <v>551</v>
      </c>
      <c r="H1258">
        <v>190</v>
      </c>
      <c r="I1258">
        <v>65</v>
      </c>
      <c r="J1258">
        <v>106</v>
      </c>
      <c r="K1258" s="2">
        <v>435006</v>
      </c>
      <c r="L1258" t="s">
        <v>13689</v>
      </c>
      <c r="M1258">
        <v>105</v>
      </c>
      <c r="N1258">
        <v>0.16700000000000001</v>
      </c>
      <c r="O1258">
        <v>4630074149495</v>
      </c>
      <c r="Q1258" t="s">
        <v>1544</v>
      </c>
      <c r="R1258" t="s">
        <v>4248</v>
      </c>
      <c r="S1258">
        <v>10</v>
      </c>
      <c r="U1258" t="s">
        <v>13690</v>
      </c>
      <c r="V1258" t="s">
        <v>1132</v>
      </c>
      <c r="Y1258">
        <v>9403500001</v>
      </c>
      <c r="Z1258" t="s">
        <v>13783</v>
      </c>
      <c r="AA1258" t="s">
        <v>13784</v>
      </c>
      <c r="AB1258">
        <v>21990</v>
      </c>
      <c r="AC1258">
        <v>18325</v>
      </c>
      <c r="AD1258" t="s">
        <v>1057</v>
      </c>
      <c r="AE1258">
        <v>0</v>
      </c>
      <c r="AF1258">
        <v>0</v>
      </c>
      <c r="AG1258" t="s">
        <v>13785</v>
      </c>
      <c r="AH1258" t="s">
        <v>13786</v>
      </c>
      <c r="AI1258" t="s">
        <v>13787</v>
      </c>
      <c r="AJ1258" t="s">
        <v>13788</v>
      </c>
      <c r="AK1258" t="s">
        <v>13789</v>
      </c>
      <c r="AL1258" t="s">
        <v>13790</v>
      </c>
      <c r="AM1258" t="s">
        <v>13791</v>
      </c>
      <c r="AN1258" t="s">
        <v>13792</v>
      </c>
    </row>
    <row r="1259" spans="1:43" x14ac:dyDescent="0.3">
      <c r="A1259" t="s">
        <v>13793</v>
      </c>
      <c r="B1259" t="str">
        <f>"0002540-1"</f>
        <v>0002540-1</v>
      </c>
      <c r="C1259" t="s">
        <v>304</v>
      </c>
      <c r="D1259" t="s">
        <v>110</v>
      </c>
      <c r="E1259">
        <v>950</v>
      </c>
      <c r="F1259">
        <v>540</v>
      </c>
      <c r="G1259">
        <v>120</v>
      </c>
      <c r="H1259">
        <v>90</v>
      </c>
      <c r="I1259">
        <v>50</v>
      </c>
      <c r="J1259">
        <v>10</v>
      </c>
      <c r="K1259" t="s">
        <v>13794</v>
      </c>
      <c r="L1259" s="2">
        <v>12785</v>
      </c>
      <c r="M1259">
        <v>1.2</v>
      </c>
      <c r="O1259">
        <v>4630074149181</v>
      </c>
      <c r="Q1259" t="s">
        <v>1544</v>
      </c>
      <c r="S1259">
        <v>20</v>
      </c>
      <c r="U1259" t="s">
        <v>13795</v>
      </c>
      <c r="V1259" t="s">
        <v>3282</v>
      </c>
      <c r="Y1259">
        <v>9404299000</v>
      </c>
      <c r="Z1259" t="s">
        <v>13796</v>
      </c>
      <c r="AA1259" t="s">
        <v>13797</v>
      </c>
      <c r="AB1259">
        <v>2088</v>
      </c>
      <c r="AC1259">
        <v>1740</v>
      </c>
      <c r="AD1259" t="s">
        <v>3279</v>
      </c>
      <c r="AE1259">
        <v>0</v>
      </c>
      <c r="AF1259">
        <v>10</v>
      </c>
      <c r="AG1259" t="s">
        <v>13798</v>
      </c>
      <c r="AH1259" t="s">
        <v>13799</v>
      </c>
      <c r="AI1259" t="s">
        <v>13800</v>
      </c>
      <c r="AJ1259" t="s">
        <v>13801</v>
      </c>
    </row>
    <row r="1260" spans="1:43" x14ac:dyDescent="0.3">
      <c r="A1260" t="s">
        <v>13802</v>
      </c>
      <c r="B1260" t="str">
        <f>"0001231.42"</f>
        <v>0001231.42</v>
      </c>
      <c r="C1260" t="s">
        <v>1644</v>
      </c>
      <c r="D1260" t="s">
        <v>1050</v>
      </c>
      <c r="E1260">
        <v>1950</v>
      </c>
      <c r="F1260">
        <v>550</v>
      </c>
      <c r="G1260">
        <v>90</v>
      </c>
      <c r="I1260">
        <v>45</v>
      </c>
      <c r="J1260">
        <v>190</v>
      </c>
      <c r="K1260">
        <v>0</v>
      </c>
      <c r="L1260" t="s">
        <v>2132</v>
      </c>
      <c r="M1260">
        <v>42.5</v>
      </c>
      <c r="O1260">
        <v>4630074149563</v>
      </c>
      <c r="Q1260" t="s">
        <v>1544</v>
      </c>
      <c r="R1260" t="s">
        <v>1869</v>
      </c>
      <c r="S1260">
        <v>20</v>
      </c>
      <c r="U1260" t="s">
        <v>13803</v>
      </c>
      <c r="V1260" t="s">
        <v>1179</v>
      </c>
      <c r="Y1260">
        <v>9403609009</v>
      </c>
      <c r="Z1260" t="s">
        <v>13804</v>
      </c>
      <c r="AA1260" t="s">
        <v>13805</v>
      </c>
      <c r="AB1260">
        <v>5490</v>
      </c>
      <c r="AC1260">
        <v>4575</v>
      </c>
      <c r="AD1260" t="s">
        <v>1539</v>
      </c>
      <c r="AE1260">
        <v>0</v>
      </c>
      <c r="AF1260">
        <v>0</v>
      </c>
      <c r="AG1260" t="s">
        <v>13806</v>
      </c>
      <c r="AH1260" t="s">
        <v>13807</v>
      </c>
      <c r="AI1260" t="s">
        <v>13808</v>
      </c>
      <c r="AJ1260" t="s">
        <v>13809</v>
      </c>
      <c r="AK1260" t="s">
        <v>13810</v>
      </c>
    </row>
    <row r="1261" spans="1:43" x14ac:dyDescent="0.3">
      <c r="A1261" t="s">
        <v>13811</v>
      </c>
      <c r="B1261" t="str">
        <f>"0001302.30"</f>
        <v>0001302.30</v>
      </c>
      <c r="C1261" t="s">
        <v>345</v>
      </c>
      <c r="D1261" t="s">
        <v>1050</v>
      </c>
      <c r="E1261">
        <v>1955</v>
      </c>
      <c r="F1261">
        <v>555</v>
      </c>
      <c r="G1261">
        <v>250</v>
      </c>
      <c r="I1261">
        <v>70</v>
      </c>
      <c r="J1261">
        <v>190</v>
      </c>
      <c r="K1261">
        <v>0</v>
      </c>
      <c r="L1261" t="s">
        <v>4404</v>
      </c>
      <c r="M1261">
        <v>67.900000000000006</v>
      </c>
      <c r="N1261">
        <v>0.5</v>
      </c>
      <c r="O1261">
        <v>4630074149396</v>
      </c>
      <c r="Q1261" t="s">
        <v>1544</v>
      </c>
      <c r="R1261" t="s">
        <v>1869</v>
      </c>
      <c r="S1261">
        <v>20</v>
      </c>
      <c r="U1261" t="s">
        <v>4405</v>
      </c>
      <c r="V1261" t="s">
        <v>2103</v>
      </c>
      <c r="Y1261">
        <v>9403601001</v>
      </c>
      <c r="Z1261" t="s">
        <v>13812</v>
      </c>
      <c r="AA1261" t="s">
        <v>13813</v>
      </c>
      <c r="AB1261">
        <v>12490</v>
      </c>
      <c r="AC1261">
        <v>10408</v>
      </c>
      <c r="AD1261" t="s">
        <v>1539</v>
      </c>
      <c r="AE1261">
        <v>0</v>
      </c>
      <c r="AF1261">
        <v>7</v>
      </c>
      <c r="AG1261" t="s">
        <v>13814</v>
      </c>
      <c r="AH1261" t="s">
        <v>13815</v>
      </c>
    </row>
    <row r="1262" spans="1:43" x14ac:dyDescent="0.3">
      <c r="A1262" t="s">
        <v>13816</v>
      </c>
      <c r="B1262" t="str">
        <f>"0001301.30"</f>
        <v>0001301.30</v>
      </c>
      <c r="C1262" t="s">
        <v>345</v>
      </c>
      <c r="D1262" t="s">
        <v>1050</v>
      </c>
      <c r="E1262">
        <v>840</v>
      </c>
      <c r="F1262">
        <v>415</v>
      </c>
      <c r="G1262">
        <v>165</v>
      </c>
      <c r="I1262">
        <v>60</v>
      </c>
      <c r="J1262">
        <v>80</v>
      </c>
      <c r="K1262">
        <v>0</v>
      </c>
      <c r="L1262">
        <v>25</v>
      </c>
      <c r="M1262">
        <v>24.5</v>
      </c>
      <c r="O1262">
        <v>4630074149570</v>
      </c>
      <c r="Q1262" t="s">
        <v>1544</v>
      </c>
      <c r="R1262" t="s">
        <v>1869</v>
      </c>
      <c r="S1262">
        <v>20</v>
      </c>
      <c r="U1262" t="s">
        <v>2529</v>
      </c>
      <c r="V1262" t="s">
        <v>1179</v>
      </c>
      <c r="Y1262">
        <v>9403601001</v>
      </c>
      <c r="Z1262" t="s">
        <v>13817</v>
      </c>
      <c r="AA1262" t="s">
        <v>13818</v>
      </c>
      <c r="AB1262">
        <v>6900</v>
      </c>
      <c r="AC1262">
        <v>5750</v>
      </c>
      <c r="AD1262" t="s">
        <v>1125</v>
      </c>
      <c r="AE1262">
        <v>0</v>
      </c>
      <c r="AF1262">
        <v>4</v>
      </c>
      <c r="AG1262" t="s">
        <v>13819</v>
      </c>
      <c r="AH1262" t="s">
        <v>13820</v>
      </c>
    </row>
    <row r="1263" spans="1:43" x14ac:dyDescent="0.3">
      <c r="A1263" t="s">
        <v>13821</v>
      </c>
      <c r="B1263" t="str">
        <f>"0002322.9"</f>
        <v>0002322.9</v>
      </c>
      <c r="C1263" t="s">
        <v>304</v>
      </c>
      <c r="D1263" t="s">
        <v>1050</v>
      </c>
      <c r="E1263">
        <v>1195</v>
      </c>
      <c r="F1263">
        <v>585</v>
      </c>
      <c r="G1263">
        <v>220</v>
      </c>
      <c r="I1263">
        <v>113</v>
      </c>
      <c r="J1263">
        <v>86</v>
      </c>
      <c r="K1263">
        <v>0</v>
      </c>
      <c r="L1263">
        <v>57</v>
      </c>
      <c r="M1263">
        <v>55.55</v>
      </c>
      <c r="N1263">
        <v>0.5</v>
      </c>
      <c r="O1263">
        <v>4630074144223</v>
      </c>
      <c r="Q1263" t="s">
        <v>1544</v>
      </c>
      <c r="R1263" t="s">
        <v>1869</v>
      </c>
      <c r="S1263">
        <v>20</v>
      </c>
      <c r="U1263" t="s">
        <v>13822</v>
      </c>
      <c r="V1263" t="s">
        <v>1054</v>
      </c>
      <c r="Y1263">
        <v>9403601001</v>
      </c>
      <c r="Z1263" t="s">
        <v>13823</v>
      </c>
      <c r="AA1263" t="s">
        <v>13824</v>
      </c>
      <c r="AB1263">
        <v>10490</v>
      </c>
      <c r="AC1263">
        <v>8742</v>
      </c>
      <c r="AD1263" t="s">
        <v>1125</v>
      </c>
      <c r="AE1263">
        <v>0</v>
      </c>
      <c r="AF1263">
        <v>3</v>
      </c>
      <c r="AG1263" t="s">
        <v>13825</v>
      </c>
      <c r="AH1263" t="s">
        <v>13826</v>
      </c>
      <c r="AI1263" t="s">
        <v>13827</v>
      </c>
      <c r="AJ1263" t="s">
        <v>13828</v>
      </c>
      <c r="AK1263" t="s">
        <v>13829</v>
      </c>
      <c r="AL1263" t="s">
        <v>13830</v>
      </c>
      <c r="AM1263" t="s">
        <v>13831</v>
      </c>
      <c r="AN1263" t="s">
        <v>13832</v>
      </c>
      <c r="AO1263" t="s">
        <v>13833</v>
      </c>
      <c r="AP1263" t="s">
        <v>13834</v>
      </c>
      <c r="AQ1263" t="s">
        <v>13835</v>
      </c>
    </row>
    <row r="1264" spans="1:43" x14ac:dyDescent="0.3">
      <c r="A1264" t="s">
        <v>13836</v>
      </c>
      <c r="B1264" t="str">
        <f>"0002322.41"</f>
        <v>0002322.41</v>
      </c>
      <c r="C1264" t="s">
        <v>1678</v>
      </c>
      <c r="D1264" t="s">
        <v>1050</v>
      </c>
      <c r="E1264">
        <v>1195</v>
      </c>
      <c r="F1264">
        <v>585</v>
      </c>
      <c r="G1264">
        <v>220</v>
      </c>
      <c r="I1264">
        <v>113</v>
      </c>
      <c r="J1264">
        <v>86</v>
      </c>
      <c r="K1264">
        <v>0</v>
      </c>
      <c r="L1264">
        <v>57</v>
      </c>
      <c r="M1264">
        <v>55.55</v>
      </c>
      <c r="N1264">
        <v>0.5</v>
      </c>
      <c r="O1264">
        <v>4630074144193</v>
      </c>
      <c r="Q1264" t="s">
        <v>1544</v>
      </c>
      <c r="R1264" t="s">
        <v>1869</v>
      </c>
      <c r="S1264">
        <v>20</v>
      </c>
      <c r="U1264" t="s">
        <v>13837</v>
      </c>
      <c r="V1264" t="s">
        <v>1054</v>
      </c>
      <c r="Y1264">
        <v>9403601001</v>
      </c>
      <c r="Z1264" t="s">
        <v>13838</v>
      </c>
      <c r="AA1264" t="s">
        <v>13839</v>
      </c>
      <c r="AB1264">
        <v>10490</v>
      </c>
      <c r="AC1264">
        <v>8742</v>
      </c>
      <c r="AD1264" t="s">
        <v>1125</v>
      </c>
      <c r="AE1264">
        <v>0</v>
      </c>
      <c r="AF1264">
        <v>0</v>
      </c>
      <c r="AG1264" t="s">
        <v>13840</v>
      </c>
      <c r="AH1264" t="s">
        <v>13841</v>
      </c>
      <c r="AI1264" t="s">
        <v>13842</v>
      </c>
      <c r="AJ1264" t="s">
        <v>13843</v>
      </c>
      <c r="AK1264" t="s">
        <v>13844</v>
      </c>
      <c r="AL1264" t="s">
        <v>13845</v>
      </c>
      <c r="AM1264" t="s">
        <v>13846</v>
      </c>
      <c r="AN1264" t="s">
        <v>13847</v>
      </c>
      <c r="AO1264" t="s">
        <v>13848</v>
      </c>
      <c r="AP1264" t="s">
        <v>13849</v>
      </c>
      <c r="AQ1264" t="s">
        <v>13850</v>
      </c>
    </row>
    <row r="1265" spans="1:56" x14ac:dyDescent="0.3">
      <c r="A1265" t="s">
        <v>13851</v>
      </c>
      <c r="B1265" t="str">
        <f>"0002322.55"</f>
        <v>0002322.55</v>
      </c>
      <c r="C1265" t="s">
        <v>1718</v>
      </c>
      <c r="D1265" t="s">
        <v>1050</v>
      </c>
      <c r="E1265">
        <v>1195</v>
      </c>
      <c r="F1265">
        <v>585</v>
      </c>
      <c r="G1265">
        <v>220</v>
      </c>
      <c r="I1265">
        <v>113</v>
      </c>
      <c r="J1265">
        <v>86</v>
      </c>
      <c r="K1265">
        <v>0</v>
      </c>
      <c r="L1265">
        <v>57</v>
      </c>
      <c r="M1265">
        <v>55.5</v>
      </c>
      <c r="N1265">
        <v>0.5</v>
      </c>
      <c r="O1265">
        <v>4630074144216</v>
      </c>
      <c r="Q1265" t="s">
        <v>1544</v>
      </c>
      <c r="R1265" t="s">
        <v>1869</v>
      </c>
      <c r="S1265">
        <v>20</v>
      </c>
      <c r="U1265" t="s">
        <v>13837</v>
      </c>
      <c r="V1265" t="s">
        <v>1054</v>
      </c>
      <c r="Y1265">
        <v>9403601001</v>
      </c>
      <c r="Z1265" t="s">
        <v>13852</v>
      </c>
      <c r="AA1265" t="s">
        <v>13853</v>
      </c>
      <c r="AB1265">
        <v>10490</v>
      </c>
      <c r="AC1265">
        <v>8742</v>
      </c>
      <c r="AD1265" t="s">
        <v>1125</v>
      </c>
      <c r="AE1265">
        <v>0</v>
      </c>
      <c r="AF1265">
        <v>2</v>
      </c>
      <c r="AG1265" t="s">
        <v>13854</v>
      </c>
      <c r="AH1265" t="s">
        <v>13855</v>
      </c>
      <c r="AI1265" t="s">
        <v>13856</v>
      </c>
      <c r="AJ1265" t="s">
        <v>13857</v>
      </c>
      <c r="AK1265" t="s">
        <v>13858</v>
      </c>
      <c r="AL1265" t="s">
        <v>13859</v>
      </c>
      <c r="AM1265" t="s">
        <v>13860</v>
      </c>
      <c r="AN1265" t="s">
        <v>13861</v>
      </c>
      <c r="AO1265" t="s">
        <v>13862</v>
      </c>
      <c r="AP1265" t="s">
        <v>13863</v>
      </c>
      <c r="AQ1265" t="s">
        <v>13864</v>
      </c>
    </row>
    <row r="1266" spans="1:56" x14ac:dyDescent="0.3">
      <c r="A1266" t="s">
        <v>13865</v>
      </c>
      <c r="B1266" t="str">
        <f>"0002322.51"</f>
        <v>0002322.51</v>
      </c>
      <c r="C1266" t="s">
        <v>8033</v>
      </c>
      <c r="D1266" t="s">
        <v>1050</v>
      </c>
      <c r="E1266">
        <v>1195</v>
      </c>
      <c r="F1266">
        <v>585</v>
      </c>
      <c r="G1266">
        <v>220</v>
      </c>
      <c r="I1266">
        <v>113</v>
      </c>
      <c r="J1266">
        <v>86</v>
      </c>
      <c r="K1266">
        <v>0</v>
      </c>
      <c r="L1266">
        <v>57</v>
      </c>
      <c r="M1266">
        <v>55.55</v>
      </c>
      <c r="N1266">
        <v>0.5</v>
      </c>
      <c r="O1266">
        <v>4630074144209</v>
      </c>
      <c r="Q1266" t="s">
        <v>1544</v>
      </c>
      <c r="R1266" t="s">
        <v>1869</v>
      </c>
      <c r="S1266">
        <v>20</v>
      </c>
      <c r="U1266" t="s">
        <v>13837</v>
      </c>
      <c r="V1266" t="s">
        <v>1054</v>
      </c>
      <c r="Y1266">
        <v>9403601001</v>
      </c>
      <c r="Z1266" t="s">
        <v>13866</v>
      </c>
      <c r="AA1266" t="s">
        <v>13867</v>
      </c>
      <c r="AB1266">
        <v>10490</v>
      </c>
      <c r="AC1266">
        <v>8742</v>
      </c>
      <c r="AD1266" t="s">
        <v>1125</v>
      </c>
      <c r="AE1266">
        <v>0</v>
      </c>
      <c r="AF1266">
        <v>3</v>
      </c>
      <c r="AG1266" t="s">
        <v>13868</v>
      </c>
      <c r="AH1266" t="s">
        <v>13869</v>
      </c>
      <c r="AI1266" t="s">
        <v>13870</v>
      </c>
      <c r="AJ1266" t="s">
        <v>13871</v>
      </c>
      <c r="AK1266" t="s">
        <v>13872</v>
      </c>
      <c r="AL1266" t="s">
        <v>13873</v>
      </c>
      <c r="AM1266" t="s">
        <v>13874</v>
      </c>
      <c r="AN1266" t="s">
        <v>13875</v>
      </c>
      <c r="AO1266" t="s">
        <v>13876</v>
      </c>
      <c r="AP1266" t="s">
        <v>13877</v>
      </c>
      <c r="AQ1266" t="s">
        <v>13878</v>
      </c>
    </row>
    <row r="1267" spans="1:56" x14ac:dyDescent="0.3">
      <c r="A1267" t="s">
        <v>13879</v>
      </c>
      <c r="B1267" t="str">
        <f>"0002541.9"</f>
        <v>0002541.9</v>
      </c>
      <c r="C1267" t="s">
        <v>304</v>
      </c>
      <c r="D1267" t="s">
        <v>1050</v>
      </c>
      <c r="E1267">
        <v>860</v>
      </c>
      <c r="F1267">
        <v>580</v>
      </c>
      <c r="G1267">
        <v>230</v>
      </c>
      <c r="I1267">
        <v>80</v>
      </c>
      <c r="J1267">
        <v>136</v>
      </c>
      <c r="K1267">
        <v>0</v>
      </c>
      <c r="L1267" t="s">
        <v>13880</v>
      </c>
      <c r="M1267">
        <v>49</v>
      </c>
      <c r="N1267">
        <v>0.5</v>
      </c>
      <c r="O1267">
        <v>4630074149228</v>
      </c>
      <c r="Q1267" t="s">
        <v>1544</v>
      </c>
      <c r="R1267" t="s">
        <v>1869</v>
      </c>
      <c r="S1267">
        <v>20</v>
      </c>
      <c r="U1267" t="s">
        <v>13881</v>
      </c>
      <c r="V1267" t="s">
        <v>1054</v>
      </c>
      <c r="Y1267">
        <v>9403601001</v>
      </c>
      <c r="Z1267" t="s">
        <v>13882</v>
      </c>
      <c r="AA1267" t="s">
        <v>13883</v>
      </c>
      <c r="AB1267">
        <v>11490</v>
      </c>
      <c r="AC1267">
        <v>9575</v>
      </c>
      <c r="AD1267" t="s">
        <v>1125</v>
      </c>
      <c r="AE1267">
        <v>0</v>
      </c>
      <c r="AF1267">
        <v>0</v>
      </c>
      <c r="AG1267" t="s">
        <v>13884</v>
      </c>
      <c r="AH1267" t="s">
        <v>13885</v>
      </c>
      <c r="AI1267" t="s">
        <v>13886</v>
      </c>
      <c r="AJ1267" t="s">
        <v>13887</v>
      </c>
      <c r="AK1267" t="s">
        <v>13888</v>
      </c>
      <c r="AL1267" t="s">
        <v>13889</v>
      </c>
      <c r="AM1267" t="s">
        <v>13890</v>
      </c>
      <c r="AN1267" t="s">
        <v>13891</v>
      </c>
      <c r="AO1267" t="s">
        <v>13892</v>
      </c>
      <c r="AP1267" t="s">
        <v>13893</v>
      </c>
      <c r="AQ1267" t="s">
        <v>13894</v>
      </c>
      <c r="AR1267" t="s">
        <v>13895</v>
      </c>
      <c r="AS1267" t="s">
        <v>13896</v>
      </c>
      <c r="AT1267" t="s">
        <v>13897</v>
      </c>
      <c r="AU1267" t="s">
        <v>13898</v>
      </c>
      <c r="AV1267" t="s">
        <v>13899</v>
      </c>
      <c r="AW1267" t="s">
        <v>13900</v>
      </c>
      <c r="AX1267" t="s">
        <v>13901</v>
      </c>
      <c r="AY1267" t="s">
        <v>13902</v>
      </c>
      <c r="AZ1267" t="s">
        <v>13903</v>
      </c>
      <c r="BA1267" t="s">
        <v>13904</v>
      </c>
      <c r="BB1267" t="s">
        <v>13905</v>
      </c>
      <c r="BC1267" t="s">
        <v>13906</v>
      </c>
      <c r="BD1267" t="s">
        <v>13907</v>
      </c>
    </row>
    <row r="1268" spans="1:56" x14ac:dyDescent="0.3">
      <c r="A1268" t="s">
        <v>13908</v>
      </c>
      <c r="B1268" t="str">
        <f>"0002543.9"</f>
        <v>0002543.9</v>
      </c>
      <c r="C1268" t="s">
        <v>304</v>
      </c>
      <c r="D1268" t="s">
        <v>1050</v>
      </c>
      <c r="E1268">
        <v>860</v>
      </c>
      <c r="F1268">
        <v>580</v>
      </c>
      <c r="G1268">
        <v>230</v>
      </c>
      <c r="I1268">
        <v>80</v>
      </c>
      <c r="J1268">
        <v>136</v>
      </c>
      <c r="K1268">
        <v>0</v>
      </c>
      <c r="L1268">
        <v>50</v>
      </c>
      <c r="M1268">
        <v>48.7</v>
      </c>
      <c r="N1268">
        <v>0.5</v>
      </c>
      <c r="O1268">
        <v>4630074149242</v>
      </c>
      <c r="Q1268" t="s">
        <v>1544</v>
      </c>
      <c r="R1268" t="s">
        <v>1869</v>
      </c>
      <c r="S1268">
        <v>20</v>
      </c>
      <c r="U1268" t="s">
        <v>13909</v>
      </c>
      <c r="V1268" t="s">
        <v>1122</v>
      </c>
      <c r="Y1268">
        <v>9403601009</v>
      </c>
      <c r="Z1268" t="s">
        <v>13910</v>
      </c>
      <c r="AA1268" t="s">
        <v>13911</v>
      </c>
      <c r="AB1268">
        <v>11990</v>
      </c>
      <c r="AC1268">
        <v>9992</v>
      </c>
      <c r="AD1268" t="s">
        <v>1125</v>
      </c>
      <c r="AE1268">
        <v>0</v>
      </c>
      <c r="AF1268">
        <v>0</v>
      </c>
      <c r="AG1268" t="s">
        <v>13912</v>
      </c>
      <c r="AH1268" t="s">
        <v>13913</v>
      </c>
      <c r="AI1268" t="s">
        <v>13914</v>
      </c>
      <c r="AJ1268" t="s">
        <v>13915</v>
      </c>
      <c r="AK1268" t="s">
        <v>13916</v>
      </c>
      <c r="AL1268" t="s">
        <v>13917</v>
      </c>
      <c r="AM1268" t="s">
        <v>13918</v>
      </c>
      <c r="AN1268" t="s">
        <v>13919</v>
      </c>
      <c r="AO1268" t="s">
        <v>13920</v>
      </c>
      <c r="AP1268" t="s">
        <v>13921</v>
      </c>
      <c r="AQ1268" t="s">
        <v>13922</v>
      </c>
    </row>
    <row r="1269" spans="1:56" x14ac:dyDescent="0.3">
      <c r="A1269" t="s">
        <v>13923</v>
      </c>
      <c r="B1269" t="str">
        <f>"0001186.9"</f>
        <v>0001186.9</v>
      </c>
      <c r="C1269" t="s">
        <v>304</v>
      </c>
      <c r="D1269" t="s">
        <v>1050</v>
      </c>
      <c r="E1269">
        <v>1820</v>
      </c>
      <c r="F1269">
        <v>865</v>
      </c>
      <c r="G1269">
        <v>140</v>
      </c>
      <c r="H1269">
        <v>184</v>
      </c>
      <c r="I1269">
        <v>95</v>
      </c>
      <c r="J1269">
        <v>85</v>
      </c>
      <c r="K1269" s="2">
        <v>1080390</v>
      </c>
      <c r="L1269">
        <v>32</v>
      </c>
      <c r="M1269">
        <v>31</v>
      </c>
      <c r="N1269">
        <v>0.5</v>
      </c>
      <c r="O1269">
        <v>4630074149587</v>
      </c>
      <c r="Q1269" t="s">
        <v>1544</v>
      </c>
      <c r="S1269">
        <v>20</v>
      </c>
      <c r="U1269" t="s">
        <v>13924</v>
      </c>
      <c r="V1269" t="s">
        <v>181</v>
      </c>
      <c r="Y1269">
        <v>9403500009</v>
      </c>
      <c r="Z1269" t="s">
        <v>13925</v>
      </c>
      <c r="AA1269" t="s">
        <v>13926</v>
      </c>
      <c r="AB1269">
        <v>6500</v>
      </c>
      <c r="AC1269">
        <v>5417</v>
      </c>
      <c r="AD1269" t="s">
        <v>288</v>
      </c>
      <c r="AE1269">
        <v>0</v>
      </c>
      <c r="AF1269">
        <v>0</v>
      </c>
      <c r="AG1269" t="s">
        <v>13927</v>
      </c>
      <c r="AH1269" t="s">
        <v>13928</v>
      </c>
      <c r="AI1269" t="s">
        <v>13929</v>
      </c>
      <c r="AJ1269" t="s">
        <v>13930</v>
      </c>
    </row>
    <row r="1270" spans="1:56" x14ac:dyDescent="0.3">
      <c r="A1270" t="s">
        <v>13931</v>
      </c>
      <c r="B1270" t="str">
        <f>"0002090.55"</f>
        <v>0002090.55</v>
      </c>
      <c r="C1270" t="s">
        <v>1718</v>
      </c>
      <c r="D1270" t="s">
        <v>1050</v>
      </c>
      <c r="E1270">
        <v>650</v>
      </c>
      <c r="F1270">
        <v>370</v>
      </c>
      <c r="G1270">
        <v>40</v>
      </c>
      <c r="I1270">
        <v>60</v>
      </c>
      <c r="J1270">
        <v>40</v>
      </c>
      <c r="K1270">
        <v>0</v>
      </c>
      <c r="L1270">
        <v>3</v>
      </c>
      <c r="M1270">
        <v>2.8</v>
      </c>
      <c r="O1270">
        <v>4630055621507</v>
      </c>
      <c r="Q1270" t="s">
        <v>1544</v>
      </c>
      <c r="R1270" t="s">
        <v>7672</v>
      </c>
      <c r="S1270">
        <v>20</v>
      </c>
      <c r="U1270" t="s">
        <v>13932</v>
      </c>
      <c r="V1270" t="s">
        <v>8121</v>
      </c>
      <c r="Y1270">
        <v>9403601001</v>
      </c>
      <c r="Z1270" t="s">
        <v>13933</v>
      </c>
      <c r="AA1270" t="s">
        <v>13934</v>
      </c>
      <c r="AB1270">
        <v>1250</v>
      </c>
      <c r="AC1270">
        <v>1042</v>
      </c>
      <c r="AD1270" t="s">
        <v>8109</v>
      </c>
      <c r="AE1270">
        <v>0</v>
      </c>
      <c r="AF1270">
        <v>0</v>
      </c>
      <c r="AG1270" t="s">
        <v>13935</v>
      </c>
    </row>
    <row r="1271" spans="1:56" x14ac:dyDescent="0.3">
      <c r="A1271" t="s">
        <v>13936</v>
      </c>
      <c r="B1271" t="str">
        <f>"0002090.112"</f>
        <v>0002090.112</v>
      </c>
      <c r="C1271" t="s">
        <v>7710</v>
      </c>
      <c r="D1271" t="s">
        <v>1050</v>
      </c>
      <c r="E1271">
        <v>650</v>
      </c>
      <c r="F1271">
        <v>370</v>
      </c>
      <c r="G1271">
        <v>40</v>
      </c>
      <c r="I1271">
        <v>80</v>
      </c>
      <c r="J1271">
        <v>40</v>
      </c>
      <c r="K1271">
        <v>0</v>
      </c>
      <c r="L1271">
        <v>3</v>
      </c>
      <c r="M1271">
        <v>2.8</v>
      </c>
      <c r="O1271">
        <v>4630055621514</v>
      </c>
      <c r="Q1271" t="s">
        <v>1544</v>
      </c>
      <c r="R1271" t="s">
        <v>7672</v>
      </c>
      <c r="S1271">
        <v>20</v>
      </c>
      <c r="U1271" t="s">
        <v>13932</v>
      </c>
      <c r="V1271" t="s">
        <v>8121</v>
      </c>
      <c r="Y1271">
        <v>9403601001</v>
      </c>
      <c r="Z1271" t="s">
        <v>13937</v>
      </c>
      <c r="AA1271" t="s">
        <v>13938</v>
      </c>
      <c r="AB1271">
        <v>1250</v>
      </c>
      <c r="AC1271">
        <v>1042</v>
      </c>
      <c r="AD1271" t="s">
        <v>8109</v>
      </c>
      <c r="AE1271">
        <v>0</v>
      </c>
      <c r="AF1271">
        <v>0</v>
      </c>
      <c r="AG1271" t="s">
        <v>13939</v>
      </c>
    </row>
    <row r="1272" spans="1:56" x14ac:dyDescent="0.3">
      <c r="A1272" t="s">
        <v>13940</v>
      </c>
      <c r="B1272" t="str">
        <f>"0002090.69"</f>
        <v>0002090.69</v>
      </c>
      <c r="C1272" t="s">
        <v>1397</v>
      </c>
      <c r="D1272" t="s">
        <v>1050</v>
      </c>
      <c r="E1272">
        <v>650</v>
      </c>
      <c r="F1272">
        <v>370</v>
      </c>
      <c r="G1272">
        <v>40</v>
      </c>
      <c r="I1272">
        <v>80</v>
      </c>
      <c r="J1272">
        <v>40</v>
      </c>
      <c r="K1272">
        <v>0</v>
      </c>
      <c r="L1272">
        <v>3</v>
      </c>
      <c r="M1272">
        <v>2.8</v>
      </c>
      <c r="O1272">
        <v>4630055621521</v>
      </c>
      <c r="Q1272" t="s">
        <v>1544</v>
      </c>
      <c r="R1272" t="s">
        <v>7672</v>
      </c>
      <c r="S1272">
        <v>20</v>
      </c>
      <c r="U1272" t="s">
        <v>13932</v>
      </c>
      <c r="V1272" t="s">
        <v>8121</v>
      </c>
      <c r="Y1272">
        <v>9403601001</v>
      </c>
      <c r="Z1272" t="s">
        <v>13941</v>
      </c>
      <c r="AA1272" t="s">
        <v>13942</v>
      </c>
      <c r="AB1272">
        <v>1250</v>
      </c>
      <c r="AC1272">
        <v>1042</v>
      </c>
      <c r="AD1272" t="s">
        <v>8109</v>
      </c>
      <c r="AE1272">
        <v>0</v>
      </c>
      <c r="AF1272">
        <v>0</v>
      </c>
      <c r="AG1272" t="s">
        <v>13943</v>
      </c>
    </row>
    <row r="1273" spans="1:56" x14ac:dyDescent="0.3">
      <c r="A1273" t="s">
        <v>13944</v>
      </c>
      <c r="B1273" t="str">
        <f>"0002090.129"</f>
        <v>0002090.129</v>
      </c>
      <c r="C1273" t="s">
        <v>7725</v>
      </c>
      <c r="D1273" t="s">
        <v>1050</v>
      </c>
      <c r="E1273">
        <v>650</v>
      </c>
      <c r="F1273">
        <v>370</v>
      </c>
      <c r="G1273">
        <v>40</v>
      </c>
      <c r="I1273">
        <v>80</v>
      </c>
      <c r="J1273">
        <v>40</v>
      </c>
      <c r="K1273">
        <v>0</v>
      </c>
      <c r="L1273">
        <v>3</v>
      </c>
      <c r="M1273">
        <v>2.8</v>
      </c>
      <c r="O1273">
        <v>4630055621538</v>
      </c>
      <c r="Q1273" t="s">
        <v>1544</v>
      </c>
      <c r="R1273" t="s">
        <v>7672</v>
      </c>
      <c r="S1273">
        <v>20</v>
      </c>
      <c r="U1273" t="s">
        <v>13932</v>
      </c>
      <c r="V1273" t="s">
        <v>8121</v>
      </c>
      <c r="Y1273">
        <v>9403601001</v>
      </c>
      <c r="Z1273" t="s">
        <v>13945</v>
      </c>
      <c r="AA1273" t="s">
        <v>13946</v>
      </c>
      <c r="AB1273">
        <v>1250</v>
      </c>
      <c r="AC1273">
        <v>1042</v>
      </c>
      <c r="AD1273" t="s">
        <v>8109</v>
      </c>
      <c r="AE1273">
        <v>0</v>
      </c>
      <c r="AF1273">
        <v>1</v>
      </c>
      <c r="AG1273" t="s">
        <v>13947</v>
      </c>
    </row>
    <row r="1274" spans="1:56" x14ac:dyDescent="0.3">
      <c r="A1274" t="s">
        <v>13948</v>
      </c>
      <c r="B1274" t="str">
        <f>"0002090.114"</f>
        <v>0002090.114</v>
      </c>
      <c r="C1274" t="s">
        <v>7747</v>
      </c>
      <c r="D1274" t="s">
        <v>1050</v>
      </c>
      <c r="E1274">
        <v>650</v>
      </c>
      <c r="F1274">
        <v>370</v>
      </c>
      <c r="G1274">
        <v>40</v>
      </c>
      <c r="I1274">
        <v>80</v>
      </c>
      <c r="J1274">
        <v>40</v>
      </c>
      <c r="K1274">
        <v>0</v>
      </c>
      <c r="L1274">
        <v>3</v>
      </c>
      <c r="M1274">
        <v>2.8</v>
      </c>
      <c r="O1274">
        <v>4630055621545</v>
      </c>
      <c r="Q1274" t="s">
        <v>1544</v>
      </c>
      <c r="R1274" t="s">
        <v>7672</v>
      </c>
      <c r="S1274">
        <v>20</v>
      </c>
      <c r="U1274" t="s">
        <v>13932</v>
      </c>
      <c r="V1274" t="s">
        <v>8121</v>
      </c>
      <c r="Y1274">
        <v>9403601001</v>
      </c>
      <c r="Z1274" t="s">
        <v>13949</v>
      </c>
      <c r="AA1274" t="s">
        <v>13950</v>
      </c>
      <c r="AB1274">
        <v>1250</v>
      </c>
      <c r="AC1274">
        <v>1042</v>
      </c>
      <c r="AD1274" t="s">
        <v>8109</v>
      </c>
      <c r="AE1274">
        <v>0</v>
      </c>
      <c r="AF1274">
        <v>0</v>
      </c>
      <c r="AG1274" t="s">
        <v>13951</v>
      </c>
    </row>
    <row r="1275" spans="1:56" x14ac:dyDescent="0.3">
      <c r="A1275" t="s">
        <v>13952</v>
      </c>
      <c r="B1275" t="str">
        <f>"0002090.115"</f>
        <v>0002090.115</v>
      </c>
      <c r="C1275" t="s">
        <v>7755</v>
      </c>
      <c r="D1275" t="s">
        <v>1050</v>
      </c>
      <c r="E1275">
        <v>650</v>
      </c>
      <c r="F1275">
        <v>370</v>
      </c>
      <c r="G1275">
        <v>40</v>
      </c>
      <c r="I1275">
        <v>80</v>
      </c>
      <c r="J1275">
        <v>40</v>
      </c>
      <c r="K1275">
        <v>0</v>
      </c>
      <c r="L1275">
        <v>3</v>
      </c>
      <c r="M1275">
        <v>2.8</v>
      </c>
      <c r="O1275">
        <v>4630055621552</v>
      </c>
      <c r="Q1275" t="s">
        <v>1544</v>
      </c>
      <c r="R1275" t="s">
        <v>7672</v>
      </c>
      <c r="S1275">
        <v>20</v>
      </c>
      <c r="U1275" t="s">
        <v>13932</v>
      </c>
      <c r="V1275" t="s">
        <v>8121</v>
      </c>
      <c r="Y1275">
        <v>9403601001</v>
      </c>
      <c r="Z1275" t="s">
        <v>13953</v>
      </c>
      <c r="AA1275" t="s">
        <v>13954</v>
      </c>
      <c r="AB1275">
        <v>1250</v>
      </c>
      <c r="AC1275">
        <v>1042</v>
      </c>
      <c r="AD1275" t="s">
        <v>8109</v>
      </c>
      <c r="AE1275">
        <v>0</v>
      </c>
      <c r="AF1275">
        <v>2</v>
      </c>
      <c r="AG1275" t="s">
        <v>13955</v>
      </c>
    </row>
    <row r="1276" spans="1:56" x14ac:dyDescent="0.3">
      <c r="A1276" t="s">
        <v>13956</v>
      </c>
      <c r="B1276" t="str">
        <f>"0002090.113"</f>
        <v>0002090.113</v>
      </c>
      <c r="C1276" t="s">
        <v>7763</v>
      </c>
      <c r="D1276" t="s">
        <v>1050</v>
      </c>
      <c r="E1276">
        <v>650</v>
      </c>
      <c r="F1276">
        <v>370</v>
      </c>
      <c r="G1276">
        <v>40</v>
      </c>
      <c r="I1276">
        <v>80</v>
      </c>
      <c r="J1276">
        <v>40</v>
      </c>
      <c r="K1276">
        <v>0</v>
      </c>
      <c r="L1276">
        <v>3</v>
      </c>
      <c r="M1276">
        <v>2.8</v>
      </c>
      <c r="O1276">
        <v>4630055621569</v>
      </c>
      <c r="Q1276" t="s">
        <v>1544</v>
      </c>
      <c r="R1276" t="s">
        <v>7672</v>
      </c>
      <c r="S1276">
        <v>20</v>
      </c>
      <c r="U1276" t="s">
        <v>13932</v>
      </c>
      <c r="V1276" t="s">
        <v>8121</v>
      </c>
      <c r="Y1276">
        <v>9403601001</v>
      </c>
      <c r="Z1276" t="s">
        <v>13957</v>
      </c>
      <c r="AA1276" t="s">
        <v>13958</v>
      </c>
      <c r="AB1276">
        <v>1250</v>
      </c>
      <c r="AC1276">
        <v>1042</v>
      </c>
      <c r="AD1276" t="s">
        <v>8109</v>
      </c>
      <c r="AE1276">
        <v>0</v>
      </c>
      <c r="AF1276">
        <v>1</v>
      </c>
      <c r="AG1276" t="s">
        <v>13959</v>
      </c>
    </row>
    <row r="1277" spans="1:56" x14ac:dyDescent="0.3">
      <c r="A1277" t="s">
        <v>13960</v>
      </c>
      <c r="B1277" t="str">
        <f>"0003130-04"</f>
        <v>0003130-04</v>
      </c>
      <c r="C1277" t="s">
        <v>304</v>
      </c>
      <c r="D1277" t="s">
        <v>280</v>
      </c>
      <c r="E1277">
        <v>910</v>
      </c>
      <c r="F1277">
        <v>710</v>
      </c>
      <c r="G1277">
        <v>130</v>
      </c>
      <c r="I1277">
        <v>72</v>
      </c>
      <c r="J1277">
        <v>92</v>
      </c>
      <c r="K1277">
        <v>0</v>
      </c>
      <c r="L1277" s="1">
        <v>45733</v>
      </c>
      <c r="M1277">
        <v>16</v>
      </c>
      <c r="O1277">
        <v>4630074149198</v>
      </c>
      <c r="Q1277" t="s">
        <v>1544</v>
      </c>
      <c r="R1277" t="s">
        <v>1869</v>
      </c>
      <c r="S1277">
        <v>20</v>
      </c>
      <c r="U1277" t="s">
        <v>13961</v>
      </c>
      <c r="V1277" t="s">
        <v>1199</v>
      </c>
      <c r="Y1277">
        <v>9403609009</v>
      </c>
      <c r="Z1277" t="s">
        <v>13962</v>
      </c>
      <c r="AA1277" t="s">
        <v>13963</v>
      </c>
      <c r="AB1277">
        <v>6607</v>
      </c>
      <c r="AC1277">
        <v>5506</v>
      </c>
      <c r="AD1277" t="s">
        <v>1125</v>
      </c>
      <c r="AE1277">
        <v>0</v>
      </c>
      <c r="AF1277">
        <v>0</v>
      </c>
      <c r="AG1277" t="s">
        <v>13964</v>
      </c>
      <c r="AH1277" t="s">
        <v>13965</v>
      </c>
      <c r="AI1277" t="s">
        <v>13966</v>
      </c>
      <c r="AJ1277" t="s">
        <v>13967</v>
      </c>
      <c r="AK1277" t="s">
        <v>13968</v>
      </c>
      <c r="AL1277" t="s">
        <v>13969</v>
      </c>
      <c r="AM1277" t="s">
        <v>13970</v>
      </c>
      <c r="AN1277" t="s">
        <v>13971</v>
      </c>
      <c r="AO1277" t="s">
        <v>13972</v>
      </c>
      <c r="AP1277" t="s">
        <v>13973</v>
      </c>
      <c r="AQ1277" t="s">
        <v>13974</v>
      </c>
      <c r="AR1277" t="s">
        <v>13975</v>
      </c>
      <c r="AS1277" t="s">
        <v>13976</v>
      </c>
      <c r="AT1277" t="s">
        <v>13977</v>
      </c>
      <c r="AU1277" t="s">
        <v>13978</v>
      </c>
      <c r="AV1277" t="s">
        <v>13979</v>
      </c>
      <c r="AW1277" t="s">
        <v>13980</v>
      </c>
      <c r="AX1277" t="s">
        <v>13981</v>
      </c>
      <c r="AY1277" t="s">
        <v>13982</v>
      </c>
      <c r="AZ1277" t="s">
        <v>13983</v>
      </c>
      <c r="BA1277" t="s">
        <v>13984</v>
      </c>
      <c r="BB1277" t="s">
        <v>13985</v>
      </c>
      <c r="BC1277" t="s">
        <v>13986</v>
      </c>
      <c r="BD1277" t="s">
        <v>13987</v>
      </c>
    </row>
    <row r="1278" spans="1:56" x14ac:dyDescent="0.3">
      <c r="A1278" t="s">
        <v>13988</v>
      </c>
      <c r="B1278" t="str">
        <f>"0002545.9"</f>
        <v>0002545.9</v>
      </c>
      <c r="C1278" t="s">
        <v>304</v>
      </c>
      <c r="D1278" t="s">
        <v>13989</v>
      </c>
      <c r="E1278">
        <v>860</v>
      </c>
      <c r="F1278">
        <v>580</v>
      </c>
      <c r="G1278">
        <v>230</v>
      </c>
      <c r="I1278">
        <v>80</v>
      </c>
      <c r="J1278">
        <v>136</v>
      </c>
      <c r="K1278">
        <v>0</v>
      </c>
      <c r="L1278" t="s">
        <v>13990</v>
      </c>
      <c r="M1278">
        <v>49.5</v>
      </c>
      <c r="N1278">
        <v>0.5</v>
      </c>
      <c r="O1278">
        <v>4630074149266</v>
      </c>
      <c r="Q1278" t="s">
        <v>1544</v>
      </c>
      <c r="R1278" t="s">
        <v>1869</v>
      </c>
      <c r="S1278">
        <v>20</v>
      </c>
      <c r="U1278" t="s">
        <v>13991</v>
      </c>
      <c r="V1278" t="s">
        <v>1122</v>
      </c>
      <c r="Y1278">
        <v>9403601001</v>
      </c>
      <c r="Z1278" t="s">
        <v>13992</v>
      </c>
      <c r="AA1278" t="s">
        <v>13993</v>
      </c>
      <c r="AB1278">
        <v>10490</v>
      </c>
      <c r="AC1278">
        <v>8742</v>
      </c>
      <c r="AD1278" t="s">
        <v>1125</v>
      </c>
      <c r="AE1278">
        <v>0</v>
      </c>
      <c r="AF1278">
        <v>0</v>
      </c>
      <c r="AG1278" t="s">
        <v>13994</v>
      </c>
      <c r="AH1278" t="s">
        <v>13995</v>
      </c>
      <c r="AI1278" t="s">
        <v>13996</v>
      </c>
      <c r="AJ1278" t="s">
        <v>13997</v>
      </c>
      <c r="AK1278" t="s">
        <v>13998</v>
      </c>
      <c r="AL1278" t="s">
        <v>13999</v>
      </c>
      <c r="AM1278" t="s">
        <v>14000</v>
      </c>
      <c r="AN1278" t="s">
        <v>14001</v>
      </c>
    </row>
    <row r="1279" spans="1:56" x14ac:dyDescent="0.3">
      <c r="A1279" t="s">
        <v>14002</v>
      </c>
      <c r="B1279" t="str">
        <f>"0002549.9"</f>
        <v>0002549.9</v>
      </c>
      <c r="C1279" t="s">
        <v>304</v>
      </c>
      <c r="D1279" t="s">
        <v>4256</v>
      </c>
      <c r="E1279">
        <v>1260</v>
      </c>
      <c r="F1279">
        <v>700</v>
      </c>
      <c r="G1279">
        <v>115</v>
      </c>
      <c r="H1279">
        <v>124</v>
      </c>
      <c r="I1279">
        <v>64</v>
      </c>
      <c r="J1279">
        <v>120</v>
      </c>
      <c r="K1279" t="s">
        <v>14003</v>
      </c>
      <c r="L1279" s="1">
        <v>45831</v>
      </c>
      <c r="M1279">
        <v>23</v>
      </c>
      <c r="O1279">
        <v>4670130100688</v>
      </c>
      <c r="Q1279" t="s">
        <v>88</v>
      </c>
      <c r="S1279">
        <v>10</v>
      </c>
      <c r="U1279" t="s">
        <v>14004</v>
      </c>
      <c r="V1279" t="s">
        <v>1122</v>
      </c>
      <c r="Y1279">
        <v>9403500009</v>
      </c>
      <c r="Z1279" t="s">
        <v>14005</v>
      </c>
      <c r="AA1279" t="s">
        <v>14006</v>
      </c>
      <c r="AB1279">
        <v>7490</v>
      </c>
      <c r="AC1279">
        <v>6242</v>
      </c>
      <c r="AD1279" t="s">
        <v>288</v>
      </c>
      <c r="AE1279">
        <v>0</v>
      </c>
      <c r="AF1279">
        <v>0</v>
      </c>
      <c r="AG1279" t="s">
        <v>14007</v>
      </c>
      <c r="AH1279" t="s">
        <v>14008</v>
      </c>
      <c r="AI1279" t="s">
        <v>14009</v>
      </c>
      <c r="AJ1279" t="s">
        <v>14010</v>
      </c>
      <c r="AK1279" t="s">
        <v>14011</v>
      </c>
      <c r="AL1279" t="s">
        <v>14012</v>
      </c>
      <c r="AM1279" t="s">
        <v>14013</v>
      </c>
      <c r="AN1279" t="s">
        <v>14014</v>
      </c>
      <c r="AO1279" t="s">
        <v>14015</v>
      </c>
      <c r="AP1279" t="s">
        <v>14016</v>
      </c>
      <c r="AQ1279" t="s">
        <v>14017</v>
      </c>
      <c r="AR1279" t="s">
        <v>14018</v>
      </c>
      <c r="AS1279" t="s">
        <v>14019</v>
      </c>
    </row>
    <row r="1280" spans="1:56" x14ac:dyDescent="0.3">
      <c r="A1280" t="s">
        <v>14020</v>
      </c>
      <c r="B1280" t="str">
        <f>"0002550.9"</f>
        <v>0002550.9</v>
      </c>
      <c r="C1280" t="s">
        <v>304</v>
      </c>
      <c r="D1280" t="s">
        <v>4256</v>
      </c>
      <c r="E1280">
        <v>1260</v>
      </c>
      <c r="F1280">
        <v>700</v>
      </c>
      <c r="G1280">
        <v>125</v>
      </c>
      <c r="K1280">
        <v>0</v>
      </c>
      <c r="L1280">
        <v>28</v>
      </c>
      <c r="M1280">
        <v>27</v>
      </c>
      <c r="O1280">
        <v>4670130100701</v>
      </c>
      <c r="Q1280" t="s">
        <v>88</v>
      </c>
      <c r="S1280">
        <v>10</v>
      </c>
      <c r="U1280" t="s">
        <v>14021</v>
      </c>
      <c r="V1280" t="s">
        <v>1122</v>
      </c>
      <c r="Y1280">
        <v>9403500009</v>
      </c>
      <c r="Z1280" t="s">
        <v>14022</v>
      </c>
      <c r="AA1280" t="s">
        <v>14023</v>
      </c>
      <c r="AB1280">
        <v>6500</v>
      </c>
      <c r="AC1280">
        <v>5417</v>
      </c>
      <c r="AD1280" t="s">
        <v>288</v>
      </c>
      <c r="AE1280">
        <v>0</v>
      </c>
      <c r="AF1280">
        <v>0</v>
      </c>
      <c r="AG1280" t="s">
        <v>14024</v>
      </c>
      <c r="AH1280" t="s">
        <v>14025</v>
      </c>
      <c r="AI1280" t="s">
        <v>14026</v>
      </c>
      <c r="AJ1280" t="s">
        <v>14027</v>
      </c>
      <c r="AK1280" t="s">
        <v>14028</v>
      </c>
      <c r="AL1280" t="s">
        <v>14029</v>
      </c>
      <c r="AM1280" t="s">
        <v>14030</v>
      </c>
      <c r="AN1280" t="s">
        <v>14031</v>
      </c>
      <c r="AO1280" t="s">
        <v>14032</v>
      </c>
      <c r="AP1280" t="s">
        <v>14033</v>
      </c>
      <c r="AQ1280" t="s">
        <v>14034</v>
      </c>
      <c r="AR1280" t="s">
        <v>14035</v>
      </c>
      <c r="AS1280" t="s">
        <v>14036</v>
      </c>
    </row>
    <row r="1281" spans="1:55" x14ac:dyDescent="0.3">
      <c r="A1281" t="s">
        <v>14037</v>
      </c>
      <c r="B1281" t="str">
        <f>"0003130-16"</f>
        <v>0003130-16</v>
      </c>
      <c r="C1281" t="s">
        <v>8033</v>
      </c>
      <c r="D1281" t="s">
        <v>280</v>
      </c>
      <c r="E1281">
        <v>910</v>
      </c>
      <c r="F1281">
        <v>710</v>
      </c>
      <c r="G1281">
        <v>130</v>
      </c>
      <c r="I1281">
        <v>72</v>
      </c>
      <c r="J1281">
        <v>92</v>
      </c>
      <c r="K1281">
        <v>0</v>
      </c>
      <c r="L1281" s="1">
        <v>45733</v>
      </c>
      <c r="M1281">
        <v>16</v>
      </c>
      <c r="O1281">
        <v>4630074149372</v>
      </c>
      <c r="Q1281" t="s">
        <v>1544</v>
      </c>
      <c r="R1281" t="s">
        <v>1869</v>
      </c>
      <c r="S1281">
        <v>20</v>
      </c>
      <c r="U1281" t="s">
        <v>13961</v>
      </c>
      <c r="V1281" t="s">
        <v>1199</v>
      </c>
      <c r="Y1281">
        <v>9403609009</v>
      </c>
      <c r="Z1281" t="s">
        <v>14038</v>
      </c>
      <c r="AA1281" t="s">
        <v>14039</v>
      </c>
      <c r="AB1281">
        <v>6607</v>
      </c>
      <c r="AC1281">
        <v>5506</v>
      </c>
      <c r="AD1281" t="s">
        <v>1125</v>
      </c>
      <c r="AE1281">
        <v>0</v>
      </c>
      <c r="AF1281">
        <v>0</v>
      </c>
      <c r="AG1281" t="s">
        <v>14040</v>
      </c>
      <c r="AH1281" t="s">
        <v>14041</v>
      </c>
      <c r="AI1281" t="s">
        <v>14042</v>
      </c>
      <c r="AJ1281" t="s">
        <v>14043</v>
      </c>
      <c r="AK1281" t="s">
        <v>14044</v>
      </c>
      <c r="AL1281" t="s">
        <v>14045</v>
      </c>
      <c r="AM1281" t="s">
        <v>14046</v>
      </c>
      <c r="AN1281" t="s">
        <v>14047</v>
      </c>
      <c r="AO1281" t="s">
        <v>14048</v>
      </c>
      <c r="AP1281" t="s">
        <v>14049</v>
      </c>
      <c r="AQ1281" t="s">
        <v>14050</v>
      </c>
      <c r="AR1281" t="s">
        <v>14051</v>
      </c>
      <c r="AS1281" t="s">
        <v>14052</v>
      </c>
    </row>
    <row r="1282" spans="1:55" x14ac:dyDescent="0.3">
      <c r="A1282" t="s">
        <v>14053</v>
      </c>
      <c r="B1282" t="str">
        <f>"0003130-17"</f>
        <v>0003130-17</v>
      </c>
      <c r="C1282" t="s">
        <v>6940</v>
      </c>
      <c r="D1282" t="s">
        <v>280</v>
      </c>
      <c r="E1282">
        <v>910</v>
      </c>
      <c r="F1282">
        <v>710</v>
      </c>
      <c r="G1282">
        <v>130</v>
      </c>
      <c r="I1282">
        <v>72</v>
      </c>
      <c r="J1282">
        <v>92</v>
      </c>
      <c r="K1282">
        <v>0</v>
      </c>
      <c r="L1282" s="1">
        <v>45733</v>
      </c>
      <c r="M1282">
        <v>16</v>
      </c>
      <c r="O1282">
        <v>4630074149389</v>
      </c>
      <c r="Q1282" t="s">
        <v>1544</v>
      </c>
      <c r="R1282" t="s">
        <v>1869</v>
      </c>
      <c r="S1282">
        <v>20</v>
      </c>
      <c r="U1282" t="s">
        <v>13961</v>
      </c>
      <c r="V1282" t="s">
        <v>1199</v>
      </c>
      <c r="Y1282">
        <v>9403609009</v>
      </c>
      <c r="Z1282" t="s">
        <v>14054</v>
      </c>
      <c r="AA1282" t="s">
        <v>14055</v>
      </c>
      <c r="AB1282">
        <v>6607</v>
      </c>
      <c r="AC1282">
        <v>5506</v>
      </c>
      <c r="AD1282" t="s">
        <v>1125</v>
      </c>
      <c r="AE1282">
        <v>0</v>
      </c>
      <c r="AF1282">
        <v>0</v>
      </c>
      <c r="AG1282" t="s">
        <v>14056</v>
      </c>
      <c r="AH1282" t="s">
        <v>14057</v>
      </c>
      <c r="AI1282" t="s">
        <v>14058</v>
      </c>
      <c r="AJ1282" t="s">
        <v>14059</v>
      </c>
      <c r="AK1282" t="s">
        <v>14060</v>
      </c>
      <c r="AL1282" t="s">
        <v>14061</v>
      </c>
      <c r="AM1282" t="s">
        <v>14062</v>
      </c>
      <c r="AN1282" t="s">
        <v>14063</v>
      </c>
      <c r="AO1282" t="s">
        <v>14064</v>
      </c>
      <c r="AP1282" t="s">
        <v>14065</v>
      </c>
      <c r="AQ1282" t="s">
        <v>14066</v>
      </c>
      <c r="AR1282" t="s">
        <v>14067</v>
      </c>
    </row>
    <row r="1283" spans="1:55" x14ac:dyDescent="0.3">
      <c r="A1283" t="s">
        <v>14068</v>
      </c>
      <c r="B1283" t="str">
        <f>"0002542.9"</f>
        <v>0002542.9</v>
      </c>
      <c r="C1283" t="s">
        <v>304</v>
      </c>
      <c r="D1283" t="s">
        <v>1050</v>
      </c>
      <c r="E1283">
        <v>865</v>
      </c>
      <c r="F1283">
        <v>585</v>
      </c>
      <c r="G1283">
        <v>265</v>
      </c>
      <c r="I1283">
        <v>80</v>
      </c>
      <c r="J1283">
        <v>130</v>
      </c>
      <c r="K1283">
        <v>0</v>
      </c>
      <c r="L1283" t="s">
        <v>14069</v>
      </c>
      <c r="M1283">
        <v>55.4</v>
      </c>
      <c r="N1283">
        <v>0.5</v>
      </c>
      <c r="O1283">
        <v>4630074149235</v>
      </c>
      <c r="Q1283" t="s">
        <v>1544</v>
      </c>
      <c r="R1283" t="s">
        <v>1869</v>
      </c>
      <c r="S1283">
        <v>20</v>
      </c>
      <c r="U1283" t="s">
        <v>14070</v>
      </c>
      <c r="V1283" t="s">
        <v>1122</v>
      </c>
      <c r="Y1283">
        <v>9403601001</v>
      </c>
      <c r="Z1283" t="s">
        <v>14071</v>
      </c>
      <c r="AA1283" t="s">
        <v>14072</v>
      </c>
      <c r="AB1283">
        <v>10490</v>
      </c>
      <c r="AC1283">
        <v>8742</v>
      </c>
      <c r="AD1283" t="s">
        <v>1125</v>
      </c>
      <c r="AE1283">
        <v>0</v>
      </c>
      <c r="AF1283">
        <v>0</v>
      </c>
      <c r="AG1283" t="s">
        <v>14073</v>
      </c>
      <c r="AH1283" t="s">
        <v>14074</v>
      </c>
      <c r="AI1283" t="s">
        <v>14075</v>
      </c>
      <c r="AJ1283" t="s">
        <v>14076</v>
      </c>
      <c r="AK1283" t="s">
        <v>14077</v>
      </c>
      <c r="AL1283" t="s">
        <v>14078</v>
      </c>
      <c r="AM1283" t="s">
        <v>14079</v>
      </c>
      <c r="AN1283" t="s">
        <v>14080</v>
      </c>
      <c r="AO1283" t="s">
        <v>14081</v>
      </c>
      <c r="AP1283" t="s">
        <v>14082</v>
      </c>
    </row>
    <row r="1284" spans="1:55" x14ac:dyDescent="0.3">
      <c r="A1284" t="s">
        <v>14083</v>
      </c>
      <c r="B1284" t="str">
        <f>"0002544.9"</f>
        <v>0002544.9</v>
      </c>
      <c r="C1284" t="s">
        <v>304</v>
      </c>
      <c r="D1284" t="s">
        <v>1050</v>
      </c>
      <c r="E1284">
        <v>865</v>
      </c>
      <c r="F1284">
        <v>585</v>
      </c>
      <c r="G1284">
        <v>265</v>
      </c>
      <c r="I1284">
        <v>80</v>
      </c>
      <c r="J1284">
        <v>130</v>
      </c>
      <c r="K1284">
        <v>0</v>
      </c>
      <c r="L1284" t="s">
        <v>14069</v>
      </c>
      <c r="M1284">
        <v>55.4</v>
      </c>
      <c r="N1284">
        <v>0.5</v>
      </c>
      <c r="O1284">
        <v>4630074149259</v>
      </c>
      <c r="Q1284" t="s">
        <v>1544</v>
      </c>
      <c r="R1284" t="s">
        <v>1869</v>
      </c>
      <c r="S1284">
        <v>20</v>
      </c>
      <c r="U1284" t="s">
        <v>14084</v>
      </c>
      <c r="V1284" t="s">
        <v>1122</v>
      </c>
      <c r="Y1284">
        <v>9403601001</v>
      </c>
      <c r="Z1284" t="s">
        <v>14085</v>
      </c>
      <c r="AA1284" t="s">
        <v>14086</v>
      </c>
      <c r="AB1284">
        <v>10490</v>
      </c>
      <c r="AC1284">
        <v>8742</v>
      </c>
      <c r="AD1284" t="s">
        <v>1125</v>
      </c>
      <c r="AE1284">
        <v>0</v>
      </c>
      <c r="AF1284">
        <v>0</v>
      </c>
      <c r="AG1284" t="s">
        <v>14087</v>
      </c>
      <c r="AH1284" t="s">
        <v>14088</v>
      </c>
      <c r="AI1284" t="s">
        <v>14089</v>
      </c>
      <c r="AJ1284" t="s">
        <v>14090</v>
      </c>
      <c r="AK1284" t="s">
        <v>14091</v>
      </c>
      <c r="AL1284" t="s">
        <v>14092</v>
      </c>
      <c r="AM1284" t="s">
        <v>14093</v>
      </c>
      <c r="AN1284" t="s">
        <v>14094</v>
      </c>
      <c r="AO1284" t="s">
        <v>14095</v>
      </c>
    </row>
    <row r="1285" spans="1:55" x14ac:dyDescent="0.3">
      <c r="A1285" t="s">
        <v>14096</v>
      </c>
      <c r="B1285" t="str">
        <f>"0002547.9"</f>
        <v>0002547.9</v>
      </c>
      <c r="C1285" t="s">
        <v>304</v>
      </c>
      <c r="D1285" t="s">
        <v>1050</v>
      </c>
      <c r="E1285">
        <v>865</v>
      </c>
      <c r="F1285">
        <v>550</v>
      </c>
      <c r="G1285">
        <v>220</v>
      </c>
      <c r="I1285">
        <v>80</v>
      </c>
      <c r="J1285">
        <v>90</v>
      </c>
      <c r="K1285">
        <v>0</v>
      </c>
      <c r="L1285">
        <v>43</v>
      </c>
      <c r="M1285">
        <v>42</v>
      </c>
      <c r="N1285">
        <v>0.5</v>
      </c>
      <c r="O1285">
        <v>4630074149280</v>
      </c>
      <c r="Q1285" t="s">
        <v>1544</v>
      </c>
      <c r="R1285" t="s">
        <v>1869</v>
      </c>
      <c r="S1285">
        <v>20</v>
      </c>
      <c r="U1285" t="s">
        <v>14097</v>
      </c>
      <c r="V1285" t="s">
        <v>1054</v>
      </c>
      <c r="Y1285">
        <v>9403601001</v>
      </c>
      <c r="Z1285" t="s">
        <v>14098</v>
      </c>
      <c r="AA1285" t="s">
        <v>14099</v>
      </c>
      <c r="AB1285">
        <v>10490</v>
      </c>
      <c r="AC1285">
        <v>8742</v>
      </c>
      <c r="AD1285" t="s">
        <v>1125</v>
      </c>
      <c r="AE1285">
        <v>0</v>
      </c>
      <c r="AF1285">
        <v>0</v>
      </c>
      <c r="AG1285" t="s">
        <v>14100</v>
      </c>
      <c r="AH1285" t="s">
        <v>14101</v>
      </c>
      <c r="AI1285" t="s">
        <v>14102</v>
      </c>
      <c r="AJ1285" t="s">
        <v>14103</v>
      </c>
      <c r="AK1285" t="s">
        <v>14104</v>
      </c>
      <c r="AL1285" t="s">
        <v>14105</v>
      </c>
      <c r="AM1285" t="s">
        <v>14106</v>
      </c>
      <c r="AN1285" t="s">
        <v>14107</v>
      </c>
      <c r="AO1285" t="s">
        <v>14108</v>
      </c>
      <c r="AP1285" t="s">
        <v>14109</v>
      </c>
      <c r="AQ1285" t="s">
        <v>14110</v>
      </c>
      <c r="AR1285" t="s">
        <v>14111</v>
      </c>
      <c r="AS1285" t="s">
        <v>14112</v>
      </c>
      <c r="AT1285" t="s">
        <v>14113</v>
      </c>
      <c r="AU1285" t="s">
        <v>14114</v>
      </c>
      <c r="AV1285" t="s">
        <v>14115</v>
      </c>
      <c r="AW1285" t="s">
        <v>14116</v>
      </c>
      <c r="AX1285" t="s">
        <v>14117</v>
      </c>
      <c r="AY1285" t="s">
        <v>14118</v>
      </c>
      <c r="AZ1285" t="s">
        <v>14119</v>
      </c>
      <c r="BA1285" t="s">
        <v>14120</v>
      </c>
      <c r="BB1285" t="s">
        <v>14121</v>
      </c>
      <c r="BC1285" t="s">
        <v>14122</v>
      </c>
    </row>
    <row r="1286" spans="1:55" x14ac:dyDescent="0.3">
      <c r="A1286" t="s">
        <v>14123</v>
      </c>
      <c r="B1286" t="str">
        <f>"0002546.9"</f>
        <v>0002546.9</v>
      </c>
      <c r="C1286" t="s">
        <v>304</v>
      </c>
      <c r="D1286" t="s">
        <v>13989</v>
      </c>
      <c r="E1286">
        <v>865</v>
      </c>
      <c r="F1286">
        <v>585</v>
      </c>
      <c r="G1286">
        <v>240</v>
      </c>
      <c r="I1286">
        <v>80</v>
      </c>
      <c r="J1286">
        <v>130</v>
      </c>
      <c r="K1286">
        <v>0</v>
      </c>
      <c r="L1286" t="s">
        <v>14124</v>
      </c>
      <c r="M1286">
        <v>58.4</v>
      </c>
      <c r="N1286">
        <v>0.5</v>
      </c>
      <c r="O1286">
        <v>4630074149273</v>
      </c>
      <c r="Q1286" t="s">
        <v>1544</v>
      </c>
      <c r="R1286" t="s">
        <v>1869</v>
      </c>
      <c r="S1286">
        <v>20</v>
      </c>
      <c r="U1286" t="s">
        <v>14125</v>
      </c>
      <c r="V1286" t="s">
        <v>1122</v>
      </c>
      <c r="Y1286">
        <v>9403601001</v>
      </c>
      <c r="Z1286" t="s">
        <v>14126</v>
      </c>
      <c r="AA1286" t="s">
        <v>14127</v>
      </c>
      <c r="AB1286">
        <v>11490</v>
      </c>
      <c r="AC1286">
        <v>9575</v>
      </c>
      <c r="AD1286" t="s">
        <v>1125</v>
      </c>
      <c r="AE1286">
        <v>0</v>
      </c>
      <c r="AF1286">
        <v>0</v>
      </c>
      <c r="AG1286" t="s">
        <v>14128</v>
      </c>
      <c r="AH1286" t="s">
        <v>14129</v>
      </c>
      <c r="AI1286" t="s">
        <v>14130</v>
      </c>
      <c r="AJ1286" t="s">
        <v>14131</v>
      </c>
      <c r="AK1286" t="s">
        <v>14132</v>
      </c>
      <c r="AL1286" t="s">
        <v>14133</v>
      </c>
      <c r="AM1286" t="s">
        <v>14134</v>
      </c>
      <c r="AN1286" t="s">
        <v>14135</v>
      </c>
      <c r="AO1286" t="s">
        <v>14136</v>
      </c>
      <c r="AP1286" t="s">
        <v>14137</v>
      </c>
    </row>
    <row r="1287" spans="1:55" x14ac:dyDescent="0.3">
      <c r="A1287" t="s">
        <v>14138</v>
      </c>
      <c r="B1287" t="str">
        <f>"0001230.161"</f>
        <v>0001230.161</v>
      </c>
      <c r="C1287" t="s">
        <v>14139</v>
      </c>
      <c r="D1287" t="s">
        <v>1050</v>
      </c>
      <c r="E1287">
        <v>1953</v>
      </c>
      <c r="F1287">
        <v>550</v>
      </c>
      <c r="G1287">
        <v>210</v>
      </c>
      <c r="I1287">
        <v>90</v>
      </c>
      <c r="J1287">
        <v>190</v>
      </c>
      <c r="K1287">
        <v>0</v>
      </c>
      <c r="L1287">
        <v>82</v>
      </c>
      <c r="M1287">
        <v>80.2</v>
      </c>
      <c r="N1287">
        <v>0.5</v>
      </c>
      <c r="O1287">
        <v>4630074149693</v>
      </c>
      <c r="Q1287" t="s">
        <v>1544</v>
      </c>
      <c r="R1287" t="s">
        <v>1869</v>
      </c>
      <c r="S1287">
        <v>20</v>
      </c>
      <c r="U1287" t="s">
        <v>14140</v>
      </c>
      <c r="V1287" t="s">
        <v>2103</v>
      </c>
      <c r="Y1287">
        <v>9403601001</v>
      </c>
      <c r="Z1287" t="s">
        <v>14141</v>
      </c>
      <c r="AA1287" t="s">
        <v>14142</v>
      </c>
      <c r="AB1287">
        <v>11990</v>
      </c>
      <c r="AC1287">
        <v>9992</v>
      </c>
      <c r="AD1287" t="s">
        <v>1539</v>
      </c>
      <c r="AE1287">
        <v>0</v>
      </c>
      <c r="AF1287">
        <v>1</v>
      </c>
      <c r="AG1287" t="s">
        <v>14143</v>
      </c>
      <c r="AH1287" t="s">
        <v>14144</v>
      </c>
      <c r="AI1287" t="s">
        <v>14145</v>
      </c>
      <c r="AJ1287" t="s">
        <v>14146</v>
      </c>
      <c r="AK1287" t="s">
        <v>14147</v>
      </c>
      <c r="AL1287" t="s">
        <v>14148</v>
      </c>
      <c r="AM1287" t="s">
        <v>14149</v>
      </c>
      <c r="AN1287" t="s">
        <v>14150</v>
      </c>
      <c r="AO1287" t="s">
        <v>14151</v>
      </c>
      <c r="AP1287" t="s">
        <v>14152</v>
      </c>
    </row>
    <row r="1288" spans="1:55" x14ac:dyDescent="0.3">
      <c r="A1288" t="s">
        <v>14153</v>
      </c>
      <c r="B1288" t="str">
        <f>"0001302.161"</f>
        <v>0001302.161</v>
      </c>
      <c r="C1288" t="s">
        <v>14139</v>
      </c>
      <c r="D1288" t="s">
        <v>1050</v>
      </c>
      <c r="E1288">
        <v>1955</v>
      </c>
      <c r="F1288">
        <v>555</v>
      </c>
      <c r="G1288">
        <v>250</v>
      </c>
      <c r="I1288">
        <v>70</v>
      </c>
      <c r="J1288">
        <v>190</v>
      </c>
      <c r="K1288">
        <v>0</v>
      </c>
      <c r="L1288" t="s">
        <v>4404</v>
      </c>
      <c r="M1288">
        <v>67.900000000000006</v>
      </c>
      <c r="N1288">
        <v>0.5</v>
      </c>
      <c r="O1288">
        <v>4630074149709</v>
      </c>
      <c r="Q1288" t="s">
        <v>1544</v>
      </c>
      <c r="R1288" t="s">
        <v>1869</v>
      </c>
      <c r="S1288">
        <v>20</v>
      </c>
      <c r="U1288" t="s">
        <v>4405</v>
      </c>
      <c r="V1288" t="s">
        <v>2103</v>
      </c>
      <c r="Y1288">
        <v>9403601001</v>
      </c>
      <c r="Z1288" t="s">
        <v>14154</v>
      </c>
      <c r="AA1288" t="s">
        <v>14155</v>
      </c>
      <c r="AB1288">
        <v>12490</v>
      </c>
      <c r="AC1288">
        <v>10408</v>
      </c>
      <c r="AD1288" t="s">
        <v>1539</v>
      </c>
      <c r="AE1288">
        <v>0</v>
      </c>
      <c r="AF1288">
        <v>0</v>
      </c>
      <c r="AG1288" t="s">
        <v>14156</v>
      </c>
      <c r="AH1288" t="s">
        <v>14157</v>
      </c>
      <c r="AI1288" t="s">
        <v>14158</v>
      </c>
      <c r="AJ1288" t="s">
        <v>14159</v>
      </c>
      <c r="AK1288" t="s">
        <v>14160</v>
      </c>
      <c r="AL1288" t="s">
        <v>14161</v>
      </c>
      <c r="AM1288" t="s">
        <v>14162</v>
      </c>
    </row>
    <row r="1289" spans="1:55" x14ac:dyDescent="0.3">
      <c r="A1289" t="s">
        <v>14163</v>
      </c>
      <c r="B1289" t="str">
        <f>"0001632.161"</f>
        <v>0001632.161</v>
      </c>
      <c r="C1289" t="s">
        <v>14139</v>
      </c>
      <c r="D1289" t="s">
        <v>1050</v>
      </c>
      <c r="E1289">
        <v>1910</v>
      </c>
      <c r="F1289">
        <v>526</v>
      </c>
      <c r="G1289">
        <v>243</v>
      </c>
      <c r="I1289">
        <v>135</v>
      </c>
      <c r="J1289">
        <v>190</v>
      </c>
      <c r="K1289">
        <v>0</v>
      </c>
      <c r="L1289" t="s">
        <v>4362</v>
      </c>
      <c r="M1289">
        <v>107</v>
      </c>
      <c r="N1289">
        <v>0.33300000000000002</v>
      </c>
      <c r="O1289">
        <v>4630074149716</v>
      </c>
      <c r="Q1289" t="s">
        <v>1544</v>
      </c>
      <c r="R1289" t="s">
        <v>1869</v>
      </c>
      <c r="S1289">
        <v>20</v>
      </c>
      <c r="U1289" t="s">
        <v>14164</v>
      </c>
      <c r="V1289" t="s">
        <v>2103</v>
      </c>
      <c r="Y1289">
        <v>9403609009</v>
      </c>
      <c r="Z1289" t="s">
        <v>14165</v>
      </c>
      <c r="AA1289" t="s">
        <v>14166</v>
      </c>
      <c r="AB1289">
        <v>19990</v>
      </c>
      <c r="AC1289">
        <v>16658</v>
      </c>
      <c r="AD1289" t="s">
        <v>1539</v>
      </c>
      <c r="AE1289">
        <v>0</v>
      </c>
      <c r="AF1289">
        <v>0</v>
      </c>
      <c r="AG1289" t="s">
        <v>14167</v>
      </c>
      <c r="AH1289" t="s">
        <v>14168</v>
      </c>
      <c r="AI1289" t="s">
        <v>14169</v>
      </c>
      <c r="AJ1289" t="s">
        <v>14170</v>
      </c>
      <c r="AK1289" t="s">
        <v>14171</v>
      </c>
      <c r="AL1289" t="s">
        <v>14172</v>
      </c>
      <c r="AM1289" t="s">
        <v>14173</v>
      </c>
      <c r="AN1289" t="s">
        <v>14174</v>
      </c>
      <c r="AO1289" t="s">
        <v>14175</v>
      </c>
    </row>
    <row r="1290" spans="1:55" x14ac:dyDescent="0.3">
      <c r="A1290" t="s">
        <v>14176</v>
      </c>
      <c r="B1290" t="str">
        <f>"0001301.161"</f>
        <v>0001301.161</v>
      </c>
      <c r="C1290" t="s">
        <v>14139</v>
      </c>
      <c r="D1290" t="s">
        <v>1050</v>
      </c>
      <c r="E1290">
        <v>840</v>
      </c>
      <c r="F1290">
        <v>415</v>
      </c>
      <c r="G1290">
        <v>165</v>
      </c>
      <c r="I1290">
        <v>60</v>
      </c>
      <c r="J1290">
        <v>80</v>
      </c>
      <c r="K1290">
        <v>0</v>
      </c>
      <c r="L1290">
        <v>25</v>
      </c>
      <c r="M1290">
        <v>24.5</v>
      </c>
      <c r="O1290">
        <v>4630074149679</v>
      </c>
      <c r="Q1290" t="s">
        <v>1544</v>
      </c>
      <c r="R1290" t="s">
        <v>1869</v>
      </c>
      <c r="S1290">
        <v>20</v>
      </c>
      <c r="U1290" t="s">
        <v>2529</v>
      </c>
      <c r="V1290" t="s">
        <v>1179</v>
      </c>
      <c r="Y1290">
        <v>9403601001</v>
      </c>
      <c r="Z1290" t="s">
        <v>14177</v>
      </c>
      <c r="AA1290" t="s">
        <v>14178</v>
      </c>
      <c r="AB1290">
        <v>6900</v>
      </c>
      <c r="AC1290">
        <v>5750</v>
      </c>
      <c r="AD1290" t="s">
        <v>1125</v>
      </c>
      <c r="AE1290">
        <v>0</v>
      </c>
      <c r="AF1290">
        <v>2</v>
      </c>
      <c r="AG1290" t="s">
        <v>14179</v>
      </c>
      <c r="AH1290" t="s">
        <v>14180</v>
      </c>
      <c r="AI1290" t="s">
        <v>14181</v>
      </c>
      <c r="AJ1290" t="s">
        <v>14182</v>
      </c>
      <c r="AK1290" t="s">
        <v>14183</v>
      </c>
      <c r="AL1290" t="s">
        <v>14184</v>
      </c>
      <c r="AM1290" t="s">
        <v>14185</v>
      </c>
      <c r="AN1290" t="s">
        <v>14186</v>
      </c>
    </row>
    <row r="1291" spans="1:55" x14ac:dyDescent="0.3">
      <c r="A1291" t="s">
        <v>14187</v>
      </c>
      <c r="B1291" t="str">
        <f>"0001231.161"</f>
        <v>0001231.161</v>
      </c>
      <c r="C1291" t="s">
        <v>14139</v>
      </c>
      <c r="D1291" t="s">
        <v>1050</v>
      </c>
      <c r="E1291">
        <v>1950</v>
      </c>
      <c r="F1291">
        <v>550</v>
      </c>
      <c r="G1291">
        <v>90</v>
      </c>
      <c r="I1291">
        <v>45</v>
      </c>
      <c r="J1291">
        <v>190</v>
      </c>
      <c r="K1291">
        <v>0</v>
      </c>
      <c r="L1291" t="s">
        <v>2132</v>
      </c>
      <c r="M1291">
        <v>42.5</v>
      </c>
      <c r="O1291">
        <v>4630074149686</v>
      </c>
      <c r="Q1291" t="s">
        <v>1544</v>
      </c>
      <c r="R1291" t="s">
        <v>1869</v>
      </c>
      <c r="S1291">
        <v>20</v>
      </c>
      <c r="U1291" t="s">
        <v>14188</v>
      </c>
      <c r="V1291" t="s">
        <v>1179</v>
      </c>
      <c r="Y1291">
        <v>9403601001</v>
      </c>
      <c r="Z1291" t="s">
        <v>14189</v>
      </c>
      <c r="AA1291" t="s">
        <v>14190</v>
      </c>
      <c r="AB1291">
        <v>5490</v>
      </c>
      <c r="AC1291">
        <v>4575</v>
      </c>
      <c r="AD1291" t="s">
        <v>2472</v>
      </c>
      <c r="AE1291">
        <v>0</v>
      </c>
      <c r="AF1291">
        <v>0</v>
      </c>
      <c r="AG1291" t="s">
        <v>14191</v>
      </c>
      <c r="AH1291" t="s">
        <v>14192</v>
      </c>
      <c r="AI1291" t="s">
        <v>14193</v>
      </c>
      <c r="AJ1291" t="s">
        <v>14194</v>
      </c>
      <c r="AK1291" t="s">
        <v>14195</v>
      </c>
    </row>
    <row r="1292" spans="1:55" x14ac:dyDescent="0.3">
      <c r="A1292" t="s">
        <v>14196</v>
      </c>
      <c r="B1292" t="str">
        <f>"0003131-04"</f>
        <v>0003131-04</v>
      </c>
      <c r="C1292" t="s">
        <v>304</v>
      </c>
      <c r="D1292" t="s">
        <v>14197</v>
      </c>
      <c r="E1292">
        <v>1270</v>
      </c>
      <c r="F1292">
        <v>770</v>
      </c>
      <c r="G1292">
        <v>135</v>
      </c>
      <c r="H1292">
        <v>125</v>
      </c>
      <c r="I1292">
        <v>65</v>
      </c>
      <c r="J1292">
        <v>96</v>
      </c>
      <c r="K1292" t="s">
        <v>2291</v>
      </c>
      <c r="L1292" t="s">
        <v>14198</v>
      </c>
      <c r="M1292">
        <v>29.2</v>
      </c>
      <c r="O1292">
        <v>4630074149440</v>
      </c>
      <c r="Q1292" t="s">
        <v>1544</v>
      </c>
      <c r="R1292" t="s">
        <v>1869</v>
      </c>
      <c r="S1292">
        <v>10</v>
      </c>
      <c r="U1292" t="s">
        <v>14199</v>
      </c>
      <c r="V1292" t="s">
        <v>13442</v>
      </c>
      <c r="Z1292" t="s">
        <v>14200</v>
      </c>
      <c r="AA1292" t="s">
        <v>14201</v>
      </c>
      <c r="AB1292">
        <v>18349</v>
      </c>
      <c r="AC1292">
        <v>15291</v>
      </c>
      <c r="AD1292" t="s">
        <v>288</v>
      </c>
      <c r="AE1292">
        <v>0</v>
      </c>
      <c r="AF1292">
        <v>0</v>
      </c>
      <c r="AG1292" t="s">
        <v>14202</v>
      </c>
      <c r="AH1292" t="s">
        <v>14203</v>
      </c>
      <c r="AI1292" t="s">
        <v>14204</v>
      </c>
      <c r="AJ1292" t="s">
        <v>14205</v>
      </c>
      <c r="AK1292" t="s">
        <v>14206</v>
      </c>
      <c r="AL1292" t="s">
        <v>14207</v>
      </c>
      <c r="AM1292" t="s">
        <v>14208</v>
      </c>
      <c r="AN1292" t="s">
        <v>14209</v>
      </c>
      <c r="AO1292" t="s">
        <v>14210</v>
      </c>
      <c r="AP1292" t="s">
        <v>14211</v>
      </c>
      <c r="AQ1292" t="s">
        <v>14212</v>
      </c>
      <c r="AR1292" t="s">
        <v>14213</v>
      </c>
      <c r="AS1292" t="s">
        <v>14214</v>
      </c>
    </row>
    <row r="1293" spans="1:55" x14ac:dyDescent="0.3">
      <c r="A1293" t="s">
        <v>14215</v>
      </c>
      <c r="B1293" t="str">
        <f>"0003131-17"</f>
        <v>0003131-17</v>
      </c>
      <c r="C1293" t="s">
        <v>4091</v>
      </c>
      <c r="D1293" t="s">
        <v>14197</v>
      </c>
      <c r="E1293">
        <v>1270</v>
      </c>
      <c r="F1293">
        <v>770</v>
      </c>
      <c r="G1293">
        <v>135</v>
      </c>
      <c r="H1293">
        <v>125</v>
      </c>
      <c r="I1293">
        <v>65</v>
      </c>
      <c r="J1293">
        <v>96</v>
      </c>
      <c r="K1293" t="s">
        <v>2291</v>
      </c>
      <c r="L1293" t="s">
        <v>14198</v>
      </c>
      <c r="M1293">
        <v>29.2</v>
      </c>
      <c r="O1293">
        <v>4630074149457</v>
      </c>
      <c r="Q1293" t="s">
        <v>1544</v>
      </c>
      <c r="R1293" t="s">
        <v>1869</v>
      </c>
      <c r="S1293">
        <v>10</v>
      </c>
      <c r="U1293" t="s">
        <v>14199</v>
      </c>
      <c r="V1293" t="s">
        <v>13442</v>
      </c>
      <c r="Z1293" t="s">
        <v>14216</v>
      </c>
      <c r="AA1293" t="s">
        <v>14217</v>
      </c>
      <c r="AB1293">
        <v>15717</v>
      </c>
      <c r="AC1293">
        <v>13098</v>
      </c>
      <c r="AD1293" t="s">
        <v>288</v>
      </c>
      <c r="AE1293">
        <v>0</v>
      </c>
      <c r="AF1293">
        <v>0</v>
      </c>
      <c r="AG1293" t="s">
        <v>14218</v>
      </c>
      <c r="AH1293" t="s">
        <v>14219</v>
      </c>
      <c r="AI1293" t="s">
        <v>14220</v>
      </c>
      <c r="AJ1293" t="s">
        <v>14221</v>
      </c>
      <c r="AK1293" t="s">
        <v>14222</v>
      </c>
      <c r="AL1293" t="s">
        <v>14223</v>
      </c>
      <c r="AM1293" t="s">
        <v>14224</v>
      </c>
      <c r="AN1293" t="s">
        <v>14225</v>
      </c>
      <c r="AO1293" t="s">
        <v>14226</v>
      </c>
      <c r="AP1293" t="s">
        <v>14227</v>
      </c>
      <c r="AQ1293" t="s">
        <v>14228</v>
      </c>
      <c r="AR1293" t="s">
        <v>14229</v>
      </c>
      <c r="AS1293" t="s">
        <v>14230</v>
      </c>
    </row>
    <row r="1294" spans="1:55" x14ac:dyDescent="0.3">
      <c r="A1294" t="s">
        <v>14231</v>
      </c>
      <c r="B1294" t="str">
        <f>"0003131-18"</f>
        <v>0003131-18</v>
      </c>
      <c r="C1294" t="s">
        <v>14232</v>
      </c>
      <c r="D1294" t="s">
        <v>14197</v>
      </c>
      <c r="E1294">
        <v>1270</v>
      </c>
      <c r="F1294">
        <v>770</v>
      </c>
      <c r="G1294">
        <v>135</v>
      </c>
      <c r="H1294">
        <v>125</v>
      </c>
      <c r="I1294">
        <v>65</v>
      </c>
      <c r="J1294">
        <v>96</v>
      </c>
      <c r="K1294" t="s">
        <v>2291</v>
      </c>
      <c r="L1294" t="s">
        <v>14198</v>
      </c>
      <c r="M1294">
        <v>29.2</v>
      </c>
      <c r="O1294">
        <v>4630074149464</v>
      </c>
      <c r="Q1294" t="s">
        <v>1544</v>
      </c>
      <c r="R1294" t="s">
        <v>1869</v>
      </c>
      <c r="S1294">
        <v>10</v>
      </c>
      <c r="U1294" t="s">
        <v>14199</v>
      </c>
      <c r="V1294" t="s">
        <v>13442</v>
      </c>
      <c r="Z1294" t="s">
        <v>14233</v>
      </c>
      <c r="AA1294" t="s">
        <v>14234</v>
      </c>
      <c r="AB1294">
        <v>18349</v>
      </c>
      <c r="AC1294">
        <v>15291</v>
      </c>
      <c r="AD1294" t="s">
        <v>288</v>
      </c>
      <c r="AE1294">
        <v>0</v>
      </c>
      <c r="AF1294">
        <v>0</v>
      </c>
      <c r="AG1294" t="s">
        <v>14235</v>
      </c>
      <c r="AH1294" t="s">
        <v>14236</v>
      </c>
      <c r="AI1294" t="s">
        <v>14237</v>
      </c>
      <c r="AJ1294" t="s">
        <v>14238</v>
      </c>
      <c r="AK1294" t="s">
        <v>14239</v>
      </c>
      <c r="AL1294" t="s">
        <v>14240</v>
      </c>
      <c r="AM1294" t="s">
        <v>14241</v>
      </c>
      <c r="AN1294" t="s">
        <v>14242</v>
      </c>
      <c r="AO1294" t="s">
        <v>14243</v>
      </c>
      <c r="AP1294" t="s">
        <v>14244</v>
      </c>
      <c r="AQ1294" t="s">
        <v>14245</v>
      </c>
      <c r="AR1294" t="s">
        <v>14246</v>
      </c>
      <c r="AS1294" t="s">
        <v>14247</v>
      </c>
      <c r="AT1294" t="s">
        <v>14248</v>
      </c>
      <c r="AU1294" t="s">
        <v>14249</v>
      </c>
    </row>
    <row r="1295" spans="1:55" x14ac:dyDescent="0.3">
      <c r="A1295" t="s">
        <v>14250</v>
      </c>
      <c r="B1295" t="str">
        <f>"0002549.161"</f>
        <v>0002549.161</v>
      </c>
      <c r="C1295" t="s">
        <v>14139</v>
      </c>
      <c r="D1295" t="s">
        <v>4256</v>
      </c>
      <c r="E1295">
        <v>1260</v>
      </c>
      <c r="F1295">
        <v>700</v>
      </c>
      <c r="G1295">
        <v>115</v>
      </c>
      <c r="H1295">
        <v>124</v>
      </c>
      <c r="I1295">
        <v>64</v>
      </c>
      <c r="J1295">
        <v>120</v>
      </c>
      <c r="K1295" t="s">
        <v>14003</v>
      </c>
      <c r="L1295" s="1">
        <v>45831</v>
      </c>
      <c r="M1295">
        <v>23</v>
      </c>
      <c r="O1295">
        <v>4670130100695</v>
      </c>
      <c r="Q1295" t="s">
        <v>88</v>
      </c>
      <c r="S1295">
        <v>10</v>
      </c>
      <c r="U1295" t="s">
        <v>14004</v>
      </c>
      <c r="V1295" t="s">
        <v>1122</v>
      </c>
      <c r="Y1295">
        <v>9403500009</v>
      </c>
      <c r="Z1295" t="s">
        <v>14251</v>
      </c>
      <c r="AA1295" t="s">
        <v>14252</v>
      </c>
      <c r="AB1295">
        <v>7490</v>
      </c>
      <c r="AC1295">
        <v>6242</v>
      </c>
      <c r="AD1295" t="s">
        <v>288</v>
      </c>
      <c r="AE1295">
        <v>0</v>
      </c>
      <c r="AF1295">
        <v>0</v>
      </c>
      <c r="AG1295" t="s">
        <v>14253</v>
      </c>
      <c r="AH1295" t="s">
        <v>14254</v>
      </c>
      <c r="AI1295" t="s">
        <v>14255</v>
      </c>
      <c r="AJ1295" t="s">
        <v>14256</v>
      </c>
      <c r="AK1295" t="s">
        <v>14257</v>
      </c>
      <c r="AL1295" t="s">
        <v>14258</v>
      </c>
      <c r="AM1295" t="s">
        <v>14259</v>
      </c>
      <c r="AN1295" t="s">
        <v>14260</v>
      </c>
      <c r="AO1295" t="s">
        <v>14261</v>
      </c>
      <c r="AP1295" t="s">
        <v>14262</v>
      </c>
    </row>
    <row r="1296" spans="1:55" x14ac:dyDescent="0.3">
      <c r="A1296" t="s">
        <v>14263</v>
      </c>
      <c r="B1296" t="str">
        <f>"0001033.161"</f>
        <v>0001033.161</v>
      </c>
      <c r="C1296" t="s">
        <v>14139</v>
      </c>
      <c r="D1296" t="s">
        <v>1050</v>
      </c>
      <c r="E1296">
        <v>1760</v>
      </c>
      <c r="F1296">
        <v>720</v>
      </c>
      <c r="G1296">
        <v>210</v>
      </c>
      <c r="H1296">
        <v>170</v>
      </c>
      <c r="I1296">
        <v>60</v>
      </c>
      <c r="J1296">
        <v>110</v>
      </c>
      <c r="K1296" t="s">
        <v>1051</v>
      </c>
      <c r="L1296" t="s">
        <v>1094</v>
      </c>
      <c r="M1296">
        <v>74.099999999999994</v>
      </c>
      <c r="N1296">
        <v>0.5</v>
      </c>
      <c r="O1296">
        <v>4630074149747</v>
      </c>
      <c r="Q1296" t="s">
        <v>88</v>
      </c>
      <c r="S1296">
        <v>10</v>
      </c>
      <c r="U1296" t="s">
        <v>1053</v>
      </c>
      <c r="V1296" t="s">
        <v>1054</v>
      </c>
      <c r="Y1296">
        <v>9403500001</v>
      </c>
      <c r="Z1296" t="s">
        <v>14264</v>
      </c>
      <c r="AA1296" t="s">
        <v>14265</v>
      </c>
      <c r="AB1296">
        <v>17900</v>
      </c>
      <c r="AC1296">
        <v>14917</v>
      </c>
      <c r="AD1296" t="s">
        <v>1057</v>
      </c>
      <c r="AE1296">
        <v>0</v>
      </c>
      <c r="AF1296">
        <v>0</v>
      </c>
      <c r="AG1296" t="s">
        <v>14266</v>
      </c>
      <c r="AH1296" t="s">
        <v>14267</v>
      </c>
      <c r="AI1296" t="s">
        <v>14268</v>
      </c>
      <c r="AJ1296" t="s">
        <v>14269</v>
      </c>
      <c r="AK1296" t="s">
        <v>14270</v>
      </c>
      <c r="AL1296" t="s">
        <v>14271</v>
      </c>
      <c r="AM1296" t="s">
        <v>14272</v>
      </c>
      <c r="AN1296" t="s">
        <v>14273</v>
      </c>
      <c r="AO1296" t="s">
        <v>14274</v>
      </c>
      <c r="AP1296" t="s">
        <v>14275</v>
      </c>
      <c r="AQ1296" t="s">
        <v>14276</v>
      </c>
      <c r="AR1296" t="s">
        <v>14277</v>
      </c>
      <c r="AS1296" t="s">
        <v>14278</v>
      </c>
      <c r="AT1296" t="s">
        <v>14279</v>
      </c>
      <c r="AU1296" t="s">
        <v>14280</v>
      </c>
      <c r="AV1296" t="s">
        <v>14281</v>
      </c>
    </row>
    <row r="1297" spans="1:47" x14ac:dyDescent="0.3">
      <c r="A1297" t="s">
        <v>14282</v>
      </c>
      <c r="B1297" t="str">
        <f>"0002551.9"</f>
        <v>0002551.9</v>
      </c>
      <c r="C1297" t="s">
        <v>304</v>
      </c>
      <c r="D1297" t="s">
        <v>4256</v>
      </c>
      <c r="E1297">
        <v>1260</v>
      </c>
      <c r="F1297">
        <v>700</v>
      </c>
      <c r="G1297">
        <v>155</v>
      </c>
      <c r="H1297">
        <v>123</v>
      </c>
      <c r="I1297">
        <v>65</v>
      </c>
      <c r="J1297">
        <v>105</v>
      </c>
      <c r="K1297" t="s">
        <v>14283</v>
      </c>
      <c r="L1297" t="s">
        <v>3715</v>
      </c>
      <c r="M1297">
        <v>48.6</v>
      </c>
      <c r="N1297">
        <v>0.5</v>
      </c>
      <c r="O1297">
        <v>4630074149723</v>
      </c>
      <c r="Q1297" t="s">
        <v>88</v>
      </c>
      <c r="S1297">
        <v>10</v>
      </c>
      <c r="U1297" t="s">
        <v>14284</v>
      </c>
      <c r="V1297" t="s">
        <v>1122</v>
      </c>
      <c r="Y1297">
        <v>9403500009</v>
      </c>
      <c r="Z1297" t="s">
        <v>14285</v>
      </c>
      <c r="AA1297" t="s">
        <v>14286</v>
      </c>
      <c r="AB1297">
        <v>9750</v>
      </c>
      <c r="AC1297">
        <v>8125</v>
      </c>
      <c r="AD1297" t="s">
        <v>288</v>
      </c>
      <c r="AE1297">
        <v>0</v>
      </c>
      <c r="AF1297">
        <v>0</v>
      </c>
      <c r="AG1297" t="s">
        <v>14287</v>
      </c>
      <c r="AH1297" t="s">
        <v>14288</v>
      </c>
      <c r="AI1297" t="s">
        <v>14289</v>
      </c>
      <c r="AJ1297" t="s">
        <v>14290</v>
      </c>
      <c r="AK1297" t="s">
        <v>14291</v>
      </c>
      <c r="AL1297" t="s">
        <v>14292</v>
      </c>
      <c r="AM1297" t="s">
        <v>14293</v>
      </c>
      <c r="AN1297" t="s">
        <v>14294</v>
      </c>
      <c r="AO1297" t="s">
        <v>14295</v>
      </c>
      <c r="AP1297" t="s">
        <v>14296</v>
      </c>
      <c r="AQ1297" t="s">
        <v>14297</v>
      </c>
      <c r="AR1297" t="s">
        <v>14298</v>
      </c>
      <c r="AS1297" t="s">
        <v>14299</v>
      </c>
      <c r="AT1297" t="s">
        <v>14300</v>
      </c>
      <c r="AU1297" t="s">
        <v>14301</v>
      </c>
    </row>
    <row r="1298" spans="1:47" x14ac:dyDescent="0.3">
      <c r="A1298" t="s">
        <v>14302</v>
      </c>
      <c r="B1298" t="str">
        <f>"0003136-04"</f>
        <v>0003136-04</v>
      </c>
      <c r="C1298" t="s">
        <v>304</v>
      </c>
      <c r="D1298" t="s">
        <v>280</v>
      </c>
      <c r="E1298">
        <v>1300</v>
      </c>
      <c r="F1298">
        <v>800</v>
      </c>
      <c r="G1298">
        <v>170</v>
      </c>
      <c r="H1298">
        <v>124</v>
      </c>
      <c r="I1298">
        <v>67</v>
      </c>
      <c r="J1298">
        <v>107</v>
      </c>
      <c r="K1298" t="s">
        <v>11920</v>
      </c>
      <c r="L1298" s="1">
        <v>45712</v>
      </c>
      <c r="M1298">
        <v>22.8</v>
      </c>
      <c r="O1298">
        <v>4630074149983</v>
      </c>
      <c r="Q1298" t="s">
        <v>1544</v>
      </c>
      <c r="R1298" t="s">
        <v>1869</v>
      </c>
      <c r="S1298">
        <v>10</v>
      </c>
      <c r="U1298" t="s">
        <v>14303</v>
      </c>
      <c r="V1298" t="s">
        <v>1199</v>
      </c>
      <c r="Y1298">
        <v>9403500009</v>
      </c>
      <c r="Z1298" t="s">
        <v>14304</v>
      </c>
      <c r="AA1298" t="s">
        <v>14305</v>
      </c>
      <c r="AB1298">
        <v>14889</v>
      </c>
      <c r="AC1298">
        <v>12408</v>
      </c>
      <c r="AD1298" t="s">
        <v>288</v>
      </c>
      <c r="AE1298">
        <v>0</v>
      </c>
      <c r="AF1298">
        <v>11</v>
      </c>
      <c r="AG1298" t="s">
        <v>14306</v>
      </c>
      <c r="AH1298" t="s">
        <v>14307</v>
      </c>
      <c r="AI1298" t="s">
        <v>14308</v>
      </c>
      <c r="AJ1298" t="s">
        <v>14309</v>
      </c>
      <c r="AK1298" t="s">
        <v>14310</v>
      </c>
      <c r="AL1298" t="s">
        <v>14311</v>
      </c>
      <c r="AM1298" t="s">
        <v>14312</v>
      </c>
      <c r="AN1298" t="s">
        <v>14313</v>
      </c>
      <c r="AO1298" t="s">
        <v>14314</v>
      </c>
      <c r="AP1298" t="s">
        <v>14315</v>
      </c>
    </row>
    <row r="1299" spans="1:47" x14ac:dyDescent="0.3">
      <c r="A1299" t="s">
        <v>14316</v>
      </c>
      <c r="B1299" t="str">
        <f>"0002068.9"</f>
        <v>0002068.9</v>
      </c>
      <c r="C1299" t="s">
        <v>304</v>
      </c>
      <c r="D1299" t="s">
        <v>1050</v>
      </c>
      <c r="E1299">
        <v>2330</v>
      </c>
      <c r="F1299">
        <v>550</v>
      </c>
      <c r="G1299">
        <v>360</v>
      </c>
      <c r="I1299">
        <v>100</v>
      </c>
      <c r="J1299">
        <v>240</v>
      </c>
      <c r="K1299">
        <v>0</v>
      </c>
      <c r="L1299">
        <v>116</v>
      </c>
      <c r="M1299">
        <v>112</v>
      </c>
      <c r="N1299">
        <v>0.25</v>
      </c>
      <c r="O1299">
        <v>4630055620791</v>
      </c>
      <c r="Q1299" t="s">
        <v>1544</v>
      </c>
      <c r="R1299" t="s">
        <v>7672</v>
      </c>
      <c r="S1299">
        <v>20</v>
      </c>
      <c r="U1299" t="s">
        <v>14317</v>
      </c>
      <c r="V1299" t="s">
        <v>2103</v>
      </c>
      <c r="Y1299">
        <v>9403601001</v>
      </c>
      <c r="Z1299" t="s">
        <v>14318</v>
      </c>
      <c r="AA1299" t="s">
        <v>14319</v>
      </c>
      <c r="AB1299">
        <v>24990</v>
      </c>
      <c r="AC1299">
        <v>20825</v>
      </c>
      <c r="AD1299" t="s">
        <v>1539</v>
      </c>
      <c r="AE1299">
        <v>0</v>
      </c>
      <c r="AF1299">
        <v>0</v>
      </c>
      <c r="AG1299" t="s">
        <v>14320</v>
      </c>
      <c r="AH1299" t="s">
        <v>14321</v>
      </c>
      <c r="AI1299" t="s">
        <v>14322</v>
      </c>
      <c r="AJ1299" t="s">
        <v>14323</v>
      </c>
      <c r="AK1299" t="s">
        <v>14324</v>
      </c>
      <c r="AL1299" t="s">
        <v>14325</v>
      </c>
    </row>
    <row r="1300" spans="1:47" x14ac:dyDescent="0.3">
      <c r="A1300" t="s">
        <v>14326</v>
      </c>
      <c r="B1300" t="str">
        <f>"0002068.55"</f>
        <v>0002068.55</v>
      </c>
      <c r="C1300" t="s">
        <v>1718</v>
      </c>
      <c r="D1300" t="s">
        <v>1050</v>
      </c>
      <c r="E1300">
        <v>2330</v>
      </c>
      <c r="F1300">
        <v>550</v>
      </c>
      <c r="G1300">
        <v>360</v>
      </c>
      <c r="I1300">
        <v>100</v>
      </c>
      <c r="J1300">
        <v>240</v>
      </c>
      <c r="K1300">
        <v>0</v>
      </c>
      <c r="L1300">
        <v>116</v>
      </c>
      <c r="M1300">
        <v>112</v>
      </c>
      <c r="N1300">
        <v>0.25</v>
      </c>
      <c r="O1300">
        <v>4630055620807</v>
      </c>
      <c r="Q1300" t="s">
        <v>1544</v>
      </c>
      <c r="R1300" t="s">
        <v>7672</v>
      </c>
      <c r="S1300">
        <v>20</v>
      </c>
      <c r="U1300" t="s">
        <v>14317</v>
      </c>
      <c r="V1300" t="s">
        <v>2103</v>
      </c>
      <c r="Y1300">
        <v>9403601001</v>
      </c>
      <c r="Z1300" t="s">
        <v>14327</v>
      </c>
      <c r="AA1300" t="s">
        <v>14328</v>
      </c>
      <c r="AB1300">
        <v>24990</v>
      </c>
      <c r="AC1300">
        <v>20825</v>
      </c>
      <c r="AD1300" t="s">
        <v>1539</v>
      </c>
      <c r="AE1300">
        <v>0</v>
      </c>
      <c r="AF1300">
        <v>2</v>
      </c>
      <c r="AG1300" t="s">
        <v>14329</v>
      </c>
      <c r="AH1300" t="s">
        <v>14330</v>
      </c>
      <c r="AI1300" t="s">
        <v>14331</v>
      </c>
      <c r="AJ1300" t="s">
        <v>14332</v>
      </c>
      <c r="AK1300" t="s">
        <v>14333</v>
      </c>
      <c r="AL1300" t="s">
        <v>14334</v>
      </c>
    </row>
    <row r="1301" spans="1:47" x14ac:dyDescent="0.3">
      <c r="A1301" t="s">
        <v>14335</v>
      </c>
      <c r="B1301" t="str">
        <f>"0002069.55"</f>
        <v>0002069.55</v>
      </c>
      <c r="C1301" t="s">
        <v>1718</v>
      </c>
      <c r="D1301" t="s">
        <v>1050</v>
      </c>
      <c r="E1301">
        <v>2330</v>
      </c>
      <c r="F1301">
        <v>550</v>
      </c>
      <c r="G1301">
        <v>300</v>
      </c>
      <c r="I1301">
        <v>52</v>
      </c>
      <c r="J1301">
        <v>240</v>
      </c>
      <c r="K1301">
        <v>0</v>
      </c>
      <c r="L1301">
        <v>63</v>
      </c>
      <c r="M1301">
        <v>61</v>
      </c>
      <c r="N1301">
        <v>0.5</v>
      </c>
      <c r="O1301">
        <v>4630055620821</v>
      </c>
      <c r="Q1301" t="s">
        <v>1544</v>
      </c>
      <c r="R1301" t="s">
        <v>7672</v>
      </c>
      <c r="S1301">
        <v>20</v>
      </c>
      <c r="U1301" t="s">
        <v>14336</v>
      </c>
      <c r="V1301" t="s">
        <v>1179</v>
      </c>
      <c r="Y1301">
        <v>9403601001</v>
      </c>
      <c r="Z1301" t="s">
        <v>14337</v>
      </c>
      <c r="AA1301" t="s">
        <v>14338</v>
      </c>
      <c r="AB1301">
        <v>9990</v>
      </c>
      <c r="AC1301">
        <v>8325</v>
      </c>
      <c r="AD1301" t="s">
        <v>1539</v>
      </c>
      <c r="AE1301">
        <v>0</v>
      </c>
      <c r="AF1301">
        <v>0</v>
      </c>
      <c r="AG1301" t="s">
        <v>14339</v>
      </c>
      <c r="AH1301" t="s">
        <v>14340</v>
      </c>
      <c r="AI1301" t="s">
        <v>14341</v>
      </c>
      <c r="AJ1301" t="s">
        <v>14342</v>
      </c>
      <c r="AK1301" t="s">
        <v>14343</v>
      </c>
      <c r="AL1301" t="s">
        <v>14344</v>
      </c>
    </row>
    <row r="1302" spans="1:47" x14ac:dyDescent="0.3">
      <c r="A1302" t="s">
        <v>14345</v>
      </c>
      <c r="B1302" t="str">
        <f>"0002092.129"</f>
        <v>0002092.129</v>
      </c>
      <c r="C1302" t="s">
        <v>7725</v>
      </c>
      <c r="D1302" t="s">
        <v>1050</v>
      </c>
      <c r="E1302">
        <v>650</v>
      </c>
      <c r="F1302">
        <v>385</v>
      </c>
      <c r="G1302">
        <v>60</v>
      </c>
      <c r="I1302">
        <v>80</v>
      </c>
      <c r="J1302">
        <v>36</v>
      </c>
      <c r="K1302">
        <v>0</v>
      </c>
      <c r="L1302" s="1">
        <v>45693</v>
      </c>
      <c r="M1302">
        <v>4.8</v>
      </c>
      <c r="O1302">
        <v>4630055621651</v>
      </c>
      <c r="Q1302" t="s">
        <v>1544</v>
      </c>
      <c r="R1302" t="s">
        <v>7672</v>
      </c>
      <c r="S1302">
        <v>20</v>
      </c>
      <c r="U1302" t="s">
        <v>11513</v>
      </c>
      <c r="V1302" t="s">
        <v>8121</v>
      </c>
      <c r="Y1302">
        <v>9403601001</v>
      </c>
      <c r="Z1302" t="s">
        <v>14346</v>
      </c>
      <c r="AA1302" t="s">
        <v>14347</v>
      </c>
      <c r="AB1302">
        <v>1450</v>
      </c>
      <c r="AC1302">
        <v>1208</v>
      </c>
      <c r="AD1302" t="s">
        <v>8109</v>
      </c>
      <c r="AE1302">
        <v>0</v>
      </c>
      <c r="AF1302">
        <v>0</v>
      </c>
      <c r="AG1302" t="s">
        <v>14348</v>
      </c>
      <c r="AH1302" t="s">
        <v>14349</v>
      </c>
    </row>
    <row r="1303" spans="1:47" x14ac:dyDescent="0.3">
      <c r="A1303" t="s">
        <v>14350</v>
      </c>
      <c r="B1303" t="str">
        <f>"0002092.114"</f>
        <v>0002092.114</v>
      </c>
      <c r="C1303" t="s">
        <v>7747</v>
      </c>
      <c r="D1303" t="s">
        <v>1050</v>
      </c>
      <c r="E1303">
        <v>650</v>
      </c>
      <c r="F1303">
        <v>385</v>
      </c>
      <c r="G1303">
        <v>60</v>
      </c>
      <c r="I1303">
        <v>80</v>
      </c>
      <c r="J1303">
        <v>36</v>
      </c>
      <c r="K1303">
        <v>0</v>
      </c>
      <c r="L1303" s="1">
        <v>45693</v>
      </c>
      <c r="M1303">
        <v>4.8</v>
      </c>
      <c r="O1303">
        <v>4630055621668</v>
      </c>
      <c r="Q1303" t="s">
        <v>1544</v>
      </c>
      <c r="R1303" t="s">
        <v>7672</v>
      </c>
      <c r="S1303">
        <v>20</v>
      </c>
      <c r="U1303" t="s">
        <v>11513</v>
      </c>
      <c r="V1303" t="s">
        <v>8121</v>
      </c>
      <c r="Y1303">
        <v>9403601001</v>
      </c>
      <c r="Z1303" t="s">
        <v>14351</v>
      </c>
      <c r="AA1303" t="s">
        <v>14352</v>
      </c>
      <c r="AB1303">
        <v>1450</v>
      </c>
      <c r="AC1303">
        <v>1208</v>
      </c>
      <c r="AD1303" t="s">
        <v>8109</v>
      </c>
      <c r="AE1303">
        <v>0</v>
      </c>
      <c r="AF1303">
        <v>2</v>
      </c>
      <c r="AG1303" t="s">
        <v>14353</v>
      </c>
      <c r="AH1303" t="s">
        <v>14354</v>
      </c>
    </row>
    <row r="1304" spans="1:47" x14ac:dyDescent="0.3">
      <c r="A1304" t="s">
        <v>14355</v>
      </c>
      <c r="B1304" t="str">
        <f>"0002092.113"</f>
        <v>0002092.113</v>
      </c>
      <c r="C1304" t="s">
        <v>7763</v>
      </c>
      <c r="D1304" t="s">
        <v>1050</v>
      </c>
      <c r="E1304">
        <v>650</v>
      </c>
      <c r="F1304">
        <v>385</v>
      </c>
      <c r="G1304">
        <v>60</v>
      </c>
      <c r="I1304">
        <v>80</v>
      </c>
      <c r="J1304">
        <v>36</v>
      </c>
      <c r="K1304">
        <v>0</v>
      </c>
      <c r="L1304" s="1">
        <v>45693</v>
      </c>
      <c r="M1304">
        <v>4.8</v>
      </c>
      <c r="O1304">
        <v>4630055621682</v>
      </c>
      <c r="Q1304" t="s">
        <v>1544</v>
      </c>
      <c r="R1304" t="s">
        <v>7672</v>
      </c>
      <c r="S1304">
        <v>20</v>
      </c>
      <c r="U1304" t="s">
        <v>9982</v>
      </c>
      <c r="V1304" t="s">
        <v>8121</v>
      </c>
      <c r="Y1304">
        <v>9403601001</v>
      </c>
      <c r="Z1304" t="s">
        <v>14356</v>
      </c>
      <c r="AA1304" t="s">
        <v>14357</v>
      </c>
      <c r="AB1304">
        <v>1450</v>
      </c>
      <c r="AC1304">
        <v>1208</v>
      </c>
      <c r="AD1304" t="s">
        <v>8109</v>
      </c>
      <c r="AE1304">
        <v>0</v>
      </c>
      <c r="AF1304">
        <v>0</v>
      </c>
      <c r="AG1304" t="s">
        <v>14358</v>
      </c>
      <c r="AH1304" t="s">
        <v>14359</v>
      </c>
    </row>
    <row r="1305" spans="1:47" x14ac:dyDescent="0.3">
      <c r="A1305" t="s">
        <v>14360</v>
      </c>
      <c r="B1305" t="str">
        <f>"0002093.55"</f>
        <v>0002093.55</v>
      </c>
      <c r="C1305" t="s">
        <v>1718</v>
      </c>
      <c r="D1305" t="s">
        <v>1050</v>
      </c>
      <c r="E1305">
        <v>855</v>
      </c>
      <c r="F1305">
        <v>385</v>
      </c>
      <c r="G1305">
        <v>60</v>
      </c>
      <c r="I1305">
        <v>80</v>
      </c>
      <c r="J1305">
        <v>36</v>
      </c>
      <c r="K1305">
        <v>0</v>
      </c>
      <c r="L1305" s="1">
        <v>45814</v>
      </c>
      <c r="M1305">
        <v>6.2</v>
      </c>
      <c r="O1305">
        <v>4630055621699</v>
      </c>
      <c r="Q1305" t="s">
        <v>1544</v>
      </c>
      <c r="R1305" t="s">
        <v>7672</v>
      </c>
      <c r="S1305">
        <v>20</v>
      </c>
      <c r="U1305" t="s">
        <v>10033</v>
      </c>
      <c r="V1305" t="s">
        <v>8121</v>
      </c>
      <c r="Y1305">
        <v>9403601001</v>
      </c>
      <c r="Z1305" t="s">
        <v>14361</v>
      </c>
      <c r="AA1305" t="s">
        <v>14362</v>
      </c>
      <c r="AB1305">
        <v>1750</v>
      </c>
      <c r="AC1305">
        <v>1458</v>
      </c>
      <c r="AD1305" t="s">
        <v>8109</v>
      </c>
      <c r="AE1305">
        <v>0</v>
      </c>
      <c r="AF1305">
        <v>0</v>
      </c>
      <c r="AG1305" t="s">
        <v>14363</v>
      </c>
    </row>
    <row r="1306" spans="1:47" x14ac:dyDescent="0.3">
      <c r="A1306" t="s">
        <v>14364</v>
      </c>
      <c r="B1306" t="str">
        <f>"0002093.129"</f>
        <v>0002093.129</v>
      </c>
      <c r="C1306" t="s">
        <v>7725</v>
      </c>
      <c r="D1306" t="s">
        <v>1050</v>
      </c>
      <c r="E1306">
        <v>855</v>
      </c>
      <c r="F1306">
        <v>385</v>
      </c>
      <c r="G1306">
        <v>60</v>
      </c>
      <c r="I1306">
        <v>80</v>
      </c>
      <c r="J1306">
        <v>36</v>
      </c>
      <c r="K1306">
        <v>0</v>
      </c>
      <c r="L1306" s="1">
        <v>45814</v>
      </c>
      <c r="M1306">
        <v>6.2</v>
      </c>
      <c r="O1306">
        <v>4630055621705</v>
      </c>
      <c r="Q1306" t="s">
        <v>1544</v>
      </c>
      <c r="R1306" t="s">
        <v>7672</v>
      </c>
      <c r="S1306">
        <v>20</v>
      </c>
      <c r="U1306" t="s">
        <v>10033</v>
      </c>
      <c r="V1306" t="s">
        <v>8121</v>
      </c>
      <c r="Y1306">
        <v>9403601001</v>
      </c>
      <c r="Z1306" t="s">
        <v>14365</v>
      </c>
      <c r="AA1306" t="s">
        <v>14366</v>
      </c>
      <c r="AB1306">
        <v>1750</v>
      </c>
      <c r="AC1306">
        <v>1458</v>
      </c>
      <c r="AD1306" t="s">
        <v>8109</v>
      </c>
      <c r="AE1306">
        <v>0</v>
      </c>
      <c r="AF1306">
        <v>0</v>
      </c>
      <c r="AG1306" t="s">
        <v>14367</v>
      </c>
    </row>
    <row r="1307" spans="1:47" x14ac:dyDescent="0.3">
      <c r="A1307" t="s">
        <v>14368</v>
      </c>
      <c r="B1307" t="str">
        <f>"0002093.114"</f>
        <v>0002093.114</v>
      </c>
      <c r="C1307" t="s">
        <v>7747</v>
      </c>
      <c r="D1307" t="s">
        <v>1050</v>
      </c>
      <c r="E1307">
        <v>855</v>
      </c>
      <c r="F1307">
        <v>385</v>
      </c>
      <c r="G1307">
        <v>60</v>
      </c>
      <c r="I1307">
        <v>80</v>
      </c>
      <c r="J1307">
        <v>36</v>
      </c>
      <c r="K1307">
        <v>0</v>
      </c>
      <c r="L1307" s="1">
        <v>45814</v>
      </c>
      <c r="M1307">
        <v>6.2</v>
      </c>
      <c r="O1307">
        <v>4630055621712</v>
      </c>
      <c r="Q1307" t="s">
        <v>1544</v>
      </c>
      <c r="R1307" t="s">
        <v>7672</v>
      </c>
      <c r="S1307">
        <v>20</v>
      </c>
      <c r="U1307" t="s">
        <v>10033</v>
      </c>
      <c r="V1307" t="s">
        <v>8121</v>
      </c>
      <c r="Y1307">
        <v>9403601001</v>
      </c>
      <c r="Z1307" t="s">
        <v>14369</v>
      </c>
      <c r="AA1307" t="s">
        <v>14370</v>
      </c>
      <c r="AB1307">
        <v>1750</v>
      </c>
      <c r="AC1307">
        <v>1458</v>
      </c>
      <c r="AD1307" t="s">
        <v>8109</v>
      </c>
      <c r="AE1307">
        <v>0</v>
      </c>
      <c r="AF1307">
        <v>0</v>
      </c>
      <c r="AG1307" t="s">
        <v>14371</v>
      </c>
    </row>
    <row r="1308" spans="1:47" x14ac:dyDescent="0.3">
      <c r="A1308" t="s">
        <v>14372</v>
      </c>
      <c r="B1308" t="str">
        <f>"0002093.113"</f>
        <v>0002093.113</v>
      </c>
      <c r="C1308" t="s">
        <v>7763</v>
      </c>
      <c r="D1308" t="s">
        <v>1050</v>
      </c>
      <c r="E1308">
        <v>855</v>
      </c>
      <c r="F1308">
        <v>385</v>
      </c>
      <c r="G1308">
        <v>60</v>
      </c>
      <c r="I1308">
        <v>80</v>
      </c>
      <c r="J1308">
        <v>36</v>
      </c>
      <c r="K1308">
        <v>0</v>
      </c>
      <c r="L1308" s="1">
        <v>45814</v>
      </c>
      <c r="M1308">
        <v>6.2</v>
      </c>
      <c r="O1308">
        <v>4630055621736</v>
      </c>
      <c r="Q1308" t="s">
        <v>1544</v>
      </c>
      <c r="R1308" t="s">
        <v>7672</v>
      </c>
      <c r="S1308">
        <v>20</v>
      </c>
      <c r="U1308" t="s">
        <v>10033</v>
      </c>
      <c r="V1308" t="s">
        <v>8121</v>
      </c>
      <c r="Y1308">
        <v>9403601001</v>
      </c>
      <c r="Z1308" t="s">
        <v>14373</v>
      </c>
      <c r="AA1308" t="s">
        <v>14374</v>
      </c>
      <c r="AB1308">
        <v>1750</v>
      </c>
      <c r="AC1308">
        <v>1458</v>
      </c>
      <c r="AD1308" t="s">
        <v>8109</v>
      </c>
      <c r="AE1308">
        <v>0</v>
      </c>
      <c r="AF1308">
        <v>0</v>
      </c>
      <c r="AG1308" t="s">
        <v>14375</v>
      </c>
    </row>
    <row r="1309" spans="1:47" x14ac:dyDescent="0.3">
      <c r="A1309" t="s">
        <v>14376</v>
      </c>
      <c r="B1309" t="str">
        <f>"0003132-04"</f>
        <v>0003132-04</v>
      </c>
      <c r="C1309" t="s">
        <v>304</v>
      </c>
      <c r="D1309" t="s">
        <v>280</v>
      </c>
      <c r="E1309">
        <v>1290</v>
      </c>
      <c r="F1309">
        <v>800</v>
      </c>
      <c r="G1309">
        <v>150</v>
      </c>
      <c r="H1309">
        <v>126</v>
      </c>
      <c r="I1309">
        <v>73</v>
      </c>
      <c r="J1309">
        <v>103</v>
      </c>
      <c r="K1309" t="s">
        <v>14377</v>
      </c>
      <c r="L1309">
        <v>16</v>
      </c>
      <c r="M1309">
        <v>14</v>
      </c>
      <c r="O1309">
        <v>4630074149594</v>
      </c>
      <c r="Q1309" t="s">
        <v>88</v>
      </c>
      <c r="S1309">
        <v>10</v>
      </c>
      <c r="U1309" t="s">
        <v>14378</v>
      </c>
      <c r="V1309" t="s">
        <v>854</v>
      </c>
      <c r="Y1309">
        <v>9403500009</v>
      </c>
      <c r="Z1309" t="s">
        <v>14379</v>
      </c>
      <c r="AA1309" t="s">
        <v>14380</v>
      </c>
      <c r="AB1309">
        <v>8903</v>
      </c>
      <c r="AC1309">
        <v>7419</v>
      </c>
      <c r="AD1309" t="s">
        <v>288</v>
      </c>
      <c r="AE1309">
        <v>0</v>
      </c>
      <c r="AF1309">
        <v>0</v>
      </c>
      <c r="AG1309" t="s">
        <v>14381</v>
      </c>
      <c r="AH1309" t="s">
        <v>14382</v>
      </c>
      <c r="AI1309" t="s">
        <v>14383</v>
      </c>
      <c r="AJ1309" t="s">
        <v>14384</v>
      </c>
      <c r="AK1309" t="s">
        <v>14385</v>
      </c>
      <c r="AL1309" t="s">
        <v>14386</v>
      </c>
      <c r="AM1309" t="s">
        <v>14387</v>
      </c>
      <c r="AN1309" t="s">
        <v>14388</v>
      </c>
      <c r="AO1309" t="s">
        <v>14389</v>
      </c>
      <c r="AP1309" t="s">
        <v>14390</v>
      </c>
      <c r="AQ1309" t="s">
        <v>14391</v>
      </c>
      <c r="AR1309" t="s">
        <v>14392</v>
      </c>
    </row>
    <row r="1310" spans="1:47" x14ac:dyDescent="0.3">
      <c r="A1310" t="s">
        <v>14393</v>
      </c>
      <c r="B1310" t="str">
        <f>"0003133-04"</f>
        <v>0003133-04</v>
      </c>
      <c r="C1310" t="s">
        <v>304</v>
      </c>
      <c r="D1310" t="s">
        <v>280</v>
      </c>
      <c r="E1310">
        <v>1290</v>
      </c>
      <c r="F1310">
        <v>800</v>
      </c>
      <c r="G1310">
        <v>150</v>
      </c>
      <c r="H1310">
        <v>126</v>
      </c>
      <c r="I1310">
        <v>73</v>
      </c>
      <c r="J1310">
        <v>102</v>
      </c>
      <c r="K1310" t="s">
        <v>871</v>
      </c>
      <c r="L1310">
        <v>16</v>
      </c>
      <c r="M1310">
        <v>14</v>
      </c>
      <c r="O1310">
        <v>4630074149600</v>
      </c>
      <c r="Q1310" t="s">
        <v>88</v>
      </c>
      <c r="S1310">
        <v>10</v>
      </c>
      <c r="U1310" t="s">
        <v>14394</v>
      </c>
      <c r="V1310" t="s">
        <v>854</v>
      </c>
      <c r="Y1310">
        <v>9403500009</v>
      </c>
      <c r="Z1310" t="s">
        <v>14395</v>
      </c>
      <c r="AA1310" t="s">
        <v>14396</v>
      </c>
      <c r="AB1310">
        <v>8903</v>
      </c>
      <c r="AC1310">
        <v>7419</v>
      </c>
      <c r="AD1310" t="s">
        <v>288</v>
      </c>
      <c r="AE1310">
        <v>0</v>
      </c>
      <c r="AF1310">
        <v>0</v>
      </c>
      <c r="AG1310" t="s">
        <v>14397</v>
      </c>
      <c r="AH1310" t="s">
        <v>14398</v>
      </c>
      <c r="AI1310" t="s">
        <v>14399</v>
      </c>
      <c r="AJ1310" t="s">
        <v>14400</v>
      </c>
      <c r="AK1310" t="s">
        <v>14401</v>
      </c>
      <c r="AL1310" t="s">
        <v>14402</v>
      </c>
      <c r="AM1310" t="s">
        <v>14403</v>
      </c>
      <c r="AN1310" t="s">
        <v>14404</v>
      </c>
      <c r="AO1310" t="s">
        <v>14405</v>
      </c>
      <c r="AP1310" t="s">
        <v>14406</v>
      </c>
      <c r="AQ1310" t="s">
        <v>14407</v>
      </c>
      <c r="AR1310" t="s">
        <v>14408</v>
      </c>
    </row>
    <row r="1311" spans="1:47" x14ac:dyDescent="0.3">
      <c r="A1311" t="s">
        <v>14409</v>
      </c>
      <c r="B1311" t="str">
        <f>"0003135-04"</f>
        <v>0003135-04</v>
      </c>
      <c r="C1311" t="s">
        <v>304</v>
      </c>
      <c r="D1311" t="s">
        <v>280</v>
      </c>
      <c r="E1311">
        <v>1290</v>
      </c>
      <c r="F1311">
        <v>800</v>
      </c>
      <c r="G1311">
        <v>150</v>
      </c>
      <c r="H1311">
        <v>126</v>
      </c>
      <c r="I1311">
        <v>73</v>
      </c>
      <c r="J1311">
        <v>100</v>
      </c>
      <c r="K1311" t="s">
        <v>1496</v>
      </c>
      <c r="L1311">
        <v>16</v>
      </c>
      <c r="M1311">
        <v>14</v>
      </c>
      <c r="O1311">
        <v>4630074149617</v>
      </c>
      <c r="Q1311" t="s">
        <v>88</v>
      </c>
      <c r="S1311">
        <v>10</v>
      </c>
      <c r="U1311" t="s">
        <v>14410</v>
      </c>
      <c r="V1311" t="s">
        <v>854</v>
      </c>
      <c r="Y1311">
        <v>9403500009</v>
      </c>
      <c r="Z1311" t="s">
        <v>14411</v>
      </c>
      <c r="AA1311" t="s">
        <v>14412</v>
      </c>
      <c r="AB1311">
        <v>8903</v>
      </c>
      <c r="AC1311">
        <v>7419</v>
      </c>
      <c r="AD1311" t="s">
        <v>288</v>
      </c>
      <c r="AE1311">
        <v>0</v>
      </c>
      <c r="AF1311">
        <v>0</v>
      </c>
      <c r="AG1311" t="s">
        <v>14413</v>
      </c>
      <c r="AH1311" t="s">
        <v>14414</v>
      </c>
      <c r="AI1311" t="s">
        <v>14415</v>
      </c>
      <c r="AJ1311" t="s">
        <v>14416</v>
      </c>
      <c r="AK1311" t="s">
        <v>14417</v>
      </c>
      <c r="AL1311" t="s">
        <v>14418</v>
      </c>
      <c r="AM1311" t="s">
        <v>14419</v>
      </c>
      <c r="AN1311" t="s">
        <v>14420</v>
      </c>
      <c r="AO1311" t="s">
        <v>14421</v>
      </c>
      <c r="AP1311" t="s">
        <v>14422</v>
      </c>
      <c r="AQ1311" t="s">
        <v>14423</v>
      </c>
      <c r="AR1311" t="s">
        <v>14424</v>
      </c>
    </row>
    <row r="1312" spans="1:47" x14ac:dyDescent="0.3">
      <c r="A1312" t="s">
        <v>14425</v>
      </c>
      <c r="B1312" t="str">
        <f>"0003111"</f>
        <v>0003111</v>
      </c>
      <c r="C1312" t="s">
        <v>345</v>
      </c>
      <c r="D1312" t="s">
        <v>280</v>
      </c>
      <c r="E1312">
        <v>1140</v>
      </c>
      <c r="F1312">
        <v>340</v>
      </c>
      <c r="G1312">
        <v>100</v>
      </c>
      <c r="K1312">
        <v>0</v>
      </c>
      <c r="L1312" s="1">
        <v>45783</v>
      </c>
      <c r="M1312">
        <v>5.6</v>
      </c>
      <c r="O1312">
        <v>4630074148313</v>
      </c>
      <c r="Q1312" t="s">
        <v>1544</v>
      </c>
      <c r="S1312">
        <v>20</v>
      </c>
      <c r="U1312" t="s">
        <v>12771</v>
      </c>
      <c r="V1312" t="s">
        <v>7003</v>
      </c>
      <c r="Y1312">
        <v>9403910000</v>
      </c>
      <c r="Z1312" t="s">
        <v>14426</v>
      </c>
      <c r="AA1312" t="s">
        <v>14427</v>
      </c>
      <c r="AB1312">
        <v>2780</v>
      </c>
      <c r="AC1312">
        <v>2317</v>
      </c>
      <c r="AD1312" t="s">
        <v>3477</v>
      </c>
      <c r="AE1312">
        <v>0</v>
      </c>
      <c r="AF1312">
        <v>0</v>
      </c>
      <c r="AG1312" t="s">
        <v>14428</v>
      </c>
      <c r="AH1312" t="s">
        <v>14429</v>
      </c>
      <c r="AI1312" t="s">
        <v>14430</v>
      </c>
    </row>
    <row r="1313" spans="1:52" x14ac:dyDescent="0.3">
      <c r="A1313" t="s">
        <v>14431</v>
      </c>
      <c r="B1313" t="str">
        <f>"0002555.51"</f>
        <v>0002555.51</v>
      </c>
      <c r="C1313" t="s">
        <v>1718</v>
      </c>
      <c r="D1313" t="s">
        <v>1050</v>
      </c>
      <c r="E1313">
        <v>1230</v>
      </c>
      <c r="F1313">
        <v>85</v>
      </c>
      <c r="G1313">
        <v>590</v>
      </c>
      <c r="I1313">
        <v>120</v>
      </c>
      <c r="J1313">
        <v>82</v>
      </c>
      <c r="K1313">
        <v>0</v>
      </c>
      <c r="L1313" s="1">
        <v>45673</v>
      </c>
      <c r="M1313">
        <v>14.8</v>
      </c>
      <c r="O1313">
        <v>4630074149785</v>
      </c>
      <c r="Q1313" t="s">
        <v>1544</v>
      </c>
      <c r="R1313" t="s">
        <v>4004</v>
      </c>
      <c r="S1313">
        <v>20</v>
      </c>
      <c r="U1313" t="s">
        <v>14432</v>
      </c>
      <c r="V1313" t="s">
        <v>4040</v>
      </c>
      <c r="Y1313">
        <v>9403105100</v>
      </c>
      <c r="Z1313" t="s">
        <v>14433</v>
      </c>
      <c r="AA1313" t="s">
        <v>14434</v>
      </c>
      <c r="AB1313">
        <v>9962</v>
      </c>
      <c r="AC1313">
        <v>8302</v>
      </c>
      <c r="AD1313" t="s">
        <v>3841</v>
      </c>
      <c r="AE1313">
        <v>0</v>
      </c>
      <c r="AF1313">
        <v>0</v>
      </c>
      <c r="AG1313" t="s">
        <v>14435</v>
      </c>
      <c r="AH1313" t="s">
        <v>14436</v>
      </c>
      <c r="AI1313" t="s">
        <v>14437</v>
      </c>
      <c r="AJ1313" t="s">
        <v>14438</v>
      </c>
      <c r="AK1313" t="s">
        <v>14439</v>
      </c>
      <c r="AL1313" t="s">
        <v>14440</v>
      </c>
      <c r="AM1313" t="s">
        <v>14441</v>
      </c>
      <c r="AN1313" t="s">
        <v>14442</v>
      </c>
      <c r="AO1313" t="s">
        <v>14443</v>
      </c>
      <c r="AP1313" t="s">
        <v>14444</v>
      </c>
      <c r="AQ1313" t="s">
        <v>14445</v>
      </c>
      <c r="AR1313" t="s">
        <v>14446</v>
      </c>
      <c r="AS1313" t="s">
        <v>14447</v>
      </c>
      <c r="AT1313" t="s">
        <v>14448</v>
      </c>
      <c r="AU1313" t="s">
        <v>14449</v>
      </c>
      <c r="AV1313" t="s">
        <v>14450</v>
      </c>
      <c r="AW1313" t="s">
        <v>14451</v>
      </c>
      <c r="AX1313" t="s">
        <v>14452</v>
      </c>
      <c r="AY1313" t="s">
        <v>14453</v>
      </c>
      <c r="AZ1313" t="s">
        <v>14454</v>
      </c>
    </row>
    <row r="1314" spans="1:52" x14ac:dyDescent="0.3">
      <c r="A1314" t="s">
        <v>14455</v>
      </c>
      <c r="B1314" t="str">
        <f>"0002555.55"</f>
        <v>0002555.55</v>
      </c>
      <c r="C1314" t="s">
        <v>1718</v>
      </c>
      <c r="D1314" t="s">
        <v>1050</v>
      </c>
      <c r="E1314">
        <v>1230</v>
      </c>
      <c r="F1314">
        <v>85</v>
      </c>
      <c r="G1314">
        <v>590</v>
      </c>
      <c r="I1314">
        <v>120</v>
      </c>
      <c r="J1314">
        <v>82</v>
      </c>
      <c r="K1314">
        <v>0</v>
      </c>
      <c r="L1314" s="1">
        <v>45673</v>
      </c>
      <c r="M1314">
        <v>14.8</v>
      </c>
      <c r="O1314">
        <v>4630074149792</v>
      </c>
      <c r="Q1314" t="s">
        <v>1544</v>
      </c>
      <c r="R1314" t="s">
        <v>4004</v>
      </c>
      <c r="S1314">
        <v>20</v>
      </c>
      <c r="U1314" t="s">
        <v>14432</v>
      </c>
      <c r="V1314" t="s">
        <v>4040</v>
      </c>
      <c r="Y1314">
        <v>9403105100</v>
      </c>
      <c r="Z1314" t="s">
        <v>14456</v>
      </c>
      <c r="AA1314" t="s">
        <v>14457</v>
      </c>
      <c r="AB1314">
        <v>9962</v>
      </c>
      <c r="AC1314">
        <v>8302</v>
      </c>
      <c r="AD1314" t="s">
        <v>3841</v>
      </c>
      <c r="AE1314">
        <v>0</v>
      </c>
      <c r="AF1314">
        <v>0</v>
      </c>
      <c r="AG1314" t="s">
        <v>14458</v>
      </c>
      <c r="AH1314" t="s">
        <v>14459</v>
      </c>
      <c r="AI1314" t="s">
        <v>14460</v>
      </c>
      <c r="AJ1314" t="s">
        <v>14461</v>
      </c>
      <c r="AK1314" t="s">
        <v>14462</v>
      </c>
      <c r="AL1314" t="s">
        <v>14463</v>
      </c>
      <c r="AM1314" t="s">
        <v>14464</v>
      </c>
      <c r="AN1314" t="s">
        <v>14465</v>
      </c>
      <c r="AO1314" t="s">
        <v>14466</v>
      </c>
      <c r="AP1314" t="s">
        <v>14467</v>
      </c>
      <c r="AQ1314" t="s">
        <v>14468</v>
      </c>
      <c r="AR1314" t="s">
        <v>14469</v>
      </c>
      <c r="AS1314" t="s">
        <v>14470</v>
      </c>
      <c r="AT1314" t="s">
        <v>14471</v>
      </c>
      <c r="AU1314" t="s">
        <v>14472</v>
      </c>
      <c r="AV1314" t="s">
        <v>14473</v>
      </c>
      <c r="AW1314" t="s">
        <v>14474</v>
      </c>
      <c r="AX1314" t="s">
        <v>14475</v>
      </c>
      <c r="AY1314" t="s">
        <v>14476</v>
      </c>
    </row>
    <row r="1315" spans="1:52" x14ac:dyDescent="0.3">
      <c r="A1315" t="s">
        <v>14477</v>
      </c>
      <c r="B1315" t="str">
        <f>"0002556.51"</f>
        <v>0002556.51</v>
      </c>
      <c r="C1315" t="s">
        <v>8033</v>
      </c>
      <c r="D1315" t="s">
        <v>305</v>
      </c>
      <c r="E1315">
        <v>700</v>
      </c>
      <c r="F1315">
        <v>70</v>
      </c>
      <c r="G1315">
        <v>470</v>
      </c>
      <c r="I1315">
        <v>38</v>
      </c>
      <c r="J1315">
        <v>74</v>
      </c>
      <c r="K1315">
        <v>0</v>
      </c>
      <c r="L1315" s="1">
        <v>45874</v>
      </c>
      <c r="M1315">
        <v>5.3</v>
      </c>
      <c r="O1315">
        <v>4630074149815</v>
      </c>
      <c r="Q1315" t="s">
        <v>1544</v>
      </c>
      <c r="R1315" t="s">
        <v>4004</v>
      </c>
      <c r="S1315">
        <v>20</v>
      </c>
      <c r="U1315" t="s">
        <v>14478</v>
      </c>
      <c r="V1315" t="s">
        <v>4040</v>
      </c>
      <c r="Y1315">
        <v>9401710009</v>
      </c>
      <c r="Z1315" t="s">
        <v>14479</v>
      </c>
      <c r="AA1315" t="s">
        <v>14480</v>
      </c>
      <c r="AB1315">
        <v>6502</v>
      </c>
      <c r="AC1315">
        <v>5418</v>
      </c>
      <c r="AD1315" t="s">
        <v>3841</v>
      </c>
      <c r="AE1315">
        <v>0</v>
      </c>
      <c r="AF1315">
        <v>0</v>
      </c>
      <c r="AG1315" t="s">
        <v>14481</v>
      </c>
      <c r="AH1315" t="s">
        <v>14482</v>
      </c>
      <c r="AI1315" t="s">
        <v>14483</v>
      </c>
      <c r="AJ1315" t="s">
        <v>14484</v>
      </c>
      <c r="AK1315" t="s">
        <v>14485</v>
      </c>
      <c r="AL1315" t="s">
        <v>14486</v>
      </c>
      <c r="AM1315" t="s">
        <v>14487</v>
      </c>
      <c r="AN1315" t="s">
        <v>14488</v>
      </c>
      <c r="AO1315" t="s">
        <v>14489</v>
      </c>
      <c r="AP1315" t="s">
        <v>14490</v>
      </c>
    </row>
    <row r="1316" spans="1:52" x14ac:dyDescent="0.3">
      <c r="A1316" t="s">
        <v>14491</v>
      </c>
      <c r="B1316" t="str">
        <f>"0002556.55"</f>
        <v>0002556.55</v>
      </c>
      <c r="C1316" t="s">
        <v>1718</v>
      </c>
      <c r="D1316" t="s">
        <v>305</v>
      </c>
      <c r="E1316">
        <v>700</v>
      </c>
      <c r="F1316">
        <v>70</v>
      </c>
      <c r="G1316">
        <v>470</v>
      </c>
      <c r="I1316">
        <v>38</v>
      </c>
      <c r="J1316">
        <v>74</v>
      </c>
      <c r="K1316">
        <v>0</v>
      </c>
      <c r="L1316" s="1">
        <v>45874</v>
      </c>
      <c r="M1316">
        <v>5.3</v>
      </c>
      <c r="O1316">
        <v>4630074149822</v>
      </c>
      <c r="Q1316" t="s">
        <v>1544</v>
      </c>
      <c r="R1316" t="s">
        <v>4004</v>
      </c>
      <c r="S1316">
        <v>20</v>
      </c>
      <c r="U1316" t="s">
        <v>14478</v>
      </c>
      <c r="V1316" t="s">
        <v>4040</v>
      </c>
      <c r="Y1316">
        <v>9401710009</v>
      </c>
      <c r="Z1316" t="s">
        <v>14492</v>
      </c>
      <c r="AA1316" t="s">
        <v>14493</v>
      </c>
      <c r="AB1316">
        <v>6502</v>
      </c>
      <c r="AC1316">
        <v>5418</v>
      </c>
      <c r="AD1316" t="s">
        <v>3841</v>
      </c>
      <c r="AE1316">
        <v>0</v>
      </c>
      <c r="AF1316">
        <v>0</v>
      </c>
      <c r="AG1316" t="s">
        <v>14494</v>
      </c>
      <c r="AH1316" t="s">
        <v>14495</v>
      </c>
      <c r="AI1316" t="s">
        <v>14496</v>
      </c>
      <c r="AJ1316" t="s">
        <v>14497</v>
      </c>
      <c r="AK1316" t="s">
        <v>14498</v>
      </c>
      <c r="AL1316" t="s">
        <v>14499</v>
      </c>
      <c r="AM1316" t="s">
        <v>14500</v>
      </c>
      <c r="AN1316" t="s">
        <v>14501</v>
      </c>
      <c r="AO1316" t="s">
        <v>14502</v>
      </c>
      <c r="AP1316" t="s">
        <v>14503</v>
      </c>
    </row>
    <row r="1317" spans="1:52" x14ac:dyDescent="0.3">
      <c r="A1317" t="s">
        <v>14504</v>
      </c>
      <c r="B1317" t="str">
        <f>"0002570.9"</f>
        <v>0002570.9</v>
      </c>
      <c r="C1317" t="s">
        <v>304</v>
      </c>
      <c r="D1317" t="s">
        <v>1050</v>
      </c>
      <c r="E1317">
        <v>860</v>
      </c>
      <c r="F1317">
        <v>400</v>
      </c>
      <c r="G1317">
        <v>160</v>
      </c>
      <c r="I1317">
        <v>80</v>
      </c>
      <c r="J1317">
        <v>80</v>
      </c>
      <c r="K1317">
        <v>0</v>
      </c>
      <c r="L1317" s="1">
        <v>45805</v>
      </c>
      <c r="M1317">
        <v>27.7</v>
      </c>
      <c r="O1317">
        <v>4670130100015</v>
      </c>
      <c r="Q1317" t="s">
        <v>1544</v>
      </c>
      <c r="R1317" t="s">
        <v>1869</v>
      </c>
      <c r="S1317">
        <v>20</v>
      </c>
      <c r="U1317" t="s">
        <v>14505</v>
      </c>
      <c r="V1317" t="s">
        <v>1179</v>
      </c>
      <c r="Y1317">
        <v>9403601001</v>
      </c>
      <c r="Z1317" t="s">
        <v>14506</v>
      </c>
      <c r="AA1317" t="s">
        <v>14507</v>
      </c>
      <c r="AB1317">
        <v>7400</v>
      </c>
      <c r="AC1317">
        <v>6167</v>
      </c>
      <c r="AD1317" t="s">
        <v>1125</v>
      </c>
      <c r="AE1317">
        <v>0</v>
      </c>
      <c r="AF1317">
        <v>5</v>
      </c>
      <c r="AG1317" t="s">
        <v>14508</v>
      </c>
      <c r="AH1317" t="s">
        <v>14509</v>
      </c>
      <c r="AI1317" t="s">
        <v>14510</v>
      </c>
      <c r="AJ1317" t="s">
        <v>14511</v>
      </c>
      <c r="AK1317" t="s">
        <v>14512</v>
      </c>
      <c r="AL1317" t="s">
        <v>14513</v>
      </c>
      <c r="AM1317" t="s">
        <v>14514</v>
      </c>
      <c r="AN1317" t="s">
        <v>14515</v>
      </c>
    </row>
    <row r="1318" spans="1:52" x14ac:dyDescent="0.3">
      <c r="A1318" t="s">
        <v>14516</v>
      </c>
      <c r="B1318" t="str">
        <f>"0002569-2"</f>
        <v>0002569-2</v>
      </c>
      <c r="C1318" t="s">
        <v>304</v>
      </c>
      <c r="D1318" t="s">
        <v>584</v>
      </c>
      <c r="E1318">
        <v>1930</v>
      </c>
      <c r="F1318">
        <v>1030</v>
      </c>
      <c r="G1318">
        <v>140</v>
      </c>
      <c r="H1318">
        <v>190</v>
      </c>
      <c r="I1318">
        <v>100</v>
      </c>
      <c r="J1318">
        <v>12</v>
      </c>
      <c r="K1318" t="s">
        <v>14517</v>
      </c>
      <c r="L1318" s="1">
        <v>45874</v>
      </c>
      <c r="M1318">
        <v>5.3</v>
      </c>
      <c r="O1318">
        <v>4630074149990</v>
      </c>
      <c r="Q1318" t="s">
        <v>1544</v>
      </c>
      <c r="S1318">
        <v>20</v>
      </c>
      <c r="U1318" t="s">
        <v>14518</v>
      </c>
      <c r="V1318" t="s">
        <v>3282</v>
      </c>
      <c r="Y1318">
        <v>9404299000</v>
      </c>
      <c r="Z1318" t="s">
        <v>14519</v>
      </c>
      <c r="AA1318" t="s">
        <v>14520</v>
      </c>
      <c r="AB1318">
        <v>9951</v>
      </c>
      <c r="AC1318">
        <v>8293</v>
      </c>
      <c r="AD1318" t="s">
        <v>3279</v>
      </c>
      <c r="AE1318">
        <v>0</v>
      </c>
      <c r="AF1318">
        <v>1</v>
      </c>
      <c r="AG1318" t="s">
        <v>14521</v>
      </c>
      <c r="AH1318" t="s">
        <v>14522</v>
      </c>
    </row>
    <row r="1319" spans="1:52" x14ac:dyDescent="0.3">
      <c r="A1319" t="s">
        <v>14523</v>
      </c>
      <c r="B1319" t="str">
        <f>"0002575-3"</f>
        <v>0002575-3</v>
      </c>
      <c r="C1319" t="s">
        <v>1644</v>
      </c>
      <c r="D1319" t="s">
        <v>14524</v>
      </c>
      <c r="E1319">
        <v>300</v>
      </c>
      <c r="F1319">
        <v>230</v>
      </c>
      <c r="G1319">
        <v>40</v>
      </c>
      <c r="K1319">
        <v>0</v>
      </c>
      <c r="L1319" t="s">
        <v>14525</v>
      </c>
      <c r="M1319">
        <v>0.09</v>
      </c>
      <c r="O1319">
        <v>4670130100107</v>
      </c>
      <c r="Q1319" t="s">
        <v>1544</v>
      </c>
      <c r="S1319">
        <v>20</v>
      </c>
      <c r="U1319" t="s">
        <v>14526</v>
      </c>
      <c r="V1319" t="s">
        <v>14527</v>
      </c>
      <c r="Y1319">
        <v>6307909800</v>
      </c>
      <c r="Z1319" t="s">
        <v>14528</v>
      </c>
      <c r="AA1319" t="s">
        <v>14529</v>
      </c>
      <c r="AB1319">
        <v>255</v>
      </c>
      <c r="AC1319">
        <v>213</v>
      </c>
      <c r="AD1319" t="s">
        <v>14530</v>
      </c>
      <c r="AE1319">
        <v>0</v>
      </c>
      <c r="AF1319">
        <v>10</v>
      </c>
      <c r="AG1319" t="s">
        <v>14531</v>
      </c>
      <c r="AH1319" t="s">
        <v>14532</v>
      </c>
      <c r="AI1319" t="s">
        <v>14533</v>
      </c>
      <c r="AJ1319" t="s">
        <v>14534</v>
      </c>
    </row>
    <row r="1320" spans="1:52" x14ac:dyDescent="0.3">
      <c r="A1320" t="s">
        <v>14535</v>
      </c>
      <c r="B1320" t="str">
        <f>"0002576-3"</f>
        <v>0002576-3</v>
      </c>
      <c r="C1320" t="s">
        <v>1644</v>
      </c>
      <c r="D1320" t="s">
        <v>14524</v>
      </c>
      <c r="E1320">
        <v>300</v>
      </c>
      <c r="F1320">
        <v>230</v>
      </c>
      <c r="G1320">
        <v>40</v>
      </c>
      <c r="K1320">
        <v>0</v>
      </c>
      <c r="L1320" t="s">
        <v>14536</v>
      </c>
      <c r="M1320">
        <v>0.11</v>
      </c>
      <c r="O1320">
        <v>4670130100114</v>
      </c>
      <c r="Q1320" t="s">
        <v>1544</v>
      </c>
      <c r="S1320">
        <v>20</v>
      </c>
      <c r="U1320" t="s">
        <v>14537</v>
      </c>
      <c r="V1320" t="s">
        <v>14527</v>
      </c>
      <c r="Y1320">
        <v>6307909800</v>
      </c>
      <c r="Z1320" t="s">
        <v>14538</v>
      </c>
      <c r="AA1320" t="s">
        <v>14539</v>
      </c>
      <c r="AB1320">
        <v>299</v>
      </c>
      <c r="AC1320">
        <v>249</v>
      </c>
      <c r="AD1320" t="s">
        <v>14530</v>
      </c>
      <c r="AE1320">
        <v>0</v>
      </c>
      <c r="AF1320">
        <v>30</v>
      </c>
      <c r="AG1320" t="s">
        <v>14540</v>
      </c>
      <c r="AH1320" t="s">
        <v>14541</v>
      </c>
      <c r="AI1320" t="s">
        <v>14542</v>
      </c>
    </row>
    <row r="1321" spans="1:52" x14ac:dyDescent="0.3">
      <c r="A1321" t="s">
        <v>14543</v>
      </c>
      <c r="B1321" t="str">
        <f>"0002577-3"</f>
        <v>0002577-3</v>
      </c>
      <c r="C1321" t="s">
        <v>1644</v>
      </c>
      <c r="D1321" t="s">
        <v>14524</v>
      </c>
      <c r="E1321">
        <v>300</v>
      </c>
      <c r="F1321">
        <v>230</v>
      </c>
      <c r="G1321">
        <v>40</v>
      </c>
      <c r="K1321">
        <v>0</v>
      </c>
      <c r="L1321" t="s">
        <v>3743</v>
      </c>
      <c r="M1321">
        <v>0.13</v>
      </c>
      <c r="O1321">
        <v>4670130100121</v>
      </c>
      <c r="Q1321" t="s">
        <v>1544</v>
      </c>
      <c r="S1321">
        <v>20</v>
      </c>
      <c r="U1321" t="s">
        <v>14544</v>
      </c>
      <c r="V1321" t="s">
        <v>14527</v>
      </c>
      <c r="Y1321">
        <v>6307909800</v>
      </c>
      <c r="Z1321" t="s">
        <v>14545</v>
      </c>
      <c r="AA1321" t="s">
        <v>14546</v>
      </c>
      <c r="AB1321">
        <v>335</v>
      </c>
      <c r="AC1321">
        <v>279</v>
      </c>
      <c r="AD1321" t="s">
        <v>14530</v>
      </c>
      <c r="AE1321">
        <v>0</v>
      </c>
      <c r="AF1321">
        <v>20</v>
      </c>
      <c r="AG1321" t="s">
        <v>14547</v>
      </c>
      <c r="AH1321" t="s">
        <v>14548</v>
      </c>
      <c r="AI1321" t="s">
        <v>14549</v>
      </c>
    </row>
    <row r="1322" spans="1:52" x14ac:dyDescent="0.3">
      <c r="A1322" t="s">
        <v>14550</v>
      </c>
      <c r="B1322" t="str">
        <f>"0002578-3"</f>
        <v>0002578-3</v>
      </c>
      <c r="C1322" t="s">
        <v>1644</v>
      </c>
      <c r="D1322" t="s">
        <v>14524</v>
      </c>
      <c r="E1322">
        <v>310</v>
      </c>
      <c r="F1322">
        <v>300</v>
      </c>
      <c r="G1322">
        <v>80</v>
      </c>
      <c r="K1322">
        <v>0</v>
      </c>
      <c r="L1322" t="s">
        <v>14551</v>
      </c>
      <c r="M1322">
        <v>0.25</v>
      </c>
      <c r="O1322">
        <v>4670130100138</v>
      </c>
      <c r="Q1322" t="s">
        <v>1544</v>
      </c>
      <c r="S1322">
        <v>20</v>
      </c>
      <c r="U1322" t="s">
        <v>14552</v>
      </c>
      <c r="V1322" t="s">
        <v>14527</v>
      </c>
      <c r="Y1322">
        <v>6307909800</v>
      </c>
      <c r="Z1322" t="s">
        <v>14553</v>
      </c>
      <c r="AA1322" t="s">
        <v>14554</v>
      </c>
      <c r="AB1322">
        <v>490</v>
      </c>
      <c r="AC1322">
        <v>408</v>
      </c>
      <c r="AD1322" t="s">
        <v>14530</v>
      </c>
      <c r="AE1322">
        <v>0</v>
      </c>
      <c r="AF1322">
        <v>28</v>
      </c>
      <c r="AG1322" t="s">
        <v>14555</v>
      </c>
      <c r="AH1322" t="s">
        <v>14556</v>
      </c>
      <c r="AI1322" t="s">
        <v>14557</v>
      </c>
      <c r="AJ1322" t="s">
        <v>14558</v>
      </c>
      <c r="AK1322" t="s">
        <v>14559</v>
      </c>
      <c r="AL1322" t="s">
        <v>14560</v>
      </c>
      <c r="AM1322" t="s">
        <v>14561</v>
      </c>
    </row>
    <row r="1323" spans="1:52" x14ac:dyDescent="0.3">
      <c r="A1323" t="s">
        <v>14562</v>
      </c>
      <c r="B1323" t="str">
        <f>"0003109.2-15"</f>
        <v>0003109.2-15</v>
      </c>
      <c r="C1323" t="s">
        <v>1644</v>
      </c>
      <c r="D1323" t="s">
        <v>1050</v>
      </c>
      <c r="E1323">
        <v>1220</v>
      </c>
      <c r="F1323">
        <v>700</v>
      </c>
      <c r="G1323">
        <v>80</v>
      </c>
      <c r="K1323">
        <v>0</v>
      </c>
      <c r="L1323" s="1">
        <v>45846</v>
      </c>
      <c r="M1323">
        <v>8</v>
      </c>
      <c r="O1323">
        <v>4630074148146</v>
      </c>
      <c r="Q1323" t="s">
        <v>1544</v>
      </c>
      <c r="S1323">
        <v>20</v>
      </c>
      <c r="U1323" t="s">
        <v>14563</v>
      </c>
      <c r="V1323" t="s">
        <v>7003</v>
      </c>
      <c r="Y1323">
        <v>9403910000</v>
      </c>
      <c r="Z1323" t="s">
        <v>14564</v>
      </c>
      <c r="AA1323" t="s">
        <v>14565</v>
      </c>
      <c r="AB1323">
        <v>2000</v>
      </c>
      <c r="AC1323">
        <v>1667</v>
      </c>
      <c r="AD1323" t="s">
        <v>3477</v>
      </c>
      <c r="AE1323">
        <v>0</v>
      </c>
      <c r="AF1323">
        <v>3</v>
      </c>
      <c r="AG1323" t="s">
        <v>14566</v>
      </c>
      <c r="AH1323" t="s">
        <v>14567</v>
      </c>
      <c r="AI1323" t="s">
        <v>14568</v>
      </c>
      <c r="AJ1323" t="s">
        <v>14569</v>
      </c>
      <c r="AK1323" t="s">
        <v>14570</v>
      </c>
      <c r="AL1323" t="s">
        <v>14571</v>
      </c>
      <c r="AM1323" t="s">
        <v>14572</v>
      </c>
      <c r="AN1323" t="s">
        <v>14573</v>
      </c>
    </row>
    <row r="1324" spans="1:52" x14ac:dyDescent="0.3">
      <c r="A1324" t="s">
        <v>14574</v>
      </c>
      <c r="B1324" t="str">
        <f>"0002091.112"</f>
        <v>0002091.112</v>
      </c>
      <c r="C1324" t="s">
        <v>7710</v>
      </c>
      <c r="D1324" t="s">
        <v>1050</v>
      </c>
      <c r="E1324">
        <v>855</v>
      </c>
      <c r="F1324">
        <v>370</v>
      </c>
      <c r="G1324">
        <v>40</v>
      </c>
      <c r="I1324">
        <v>80</v>
      </c>
      <c r="J1324">
        <v>40</v>
      </c>
      <c r="K1324">
        <v>0</v>
      </c>
      <c r="L1324">
        <v>4</v>
      </c>
      <c r="M1324">
        <v>3.6</v>
      </c>
      <c r="O1324">
        <v>4630055621583</v>
      </c>
      <c r="Q1324" t="s">
        <v>1544</v>
      </c>
      <c r="R1324" t="s">
        <v>7672</v>
      </c>
      <c r="S1324">
        <v>20</v>
      </c>
      <c r="U1324" t="s">
        <v>14575</v>
      </c>
      <c r="V1324" t="s">
        <v>8121</v>
      </c>
      <c r="Y1324">
        <v>9403601001</v>
      </c>
      <c r="Z1324" t="s">
        <v>14576</v>
      </c>
      <c r="AA1324" t="s">
        <v>14577</v>
      </c>
      <c r="AB1324">
        <v>1500</v>
      </c>
      <c r="AC1324">
        <v>1250</v>
      </c>
      <c r="AD1324" t="s">
        <v>8109</v>
      </c>
      <c r="AE1324">
        <v>0</v>
      </c>
      <c r="AF1324">
        <v>0</v>
      </c>
      <c r="AG1324" t="s">
        <v>14578</v>
      </c>
    </row>
    <row r="1325" spans="1:52" x14ac:dyDescent="0.3">
      <c r="A1325" t="s">
        <v>14579</v>
      </c>
      <c r="B1325" t="str">
        <f>"0002091.69"</f>
        <v>0002091.69</v>
      </c>
      <c r="C1325" t="s">
        <v>1397</v>
      </c>
      <c r="D1325" t="s">
        <v>1050</v>
      </c>
      <c r="E1325">
        <v>855</v>
      </c>
      <c r="F1325">
        <v>370</v>
      </c>
      <c r="G1325">
        <v>40</v>
      </c>
      <c r="K1325">
        <v>0</v>
      </c>
      <c r="L1325">
        <v>4</v>
      </c>
      <c r="M1325">
        <v>3.6</v>
      </c>
      <c r="O1325">
        <v>4630055621590</v>
      </c>
      <c r="Q1325" t="s">
        <v>1544</v>
      </c>
      <c r="R1325" t="s">
        <v>7672</v>
      </c>
      <c r="S1325">
        <v>20</v>
      </c>
      <c r="U1325" t="s">
        <v>13320</v>
      </c>
      <c r="V1325" t="s">
        <v>8121</v>
      </c>
      <c r="Y1325">
        <v>9403601001</v>
      </c>
      <c r="Z1325" t="s">
        <v>14580</v>
      </c>
      <c r="AA1325" t="s">
        <v>9745</v>
      </c>
      <c r="AB1325">
        <v>1500</v>
      </c>
      <c r="AC1325">
        <v>1250</v>
      </c>
      <c r="AD1325" t="s">
        <v>8109</v>
      </c>
      <c r="AE1325">
        <v>0</v>
      </c>
      <c r="AF1325">
        <v>0</v>
      </c>
    </row>
    <row r="1326" spans="1:52" x14ac:dyDescent="0.3">
      <c r="A1326" t="s">
        <v>14581</v>
      </c>
      <c r="B1326" t="str">
        <f>"0002091.129"</f>
        <v>0002091.129</v>
      </c>
      <c r="C1326" t="s">
        <v>7725</v>
      </c>
      <c r="D1326" t="s">
        <v>1050</v>
      </c>
      <c r="E1326">
        <v>855</v>
      </c>
      <c r="F1326">
        <v>370</v>
      </c>
      <c r="G1326">
        <v>40</v>
      </c>
      <c r="K1326">
        <v>0</v>
      </c>
      <c r="L1326">
        <v>4</v>
      </c>
      <c r="M1326">
        <v>3.6</v>
      </c>
      <c r="O1326">
        <v>4630055621606</v>
      </c>
      <c r="Q1326" t="s">
        <v>1544</v>
      </c>
      <c r="R1326" t="s">
        <v>7672</v>
      </c>
      <c r="S1326">
        <v>20</v>
      </c>
      <c r="U1326" t="s">
        <v>13320</v>
      </c>
      <c r="V1326" t="s">
        <v>8121</v>
      </c>
      <c r="Y1326">
        <v>9403601001</v>
      </c>
      <c r="Z1326" t="s">
        <v>14582</v>
      </c>
      <c r="AA1326" t="s">
        <v>14583</v>
      </c>
      <c r="AB1326">
        <v>1500</v>
      </c>
      <c r="AC1326">
        <v>1250</v>
      </c>
      <c r="AD1326" t="s">
        <v>8109</v>
      </c>
      <c r="AE1326">
        <v>0</v>
      </c>
      <c r="AF1326">
        <v>0</v>
      </c>
      <c r="AG1326" t="s">
        <v>14584</v>
      </c>
    </row>
    <row r="1327" spans="1:52" x14ac:dyDescent="0.3">
      <c r="A1327" t="s">
        <v>14585</v>
      </c>
      <c r="B1327" t="str">
        <f>"0002579-3"</f>
        <v>0002579-3</v>
      </c>
      <c r="C1327" t="s">
        <v>1644</v>
      </c>
      <c r="D1327" t="s">
        <v>14586</v>
      </c>
      <c r="E1327">
        <v>330</v>
      </c>
      <c r="F1327">
        <v>330</v>
      </c>
      <c r="G1327">
        <v>80</v>
      </c>
      <c r="K1327">
        <v>0</v>
      </c>
      <c r="L1327" t="s">
        <v>1416</v>
      </c>
      <c r="M1327">
        <v>0.4</v>
      </c>
      <c r="O1327">
        <v>4670130100145</v>
      </c>
      <c r="Q1327" t="s">
        <v>1544</v>
      </c>
      <c r="S1327">
        <v>20</v>
      </c>
      <c r="U1327" t="s">
        <v>14587</v>
      </c>
      <c r="V1327" t="s">
        <v>14527</v>
      </c>
      <c r="Y1327">
        <v>6307909800</v>
      </c>
      <c r="Z1327" t="s">
        <v>14588</v>
      </c>
      <c r="AA1327" t="s">
        <v>14589</v>
      </c>
      <c r="AB1327">
        <v>415</v>
      </c>
      <c r="AC1327">
        <v>346</v>
      </c>
      <c r="AD1327" t="s">
        <v>14530</v>
      </c>
      <c r="AE1327">
        <v>0</v>
      </c>
      <c r="AF1327">
        <v>0</v>
      </c>
      <c r="AG1327" t="s">
        <v>14590</v>
      </c>
      <c r="AH1327" t="s">
        <v>14591</v>
      </c>
      <c r="AI1327" t="s">
        <v>14592</v>
      </c>
      <c r="AJ1327" t="s">
        <v>14593</v>
      </c>
      <c r="AK1327" t="s">
        <v>14594</v>
      </c>
      <c r="AL1327" t="s">
        <v>14595</v>
      </c>
    </row>
    <row r="1328" spans="1:52" x14ac:dyDescent="0.3">
      <c r="A1328" t="s">
        <v>14596</v>
      </c>
      <c r="B1328" t="str">
        <f>"0002580-3"</f>
        <v>0002580-3</v>
      </c>
      <c r="C1328" t="s">
        <v>1644</v>
      </c>
      <c r="D1328" t="s">
        <v>14586</v>
      </c>
      <c r="E1328">
        <v>340</v>
      </c>
      <c r="F1328">
        <v>330</v>
      </c>
      <c r="G1328">
        <v>90</v>
      </c>
      <c r="K1328">
        <v>0</v>
      </c>
      <c r="L1328" t="s">
        <v>14597</v>
      </c>
      <c r="M1328">
        <v>0.61</v>
      </c>
      <c r="O1328">
        <v>4670130100152</v>
      </c>
      <c r="Q1328" t="s">
        <v>1544</v>
      </c>
      <c r="S1328">
        <v>20</v>
      </c>
      <c r="U1328" t="s">
        <v>14598</v>
      </c>
      <c r="V1328" t="s">
        <v>14527</v>
      </c>
      <c r="Y1328">
        <v>6307909800</v>
      </c>
      <c r="Z1328" t="s">
        <v>14599</v>
      </c>
      <c r="AA1328" t="s">
        <v>14600</v>
      </c>
      <c r="AB1328">
        <v>650</v>
      </c>
      <c r="AC1328">
        <v>542</v>
      </c>
      <c r="AD1328" t="s">
        <v>14530</v>
      </c>
      <c r="AE1328">
        <v>0</v>
      </c>
      <c r="AF1328">
        <v>0</v>
      </c>
      <c r="AG1328" t="s">
        <v>14601</v>
      </c>
      <c r="AH1328" t="s">
        <v>14602</v>
      </c>
      <c r="AI1328" t="s">
        <v>14603</v>
      </c>
      <c r="AJ1328" t="s">
        <v>14604</v>
      </c>
      <c r="AK1328" t="s">
        <v>14605</v>
      </c>
    </row>
    <row r="1329" spans="1:48" x14ac:dyDescent="0.3">
      <c r="A1329" t="s">
        <v>14606</v>
      </c>
      <c r="B1329" t="str">
        <f>"0002582-3"</f>
        <v>0002582-3</v>
      </c>
      <c r="C1329" t="s">
        <v>1644</v>
      </c>
      <c r="D1329" t="s">
        <v>14586</v>
      </c>
      <c r="E1329">
        <v>300</v>
      </c>
      <c r="F1329">
        <v>300</v>
      </c>
      <c r="G1329">
        <v>45</v>
      </c>
      <c r="K1329">
        <v>0</v>
      </c>
      <c r="L1329" t="s">
        <v>756</v>
      </c>
      <c r="M1329">
        <v>0.31</v>
      </c>
      <c r="O1329">
        <v>4670130100169</v>
      </c>
      <c r="Q1329" t="s">
        <v>1544</v>
      </c>
      <c r="S1329">
        <v>20</v>
      </c>
      <c r="U1329" t="s">
        <v>14607</v>
      </c>
      <c r="V1329" t="s">
        <v>14527</v>
      </c>
      <c r="Y1329">
        <v>6307909800</v>
      </c>
      <c r="Z1329" t="s">
        <v>14608</v>
      </c>
      <c r="AA1329" t="s">
        <v>14609</v>
      </c>
      <c r="AB1329">
        <v>399</v>
      </c>
      <c r="AC1329">
        <v>333</v>
      </c>
      <c r="AD1329" t="s">
        <v>14530</v>
      </c>
      <c r="AE1329">
        <v>0</v>
      </c>
      <c r="AF1329">
        <v>6</v>
      </c>
      <c r="AG1329" t="s">
        <v>14610</v>
      </c>
      <c r="AH1329" t="s">
        <v>14611</v>
      </c>
      <c r="AI1329" t="s">
        <v>14612</v>
      </c>
      <c r="AJ1329" t="s">
        <v>14613</v>
      </c>
      <c r="AK1329" t="s">
        <v>14614</v>
      </c>
    </row>
    <row r="1330" spans="1:48" x14ac:dyDescent="0.3">
      <c r="A1330" t="s">
        <v>14615</v>
      </c>
      <c r="B1330" t="str">
        <f>"0002584-3"</f>
        <v>0002584-3</v>
      </c>
      <c r="C1330" t="s">
        <v>1644</v>
      </c>
      <c r="D1330" t="s">
        <v>14586</v>
      </c>
      <c r="E1330">
        <v>300</v>
      </c>
      <c r="F1330">
        <v>150</v>
      </c>
      <c r="G1330">
        <v>40</v>
      </c>
      <c r="K1330">
        <v>0</v>
      </c>
      <c r="L1330" t="s">
        <v>6056</v>
      </c>
      <c r="M1330">
        <v>0.12</v>
      </c>
      <c r="O1330">
        <v>4670130100176</v>
      </c>
      <c r="Q1330" t="s">
        <v>1544</v>
      </c>
      <c r="S1330">
        <v>20</v>
      </c>
      <c r="U1330" t="s">
        <v>14616</v>
      </c>
      <c r="V1330" t="s">
        <v>14527</v>
      </c>
      <c r="Y1330">
        <v>6307909800</v>
      </c>
      <c r="Z1330" t="s">
        <v>14617</v>
      </c>
      <c r="AA1330" t="s">
        <v>14618</v>
      </c>
      <c r="AB1330">
        <v>365</v>
      </c>
      <c r="AC1330">
        <v>304</v>
      </c>
      <c r="AD1330" t="s">
        <v>14530</v>
      </c>
      <c r="AE1330">
        <v>0</v>
      </c>
      <c r="AF1330">
        <v>5</v>
      </c>
      <c r="AG1330" t="s">
        <v>14619</v>
      </c>
      <c r="AH1330" t="s">
        <v>14620</v>
      </c>
      <c r="AI1330" t="s">
        <v>14621</v>
      </c>
      <c r="AJ1330" t="s">
        <v>14622</v>
      </c>
      <c r="AK1330" t="s">
        <v>14623</v>
      </c>
      <c r="AL1330" t="s">
        <v>14624</v>
      </c>
    </row>
    <row r="1331" spans="1:48" x14ac:dyDescent="0.3">
      <c r="A1331" t="s">
        <v>14625</v>
      </c>
      <c r="B1331" t="str">
        <f>"0001507-2"</f>
        <v>0001507-2</v>
      </c>
      <c r="C1331" t="s">
        <v>116</v>
      </c>
      <c r="D1331" t="s">
        <v>110</v>
      </c>
      <c r="E1331">
        <v>600</v>
      </c>
      <c r="F1331">
        <v>230</v>
      </c>
      <c r="G1331">
        <v>430</v>
      </c>
      <c r="H1331">
        <v>120</v>
      </c>
      <c r="K1331">
        <v>0</v>
      </c>
      <c r="L1331" s="1">
        <v>45780</v>
      </c>
      <c r="M1331">
        <v>3.2</v>
      </c>
      <c r="O1331">
        <v>4620031185949</v>
      </c>
      <c r="Q1331" t="s">
        <v>3553</v>
      </c>
      <c r="R1331" t="s">
        <v>14626</v>
      </c>
      <c r="S1331">
        <v>20</v>
      </c>
      <c r="U1331" t="s">
        <v>4632</v>
      </c>
      <c r="V1331" t="s">
        <v>128</v>
      </c>
      <c r="W1331" t="s">
        <v>118</v>
      </c>
      <c r="Y1331">
        <v>6302210000</v>
      </c>
      <c r="Z1331" t="s">
        <v>14627</v>
      </c>
      <c r="AA1331" t="s">
        <v>9745</v>
      </c>
      <c r="AB1331">
        <v>3000</v>
      </c>
      <c r="AC1331">
        <v>2500</v>
      </c>
      <c r="AD1331" t="s">
        <v>122</v>
      </c>
      <c r="AE1331">
        <v>0</v>
      </c>
      <c r="AF1331">
        <v>0</v>
      </c>
    </row>
    <row r="1332" spans="1:48" x14ac:dyDescent="0.3">
      <c r="A1332" t="s">
        <v>14628</v>
      </c>
      <c r="B1332" t="str">
        <f>"0001506-2"</f>
        <v>0001506-2</v>
      </c>
      <c r="C1332" t="s">
        <v>116</v>
      </c>
      <c r="D1332" t="s">
        <v>110</v>
      </c>
      <c r="E1332">
        <v>600</v>
      </c>
      <c r="F1332">
        <v>230</v>
      </c>
      <c r="G1332">
        <v>430</v>
      </c>
      <c r="H1332">
        <v>120</v>
      </c>
      <c r="K1332">
        <v>0</v>
      </c>
      <c r="L1332" s="1">
        <v>45780</v>
      </c>
      <c r="M1332">
        <v>3.2</v>
      </c>
      <c r="O1332">
        <v>4620031185918</v>
      </c>
      <c r="Q1332" t="s">
        <v>3553</v>
      </c>
      <c r="R1332" t="s">
        <v>14629</v>
      </c>
      <c r="S1332">
        <v>20</v>
      </c>
      <c r="U1332" t="s">
        <v>4632</v>
      </c>
      <c r="V1332" t="s">
        <v>128</v>
      </c>
      <c r="W1332" t="s">
        <v>118</v>
      </c>
      <c r="Y1332">
        <v>6302210000</v>
      </c>
      <c r="Z1332" t="s">
        <v>14630</v>
      </c>
      <c r="AA1332" t="s">
        <v>9745</v>
      </c>
      <c r="AB1332">
        <v>2250</v>
      </c>
      <c r="AC1332">
        <v>1875</v>
      </c>
      <c r="AD1332" t="s">
        <v>122</v>
      </c>
      <c r="AE1332">
        <v>0</v>
      </c>
      <c r="AF1332">
        <v>0</v>
      </c>
    </row>
    <row r="1333" spans="1:48" x14ac:dyDescent="0.3">
      <c r="A1333" t="s">
        <v>14631</v>
      </c>
      <c r="B1333" t="str">
        <f>"0001509-2"</f>
        <v>0001509-2</v>
      </c>
      <c r="C1333" t="s">
        <v>116</v>
      </c>
      <c r="D1333" t="s">
        <v>110</v>
      </c>
      <c r="E1333">
        <v>300</v>
      </c>
      <c r="F1333">
        <v>250</v>
      </c>
      <c r="G1333">
        <v>50</v>
      </c>
      <c r="H1333">
        <v>120</v>
      </c>
      <c r="I1333">
        <v>60</v>
      </c>
      <c r="K1333">
        <v>0</v>
      </c>
      <c r="L1333" t="s">
        <v>2984</v>
      </c>
      <c r="M1333">
        <v>0.8</v>
      </c>
      <c r="O1333">
        <v>4620031185994</v>
      </c>
      <c r="Q1333" t="s">
        <v>3553</v>
      </c>
      <c r="R1333" t="s">
        <v>14626</v>
      </c>
      <c r="S1333">
        <v>20</v>
      </c>
      <c r="U1333" t="s">
        <v>14632</v>
      </c>
      <c r="V1333" t="s">
        <v>118</v>
      </c>
      <c r="Y1333">
        <v>6302210000</v>
      </c>
      <c r="Z1333" t="s">
        <v>14633</v>
      </c>
      <c r="AA1333" t="s">
        <v>9745</v>
      </c>
      <c r="AB1333">
        <v>650</v>
      </c>
      <c r="AC1333">
        <v>542</v>
      </c>
      <c r="AD1333" t="s">
        <v>149</v>
      </c>
      <c r="AE1333">
        <v>0</v>
      </c>
      <c r="AF1333">
        <v>0</v>
      </c>
    </row>
    <row r="1334" spans="1:48" x14ac:dyDescent="0.3">
      <c r="A1334" t="s">
        <v>14634</v>
      </c>
      <c r="B1334" t="str">
        <f>"0001509-1"</f>
        <v>0001509-1</v>
      </c>
      <c r="C1334" t="s">
        <v>144</v>
      </c>
      <c r="D1334" t="s">
        <v>110</v>
      </c>
      <c r="E1334">
        <v>300</v>
      </c>
      <c r="F1334">
        <v>250</v>
      </c>
      <c r="G1334">
        <v>50</v>
      </c>
      <c r="H1334">
        <v>120</v>
      </c>
      <c r="I1334">
        <v>60</v>
      </c>
      <c r="K1334">
        <v>0</v>
      </c>
      <c r="L1334" t="s">
        <v>2984</v>
      </c>
      <c r="M1334">
        <v>0.8</v>
      </c>
      <c r="O1334">
        <v>4620031186298</v>
      </c>
      <c r="Q1334" t="s">
        <v>3553</v>
      </c>
      <c r="R1334" t="s">
        <v>14626</v>
      </c>
      <c r="S1334">
        <v>20</v>
      </c>
      <c r="U1334" t="s">
        <v>14632</v>
      </c>
      <c r="V1334" t="s">
        <v>118</v>
      </c>
      <c r="Y1334">
        <v>6302210000</v>
      </c>
      <c r="Z1334" t="s">
        <v>14635</v>
      </c>
      <c r="AA1334" t="s">
        <v>9745</v>
      </c>
      <c r="AB1334">
        <v>650</v>
      </c>
      <c r="AC1334">
        <v>542</v>
      </c>
      <c r="AD1334" t="s">
        <v>149</v>
      </c>
      <c r="AE1334">
        <v>0</v>
      </c>
      <c r="AF1334">
        <v>0</v>
      </c>
    </row>
    <row r="1335" spans="1:48" x14ac:dyDescent="0.3">
      <c r="A1335" t="s">
        <v>14636</v>
      </c>
      <c r="B1335" t="str">
        <f>"0001508-2"</f>
        <v>0001508-2</v>
      </c>
      <c r="C1335" t="s">
        <v>116</v>
      </c>
      <c r="D1335" t="s">
        <v>110</v>
      </c>
      <c r="E1335">
        <v>300</v>
      </c>
      <c r="F1335">
        <v>250</v>
      </c>
      <c r="G1335">
        <v>50</v>
      </c>
      <c r="H1335">
        <v>120</v>
      </c>
      <c r="I1335">
        <v>60</v>
      </c>
      <c r="K1335">
        <v>0</v>
      </c>
      <c r="L1335" t="s">
        <v>2984</v>
      </c>
      <c r="M1335">
        <v>0.8</v>
      </c>
      <c r="O1335">
        <v>4620031185963</v>
      </c>
      <c r="Q1335" t="s">
        <v>3553</v>
      </c>
      <c r="R1335" t="s">
        <v>14629</v>
      </c>
      <c r="S1335">
        <v>20</v>
      </c>
      <c r="U1335" t="s">
        <v>14637</v>
      </c>
      <c r="V1335" t="s">
        <v>118</v>
      </c>
      <c r="Y1335">
        <v>6302210000</v>
      </c>
      <c r="Z1335" t="s">
        <v>14638</v>
      </c>
      <c r="AA1335" t="s">
        <v>9745</v>
      </c>
      <c r="AB1335">
        <v>650</v>
      </c>
      <c r="AC1335">
        <v>542</v>
      </c>
      <c r="AD1335" t="s">
        <v>149</v>
      </c>
      <c r="AE1335">
        <v>0</v>
      </c>
      <c r="AF1335">
        <v>0</v>
      </c>
    </row>
    <row r="1336" spans="1:48" x14ac:dyDescent="0.3">
      <c r="A1336" t="s">
        <v>14639</v>
      </c>
      <c r="B1336" t="str">
        <f>"0001510-5"</f>
        <v>0001510-5</v>
      </c>
      <c r="C1336" t="s">
        <v>1644</v>
      </c>
      <c r="D1336" t="s">
        <v>110</v>
      </c>
      <c r="E1336">
        <v>300</v>
      </c>
      <c r="F1336">
        <v>250</v>
      </c>
      <c r="G1336">
        <v>40</v>
      </c>
      <c r="K1336">
        <v>0</v>
      </c>
      <c r="L1336" t="s">
        <v>254</v>
      </c>
      <c r="M1336">
        <v>0.3</v>
      </c>
      <c r="O1336">
        <v>4620031186007</v>
      </c>
      <c r="Q1336" t="s">
        <v>3553</v>
      </c>
      <c r="R1336" t="s">
        <v>14629</v>
      </c>
      <c r="S1336">
        <v>20</v>
      </c>
      <c r="U1336" t="s">
        <v>14640</v>
      </c>
      <c r="V1336" t="s">
        <v>603</v>
      </c>
      <c r="Y1336">
        <v>6302600000</v>
      </c>
      <c r="Z1336" t="s">
        <v>14641</v>
      </c>
      <c r="AA1336" t="s">
        <v>9745</v>
      </c>
      <c r="AB1336">
        <v>750</v>
      </c>
      <c r="AC1336">
        <v>625</v>
      </c>
      <c r="AD1336" t="s">
        <v>114</v>
      </c>
      <c r="AE1336">
        <v>0</v>
      </c>
      <c r="AF1336">
        <v>0</v>
      </c>
    </row>
    <row r="1337" spans="1:48" x14ac:dyDescent="0.3">
      <c r="A1337" t="s">
        <v>14642</v>
      </c>
      <c r="B1337" t="str">
        <f>"0001511-5"</f>
        <v>0001511-5</v>
      </c>
      <c r="C1337" t="s">
        <v>1644</v>
      </c>
      <c r="D1337" t="s">
        <v>110</v>
      </c>
      <c r="E1337">
        <v>300</v>
      </c>
      <c r="F1337">
        <v>250</v>
      </c>
      <c r="G1337">
        <v>40</v>
      </c>
      <c r="K1337">
        <v>0</v>
      </c>
      <c r="L1337" t="s">
        <v>254</v>
      </c>
      <c r="M1337">
        <v>0.3</v>
      </c>
      <c r="O1337">
        <v>4620031186014</v>
      </c>
      <c r="Q1337" t="s">
        <v>3553</v>
      </c>
      <c r="R1337" t="s">
        <v>14626</v>
      </c>
      <c r="S1337">
        <v>20</v>
      </c>
      <c r="U1337" t="s">
        <v>14640</v>
      </c>
      <c r="V1337" t="s">
        <v>603</v>
      </c>
      <c r="Y1337">
        <v>6302600000</v>
      </c>
      <c r="Z1337" t="s">
        <v>14643</v>
      </c>
      <c r="AA1337" t="s">
        <v>9745</v>
      </c>
      <c r="AB1337">
        <v>750</v>
      </c>
      <c r="AC1337">
        <v>625</v>
      </c>
      <c r="AD1337" t="s">
        <v>114</v>
      </c>
      <c r="AE1337">
        <v>0</v>
      </c>
      <c r="AF1337">
        <v>0</v>
      </c>
    </row>
    <row r="1338" spans="1:48" x14ac:dyDescent="0.3">
      <c r="A1338" t="s">
        <v>14644</v>
      </c>
      <c r="B1338" t="str">
        <f>"0002555.62"</f>
        <v>0002555.62</v>
      </c>
      <c r="C1338" t="s">
        <v>10122</v>
      </c>
      <c r="D1338" t="s">
        <v>1050</v>
      </c>
      <c r="E1338">
        <v>1230</v>
      </c>
      <c r="F1338">
        <v>85</v>
      </c>
      <c r="G1338">
        <v>590</v>
      </c>
      <c r="I1338">
        <v>120</v>
      </c>
      <c r="J1338">
        <v>82</v>
      </c>
      <c r="K1338">
        <v>0</v>
      </c>
      <c r="L1338" s="1">
        <v>45673</v>
      </c>
      <c r="M1338">
        <v>14.8</v>
      </c>
      <c r="O1338">
        <v>4630074149808</v>
      </c>
      <c r="Q1338" t="s">
        <v>1544</v>
      </c>
      <c r="R1338" t="s">
        <v>4004</v>
      </c>
      <c r="S1338">
        <v>20</v>
      </c>
      <c r="U1338" t="s">
        <v>14432</v>
      </c>
      <c r="V1338" t="s">
        <v>4040</v>
      </c>
      <c r="Y1338">
        <v>9403105100</v>
      </c>
      <c r="Z1338" t="s">
        <v>14645</v>
      </c>
      <c r="AA1338" t="s">
        <v>14646</v>
      </c>
      <c r="AB1338">
        <v>9962</v>
      </c>
      <c r="AC1338">
        <v>8302</v>
      </c>
      <c r="AD1338" t="s">
        <v>3841</v>
      </c>
      <c r="AE1338">
        <v>0</v>
      </c>
      <c r="AF1338">
        <v>0</v>
      </c>
      <c r="AG1338" t="s">
        <v>14647</v>
      </c>
      <c r="AH1338" t="s">
        <v>14648</v>
      </c>
      <c r="AI1338" t="s">
        <v>14649</v>
      </c>
      <c r="AJ1338" t="s">
        <v>14650</v>
      </c>
      <c r="AK1338" t="s">
        <v>14651</v>
      </c>
      <c r="AL1338" t="s">
        <v>14652</v>
      </c>
      <c r="AM1338" t="s">
        <v>14653</v>
      </c>
      <c r="AN1338" t="s">
        <v>14654</v>
      </c>
      <c r="AO1338" t="s">
        <v>14655</v>
      </c>
      <c r="AP1338" t="s">
        <v>14656</v>
      </c>
      <c r="AQ1338" t="s">
        <v>14657</v>
      </c>
      <c r="AR1338" t="s">
        <v>14658</v>
      </c>
      <c r="AS1338" t="s">
        <v>14659</v>
      </c>
      <c r="AT1338" t="s">
        <v>14660</v>
      </c>
      <c r="AU1338" t="s">
        <v>14661</v>
      </c>
      <c r="AV1338" t="s">
        <v>14662</v>
      </c>
    </row>
    <row r="1339" spans="1:48" x14ac:dyDescent="0.3">
      <c r="A1339" t="s">
        <v>14663</v>
      </c>
      <c r="B1339" t="str">
        <f>"0002556.62"</f>
        <v>0002556.62</v>
      </c>
      <c r="C1339" t="s">
        <v>10122</v>
      </c>
      <c r="D1339" t="s">
        <v>305</v>
      </c>
      <c r="E1339">
        <v>700</v>
      </c>
      <c r="F1339">
        <v>70</v>
      </c>
      <c r="G1339">
        <v>470</v>
      </c>
      <c r="I1339">
        <v>38</v>
      </c>
      <c r="J1339">
        <v>74</v>
      </c>
      <c r="K1339">
        <v>0</v>
      </c>
      <c r="L1339" s="1">
        <v>45874</v>
      </c>
      <c r="M1339">
        <v>5.3</v>
      </c>
      <c r="O1339">
        <v>4630074149839</v>
      </c>
      <c r="Q1339" t="s">
        <v>1544</v>
      </c>
      <c r="R1339" t="s">
        <v>4004</v>
      </c>
      <c r="S1339">
        <v>20</v>
      </c>
      <c r="U1339" t="s">
        <v>14478</v>
      </c>
      <c r="V1339" t="s">
        <v>4040</v>
      </c>
      <c r="Y1339">
        <v>9401710009</v>
      </c>
      <c r="Z1339" t="s">
        <v>14664</v>
      </c>
      <c r="AA1339" t="s">
        <v>14665</v>
      </c>
      <c r="AB1339">
        <v>6502</v>
      </c>
      <c r="AC1339">
        <v>5418</v>
      </c>
      <c r="AD1339" t="s">
        <v>3841</v>
      </c>
      <c r="AE1339">
        <v>0</v>
      </c>
      <c r="AF1339">
        <v>0</v>
      </c>
      <c r="AG1339" t="s">
        <v>14666</v>
      </c>
      <c r="AH1339" t="s">
        <v>14667</v>
      </c>
      <c r="AI1339" t="s">
        <v>14668</v>
      </c>
      <c r="AJ1339" t="s">
        <v>14669</v>
      </c>
      <c r="AK1339" t="s">
        <v>14670</v>
      </c>
      <c r="AL1339" t="s">
        <v>14671</v>
      </c>
      <c r="AM1339" t="s">
        <v>14672</v>
      </c>
      <c r="AN1339" t="s">
        <v>14673</v>
      </c>
      <c r="AO1339" t="s">
        <v>14674</v>
      </c>
      <c r="AP1339" t="s">
        <v>14675</v>
      </c>
    </row>
    <row r="1340" spans="1:48" x14ac:dyDescent="0.3">
      <c r="A1340" t="s">
        <v>14676</v>
      </c>
      <c r="B1340" t="str">
        <f>"0002595.51"</f>
        <v>0002595.51</v>
      </c>
      <c r="C1340" t="s">
        <v>8033</v>
      </c>
      <c r="D1340" t="s">
        <v>1050</v>
      </c>
      <c r="E1340">
        <v>1220</v>
      </c>
      <c r="F1340">
        <v>600</v>
      </c>
      <c r="G1340">
        <v>120</v>
      </c>
      <c r="I1340">
        <v>120</v>
      </c>
      <c r="J1340">
        <v>52</v>
      </c>
      <c r="K1340">
        <v>0</v>
      </c>
      <c r="L1340" s="1">
        <v>45914</v>
      </c>
      <c r="M1340">
        <v>13.5</v>
      </c>
      <c r="O1340">
        <v>4670130100305</v>
      </c>
      <c r="Q1340" t="s">
        <v>1544</v>
      </c>
      <c r="R1340" t="s">
        <v>4004</v>
      </c>
      <c r="S1340">
        <v>20</v>
      </c>
      <c r="U1340" t="s">
        <v>14677</v>
      </c>
      <c r="V1340" t="s">
        <v>4040</v>
      </c>
      <c r="Y1340">
        <v>9403105100</v>
      </c>
      <c r="Z1340" t="s">
        <v>14678</v>
      </c>
      <c r="AA1340" t="s">
        <v>14679</v>
      </c>
      <c r="AB1340">
        <v>4709</v>
      </c>
      <c r="AC1340">
        <v>3924</v>
      </c>
      <c r="AD1340" t="s">
        <v>3841</v>
      </c>
      <c r="AE1340">
        <v>0</v>
      </c>
      <c r="AF1340">
        <v>0</v>
      </c>
      <c r="AG1340" t="s">
        <v>14680</v>
      </c>
      <c r="AH1340" t="s">
        <v>14681</v>
      </c>
      <c r="AI1340" t="s">
        <v>14682</v>
      </c>
      <c r="AJ1340" t="s">
        <v>14683</v>
      </c>
      <c r="AK1340" t="s">
        <v>14684</v>
      </c>
      <c r="AL1340" t="s">
        <v>14685</v>
      </c>
      <c r="AM1340" t="s">
        <v>14686</v>
      </c>
      <c r="AN1340" t="s">
        <v>14687</v>
      </c>
      <c r="AO1340" t="s">
        <v>14688</v>
      </c>
      <c r="AP1340" t="s">
        <v>14689</v>
      </c>
      <c r="AQ1340" t="s">
        <v>14690</v>
      </c>
      <c r="AR1340" t="s">
        <v>14691</v>
      </c>
      <c r="AS1340" t="s">
        <v>14692</v>
      </c>
      <c r="AT1340" t="s">
        <v>14693</v>
      </c>
      <c r="AU1340" t="s">
        <v>14694</v>
      </c>
    </row>
    <row r="1341" spans="1:48" x14ac:dyDescent="0.3">
      <c r="A1341" t="s">
        <v>14695</v>
      </c>
      <c r="B1341" t="str">
        <f>"0002595.55"</f>
        <v>0002595.55</v>
      </c>
      <c r="C1341" t="s">
        <v>1718</v>
      </c>
      <c r="D1341" t="s">
        <v>1050</v>
      </c>
      <c r="E1341">
        <v>1220</v>
      </c>
      <c r="F1341">
        <v>600</v>
      </c>
      <c r="G1341">
        <v>120</v>
      </c>
      <c r="I1341">
        <v>120</v>
      </c>
      <c r="J1341">
        <v>52</v>
      </c>
      <c r="K1341">
        <v>0</v>
      </c>
      <c r="L1341" s="1">
        <v>45914</v>
      </c>
      <c r="M1341">
        <v>13.5</v>
      </c>
      <c r="O1341">
        <v>4670130100312</v>
      </c>
      <c r="Q1341" t="s">
        <v>1544</v>
      </c>
      <c r="R1341" t="s">
        <v>4004</v>
      </c>
      <c r="S1341">
        <v>20</v>
      </c>
      <c r="U1341" t="s">
        <v>14677</v>
      </c>
      <c r="V1341" t="s">
        <v>4040</v>
      </c>
      <c r="Y1341">
        <v>9403105100</v>
      </c>
      <c r="Z1341" t="s">
        <v>14696</v>
      </c>
      <c r="AA1341" t="s">
        <v>14697</v>
      </c>
      <c r="AB1341">
        <v>4709</v>
      </c>
      <c r="AC1341">
        <v>3924</v>
      </c>
      <c r="AD1341" t="s">
        <v>3841</v>
      </c>
      <c r="AE1341">
        <v>0</v>
      </c>
      <c r="AF1341">
        <v>0</v>
      </c>
      <c r="AG1341" t="s">
        <v>14698</v>
      </c>
      <c r="AH1341" t="s">
        <v>14699</v>
      </c>
      <c r="AI1341" t="s">
        <v>14700</v>
      </c>
      <c r="AJ1341" t="s">
        <v>14701</v>
      </c>
      <c r="AK1341" t="s">
        <v>14702</v>
      </c>
      <c r="AL1341" t="s">
        <v>14703</v>
      </c>
      <c r="AM1341" t="s">
        <v>14704</v>
      </c>
      <c r="AN1341" t="s">
        <v>14705</v>
      </c>
      <c r="AO1341" t="s">
        <v>14706</v>
      </c>
      <c r="AP1341" t="s">
        <v>14707</v>
      </c>
      <c r="AQ1341" t="s">
        <v>14708</v>
      </c>
      <c r="AR1341" t="s">
        <v>14709</v>
      </c>
      <c r="AS1341" t="s">
        <v>14710</v>
      </c>
      <c r="AT1341" t="s">
        <v>14711</v>
      </c>
      <c r="AU1341" t="s">
        <v>14712</v>
      </c>
    </row>
    <row r="1342" spans="1:48" x14ac:dyDescent="0.3">
      <c r="A1342" t="s">
        <v>14713</v>
      </c>
      <c r="B1342" t="str">
        <f>"0002595.62"</f>
        <v>0002595.62</v>
      </c>
      <c r="C1342" t="s">
        <v>10122</v>
      </c>
      <c r="D1342" t="s">
        <v>1050</v>
      </c>
      <c r="E1342">
        <v>1220</v>
      </c>
      <c r="F1342">
        <v>600</v>
      </c>
      <c r="G1342">
        <v>120</v>
      </c>
      <c r="I1342">
        <v>120</v>
      </c>
      <c r="J1342">
        <v>52</v>
      </c>
      <c r="K1342">
        <v>0</v>
      </c>
      <c r="L1342" s="1">
        <v>45914</v>
      </c>
      <c r="M1342">
        <v>13.5</v>
      </c>
      <c r="O1342">
        <v>4630442880067</v>
      </c>
      <c r="Q1342" t="s">
        <v>1544</v>
      </c>
      <c r="R1342" t="s">
        <v>4004</v>
      </c>
      <c r="S1342">
        <v>20</v>
      </c>
      <c r="U1342" t="s">
        <v>14677</v>
      </c>
      <c r="V1342" t="s">
        <v>4040</v>
      </c>
      <c r="Y1342">
        <v>9403105100</v>
      </c>
      <c r="Z1342" t="s">
        <v>14714</v>
      </c>
      <c r="AA1342" t="s">
        <v>14715</v>
      </c>
      <c r="AB1342">
        <v>4709</v>
      </c>
      <c r="AC1342">
        <v>3924</v>
      </c>
      <c r="AD1342" t="s">
        <v>3841</v>
      </c>
      <c r="AE1342">
        <v>0</v>
      </c>
      <c r="AF1342">
        <v>0</v>
      </c>
      <c r="AG1342" t="s">
        <v>14716</v>
      </c>
      <c r="AH1342" t="s">
        <v>14717</v>
      </c>
      <c r="AI1342" t="s">
        <v>14718</v>
      </c>
      <c r="AJ1342" t="s">
        <v>14719</v>
      </c>
      <c r="AK1342" t="s">
        <v>14720</v>
      </c>
      <c r="AL1342" t="s">
        <v>14721</v>
      </c>
      <c r="AM1342" t="s">
        <v>14722</v>
      </c>
      <c r="AN1342" t="s">
        <v>14723</v>
      </c>
      <c r="AO1342" t="s">
        <v>14724</v>
      </c>
      <c r="AP1342" t="s">
        <v>14725</v>
      </c>
      <c r="AQ1342" t="s">
        <v>14726</v>
      </c>
      <c r="AR1342" t="s">
        <v>14727</v>
      </c>
      <c r="AS1342" t="s">
        <v>14728</v>
      </c>
      <c r="AT1342" t="s">
        <v>14729</v>
      </c>
      <c r="AU1342" t="s">
        <v>14730</v>
      </c>
    </row>
    <row r="1343" spans="1:48" x14ac:dyDescent="0.3">
      <c r="A1343" t="s">
        <v>14731</v>
      </c>
      <c r="B1343" t="str">
        <f>"0002596.51"</f>
        <v>0002596.51</v>
      </c>
      <c r="C1343" t="s">
        <v>8033</v>
      </c>
      <c r="D1343" t="s">
        <v>1050</v>
      </c>
      <c r="E1343">
        <v>1220</v>
      </c>
      <c r="F1343">
        <v>600</v>
      </c>
      <c r="G1343">
        <v>120</v>
      </c>
      <c r="I1343">
        <v>120</v>
      </c>
      <c r="J1343">
        <v>58</v>
      </c>
      <c r="K1343">
        <v>0</v>
      </c>
      <c r="L1343" s="1">
        <v>45762</v>
      </c>
      <c r="M1343">
        <v>14</v>
      </c>
      <c r="O1343">
        <v>4640011888073</v>
      </c>
      <c r="Q1343" t="s">
        <v>1544</v>
      </c>
      <c r="R1343" t="s">
        <v>4004</v>
      </c>
      <c r="S1343">
        <v>20</v>
      </c>
      <c r="U1343" t="s">
        <v>14732</v>
      </c>
      <c r="V1343" t="s">
        <v>4040</v>
      </c>
      <c r="Y1343">
        <v>9403105100</v>
      </c>
      <c r="Z1343" t="s">
        <v>14733</v>
      </c>
      <c r="AA1343" t="s">
        <v>14734</v>
      </c>
      <c r="AB1343">
        <v>4877</v>
      </c>
      <c r="AC1343">
        <v>4064</v>
      </c>
      <c r="AD1343" t="s">
        <v>3841</v>
      </c>
      <c r="AE1343">
        <v>0</v>
      </c>
      <c r="AF1343">
        <v>0</v>
      </c>
      <c r="AG1343" t="s">
        <v>14735</v>
      </c>
      <c r="AH1343" t="s">
        <v>14736</v>
      </c>
      <c r="AI1343" t="s">
        <v>14737</v>
      </c>
      <c r="AJ1343" t="s">
        <v>14738</v>
      </c>
      <c r="AK1343" t="s">
        <v>14739</v>
      </c>
      <c r="AL1343" t="s">
        <v>14740</v>
      </c>
      <c r="AM1343" t="s">
        <v>14741</v>
      </c>
      <c r="AN1343" t="s">
        <v>14742</v>
      </c>
      <c r="AO1343" t="s">
        <v>14743</v>
      </c>
      <c r="AP1343" t="s">
        <v>14744</v>
      </c>
      <c r="AQ1343" t="s">
        <v>14745</v>
      </c>
      <c r="AR1343" t="s">
        <v>14746</v>
      </c>
      <c r="AS1343" t="s">
        <v>14747</v>
      </c>
      <c r="AT1343" t="s">
        <v>14748</v>
      </c>
    </row>
    <row r="1344" spans="1:48" x14ac:dyDescent="0.3">
      <c r="A1344" t="s">
        <v>14749</v>
      </c>
      <c r="B1344" t="str">
        <f>"0002596.55"</f>
        <v>0002596.55</v>
      </c>
      <c r="C1344" t="s">
        <v>1718</v>
      </c>
      <c r="D1344" t="s">
        <v>1050</v>
      </c>
      <c r="E1344">
        <v>1220</v>
      </c>
      <c r="F1344">
        <v>600</v>
      </c>
      <c r="G1344">
        <v>120</v>
      </c>
      <c r="I1344">
        <v>120</v>
      </c>
      <c r="J1344">
        <v>58</v>
      </c>
      <c r="K1344">
        <v>0</v>
      </c>
      <c r="L1344" s="1">
        <v>45762</v>
      </c>
      <c r="M1344">
        <v>14</v>
      </c>
      <c r="O1344">
        <v>4670130100343</v>
      </c>
      <c r="Q1344" t="s">
        <v>1544</v>
      </c>
      <c r="R1344" t="s">
        <v>4004</v>
      </c>
      <c r="S1344">
        <v>20</v>
      </c>
      <c r="U1344" t="s">
        <v>14732</v>
      </c>
      <c r="V1344" t="s">
        <v>4040</v>
      </c>
      <c r="Y1344">
        <v>9403105100</v>
      </c>
      <c r="Z1344" t="s">
        <v>14750</v>
      </c>
      <c r="AA1344" t="s">
        <v>14751</v>
      </c>
      <c r="AB1344">
        <v>4877</v>
      </c>
      <c r="AC1344">
        <v>4064</v>
      </c>
      <c r="AD1344" t="s">
        <v>3841</v>
      </c>
      <c r="AE1344">
        <v>0</v>
      </c>
      <c r="AF1344">
        <v>0</v>
      </c>
      <c r="AG1344" t="s">
        <v>14752</v>
      </c>
      <c r="AH1344" t="s">
        <v>14753</v>
      </c>
      <c r="AI1344" t="s">
        <v>14754</v>
      </c>
      <c r="AJ1344" t="s">
        <v>14755</v>
      </c>
      <c r="AK1344" t="s">
        <v>14756</v>
      </c>
      <c r="AL1344" t="s">
        <v>14757</v>
      </c>
      <c r="AM1344" t="s">
        <v>14758</v>
      </c>
      <c r="AN1344" t="s">
        <v>14759</v>
      </c>
      <c r="AO1344" t="s">
        <v>14760</v>
      </c>
      <c r="AP1344" t="s">
        <v>14761</v>
      </c>
      <c r="AQ1344" t="s">
        <v>14762</v>
      </c>
      <c r="AR1344" t="s">
        <v>14763</v>
      </c>
      <c r="AS1344" t="s">
        <v>14764</v>
      </c>
      <c r="AT1344" t="s">
        <v>14765</v>
      </c>
      <c r="AU1344" t="s">
        <v>14766</v>
      </c>
    </row>
    <row r="1345" spans="1:49" x14ac:dyDescent="0.3">
      <c r="A1345" t="s">
        <v>14767</v>
      </c>
      <c r="B1345" t="str">
        <f>"0002596.62"</f>
        <v>0002596.62</v>
      </c>
      <c r="C1345" t="s">
        <v>10122</v>
      </c>
      <c r="D1345" t="s">
        <v>1050</v>
      </c>
      <c r="E1345">
        <v>1220</v>
      </c>
      <c r="F1345">
        <v>600</v>
      </c>
      <c r="G1345">
        <v>120</v>
      </c>
      <c r="I1345">
        <v>120</v>
      </c>
      <c r="J1345">
        <v>58</v>
      </c>
      <c r="K1345">
        <v>0</v>
      </c>
      <c r="L1345" s="1">
        <v>45762</v>
      </c>
      <c r="M1345">
        <v>14</v>
      </c>
      <c r="O1345">
        <v>4670130100350</v>
      </c>
      <c r="Q1345" t="s">
        <v>1544</v>
      </c>
      <c r="R1345" t="s">
        <v>4004</v>
      </c>
      <c r="S1345">
        <v>20</v>
      </c>
      <c r="U1345" t="s">
        <v>14732</v>
      </c>
      <c r="V1345" t="s">
        <v>4040</v>
      </c>
      <c r="Y1345">
        <v>9403105100</v>
      </c>
      <c r="Z1345" t="s">
        <v>14768</v>
      </c>
      <c r="AA1345" t="s">
        <v>14769</v>
      </c>
      <c r="AB1345">
        <v>4877</v>
      </c>
      <c r="AC1345">
        <v>4064</v>
      </c>
      <c r="AD1345" t="s">
        <v>3841</v>
      </c>
      <c r="AE1345">
        <v>0</v>
      </c>
      <c r="AF1345">
        <v>0</v>
      </c>
      <c r="AG1345" t="s">
        <v>14770</v>
      </c>
      <c r="AH1345" t="s">
        <v>14771</v>
      </c>
      <c r="AI1345" t="s">
        <v>14772</v>
      </c>
      <c r="AJ1345" t="s">
        <v>14773</v>
      </c>
      <c r="AK1345" t="s">
        <v>14774</v>
      </c>
      <c r="AL1345" t="s">
        <v>14775</v>
      </c>
      <c r="AM1345" t="s">
        <v>14776</v>
      </c>
      <c r="AN1345" t="s">
        <v>14777</v>
      </c>
      <c r="AO1345" t="s">
        <v>14778</v>
      </c>
      <c r="AP1345" t="s">
        <v>14779</v>
      </c>
      <c r="AQ1345" t="s">
        <v>14780</v>
      </c>
      <c r="AR1345" t="s">
        <v>14781</v>
      </c>
      <c r="AS1345" t="s">
        <v>14782</v>
      </c>
      <c r="AT1345" t="s">
        <v>14783</v>
      </c>
      <c r="AU1345" t="s">
        <v>14784</v>
      </c>
    </row>
    <row r="1346" spans="1:49" x14ac:dyDescent="0.3">
      <c r="A1346" t="s">
        <v>14785</v>
      </c>
      <c r="B1346" t="str">
        <f>"0002598.51"</f>
        <v>0002598.51</v>
      </c>
      <c r="C1346" t="s">
        <v>8033</v>
      </c>
      <c r="D1346" t="s">
        <v>1050</v>
      </c>
      <c r="E1346">
        <v>1220</v>
      </c>
      <c r="F1346">
        <v>600</v>
      </c>
      <c r="G1346">
        <v>120</v>
      </c>
      <c r="I1346">
        <v>120</v>
      </c>
      <c r="J1346">
        <v>64</v>
      </c>
      <c r="K1346">
        <v>0</v>
      </c>
      <c r="L1346" s="1">
        <v>45915</v>
      </c>
      <c r="M1346">
        <v>14.5</v>
      </c>
      <c r="O1346">
        <v>4670130100367</v>
      </c>
      <c r="Q1346" t="s">
        <v>1544</v>
      </c>
      <c r="R1346" t="s">
        <v>4004</v>
      </c>
      <c r="S1346">
        <v>20</v>
      </c>
      <c r="U1346" t="s">
        <v>14786</v>
      </c>
      <c r="V1346" t="s">
        <v>4040</v>
      </c>
      <c r="Y1346">
        <v>9403105100</v>
      </c>
      <c r="Z1346" t="s">
        <v>14787</v>
      </c>
      <c r="AA1346" t="s">
        <v>14788</v>
      </c>
      <c r="AB1346">
        <v>4982</v>
      </c>
      <c r="AC1346">
        <v>4152</v>
      </c>
      <c r="AD1346" t="s">
        <v>3841</v>
      </c>
      <c r="AE1346">
        <v>0</v>
      </c>
      <c r="AF1346">
        <v>0</v>
      </c>
      <c r="AG1346" t="s">
        <v>14789</v>
      </c>
      <c r="AH1346" t="s">
        <v>14790</v>
      </c>
      <c r="AI1346" t="s">
        <v>14791</v>
      </c>
      <c r="AJ1346" t="s">
        <v>14792</v>
      </c>
      <c r="AK1346" t="s">
        <v>14793</v>
      </c>
      <c r="AL1346" t="s">
        <v>14794</v>
      </c>
      <c r="AM1346" t="s">
        <v>14795</v>
      </c>
      <c r="AN1346" t="s">
        <v>14796</v>
      </c>
      <c r="AO1346" t="s">
        <v>14797</v>
      </c>
      <c r="AP1346" t="s">
        <v>14798</v>
      </c>
      <c r="AQ1346" t="s">
        <v>14799</v>
      </c>
      <c r="AR1346" t="s">
        <v>14800</v>
      </c>
      <c r="AS1346" t="s">
        <v>14801</v>
      </c>
      <c r="AT1346" t="s">
        <v>14802</v>
      </c>
      <c r="AU1346" t="s">
        <v>14803</v>
      </c>
    </row>
    <row r="1347" spans="1:49" x14ac:dyDescent="0.3">
      <c r="A1347" t="s">
        <v>14804</v>
      </c>
      <c r="B1347" t="str">
        <f>"0002598.55"</f>
        <v>0002598.55</v>
      </c>
      <c r="C1347" t="s">
        <v>1718</v>
      </c>
      <c r="D1347" t="s">
        <v>1050</v>
      </c>
      <c r="E1347">
        <v>1220</v>
      </c>
      <c r="F1347">
        <v>600</v>
      </c>
      <c r="G1347">
        <v>120</v>
      </c>
      <c r="I1347">
        <v>120</v>
      </c>
      <c r="J1347">
        <v>64</v>
      </c>
      <c r="K1347">
        <v>0</v>
      </c>
      <c r="L1347" s="1">
        <v>45915</v>
      </c>
      <c r="M1347">
        <v>14.5</v>
      </c>
      <c r="O1347">
        <v>4670130100374</v>
      </c>
      <c r="Q1347" t="s">
        <v>1544</v>
      </c>
      <c r="R1347" t="s">
        <v>4004</v>
      </c>
      <c r="S1347">
        <v>20</v>
      </c>
      <c r="U1347" t="s">
        <v>14786</v>
      </c>
      <c r="V1347" t="s">
        <v>4040</v>
      </c>
      <c r="Y1347">
        <v>9403105100</v>
      </c>
      <c r="Z1347" t="s">
        <v>14805</v>
      </c>
      <c r="AA1347" t="s">
        <v>14806</v>
      </c>
      <c r="AB1347">
        <v>4982</v>
      </c>
      <c r="AC1347">
        <v>4152</v>
      </c>
      <c r="AD1347" t="s">
        <v>3841</v>
      </c>
      <c r="AE1347">
        <v>0</v>
      </c>
      <c r="AF1347">
        <v>0</v>
      </c>
      <c r="AG1347" t="s">
        <v>14807</v>
      </c>
      <c r="AH1347" t="s">
        <v>14808</v>
      </c>
      <c r="AI1347" t="s">
        <v>14809</v>
      </c>
      <c r="AJ1347" t="s">
        <v>14810</v>
      </c>
      <c r="AK1347" t="s">
        <v>14811</v>
      </c>
      <c r="AL1347" t="s">
        <v>14812</v>
      </c>
      <c r="AM1347" t="s">
        <v>14813</v>
      </c>
      <c r="AN1347" t="s">
        <v>14814</v>
      </c>
      <c r="AO1347" t="s">
        <v>14815</v>
      </c>
      <c r="AP1347" t="s">
        <v>14816</v>
      </c>
      <c r="AQ1347" t="s">
        <v>14817</v>
      </c>
      <c r="AR1347" t="s">
        <v>14818</v>
      </c>
      <c r="AS1347" t="s">
        <v>14819</v>
      </c>
      <c r="AT1347" t="s">
        <v>14820</v>
      </c>
      <c r="AU1347" t="s">
        <v>14821</v>
      </c>
      <c r="AV1347" t="s">
        <v>14822</v>
      </c>
    </row>
    <row r="1348" spans="1:49" x14ac:dyDescent="0.3">
      <c r="A1348" t="s">
        <v>14823</v>
      </c>
      <c r="B1348" t="str">
        <f>"0002598.62"</f>
        <v>0002598.62</v>
      </c>
      <c r="C1348" t="s">
        <v>10122</v>
      </c>
      <c r="D1348" t="s">
        <v>1050</v>
      </c>
      <c r="E1348">
        <v>1220</v>
      </c>
      <c r="F1348">
        <v>600</v>
      </c>
      <c r="G1348">
        <v>120</v>
      </c>
      <c r="I1348">
        <v>120</v>
      </c>
      <c r="J1348">
        <v>64</v>
      </c>
      <c r="K1348">
        <v>0</v>
      </c>
      <c r="L1348" s="1">
        <v>45915</v>
      </c>
      <c r="M1348">
        <v>14.5</v>
      </c>
      <c r="O1348">
        <v>4670130100381</v>
      </c>
      <c r="Q1348" t="s">
        <v>1544</v>
      </c>
      <c r="R1348" t="s">
        <v>4004</v>
      </c>
      <c r="S1348">
        <v>20</v>
      </c>
      <c r="U1348" t="s">
        <v>14786</v>
      </c>
      <c r="V1348" t="s">
        <v>4040</v>
      </c>
      <c r="Y1348">
        <v>9403105100</v>
      </c>
      <c r="Z1348" t="s">
        <v>14824</v>
      </c>
      <c r="AA1348" t="s">
        <v>14825</v>
      </c>
      <c r="AB1348">
        <v>4982</v>
      </c>
      <c r="AC1348">
        <v>4152</v>
      </c>
      <c r="AD1348" t="s">
        <v>3841</v>
      </c>
      <c r="AE1348">
        <v>0</v>
      </c>
      <c r="AF1348">
        <v>0</v>
      </c>
      <c r="AG1348" t="s">
        <v>14826</v>
      </c>
      <c r="AH1348" t="s">
        <v>14827</v>
      </c>
      <c r="AI1348" t="s">
        <v>14828</v>
      </c>
      <c r="AJ1348" t="s">
        <v>14829</v>
      </c>
      <c r="AK1348" t="s">
        <v>14830</v>
      </c>
      <c r="AL1348" t="s">
        <v>14831</v>
      </c>
      <c r="AM1348" t="s">
        <v>14832</v>
      </c>
      <c r="AN1348" t="s">
        <v>14833</v>
      </c>
      <c r="AO1348" t="s">
        <v>14834</v>
      </c>
      <c r="AP1348" t="s">
        <v>14835</v>
      </c>
      <c r="AQ1348" t="s">
        <v>14836</v>
      </c>
      <c r="AR1348" t="s">
        <v>14837</v>
      </c>
      <c r="AS1348" t="s">
        <v>14838</v>
      </c>
      <c r="AT1348" t="s">
        <v>14839</v>
      </c>
      <c r="AU1348" t="s">
        <v>14840</v>
      </c>
      <c r="AV1348" t="s">
        <v>14841</v>
      </c>
      <c r="AW1348" t="s">
        <v>14842</v>
      </c>
    </row>
    <row r="1349" spans="1:49" x14ac:dyDescent="0.3">
      <c r="A1349" t="s">
        <v>14843</v>
      </c>
      <c r="B1349" t="str">
        <f>"0002549.9.14"</f>
        <v>0002549.9.14</v>
      </c>
      <c r="C1349" t="s">
        <v>304</v>
      </c>
      <c r="D1349" t="s">
        <v>4256</v>
      </c>
      <c r="E1349">
        <v>1260</v>
      </c>
      <c r="F1349">
        <v>700</v>
      </c>
      <c r="G1349">
        <v>115</v>
      </c>
      <c r="H1349">
        <v>124</v>
      </c>
      <c r="I1349">
        <v>64</v>
      </c>
      <c r="J1349">
        <v>120</v>
      </c>
      <c r="K1349" t="s">
        <v>14003</v>
      </c>
      <c r="L1349" s="1">
        <v>45831</v>
      </c>
      <c r="M1349">
        <v>23</v>
      </c>
      <c r="O1349">
        <v>4670130100718</v>
      </c>
      <c r="Q1349" t="s">
        <v>88</v>
      </c>
      <c r="S1349">
        <v>10</v>
      </c>
      <c r="U1349" t="s">
        <v>14844</v>
      </c>
      <c r="V1349" t="s">
        <v>1122</v>
      </c>
      <c r="Y1349">
        <v>9403500009</v>
      </c>
      <c r="Z1349" t="s">
        <v>14845</v>
      </c>
      <c r="AA1349" t="s">
        <v>14846</v>
      </c>
      <c r="AB1349">
        <v>7990</v>
      </c>
      <c r="AC1349">
        <v>6658</v>
      </c>
      <c r="AD1349" t="s">
        <v>288</v>
      </c>
      <c r="AE1349">
        <v>0</v>
      </c>
      <c r="AF1349">
        <v>0</v>
      </c>
      <c r="AG1349" t="s">
        <v>14847</v>
      </c>
      <c r="AH1349" t="s">
        <v>14848</v>
      </c>
      <c r="AI1349" t="s">
        <v>14849</v>
      </c>
      <c r="AJ1349" t="s">
        <v>14850</v>
      </c>
      <c r="AK1349" t="s">
        <v>14851</v>
      </c>
      <c r="AL1349" t="s">
        <v>14852</v>
      </c>
      <c r="AM1349" t="s">
        <v>14853</v>
      </c>
      <c r="AN1349" t="s">
        <v>14854</v>
      </c>
      <c r="AO1349" t="s">
        <v>14855</v>
      </c>
      <c r="AP1349" t="s">
        <v>14856</v>
      </c>
      <c r="AQ1349" t="s">
        <v>14857</v>
      </c>
      <c r="AR1349" t="s">
        <v>14858</v>
      </c>
      <c r="AS1349" t="s">
        <v>14859</v>
      </c>
      <c r="AT1349" t="s">
        <v>14860</v>
      </c>
      <c r="AU1349" t="s">
        <v>14861</v>
      </c>
    </row>
    <row r="1350" spans="1:49" x14ac:dyDescent="0.3">
      <c r="A1350" t="s">
        <v>14862</v>
      </c>
      <c r="B1350" t="str">
        <f>"0002549.9.15"</f>
        <v>0002549.9.15</v>
      </c>
      <c r="C1350" t="s">
        <v>304</v>
      </c>
      <c r="D1350" t="s">
        <v>4256</v>
      </c>
      <c r="E1350">
        <v>1260</v>
      </c>
      <c r="F1350">
        <v>700</v>
      </c>
      <c r="G1350">
        <v>115</v>
      </c>
      <c r="H1350">
        <v>124</v>
      </c>
      <c r="I1350">
        <v>64</v>
      </c>
      <c r="J1350">
        <v>120</v>
      </c>
      <c r="K1350" t="s">
        <v>14003</v>
      </c>
      <c r="L1350" s="1">
        <v>45831</v>
      </c>
      <c r="M1350">
        <v>23</v>
      </c>
      <c r="O1350">
        <v>4670130100725</v>
      </c>
      <c r="Q1350" t="s">
        <v>88</v>
      </c>
      <c r="S1350">
        <v>10</v>
      </c>
      <c r="U1350" t="s">
        <v>14863</v>
      </c>
      <c r="V1350" t="s">
        <v>1122</v>
      </c>
      <c r="Y1350">
        <v>9403500009</v>
      </c>
      <c r="Z1350" t="s">
        <v>14864</v>
      </c>
      <c r="AA1350" t="s">
        <v>14865</v>
      </c>
      <c r="AB1350">
        <v>7990</v>
      </c>
      <c r="AC1350">
        <v>6658</v>
      </c>
      <c r="AD1350" t="s">
        <v>288</v>
      </c>
      <c r="AE1350">
        <v>0</v>
      </c>
      <c r="AF1350">
        <v>0</v>
      </c>
      <c r="AG1350" t="s">
        <v>14866</v>
      </c>
      <c r="AH1350" t="s">
        <v>14867</v>
      </c>
      <c r="AI1350" t="s">
        <v>14868</v>
      </c>
      <c r="AJ1350" t="s">
        <v>14869</v>
      </c>
      <c r="AK1350" t="s">
        <v>14870</v>
      </c>
      <c r="AL1350" t="s">
        <v>14871</v>
      </c>
      <c r="AM1350" t="s">
        <v>14872</v>
      </c>
      <c r="AN1350" t="s">
        <v>14873</v>
      </c>
      <c r="AO1350" t="s">
        <v>14874</v>
      </c>
      <c r="AP1350" t="s">
        <v>14875</v>
      </c>
      <c r="AQ1350" t="s">
        <v>14876</v>
      </c>
      <c r="AR1350" t="s">
        <v>14877</v>
      </c>
      <c r="AS1350" t="s">
        <v>14878</v>
      </c>
      <c r="AT1350" t="s">
        <v>14879</v>
      </c>
      <c r="AU1350" t="s">
        <v>14880</v>
      </c>
    </row>
    <row r="1351" spans="1:49" x14ac:dyDescent="0.3">
      <c r="A1351" t="s">
        <v>14881</v>
      </c>
      <c r="B1351" t="str">
        <f>"0002549.9.13"</f>
        <v>0002549.9.13</v>
      </c>
      <c r="C1351" t="s">
        <v>304</v>
      </c>
      <c r="D1351" t="s">
        <v>4256</v>
      </c>
      <c r="E1351">
        <v>1260</v>
      </c>
      <c r="F1351">
        <v>700</v>
      </c>
      <c r="G1351">
        <v>115</v>
      </c>
      <c r="H1351">
        <v>124</v>
      </c>
      <c r="I1351">
        <v>64</v>
      </c>
      <c r="J1351">
        <v>120</v>
      </c>
      <c r="K1351" t="s">
        <v>14003</v>
      </c>
      <c r="L1351" s="1">
        <v>45831</v>
      </c>
      <c r="M1351">
        <v>23</v>
      </c>
      <c r="O1351">
        <v>4670130100732</v>
      </c>
      <c r="Q1351" t="s">
        <v>88</v>
      </c>
      <c r="S1351">
        <v>10</v>
      </c>
      <c r="U1351" t="s">
        <v>14882</v>
      </c>
      <c r="V1351" t="s">
        <v>1122</v>
      </c>
      <c r="Y1351">
        <v>9403500009</v>
      </c>
      <c r="Z1351" t="s">
        <v>14883</v>
      </c>
      <c r="AA1351" t="s">
        <v>14884</v>
      </c>
      <c r="AB1351">
        <v>7990</v>
      </c>
      <c r="AC1351">
        <v>6658</v>
      </c>
      <c r="AD1351" t="s">
        <v>288</v>
      </c>
      <c r="AE1351">
        <v>0</v>
      </c>
      <c r="AF1351">
        <v>0</v>
      </c>
      <c r="AG1351" t="s">
        <v>14885</v>
      </c>
      <c r="AH1351" t="s">
        <v>14886</v>
      </c>
      <c r="AI1351" t="s">
        <v>14887</v>
      </c>
      <c r="AJ1351" t="s">
        <v>14888</v>
      </c>
      <c r="AK1351" t="s">
        <v>14889</v>
      </c>
      <c r="AL1351" t="s">
        <v>14890</v>
      </c>
      <c r="AM1351" t="s">
        <v>14891</v>
      </c>
      <c r="AN1351" t="s">
        <v>14892</v>
      </c>
      <c r="AO1351" t="s">
        <v>14893</v>
      </c>
      <c r="AP1351" t="s">
        <v>14894</v>
      </c>
      <c r="AQ1351" t="s">
        <v>14895</v>
      </c>
      <c r="AR1351" t="s">
        <v>14896</v>
      </c>
      <c r="AS1351" t="s">
        <v>14897</v>
      </c>
      <c r="AT1351" t="s">
        <v>14898</v>
      </c>
    </row>
    <row r="1352" spans="1:49" x14ac:dyDescent="0.3">
      <c r="A1352" t="s">
        <v>14899</v>
      </c>
      <c r="B1352" t="str">
        <f>"0002599.51"</f>
        <v>0002599.51</v>
      </c>
      <c r="C1352" t="s">
        <v>8033</v>
      </c>
      <c r="D1352" t="s">
        <v>1050</v>
      </c>
      <c r="E1352">
        <v>1220</v>
      </c>
      <c r="F1352">
        <v>600</v>
      </c>
      <c r="G1352">
        <v>120</v>
      </c>
      <c r="I1352">
        <v>120</v>
      </c>
      <c r="J1352">
        <v>70</v>
      </c>
      <c r="K1352">
        <v>0</v>
      </c>
      <c r="L1352" s="1">
        <v>45673</v>
      </c>
      <c r="M1352">
        <v>14.7</v>
      </c>
      <c r="O1352">
        <v>4670130100398</v>
      </c>
      <c r="Q1352" t="s">
        <v>1544</v>
      </c>
      <c r="R1352" t="s">
        <v>4004</v>
      </c>
      <c r="S1352">
        <v>20</v>
      </c>
      <c r="U1352" t="s">
        <v>14900</v>
      </c>
      <c r="V1352" t="s">
        <v>4040</v>
      </c>
      <c r="Y1352">
        <v>9403105100</v>
      </c>
      <c r="Z1352" t="s">
        <v>14901</v>
      </c>
      <c r="AA1352" t="s">
        <v>14902</v>
      </c>
      <c r="AB1352">
        <v>5129</v>
      </c>
      <c r="AC1352">
        <v>4274</v>
      </c>
      <c r="AD1352" t="s">
        <v>3841</v>
      </c>
      <c r="AE1352">
        <v>0</v>
      </c>
      <c r="AF1352">
        <v>0</v>
      </c>
      <c r="AG1352" t="s">
        <v>14903</v>
      </c>
      <c r="AH1352" t="s">
        <v>14904</v>
      </c>
      <c r="AI1352" t="s">
        <v>14905</v>
      </c>
      <c r="AJ1352" t="s">
        <v>14906</v>
      </c>
      <c r="AK1352" t="s">
        <v>14907</v>
      </c>
      <c r="AL1352" t="s">
        <v>14908</v>
      </c>
      <c r="AM1352" t="s">
        <v>14909</v>
      </c>
      <c r="AN1352" t="s">
        <v>14910</v>
      </c>
      <c r="AO1352" t="s">
        <v>14911</v>
      </c>
      <c r="AP1352" t="s">
        <v>14912</v>
      </c>
      <c r="AQ1352" t="s">
        <v>14913</v>
      </c>
      <c r="AR1352" t="s">
        <v>14914</v>
      </c>
      <c r="AS1352" t="s">
        <v>14915</v>
      </c>
      <c r="AT1352" t="s">
        <v>14916</v>
      </c>
    </row>
    <row r="1353" spans="1:49" x14ac:dyDescent="0.3">
      <c r="A1353" t="s">
        <v>14917</v>
      </c>
      <c r="B1353" t="str">
        <f>"0002599.55"</f>
        <v>0002599.55</v>
      </c>
      <c r="C1353" t="s">
        <v>1718</v>
      </c>
      <c r="D1353" t="s">
        <v>1050</v>
      </c>
      <c r="E1353">
        <v>1220</v>
      </c>
      <c r="F1353">
        <v>600</v>
      </c>
      <c r="G1353">
        <v>120</v>
      </c>
      <c r="I1353">
        <v>120</v>
      </c>
      <c r="J1353">
        <v>70</v>
      </c>
      <c r="K1353">
        <v>0</v>
      </c>
      <c r="L1353" s="1">
        <v>45673</v>
      </c>
      <c r="M1353">
        <v>14.7</v>
      </c>
      <c r="O1353">
        <v>4670130100404</v>
      </c>
      <c r="Q1353" t="s">
        <v>1544</v>
      </c>
      <c r="R1353" t="s">
        <v>4004</v>
      </c>
      <c r="S1353">
        <v>20</v>
      </c>
      <c r="U1353" t="s">
        <v>14900</v>
      </c>
      <c r="V1353" t="s">
        <v>4040</v>
      </c>
      <c r="Y1353">
        <v>9403105100</v>
      </c>
      <c r="Z1353" t="s">
        <v>14918</v>
      </c>
      <c r="AA1353" t="s">
        <v>14919</v>
      </c>
      <c r="AB1353">
        <v>5129</v>
      </c>
      <c r="AC1353">
        <v>4274</v>
      </c>
      <c r="AD1353" t="s">
        <v>3841</v>
      </c>
      <c r="AE1353">
        <v>0</v>
      </c>
      <c r="AF1353">
        <v>0</v>
      </c>
      <c r="AG1353" t="s">
        <v>14920</v>
      </c>
      <c r="AH1353" t="s">
        <v>14921</v>
      </c>
      <c r="AI1353" t="s">
        <v>14922</v>
      </c>
      <c r="AJ1353" t="s">
        <v>14923</v>
      </c>
      <c r="AK1353" t="s">
        <v>14924</v>
      </c>
      <c r="AL1353" t="s">
        <v>14925</v>
      </c>
      <c r="AM1353" t="s">
        <v>14926</v>
      </c>
      <c r="AN1353" t="s">
        <v>14927</v>
      </c>
      <c r="AO1353" t="s">
        <v>14928</v>
      </c>
      <c r="AP1353" t="s">
        <v>14929</v>
      </c>
      <c r="AQ1353" t="s">
        <v>14930</v>
      </c>
      <c r="AR1353" t="s">
        <v>14931</v>
      </c>
      <c r="AS1353" t="s">
        <v>14932</v>
      </c>
      <c r="AT1353" t="s">
        <v>14933</v>
      </c>
      <c r="AU1353" t="s">
        <v>14934</v>
      </c>
      <c r="AV1353" t="s">
        <v>14935</v>
      </c>
    </row>
    <row r="1354" spans="1:49" x14ac:dyDescent="0.3">
      <c r="A1354" t="s">
        <v>14936</v>
      </c>
      <c r="B1354" t="str">
        <f>"0002599.62"</f>
        <v>0002599.62</v>
      </c>
      <c r="C1354" t="s">
        <v>10122</v>
      </c>
      <c r="D1354" t="s">
        <v>1050</v>
      </c>
      <c r="E1354">
        <v>1220</v>
      </c>
      <c r="F1354">
        <v>600</v>
      </c>
      <c r="G1354">
        <v>120</v>
      </c>
      <c r="I1354">
        <v>120</v>
      </c>
      <c r="J1354">
        <v>70</v>
      </c>
      <c r="K1354">
        <v>0</v>
      </c>
      <c r="L1354" s="1">
        <v>45673</v>
      </c>
      <c r="M1354">
        <v>14.7</v>
      </c>
      <c r="O1354">
        <v>4670130100411</v>
      </c>
      <c r="Q1354" t="s">
        <v>1544</v>
      </c>
      <c r="R1354" t="s">
        <v>4004</v>
      </c>
      <c r="S1354">
        <v>20</v>
      </c>
      <c r="U1354" t="s">
        <v>14900</v>
      </c>
      <c r="V1354" t="s">
        <v>4040</v>
      </c>
      <c r="Y1354">
        <v>9403105100</v>
      </c>
      <c r="Z1354" t="s">
        <v>14937</v>
      </c>
      <c r="AA1354" t="s">
        <v>14938</v>
      </c>
      <c r="AB1354">
        <v>5129</v>
      </c>
      <c r="AC1354">
        <v>4274</v>
      </c>
      <c r="AD1354" t="s">
        <v>3841</v>
      </c>
      <c r="AE1354">
        <v>0</v>
      </c>
      <c r="AF1354">
        <v>0</v>
      </c>
      <c r="AG1354" t="s">
        <v>14939</v>
      </c>
      <c r="AH1354" t="s">
        <v>14940</v>
      </c>
      <c r="AI1354" t="s">
        <v>14941</v>
      </c>
      <c r="AJ1354" t="s">
        <v>14942</v>
      </c>
      <c r="AK1354" t="s">
        <v>14943</v>
      </c>
      <c r="AL1354" t="s">
        <v>14944</v>
      </c>
      <c r="AM1354" t="s">
        <v>14945</v>
      </c>
      <c r="AN1354" t="s">
        <v>14946</v>
      </c>
      <c r="AO1354" t="s">
        <v>14947</v>
      </c>
      <c r="AP1354" t="s">
        <v>14948</v>
      </c>
      <c r="AQ1354" t="s">
        <v>14949</v>
      </c>
      <c r="AR1354" t="s">
        <v>14950</v>
      </c>
      <c r="AS1354" t="s">
        <v>14951</v>
      </c>
      <c r="AT1354" t="s">
        <v>14952</v>
      </c>
    </row>
    <row r="1355" spans="1:49" x14ac:dyDescent="0.3">
      <c r="A1355" t="s">
        <v>14953</v>
      </c>
      <c r="B1355" t="str">
        <f>"0002600.51"</f>
        <v>0002600.51</v>
      </c>
      <c r="C1355" t="s">
        <v>8033</v>
      </c>
      <c r="D1355" t="s">
        <v>1050</v>
      </c>
      <c r="E1355">
        <v>1220</v>
      </c>
      <c r="F1355">
        <v>600</v>
      </c>
      <c r="G1355">
        <v>120</v>
      </c>
      <c r="I1355">
        <v>120</v>
      </c>
      <c r="J1355">
        <v>76</v>
      </c>
      <c r="K1355">
        <v>0</v>
      </c>
      <c r="L1355" s="1">
        <v>45704</v>
      </c>
      <c r="M1355">
        <v>14.8</v>
      </c>
      <c r="O1355">
        <v>4670130100428</v>
      </c>
      <c r="Q1355" t="s">
        <v>1544</v>
      </c>
      <c r="R1355" t="s">
        <v>4004</v>
      </c>
      <c r="S1355">
        <v>20</v>
      </c>
      <c r="U1355" t="s">
        <v>14954</v>
      </c>
      <c r="V1355" t="s">
        <v>4040</v>
      </c>
      <c r="Y1355">
        <v>9403105100</v>
      </c>
      <c r="Z1355" t="s">
        <v>14955</v>
      </c>
      <c r="AA1355" t="s">
        <v>14956</v>
      </c>
      <c r="AB1355">
        <v>5233</v>
      </c>
      <c r="AC1355">
        <v>4361</v>
      </c>
      <c r="AD1355" t="s">
        <v>3841</v>
      </c>
      <c r="AE1355">
        <v>0</v>
      </c>
      <c r="AF1355">
        <v>0</v>
      </c>
      <c r="AG1355" t="s">
        <v>14957</v>
      </c>
      <c r="AH1355" t="s">
        <v>14958</v>
      </c>
      <c r="AI1355" t="s">
        <v>14959</v>
      </c>
      <c r="AJ1355" t="s">
        <v>14960</v>
      </c>
      <c r="AK1355" t="s">
        <v>14961</v>
      </c>
    </row>
    <row r="1356" spans="1:49" x14ac:dyDescent="0.3">
      <c r="A1356" t="s">
        <v>14962</v>
      </c>
      <c r="B1356" t="str">
        <f>"0002600.55"</f>
        <v>0002600.55</v>
      </c>
      <c r="C1356" t="s">
        <v>1718</v>
      </c>
      <c r="D1356" t="s">
        <v>1050</v>
      </c>
      <c r="E1356">
        <v>1220</v>
      </c>
      <c r="F1356">
        <v>600</v>
      </c>
      <c r="G1356">
        <v>120</v>
      </c>
      <c r="I1356">
        <v>120</v>
      </c>
      <c r="J1356">
        <v>76</v>
      </c>
      <c r="K1356">
        <v>0</v>
      </c>
      <c r="L1356" s="1">
        <v>45704</v>
      </c>
      <c r="M1356">
        <v>14.8</v>
      </c>
      <c r="O1356">
        <v>4670130100435</v>
      </c>
      <c r="Q1356" t="s">
        <v>1544</v>
      </c>
      <c r="R1356" t="s">
        <v>4004</v>
      </c>
      <c r="S1356">
        <v>20</v>
      </c>
      <c r="U1356" t="s">
        <v>14954</v>
      </c>
      <c r="V1356" t="s">
        <v>4040</v>
      </c>
      <c r="Y1356">
        <v>9403105100</v>
      </c>
      <c r="Z1356" t="s">
        <v>14963</v>
      </c>
      <c r="AA1356" t="s">
        <v>14964</v>
      </c>
      <c r="AB1356">
        <v>5233</v>
      </c>
      <c r="AC1356">
        <v>4361</v>
      </c>
      <c r="AD1356" t="s">
        <v>3841</v>
      </c>
      <c r="AE1356">
        <v>0</v>
      </c>
      <c r="AF1356">
        <v>0</v>
      </c>
      <c r="AG1356" t="s">
        <v>14965</v>
      </c>
      <c r="AH1356" t="s">
        <v>14966</v>
      </c>
      <c r="AI1356" t="s">
        <v>14967</v>
      </c>
      <c r="AJ1356" t="s">
        <v>14968</v>
      </c>
      <c r="AK1356" t="s">
        <v>14969</v>
      </c>
      <c r="AL1356" t="s">
        <v>14970</v>
      </c>
      <c r="AM1356" t="s">
        <v>14971</v>
      </c>
      <c r="AN1356" t="s">
        <v>14972</v>
      </c>
      <c r="AO1356" t="s">
        <v>14973</v>
      </c>
      <c r="AP1356" t="s">
        <v>14974</v>
      </c>
      <c r="AQ1356" t="s">
        <v>14975</v>
      </c>
      <c r="AR1356" t="s">
        <v>14976</v>
      </c>
      <c r="AS1356" t="s">
        <v>14977</v>
      </c>
      <c r="AT1356" t="s">
        <v>14978</v>
      </c>
      <c r="AU1356" t="s">
        <v>14979</v>
      </c>
    </row>
    <row r="1357" spans="1:49" x14ac:dyDescent="0.3">
      <c r="A1357" t="s">
        <v>14980</v>
      </c>
      <c r="B1357" t="str">
        <f>"0002600.62"</f>
        <v>0002600.62</v>
      </c>
      <c r="C1357" t="s">
        <v>10122</v>
      </c>
      <c r="D1357" t="s">
        <v>1050</v>
      </c>
      <c r="E1357">
        <v>1220</v>
      </c>
      <c r="F1357">
        <v>600</v>
      </c>
      <c r="G1357">
        <v>120</v>
      </c>
      <c r="I1357">
        <v>120</v>
      </c>
      <c r="J1357">
        <v>76</v>
      </c>
      <c r="K1357">
        <v>0</v>
      </c>
      <c r="L1357" s="1">
        <v>45704</v>
      </c>
      <c r="M1357">
        <v>14.8</v>
      </c>
      <c r="O1357">
        <v>4670130100442</v>
      </c>
      <c r="Q1357" t="s">
        <v>1544</v>
      </c>
      <c r="R1357" t="s">
        <v>4004</v>
      </c>
      <c r="S1357">
        <v>20</v>
      </c>
      <c r="U1357" t="s">
        <v>14954</v>
      </c>
      <c r="V1357" t="s">
        <v>4040</v>
      </c>
      <c r="Y1357">
        <v>9403105100</v>
      </c>
      <c r="Z1357" t="s">
        <v>14981</v>
      </c>
      <c r="AA1357" t="s">
        <v>14982</v>
      </c>
      <c r="AB1357">
        <v>5233</v>
      </c>
      <c r="AC1357">
        <v>4361</v>
      </c>
      <c r="AD1357" t="s">
        <v>3841</v>
      </c>
      <c r="AE1357">
        <v>0</v>
      </c>
      <c r="AF1357">
        <v>0</v>
      </c>
      <c r="AG1357" t="s">
        <v>14983</v>
      </c>
      <c r="AH1357" t="s">
        <v>14984</v>
      </c>
      <c r="AI1357" t="s">
        <v>14985</v>
      </c>
      <c r="AJ1357" t="s">
        <v>14986</v>
      </c>
      <c r="AK1357" t="s">
        <v>14987</v>
      </c>
    </row>
    <row r="1358" spans="1:49" x14ac:dyDescent="0.3">
      <c r="A1358" t="s">
        <v>14988</v>
      </c>
      <c r="B1358" t="str">
        <f>"0002602.51"</f>
        <v>0002602.51</v>
      </c>
      <c r="C1358" t="s">
        <v>8033</v>
      </c>
      <c r="D1358" t="s">
        <v>1050</v>
      </c>
      <c r="E1358">
        <v>1220</v>
      </c>
      <c r="F1358">
        <v>600</v>
      </c>
      <c r="G1358">
        <v>120</v>
      </c>
      <c r="I1358">
        <v>120</v>
      </c>
      <c r="J1358">
        <v>82</v>
      </c>
      <c r="K1358">
        <v>0</v>
      </c>
      <c r="L1358" s="1">
        <v>45763</v>
      </c>
      <c r="M1358">
        <v>15</v>
      </c>
      <c r="O1358">
        <v>4670130100459</v>
      </c>
      <c r="Q1358" t="s">
        <v>1544</v>
      </c>
      <c r="R1358" t="s">
        <v>4004</v>
      </c>
      <c r="S1358">
        <v>20</v>
      </c>
      <c r="U1358" t="s">
        <v>14989</v>
      </c>
      <c r="V1358" t="s">
        <v>4040</v>
      </c>
      <c r="Y1358">
        <v>9403105100</v>
      </c>
      <c r="Z1358" t="s">
        <v>14990</v>
      </c>
      <c r="AA1358" t="s">
        <v>14991</v>
      </c>
      <c r="AB1358">
        <v>5338</v>
      </c>
      <c r="AC1358">
        <v>4448</v>
      </c>
      <c r="AD1358" t="s">
        <v>3841</v>
      </c>
      <c r="AE1358">
        <v>0</v>
      </c>
      <c r="AF1358">
        <v>0</v>
      </c>
      <c r="AG1358" t="s">
        <v>14992</v>
      </c>
      <c r="AH1358" t="s">
        <v>14993</v>
      </c>
      <c r="AI1358" t="s">
        <v>14994</v>
      </c>
      <c r="AJ1358" t="s">
        <v>14995</v>
      </c>
      <c r="AK1358" t="s">
        <v>14996</v>
      </c>
    </row>
    <row r="1359" spans="1:49" x14ac:dyDescent="0.3">
      <c r="A1359" t="s">
        <v>14997</v>
      </c>
      <c r="B1359" t="str">
        <f>"0002602.55"</f>
        <v>0002602.55</v>
      </c>
      <c r="C1359" t="s">
        <v>1718</v>
      </c>
      <c r="D1359" t="s">
        <v>1050</v>
      </c>
      <c r="E1359">
        <v>1220</v>
      </c>
      <c r="F1359">
        <v>600</v>
      </c>
      <c r="G1359">
        <v>120</v>
      </c>
      <c r="I1359">
        <v>120</v>
      </c>
      <c r="J1359">
        <v>82</v>
      </c>
      <c r="K1359">
        <v>0</v>
      </c>
      <c r="L1359" s="1">
        <v>45763</v>
      </c>
      <c r="M1359">
        <v>15</v>
      </c>
      <c r="O1359">
        <v>4640011888035</v>
      </c>
      <c r="Q1359" t="s">
        <v>1544</v>
      </c>
      <c r="R1359" t="s">
        <v>4004</v>
      </c>
      <c r="S1359">
        <v>20</v>
      </c>
      <c r="U1359" t="s">
        <v>14989</v>
      </c>
      <c r="V1359" t="s">
        <v>4040</v>
      </c>
      <c r="Y1359">
        <v>9403105100</v>
      </c>
      <c r="Z1359" t="s">
        <v>14998</v>
      </c>
      <c r="AA1359" t="s">
        <v>14999</v>
      </c>
      <c r="AB1359">
        <v>5338</v>
      </c>
      <c r="AC1359">
        <v>4448</v>
      </c>
      <c r="AD1359" t="s">
        <v>3841</v>
      </c>
      <c r="AE1359">
        <v>0</v>
      </c>
      <c r="AF1359">
        <v>0</v>
      </c>
      <c r="AG1359" t="s">
        <v>15000</v>
      </c>
      <c r="AH1359" t="s">
        <v>15001</v>
      </c>
      <c r="AI1359" t="s">
        <v>15002</v>
      </c>
      <c r="AJ1359" t="s">
        <v>15003</v>
      </c>
      <c r="AK1359" t="s">
        <v>15004</v>
      </c>
    </row>
    <row r="1360" spans="1:49" x14ac:dyDescent="0.3">
      <c r="A1360" t="s">
        <v>15005</v>
      </c>
      <c r="B1360" t="str">
        <f>"0002602.62"</f>
        <v>0002602.62</v>
      </c>
      <c r="C1360" t="s">
        <v>10122</v>
      </c>
      <c r="D1360" t="s">
        <v>1050</v>
      </c>
      <c r="E1360">
        <v>1220</v>
      </c>
      <c r="F1360">
        <v>600</v>
      </c>
      <c r="G1360">
        <v>120</v>
      </c>
      <c r="I1360">
        <v>120</v>
      </c>
      <c r="J1360">
        <v>82</v>
      </c>
      <c r="K1360">
        <v>0</v>
      </c>
      <c r="L1360" s="1">
        <v>45763</v>
      </c>
      <c r="M1360">
        <v>15</v>
      </c>
      <c r="O1360">
        <v>4670130100473</v>
      </c>
      <c r="Q1360" t="s">
        <v>1544</v>
      </c>
      <c r="R1360" t="s">
        <v>4004</v>
      </c>
      <c r="S1360">
        <v>20</v>
      </c>
      <c r="U1360" t="s">
        <v>14989</v>
      </c>
      <c r="V1360" t="s">
        <v>4040</v>
      </c>
      <c r="Y1360">
        <v>9403105100</v>
      </c>
      <c r="Z1360" t="s">
        <v>15006</v>
      </c>
      <c r="AA1360" t="s">
        <v>15007</v>
      </c>
      <c r="AB1360">
        <v>5338</v>
      </c>
      <c r="AC1360">
        <v>4448</v>
      </c>
      <c r="AD1360" t="s">
        <v>3841</v>
      </c>
      <c r="AE1360">
        <v>0</v>
      </c>
      <c r="AF1360">
        <v>0</v>
      </c>
      <c r="AG1360" t="s">
        <v>15008</v>
      </c>
      <c r="AH1360" t="s">
        <v>15009</v>
      </c>
      <c r="AI1360" t="s">
        <v>15010</v>
      </c>
      <c r="AJ1360" t="s">
        <v>15011</v>
      </c>
      <c r="AK1360" t="s">
        <v>15012</v>
      </c>
    </row>
    <row r="1361" spans="1:48" x14ac:dyDescent="0.3">
      <c r="A1361" t="s">
        <v>15013</v>
      </c>
      <c r="B1361" t="str">
        <f>"0002585-3"</f>
        <v>0002585-3</v>
      </c>
      <c r="C1361" t="s">
        <v>1644</v>
      </c>
      <c r="D1361" t="s">
        <v>14586</v>
      </c>
      <c r="E1361">
        <v>320</v>
      </c>
      <c r="F1361">
        <v>130</v>
      </c>
      <c r="G1361">
        <v>60</v>
      </c>
      <c r="K1361">
        <v>0</v>
      </c>
      <c r="L1361" t="s">
        <v>14536</v>
      </c>
      <c r="M1361">
        <v>0.12</v>
      </c>
      <c r="O1361">
        <v>4670130100183</v>
      </c>
      <c r="Q1361" t="s">
        <v>1544</v>
      </c>
      <c r="S1361">
        <v>20</v>
      </c>
      <c r="U1361" t="s">
        <v>15014</v>
      </c>
      <c r="V1361" t="s">
        <v>14527</v>
      </c>
      <c r="Y1361">
        <v>6307909800</v>
      </c>
      <c r="Z1361" t="s">
        <v>15015</v>
      </c>
      <c r="AA1361" t="s">
        <v>15016</v>
      </c>
      <c r="AB1361">
        <v>550</v>
      </c>
      <c r="AC1361">
        <v>458</v>
      </c>
      <c r="AD1361" t="s">
        <v>14530</v>
      </c>
      <c r="AE1361">
        <v>0</v>
      </c>
      <c r="AF1361">
        <v>8</v>
      </c>
      <c r="AG1361" t="s">
        <v>15017</v>
      </c>
      <c r="AH1361" t="s">
        <v>15018</v>
      </c>
      <c r="AI1361" t="s">
        <v>15019</v>
      </c>
      <c r="AJ1361" t="s">
        <v>15020</v>
      </c>
      <c r="AK1361" t="s">
        <v>15021</v>
      </c>
    </row>
    <row r="1362" spans="1:48" x14ac:dyDescent="0.3">
      <c r="A1362" t="s">
        <v>15022</v>
      </c>
      <c r="B1362" t="str">
        <f>"0002586-3"</f>
        <v>0002586-3</v>
      </c>
      <c r="C1362" t="s">
        <v>1644</v>
      </c>
      <c r="D1362" t="s">
        <v>14586</v>
      </c>
      <c r="E1362">
        <v>320</v>
      </c>
      <c r="F1362">
        <v>130</v>
      </c>
      <c r="G1362">
        <v>60</v>
      </c>
      <c r="K1362">
        <v>0</v>
      </c>
      <c r="L1362" t="s">
        <v>14536</v>
      </c>
      <c r="M1362">
        <v>0.12</v>
      </c>
      <c r="O1362">
        <v>4670130100190</v>
      </c>
      <c r="Q1362" t="s">
        <v>1544</v>
      </c>
      <c r="S1362">
        <v>20</v>
      </c>
      <c r="U1362" t="s">
        <v>15023</v>
      </c>
      <c r="V1362" t="s">
        <v>14527</v>
      </c>
      <c r="Y1362">
        <v>6307909800</v>
      </c>
      <c r="Z1362" t="s">
        <v>15024</v>
      </c>
      <c r="AA1362" t="s">
        <v>15025</v>
      </c>
      <c r="AB1362">
        <v>465</v>
      </c>
      <c r="AC1362">
        <v>388</v>
      </c>
      <c r="AD1362" t="s">
        <v>14530</v>
      </c>
      <c r="AE1362">
        <v>0</v>
      </c>
      <c r="AF1362">
        <v>12</v>
      </c>
      <c r="AG1362" t="s">
        <v>15026</v>
      </c>
      <c r="AH1362" t="s">
        <v>15027</v>
      </c>
      <c r="AI1362" t="s">
        <v>15028</v>
      </c>
      <c r="AJ1362" t="s">
        <v>15029</v>
      </c>
      <c r="AK1362" t="s">
        <v>15030</v>
      </c>
    </row>
    <row r="1363" spans="1:48" x14ac:dyDescent="0.3">
      <c r="A1363" t="s">
        <v>15031</v>
      </c>
      <c r="B1363" t="str">
        <f>"0002588-3"</f>
        <v>0002588-3</v>
      </c>
      <c r="C1363" t="s">
        <v>1644</v>
      </c>
      <c r="D1363" t="s">
        <v>14586</v>
      </c>
      <c r="E1363">
        <v>480</v>
      </c>
      <c r="F1363">
        <v>120</v>
      </c>
      <c r="G1363">
        <v>40</v>
      </c>
      <c r="K1363">
        <v>0</v>
      </c>
      <c r="L1363" t="s">
        <v>87</v>
      </c>
      <c r="M1363">
        <v>0.09</v>
      </c>
      <c r="O1363">
        <v>4670130100213</v>
      </c>
      <c r="Q1363" t="s">
        <v>1544</v>
      </c>
      <c r="S1363">
        <v>20</v>
      </c>
      <c r="U1363" t="s">
        <v>15032</v>
      </c>
      <c r="V1363" t="s">
        <v>14527</v>
      </c>
      <c r="Y1363">
        <v>6307909800</v>
      </c>
      <c r="Z1363" t="s">
        <v>15033</v>
      </c>
      <c r="AA1363" t="s">
        <v>15034</v>
      </c>
      <c r="AB1363">
        <v>425</v>
      </c>
      <c r="AC1363">
        <v>354</v>
      </c>
      <c r="AD1363" t="s">
        <v>14530</v>
      </c>
      <c r="AE1363">
        <v>0</v>
      </c>
      <c r="AF1363">
        <v>5</v>
      </c>
      <c r="AG1363" t="s">
        <v>15035</v>
      </c>
      <c r="AH1363" t="s">
        <v>15036</v>
      </c>
      <c r="AI1363" t="s">
        <v>15037</v>
      </c>
      <c r="AJ1363" t="s">
        <v>15038</v>
      </c>
      <c r="AK1363" t="s">
        <v>15039</v>
      </c>
    </row>
    <row r="1364" spans="1:48" x14ac:dyDescent="0.3">
      <c r="A1364" t="s">
        <v>15040</v>
      </c>
      <c r="B1364" t="str">
        <f>"0002578-9"</f>
        <v>0002578-9</v>
      </c>
      <c r="C1364" t="s">
        <v>3500</v>
      </c>
      <c r="D1364" t="s">
        <v>14524</v>
      </c>
      <c r="E1364">
        <v>310</v>
      </c>
      <c r="F1364">
        <v>300</v>
      </c>
      <c r="G1364">
        <v>80</v>
      </c>
      <c r="K1364">
        <v>0</v>
      </c>
      <c r="L1364" t="s">
        <v>14551</v>
      </c>
      <c r="M1364">
        <v>0.25</v>
      </c>
      <c r="O1364">
        <v>4670130100268</v>
      </c>
      <c r="Q1364" t="s">
        <v>1544</v>
      </c>
      <c r="S1364">
        <v>20</v>
      </c>
      <c r="U1364" t="s">
        <v>14552</v>
      </c>
      <c r="V1364" t="s">
        <v>14527</v>
      </c>
      <c r="Y1364">
        <v>6307909800</v>
      </c>
      <c r="Z1364" t="s">
        <v>15041</v>
      </c>
      <c r="AA1364" t="s">
        <v>15042</v>
      </c>
      <c r="AB1364">
        <v>490</v>
      </c>
      <c r="AC1364">
        <v>408</v>
      </c>
      <c r="AD1364" t="s">
        <v>14530</v>
      </c>
      <c r="AE1364">
        <v>0</v>
      </c>
      <c r="AF1364">
        <v>13</v>
      </c>
      <c r="AG1364" t="s">
        <v>15043</v>
      </c>
      <c r="AH1364" t="s">
        <v>15044</v>
      </c>
      <c r="AI1364" t="s">
        <v>15045</v>
      </c>
      <c r="AJ1364" t="s">
        <v>15046</v>
      </c>
      <c r="AK1364" t="s">
        <v>15047</v>
      </c>
    </row>
    <row r="1365" spans="1:48" x14ac:dyDescent="0.3">
      <c r="A1365" t="s">
        <v>15048</v>
      </c>
      <c r="B1365" t="str">
        <f>"0002603.51"</f>
        <v>0002603.51</v>
      </c>
      <c r="C1365" t="s">
        <v>8033</v>
      </c>
      <c r="D1365" t="s">
        <v>305</v>
      </c>
      <c r="E1365">
        <v>660</v>
      </c>
      <c r="F1365">
        <v>430</v>
      </c>
      <c r="G1365">
        <v>80</v>
      </c>
      <c r="I1365">
        <v>38</v>
      </c>
      <c r="J1365">
        <v>58</v>
      </c>
      <c r="K1365">
        <v>0</v>
      </c>
      <c r="L1365" s="2">
        <v>16163</v>
      </c>
      <c r="M1365">
        <v>3.9</v>
      </c>
      <c r="O1365">
        <v>4670130100480</v>
      </c>
      <c r="Q1365" t="s">
        <v>1544</v>
      </c>
      <c r="R1365" t="s">
        <v>4004</v>
      </c>
      <c r="S1365">
        <v>20</v>
      </c>
      <c r="U1365" t="s">
        <v>15049</v>
      </c>
      <c r="V1365" t="s">
        <v>4040</v>
      </c>
      <c r="Y1365">
        <v>9401710009</v>
      </c>
      <c r="Z1365" t="s">
        <v>15050</v>
      </c>
      <c r="AA1365" t="s">
        <v>15051</v>
      </c>
      <c r="AB1365">
        <v>3084</v>
      </c>
      <c r="AC1365">
        <v>2570</v>
      </c>
      <c r="AD1365" t="s">
        <v>3841</v>
      </c>
      <c r="AE1365">
        <v>0</v>
      </c>
      <c r="AF1365">
        <v>3</v>
      </c>
      <c r="AG1365" t="s">
        <v>15052</v>
      </c>
      <c r="AH1365" t="s">
        <v>15053</v>
      </c>
      <c r="AI1365" t="s">
        <v>15054</v>
      </c>
      <c r="AJ1365" t="s">
        <v>15055</v>
      </c>
      <c r="AK1365" t="s">
        <v>15056</v>
      </c>
      <c r="AL1365" t="s">
        <v>15057</v>
      </c>
      <c r="AM1365" t="s">
        <v>15058</v>
      </c>
      <c r="AN1365" t="s">
        <v>15059</v>
      </c>
      <c r="AO1365" t="s">
        <v>15060</v>
      </c>
      <c r="AP1365" t="s">
        <v>15061</v>
      </c>
      <c r="AQ1365" t="s">
        <v>15062</v>
      </c>
      <c r="AR1365" t="s">
        <v>15063</v>
      </c>
    </row>
    <row r="1366" spans="1:48" x14ac:dyDescent="0.3">
      <c r="A1366" t="s">
        <v>15064</v>
      </c>
      <c r="B1366" t="str">
        <f>"0002603.55"</f>
        <v>0002603.55</v>
      </c>
      <c r="C1366" t="s">
        <v>1718</v>
      </c>
      <c r="D1366" t="s">
        <v>305</v>
      </c>
      <c r="E1366">
        <v>660</v>
      </c>
      <c r="F1366">
        <v>430</v>
      </c>
      <c r="G1366">
        <v>80</v>
      </c>
      <c r="I1366">
        <v>38</v>
      </c>
      <c r="J1366">
        <v>58</v>
      </c>
      <c r="K1366">
        <v>0</v>
      </c>
      <c r="L1366" s="2">
        <v>16163</v>
      </c>
      <c r="M1366">
        <v>3.9</v>
      </c>
      <c r="O1366">
        <v>4670130100497</v>
      </c>
      <c r="Q1366" t="s">
        <v>1544</v>
      </c>
      <c r="R1366" t="s">
        <v>4004</v>
      </c>
      <c r="S1366">
        <v>20</v>
      </c>
      <c r="U1366" t="s">
        <v>15065</v>
      </c>
      <c r="V1366" t="s">
        <v>4040</v>
      </c>
      <c r="Y1366">
        <v>9401710009</v>
      </c>
      <c r="Z1366" t="s">
        <v>15066</v>
      </c>
      <c r="AA1366" t="s">
        <v>15067</v>
      </c>
      <c r="AB1366">
        <v>3084</v>
      </c>
      <c r="AC1366">
        <v>2570</v>
      </c>
      <c r="AD1366" t="s">
        <v>3841</v>
      </c>
      <c r="AE1366">
        <v>0</v>
      </c>
      <c r="AF1366">
        <v>0</v>
      </c>
      <c r="AG1366" t="s">
        <v>15068</v>
      </c>
      <c r="AH1366" t="s">
        <v>15069</v>
      </c>
      <c r="AI1366" t="s">
        <v>15070</v>
      </c>
      <c r="AJ1366" t="s">
        <v>15071</v>
      </c>
      <c r="AK1366" t="s">
        <v>15072</v>
      </c>
      <c r="AL1366" t="s">
        <v>15073</v>
      </c>
      <c r="AM1366" t="s">
        <v>15074</v>
      </c>
      <c r="AN1366" t="s">
        <v>15075</v>
      </c>
      <c r="AO1366" t="s">
        <v>15076</v>
      </c>
      <c r="AP1366" t="s">
        <v>15077</v>
      </c>
      <c r="AQ1366" t="s">
        <v>15078</v>
      </c>
      <c r="AR1366" t="s">
        <v>15079</v>
      </c>
    </row>
    <row r="1367" spans="1:48" x14ac:dyDescent="0.3">
      <c r="A1367" t="s">
        <v>15080</v>
      </c>
      <c r="B1367" t="str">
        <f>"0002603.62"</f>
        <v>0002603.62</v>
      </c>
      <c r="C1367" t="s">
        <v>10122</v>
      </c>
      <c r="D1367" t="s">
        <v>305</v>
      </c>
      <c r="E1367">
        <v>660</v>
      </c>
      <c r="F1367">
        <v>430</v>
      </c>
      <c r="G1367">
        <v>80</v>
      </c>
      <c r="I1367">
        <v>38</v>
      </c>
      <c r="J1367">
        <v>58</v>
      </c>
      <c r="K1367">
        <v>0</v>
      </c>
      <c r="L1367" s="2">
        <v>16163</v>
      </c>
      <c r="M1367">
        <v>3.9</v>
      </c>
      <c r="O1367">
        <v>4670130100503</v>
      </c>
      <c r="Q1367" t="s">
        <v>1544</v>
      </c>
      <c r="R1367" t="s">
        <v>4004</v>
      </c>
      <c r="S1367">
        <v>20</v>
      </c>
      <c r="U1367" t="s">
        <v>15049</v>
      </c>
      <c r="V1367" t="s">
        <v>4040</v>
      </c>
      <c r="Y1367">
        <v>9401710009</v>
      </c>
      <c r="Z1367" t="s">
        <v>15081</v>
      </c>
      <c r="AA1367" t="s">
        <v>15082</v>
      </c>
      <c r="AB1367">
        <v>3084</v>
      </c>
      <c r="AC1367">
        <v>2570</v>
      </c>
      <c r="AD1367" t="s">
        <v>3841</v>
      </c>
      <c r="AE1367">
        <v>0</v>
      </c>
      <c r="AF1367">
        <v>0</v>
      </c>
      <c r="AG1367" t="s">
        <v>15083</v>
      </c>
      <c r="AH1367" t="s">
        <v>15084</v>
      </c>
      <c r="AI1367" t="s">
        <v>15085</v>
      </c>
      <c r="AJ1367" t="s">
        <v>15086</v>
      </c>
      <c r="AK1367" t="s">
        <v>15087</v>
      </c>
      <c r="AL1367" t="s">
        <v>15088</v>
      </c>
      <c r="AM1367" t="s">
        <v>15089</v>
      </c>
      <c r="AN1367" t="s">
        <v>15090</v>
      </c>
      <c r="AO1367" t="s">
        <v>15091</v>
      </c>
      <c r="AP1367" t="s">
        <v>15092</v>
      </c>
      <c r="AQ1367" t="s">
        <v>15093</v>
      </c>
      <c r="AR1367" t="s">
        <v>15094</v>
      </c>
    </row>
    <row r="1368" spans="1:48" x14ac:dyDescent="0.3">
      <c r="A1368" t="s">
        <v>15095</v>
      </c>
      <c r="B1368" t="str">
        <f>"0001041.9.14"</f>
        <v>0001041.9.14</v>
      </c>
      <c r="C1368" t="s">
        <v>304</v>
      </c>
      <c r="D1368" t="s">
        <v>1050</v>
      </c>
      <c r="E1368">
        <v>875</v>
      </c>
      <c r="F1368">
        <v>500</v>
      </c>
      <c r="G1368">
        <v>185</v>
      </c>
      <c r="I1368">
        <v>80</v>
      </c>
      <c r="J1368">
        <v>92</v>
      </c>
      <c r="K1368">
        <v>0</v>
      </c>
      <c r="L1368" t="s">
        <v>1155</v>
      </c>
      <c r="M1368">
        <v>40</v>
      </c>
      <c r="O1368">
        <v>4670130100855</v>
      </c>
      <c r="Q1368" t="s">
        <v>1544</v>
      </c>
      <c r="S1368">
        <v>20</v>
      </c>
      <c r="U1368" t="s">
        <v>15096</v>
      </c>
      <c r="V1368" t="s">
        <v>1122</v>
      </c>
      <c r="Y1368">
        <v>9403601009</v>
      </c>
      <c r="Z1368" t="s">
        <v>15097</v>
      </c>
      <c r="AA1368" t="s">
        <v>15098</v>
      </c>
      <c r="AB1368">
        <v>9900</v>
      </c>
      <c r="AC1368">
        <v>8250</v>
      </c>
      <c r="AD1368" t="s">
        <v>1125</v>
      </c>
      <c r="AE1368">
        <v>0</v>
      </c>
      <c r="AF1368">
        <v>0</v>
      </c>
      <c r="AG1368" t="s">
        <v>15099</v>
      </c>
      <c r="AH1368" t="s">
        <v>15100</v>
      </c>
      <c r="AI1368" t="s">
        <v>15101</v>
      </c>
      <c r="AJ1368" t="s">
        <v>15102</v>
      </c>
      <c r="AK1368" t="s">
        <v>15103</v>
      </c>
      <c r="AL1368" t="s">
        <v>15104</v>
      </c>
      <c r="AM1368" t="s">
        <v>15105</v>
      </c>
      <c r="AN1368" t="s">
        <v>15106</v>
      </c>
      <c r="AO1368" t="s">
        <v>15107</v>
      </c>
      <c r="AP1368" t="s">
        <v>15108</v>
      </c>
      <c r="AQ1368" t="s">
        <v>15109</v>
      </c>
      <c r="AR1368" t="s">
        <v>15110</v>
      </c>
      <c r="AS1368" t="s">
        <v>15111</v>
      </c>
      <c r="AT1368" t="s">
        <v>15112</v>
      </c>
    </row>
    <row r="1369" spans="1:48" x14ac:dyDescent="0.3">
      <c r="A1369" t="s">
        <v>15113</v>
      </c>
      <c r="B1369" t="str">
        <f>"0001041.9.15"</f>
        <v>0001041.9.15</v>
      </c>
      <c r="C1369" t="s">
        <v>304</v>
      </c>
      <c r="D1369" t="s">
        <v>1050</v>
      </c>
      <c r="E1369">
        <v>875</v>
      </c>
      <c r="F1369">
        <v>500</v>
      </c>
      <c r="G1369">
        <v>185</v>
      </c>
      <c r="I1369">
        <v>80</v>
      </c>
      <c r="J1369">
        <v>92</v>
      </c>
      <c r="K1369">
        <v>0</v>
      </c>
      <c r="L1369" t="s">
        <v>1155</v>
      </c>
      <c r="M1369">
        <v>40</v>
      </c>
      <c r="O1369">
        <v>4670130100862</v>
      </c>
      <c r="Q1369" t="s">
        <v>1544</v>
      </c>
      <c r="S1369">
        <v>20</v>
      </c>
      <c r="U1369" t="s">
        <v>15096</v>
      </c>
      <c r="V1369" t="s">
        <v>1122</v>
      </c>
      <c r="Y1369">
        <v>9403601009</v>
      </c>
      <c r="Z1369" t="s">
        <v>15114</v>
      </c>
      <c r="AA1369" t="s">
        <v>15115</v>
      </c>
      <c r="AB1369">
        <v>9900</v>
      </c>
      <c r="AC1369">
        <v>8250</v>
      </c>
      <c r="AD1369" t="s">
        <v>1125</v>
      </c>
      <c r="AE1369">
        <v>0</v>
      </c>
      <c r="AF1369">
        <v>0</v>
      </c>
      <c r="AG1369" t="s">
        <v>15116</v>
      </c>
      <c r="AH1369" t="s">
        <v>15117</v>
      </c>
      <c r="AI1369" t="s">
        <v>15118</v>
      </c>
      <c r="AJ1369" t="s">
        <v>15119</v>
      </c>
      <c r="AK1369" t="s">
        <v>15120</v>
      </c>
      <c r="AL1369" t="s">
        <v>15121</v>
      </c>
      <c r="AM1369" t="s">
        <v>15122</v>
      </c>
      <c r="AN1369" t="s">
        <v>15123</v>
      </c>
      <c r="AO1369" t="s">
        <v>15124</v>
      </c>
      <c r="AP1369" t="s">
        <v>15125</v>
      </c>
      <c r="AQ1369" t="s">
        <v>15126</v>
      </c>
      <c r="AR1369" t="s">
        <v>15127</v>
      </c>
      <c r="AS1369" t="s">
        <v>15128</v>
      </c>
      <c r="AT1369" t="s">
        <v>15129</v>
      </c>
      <c r="AU1369" t="s">
        <v>15130</v>
      </c>
    </row>
    <row r="1370" spans="1:48" x14ac:dyDescent="0.3">
      <c r="A1370" t="s">
        <v>15131</v>
      </c>
      <c r="B1370" t="str">
        <f>"0002604.51"</f>
        <v>0002604.51</v>
      </c>
      <c r="C1370" t="s">
        <v>8033</v>
      </c>
      <c r="D1370" t="s">
        <v>305</v>
      </c>
      <c r="E1370">
        <v>660</v>
      </c>
      <c r="F1370">
        <v>430</v>
      </c>
      <c r="G1370">
        <v>80</v>
      </c>
      <c r="I1370">
        <v>42</v>
      </c>
      <c r="J1370">
        <v>63</v>
      </c>
      <c r="K1370">
        <v>0</v>
      </c>
      <c r="L1370" s="2">
        <v>24563</v>
      </c>
      <c r="M1370">
        <v>4.13</v>
      </c>
      <c r="O1370">
        <v>4670130100510</v>
      </c>
      <c r="Q1370" t="s">
        <v>1544</v>
      </c>
      <c r="R1370" t="s">
        <v>4004</v>
      </c>
      <c r="S1370">
        <v>20</v>
      </c>
      <c r="U1370" t="s">
        <v>15132</v>
      </c>
      <c r="V1370" t="s">
        <v>4040</v>
      </c>
      <c r="Y1370">
        <v>9401710009</v>
      </c>
      <c r="Z1370" t="s">
        <v>15133</v>
      </c>
      <c r="AA1370" t="s">
        <v>15134</v>
      </c>
      <c r="AB1370">
        <v>3194</v>
      </c>
      <c r="AC1370">
        <v>2662</v>
      </c>
      <c r="AD1370" t="s">
        <v>3841</v>
      </c>
      <c r="AE1370">
        <v>0</v>
      </c>
      <c r="AF1370">
        <v>0</v>
      </c>
      <c r="AG1370" t="s">
        <v>15135</v>
      </c>
      <c r="AH1370" t="s">
        <v>15136</v>
      </c>
      <c r="AI1370" t="s">
        <v>15137</v>
      </c>
      <c r="AJ1370" t="s">
        <v>15138</v>
      </c>
      <c r="AK1370" t="s">
        <v>15139</v>
      </c>
      <c r="AL1370" t="s">
        <v>15140</v>
      </c>
      <c r="AM1370" t="s">
        <v>15141</v>
      </c>
      <c r="AN1370" t="s">
        <v>15142</v>
      </c>
      <c r="AO1370" t="s">
        <v>15143</v>
      </c>
      <c r="AP1370" t="s">
        <v>15144</v>
      </c>
      <c r="AQ1370" t="s">
        <v>15145</v>
      </c>
      <c r="AR1370" t="s">
        <v>15146</v>
      </c>
    </row>
    <row r="1371" spans="1:48" x14ac:dyDescent="0.3">
      <c r="A1371" t="s">
        <v>15147</v>
      </c>
      <c r="B1371" t="str">
        <f>"0002604.55"</f>
        <v>0002604.55</v>
      </c>
      <c r="C1371" t="s">
        <v>1718</v>
      </c>
      <c r="D1371" t="s">
        <v>305</v>
      </c>
      <c r="E1371">
        <v>660</v>
      </c>
      <c r="F1371">
        <v>430</v>
      </c>
      <c r="G1371">
        <v>80</v>
      </c>
      <c r="I1371">
        <v>42</v>
      </c>
      <c r="J1371">
        <v>63</v>
      </c>
      <c r="K1371">
        <v>0</v>
      </c>
      <c r="L1371" s="2">
        <v>24563</v>
      </c>
      <c r="M1371">
        <v>4.13</v>
      </c>
      <c r="O1371">
        <v>4670130100527</v>
      </c>
      <c r="Q1371" t="s">
        <v>1544</v>
      </c>
      <c r="R1371" t="s">
        <v>4004</v>
      </c>
      <c r="S1371">
        <v>20</v>
      </c>
      <c r="U1371" t="s">
        <v>15132</v>
      </c>
      <c r="V1371" t="s">
        <v>4040</v>
      </c>
      <c r="Y1371">
        <v>9401710009</v>
      </c>
      <c r="Z1371" t="s">
        <v>15148</v>
      </c>
      <c r="AA1371" t="s">
        <v>15149</v>
      </c>
      <c r="AB1371">
        <v>3194</v>
      </c>
      <c r="AC1371">
        <v>2662</v>
      </c>
      <c r="AD1371" t="s">
        <v>3841</v>
      </c>
      <c r="AE1371">
        <v>0</v>
      </c>
      <c r="AF1371">
        <v>0</v>
      </c>
      <c r="AG1371" t="s">
        <v>15150</v>
      </c>
      <c r="AH1371" t="s">
        <v>15151</v>
      </c>
      <c r="AI1371" t="s">
        <v>15152</v>
      </c>
      <c r="AJ1371" t="s">
        <v>15153</v>
      </c>
      <c r="AK1371" t="s">
        <v>15154</v>
      </c>
      <c r="AL1371" t="s">
        <v>15155</v>
      </c>
      <c r="AM1371" t="s">
        <v>15156</v>
      </c>
      <c r="AN1371" t="s">
        <v>15157</v>
      </c>
      <c r="AO1371" t="s">
        <v>15158</v>
      </c>
      <c r="AP1371" t="s">
        <v>15159</v>
      </c>
      <c r="AQ1371" t="s">
        <v>15160</v>
      </c>
      <c r="AR1371" t="s">
        <v>15161</v>
      </c>
    </row>
    <row r="1372" spans="1:48" x14ac:dyDescent="0.3">
      <c r="A1372" t="s">
        <v>15162</v>
      </c>
      <c r="B1372" t="str">
        <f>"0002604.62"</f>
        <v>0002604.62</v>
      </c>
      <c r="C1372" t="s">
        <v>10122</v>
      </c>
      <c r="D1372" t="s">
        <v>305</v>
      </c>
      <c r="E1372">
        <v>660</v>
      </c>
      <c r="F1372">
        <v>430</v>
      </c>
      <c r="G1372">
        <v>80</v>
      </c>
      <c r="I1372">
        <v>42</v>
      </c>
      <c r="J1372">
        <v>63</v>
      </c>
      <c r="K1372">
        <v>0</v>
      </c>
      <c r="L1372" s="2">
        <v>24563</v>
      </c>
      <c r="M1372">
        <v>4.13</v>
      </c>
      <c r="O1372">
        <v>4670130100534</v>
      </c>
      <c r="Q1372" t="s">
        <v>1544</v>
      </c>
      <c r="R1372" t="s">
        <v>4004</v>
      </c>
      <c r="S1372">
        <v>20</v>
      </c>
      <c r="U1372" t="s">
        <v>15163</v>
      </c>
      <c r="V1372" t="s">
        <v>4040</v>
      </c>
      <c r="Y1372">
        <v>9401710009</v>
      </c>
      <c r="Z1372" t="s">
        <v>15164</v>
      </c>
      <c r="AA1372" t="s">
        <v>15165</v>
      </c>
      <c r="AB1372">
        <v>3194</v>
      </c>
      <c r="AC1372">
        <v>2662</v>
      </c>
      <c r="AD1372" t="s">
        <v>3841</v>
      </c>
      <c r="AE1372">
        <v>0</v>
      </c>
      <c r="AF1372">
        <v>0</v>
      </c>
      <c r="AG1372" t="s">
        <v>15166</v>
      </c>
      <c r="AH1372" t="s">
        <v>15167</v>
      </c>
      <c r="AI1372" t="s">
        <v>15168</v>
      </c>
      <c r="AJ1372" t="s">
        <v>15169</v>
      </c>
      <c r="AK1372" t="s">
        <v>15170</v>
      </c>
      <c r="AL1372" t="s">
        <v>15171</v>
      </c>
      <c r="AM1372" t="s">
        <v>15172</v>
      </c>
      <c r="AN1372" t="s">
        <v>15173</v>
      </c>
      <c r="AO1372" t="s">
        <v>15174</v>
      </c>
      <c r="AP1372" t="s">
        <v>15175</v>
      </c>
      <c r="AQ1372" t="s">
        <v>15176</v>
      </c>
      <c r="AR1372" t="s">
        <v>15177</v>
      </c>
    </row>
    <row r="1373" spans="1:48" x14ac:dyDescent="0.3">
      <c r="A1373" t="s">
        <v>15178</v>
      </c>
      <c r="B1373" t="str">
        <f>"0003138-04"</f>
        <v>0003138-04</v>
      </c>
      <c r="C1373" t="s">
        <v>304</v>
      </c>
      <c r="D1373" t="s">
        <v>4256</v>
      </c>
      <c r="E1373">
        <v>1270</v>
      </c>
      <c r="F1373">
        <v>770</v>
      </c>
      <c r="G1373">
        <v>150</v>
      </c>
      <c r="H1373">
        <v>125</v>
      </c>
      <c r="I1373">
        <v>65</v>
      </c>
      <c r="J1373">
        <v>105</v>
      </c>
      <c r="K1373" t="s">
        <v>15179</v>
      </c>
      <c r="L1373" s="1">
        <v>45687</v>
      </c>
      <c r="M1373">
        <v>27.6</v>
      </c>
      <c r="O1373">
        <v>4640011884440</v>
      </c>
      <c r="Q1373" t="s">
        <v>1544</v>
      </c>
      <c r="R1373" t="s">
        <v>1869</v>
      </c>
      <c r="S1373">
        <v>10</v>
      </c>
      <c r="U1373" t="s">
        <v>15180</v>
      </c>
      <c r="V1373" t="s">
        <v>1199</v>
      </c>
      <c r="Y1373">
        <v>9403500009</v>
      </c>
      <c r="Z1373" t="s">
        <v>15181</v>
      </c>
      <c r="AA1373" t="s">
        <v>15182</v>
      </c>
      <c r="AB1373">
        <v>14155</v>
      </c>
      <c r="AC1373">
        <v>11796</v>
      </c>
      <c r="AD1373" t="s">
        <v>288</v>
      </c>
      <c r="AE1373">
        <v>0</v>
      </c>
      <c r="AF1373">
        <v>0</v>
      </c>
      <c r="AG1373" t="s">
        <v>15183</v>
      </c>
      <c r="AH1373" t="s">
        <v>15184</v>
      </c>
      <c r="AI1373" t="s">
        <v>15185</v>
      </c>
      <c r="AJ1373" t="s">
        <v>15186</v>
      </c>
      <c r="AK1373" t="s">
        <v>15187</v>
      </c>
      <c r="AL1373" t="s">
        <v>15188</v>
      </c>
      <c r="AM1373" t="s">
        <v>15189</v>
      </c>
      <c r="AN1373" t="s">
        <v>15190</v>
      </c>
      <c r="AO1373" t="s">
        <v>15191</v>
      </c>
      <c r="AP1373" t="s">
        <v>15192</v>
      </c>
      <c r="AQ1373" t="s">
        <v>15193</v>
      </c>
      <c r="AR1373" t="s">
        <v>15194</v>
      </c>
      <c r="AS1373" t="s">
        <v>15195</v>
      </c>
      <c r="AT1373" t="s">
        <v>15196</v>
      </c>
      <c r="AU1373" t="s">
        <v>15197</v>
      </c>
      <c r="AV1373" t="s">
        <v>15198</v>
      </c>
    </row>
    <row r="1374" spans="1:48" x14ac:dyDescent="0.3">
      <c r="A1374" t="s">
        <v>15199</v>
      </c>
      <c r="B1374" t="str">
        <f>"0002071.42"</f>
        <v>0002071.42</v>
      </c>
      <c r="C1374" t="s">
        <v>1644</v>
      </c>
      <c r="D1374" t="s">
        <v>1050</v>
      </c>
      <c r="E1374">
        <v>1975</v>
      </c>
      <c r="F1374">
        <v>920</v>
      </c>
      <c r="G1374">
        <v>170</v>
      </c>
      <c r="H1374">
        <v>199</v>
      </c>
      <c r="I1374">
        <v>103</v>
      </c>
      <c r="J1374">
        <v>87</v>
      </c>
      <c r="K1374" t="s">
        <v>7670</v>
      </c>
      <c r="L1374" t="s">
        <v>7671</v>
      </c>
      <c r="M1374">
        <v>41.8</v>
      </c>
      <c r="N1374">
        <v>0.5</v>
      </c>
      <c r="O1374">
        <v>4630055620890</v>
      </c>
      <c r="Q1374" t="s">
        <v>1544</v>
      </c>
      <c r="R1374" t="s">
        <v>7672</v>
      </c>
      <c r="S1374">
        <v>20</v>
      </c>
      <c r="U1374" t="s">
        <v>15200</v>
      </c>
      <c r="V1374" t="s">
        <v>1132</v>
      </c>
      <c r="Y1374">
        <v>9403500001</v>
      </c>
      <c r="Z1374" t="s">
        <v>15201</v>
      </c>
      <c r="AA1374" t="s">
        <v>15202</v>
      </c>
      <c r="AB1374">
        <v>9490</v>
      </c>
      <c r="AC1374">
        <v>7908</v>
      </c>
      <c r="AD1374" t="s">
        <v>2521</v>
      </c>
      <c r="AE1374">
        <v>0</v>
      </c>
      <c r="AF1374">
        <v>3</v>
      </c>
      <c r="AG1374" t="s">
        <v>15203</v>
      </c>
      <c r="AH1374" t="s">
        <v>15204</v>
      </c>
      <c r="AI1374" t="s">
        <v>15205</v>
      </c>
      <c r="AJ1374" t="s">
        <v>15206</v>
      </c>
      <c r="AK1374" t="s">
        <v>15207</v>
      </c>
      <c r="AL1374" t="s">
        <v>15208</v>
      </c>
      <c r="AM1374" t="s">
        <v>15209</v>
      </c>
      <c r="AN1374" t="s">
        <v>15210</v>
      </c>
      <c r="AO1374" t="s">
        <v>15211</v>
      </c>
    </row>
    <row r="1375" spans="1:48" x14ac:dyDescent="0.3">
      <c r="A1375" t="s">
        <v>15212</v>
      </c>
      <c r="B1375" t="str">
        <f>"0002120.106"</f>
        <v>0002120.106</v>
      </c>
      <c r="C1375" t="s">
        <v>1718</v>
      </c>
      <c r="D1375" t="s">
        <v>1050</v>
      </c>
      <c r="E1375">
        <v>1975</v>
      </c>
      <c r="F1375">
        <v>920</v>
      </c>
      <c r="G1375">
        <v>215</v>
      </c>
      <c r="H1375">
        <v>199</v>
      </c>
      <c r="I1375">
        <v>103</v>
      </c>
      <c r="J1375">
        <v>87</v>
      </c>
      <c r="K1375" t="s">
        <v>7670</v>
      </c>
      <c r="L1375" t="s">
        <v>7680</v>
      </c>
      <c r="M1375">
        <v>72.8</v>
      </c>
      <c r="N1375">
        <v>0.33300000000000002</v>
      </c>
      <c r="O1375">
        <v>4630055623990</v>
      </c>
      <c r="Q1375" t="s">
        <v>1544</v>
      </c>
      <c r="R1375" t="s">
        <v>7672</v>
      </c>
      <c r="S1375">
        <v>20</v>
      </c>
      <c r="U1375" t="s">
        <v>15213</v>
      </c>
      <c r="V1375" t="s">
        <v>1132</v>
      </c>
      <c r="Y1375">
        <v>9403500009</v>
      </c>
      <c r="Z1375" t="s">
        <v>15214</v>
      </c>
      <c r="AA1375" t="s">
        <v>15215</v>
      </c>
      <c r="AB1375">
        <v>14990</v>
      </c>
      <c r="AC1375">
        <v>12492</v>
      </c>
      <c r="AD1375" t="s">
        <v>2521</v>
      </c>
      <c r="AE1375">
        <v>0</v>
      </c>
      <c r="AF1375">
        <v>3</v>
      </c>
      <c r="AG1375" t="s">
        <v>15216</v>
      </c>
      <c r="AH1375" t="s">
        <v>15217</v>
      </c>
      <c r="AI1375" t="s">
        <v>15218</v>
      </c>
      <c r="AJ1375" t="s">
        <v>15219</v>
      </c>
      <c r="AK1375" t="s">
        <v>15220</v>
      </c>
      <c r="AL1375" t="s">
        <v>15221</v>
      </c>
      <c r="AM1375" t="s">
        <v>15222</v>
      </c>
    </row>
    <row r="1376" spans="1:48" x14ac:dyDescent="0.3">
      <c r="A1376" t="s">
        <v>15223</v>
      </c>
      <c r="B1376" t="str">
        <f>"0002120.108"</f>
        <v>0002120.108</v>
      </c>
      <c r="C1376" t="s">
        <v>7747</v>
      </c>
      <c r="D1376" t="s">
        <v>1050</v>
      </c>
      <c r="E1376">
        <v>1975</v>
      </c>
      <c r="F1376">
        <v>920</v>
      </c>
      <c r="G1376">
        <v>215</v>
      </c>
      <c r="H1376">
        <v>199</v>
      </c>
      <c r="I1376">
        <v>103</v>
      </c>
      <c r="J1376">
        <v>87</v>
      </c>
      <c r="K1376" t="s">
        <v>7670</v>
      </c>
      <c r="L1376" t="s">
        <v>7680</v>
      </c>
      <c r="M1376">
        <v>72.8</v>
      </c>
      <c r="N1376">
        <v>0.33300000000000002</v>
      </c>
      <c r="O1376">
        <v>4630055624010</v>
      </c>
      <c r="Q1376" t="s">
        <v>1544</v>
      </c>
      <c r="R1376" t="s">
        <v>7672</v>
      </c>
      <c r="S1376">
        <v>20</v>
      </c>
      <c r="U1376" t="s">
        <v>15213</v>
      </c>
      <c r="V1376" t="s">
        <v>1132</v>
      </c>
      <c r="Y1376">
        <v>9403500009</v>
      </c>
      <c r="Z1376" t="s">
        <v>15224</v>
      </c>
      <c r="AA1376" t="s">
        <v>15225</v>
      </c>
      <c r="AB1376">
        <v>14990</v>
      </c>
      <c r="AC1376">
        <v>12492</v>
      </c>
      <c r="AD1376" t="s">
        <v>2521</v>
      </c>
      <c r="AE1376">
        <v>0</v>
      </c>
      <c r="AF1376">
        <v>1</v>
      </c>
      <c r="AG1376" t="s">
        <v>15226</v>
      </c>
      <c r="AH1376" t="s">
        <v>15227</v>
      </c>
      <c r="AI1376" t="s">
        <v>15228</v>
      </c>
      <c r="AJ1376" t="s">
        <v>15229</v>
      </c>
      <c r="AK1376" t="s">
        <v>15230</v>
      </c>
      <c r="AL1376" t="s">
        <v>15231</v>
      </c>
    </row>
    <row r="1377" spans="1:51" x14ac:dyDescent="0.3">
      <c r="A1377" t="s">
        <v>15232</v>
      </c>
      <c r="B1377" t="str">
        <f>"0002120.109"</f>
        <v>0002120.109</v>
      </c>
      <c r="C1377" t="s">
        <v>7763</v>
      </c>
      <c r="D1377" t="s">
        <v>1050</v>
      </c>
      <c r="E1377">
        <v>1975</v>
      </c>
      <c r="F1377">
        <v>920</v>
      </c>
      <c r="G1377">
        <v>215</v>
      </c>
      <c r="H1377">
        <v>199</v>
      </c>
      <c r="I1377">
        <v>103</v>
      </c>
      <c r="J1377">
        <v>87</v>
      </c>
      <c r="K1377" t="s">
        <v>7670</v>
      </c>
      <c r="L1377" t="s">
        <v>7680</v>
      </c>
      <c r="M1377">
        <v>72.8</v>
      </c>
      <c r="N1377">
        <v>0.33300000000000002</v>
      </c>
      <c r="O1377">
        <v>4630055624027</v>
      </c>
      <c r="Q1377" t="s">
        <v>1544</v>
      </c>
      <c r="R1377" t="s">
        <v>7672</v>
      </c>
      <c r="S1377">
        <v>20</v>
      </c>
      <c r="U1377" t="s">
        <v>15213</v>
      </c>
      <c r="V1377" t="s">
        <v>1132</v>
      </c>
      <c r="Y1377">
        <v>9403500009</v>
      </c>
      <c r="Z1377" t="s">
        <v>15233</v>
      </c>
      <c r="AA1377" t="s">
        <v>15234</v>
      </c>
      <c r="AB1377">
        <v>14990</v>
      </c>
      <c r="AC1377">
        <v>12492</v>
      </c>
      <c r="AD1377" t="s">
        <v>2521</v>
      </c>
      <c r="AE1377">
        <v>0</v>
      </c>
      <c r="AF1377">
        <v>2</v>
      </c>
      <c r="AG1377" t="s">
        <v>15235</v>
      </c>
      <c r="AH1377" t="s">
        <v>15236</v>
      </c>
      <c r="AI1377" t="s">
        <v>15237</v>
      </c>
      <c r="AJ1377" t="s">
        <v>15238</v>
      </c>
      <c r="AK1377" t="s">
        <v>15239</v>
      </c>
      <c r="AL1377" t="s">
        <v>15240</v>
      </c>
      <c r="AM1377" t="s">
        <v>15241</v>
      </c>
    </row>
    <row r="1378" spans="1:51" x14ac:dyDescent="0.3">
      <c r="A1378" t="s">
        <v>15242</v>
      </c>
      <c r="B1378" t="str">
        <f>"0002120.107"</f>
        <v>0002120.107</v>
      </c>
      <c r="C1378" t="s">
        <v>7755</v>
      </c>
      <c r="D1378" t="s">
        <v>1050</v>
      </c>
      <c r="E1378">
        <v>1975</v>
      </c>
      <c r="F1378">
        <v>920</v>
      </c>
      <c r="G1378">
        <v>215</v>
      </c>
      <c r="H1378">
        <v>199</v>
      </c>
      <c r="I1378">
        <v>103</v>
      </c>
      <c r="J1378">
        <v>87</v>
      </c>
      <c r="K1378" t="s">
        <v>7670</v>
      </c>
      <c r="L1378" t="s">
        <v>7680</v>
      </c>
      <c r="M1378">
        <v>72.8</v>
      </c>
      <c r="N1378">
        <v>0.33300000000000002</v>
      </c>
      <c r="O1378">
        <v>4630055624003</v>
      </c>
      <c r="Q1378" t="s">
        <v>1544</v>
      </c>
      <c r="R1378" t="s">
        <v>7672</v>
      </c>
      <c r="S1378">
        <v>20</v>
      </c>
      <c r="U1378" t="s">
        <v>15243</v>
      </c>
      <c r="V1378" t="s">
        <v>1132</v>
      </c>
      <c r="Y1378">
        <v>9403500009</v>
      </c>
      <c r="Z1378" t="s">
        <v>15244</v>
      </c>
      <c r="AA1378" t="s">
        <v>15245</v>
      </c>
      <c r="AB1378">
        <v>14990</v>
      </c>
      <c r="AC1378">
        <v>12492</v>
      </c>
      <c r="AD1378" t="s">
        <v>2521</v>
      </c>
      <c r="AE1378">
        <v>0</v>
      </c>
      <c r="AF1378">
        <v>0</v>
      </c>
      <c r="AG1378" t="s">
        <v>15246</v>
      </c>
      <c r="AH1378" t="s">
        <v>15247</v>
      </c>
      <c r="AI1378" t="s">
        <v>15248</v>
      </c>
      <c r="AJ1378" t="s">
        <v>15249</v>
      </c>
      <c r="AK1378" t="s">
        <v>15250</v>
      </c>
      <c r="AL1378" t="s">
        <v>15251</v>
      </c>
    </row>
    <row r="1379" spans="1:51" x14ac:dyDescent="0.3">
      <c r="A1379" t="s">
        <v>15252</v>
      </c>
      <c r="B1379" t="str">
        <f>"0002120.128"</f>
        <v>0002120.128</v>
      </c>
      <c r="C1379" t="s">
        <v>1644</v>
      </c>
      <c r="D1379" t="s">
        <v>1050</v>
      </c>
      <c r="E1379">
        <v>1975</v>
      </c>
      <c r="F1379">
        <v>920</v>
      </c>
      <c r="G1379">
        <v>215</v>
      </c>
      <c r="H1379">
        <v>199</v>
      </c>
      <c r="I1379">
        <v>103</v>
      </c>
      <c r="J1379">
        <v>87</v>
      </c>
      <c r="K1379" t="s">
        <v>7670</v>
      </c>
      <c r="L1379" t="s">
        <v>7680</v>
      </c>
      <c r="M1379">
        <v>72.8</v>
      </c>
      <c r="N1379">
        <v>0.33300000000000002</v>
      </c>
      <c r="O1379">
        <v>4630055624058</v>
      </c>
      <c r="Q1379" t="s">
        <v>1544</v>
      </c>
      <c r="R1379" t="s">
        <v>7672</v>
      </c>
      <c r="S1379">
        <v>20</v>
      </c>
      <c r="U1379" t="s">
        <v>15213</v>
      </c>
      <c r="V1379" t="s">
        <v>1132</v>
      </c>
      <c r="Y1379">
        <v>9403500009</v>
      </c>
      <c r="Z1379" t="s">
        <v>15253</v>
      </c>
      <c r="AA1379" t="s">
        <v>15254</v>
      </c>
      <c r="AB1379">
        <v>14990</v>
      </c>
      <c r="AC1379">
        <v>12492</v>
      </c>
      <c r="AD1379" t="s">
        <v>2521</v>
      </c>
      <c r="AE1379">
        <v>0</v>
      </c>
      <c r="AF1379">
        <v>2</v>
      </c>
      <c r="AG1379" t="s">
        <v>15255</v>
      </c>
      <c r="AH1379" t="s">
        <v>15256</v>
      </c>
      <c r="AI1379" t="s">
        <v>15257</v>
      </c>
      <c r="AJ1379" t="s">
        <v>15258</v>
      </c>
      <c r="AK1379" t="s">
        <v>15259</v>
      </c>
      <c r="AL1379" t="s">
        <v>15260</v>
      </c>
    </row>
    <row r="1380" spans="1:51" x14ac:dyDescent="0.3">
      <c r="A1380" t="s">
        <v>15261</v>
      </c>
      <c r="B1380" t="str">
        <f>"0002572.162"</f>
        <v>0002572.162</v>
      </c>
      <c r="C1380" t="s">
        <v>9421</v>
      </c>
      <c r="D1380" t="s">
        <v>4256</v>
      </c>
      <c r="E1380">
        <v>1060</v>
      </c>
      <c r="F1380">
        <v>620</v>
      </c>
      <c r="G1380">
        <v>190</v>
      </c>
      <c r="I1380">
        <v>103</v>
      </c>
      <c r="J1380">
        <v>92</v>
      </c>
      <c r="K1380">
        <v>0</v>
      </c>
      <c r="L1380" t="s">
        <v>15262</v>
      </c>
      <c r="M1380">
        <v>47.5</v>
      </c>
      <c r="N1380">
        <v>0.5</v>
      </c>
      <c r="O1380">
        <v>4670130100947</v>
      </c>
      <c r="Q1380" t="s">
        <v>1544</v>
      </c>
      <c r="R1380" t="s">
        <v>15263</v>
      </c>
      <c r="S1380">
        <v>20</v>
      </c>
      <c r="U1380" t="s">
        <v>15264</v>
      </c>
      <c r="V1380" t="s">
        <v>1122</v>
      </c>
      <c r="Y1380">
        <v>9403500009</v>
      </c>
      <c r="Z1380" t="s">
        <v>15265</v>
      </c>
      <c r="AA1380" t="s">
        <v>15266</v>
      </c>
      <c r="AB1380">
        <v>19990</v>
      </c>
      <c r="AC1380">
        <v>16658</v>
      </c>
      <c r="AD1380" t="s">
        <v>1125</v>
      </c>
      <c r="AE1380">
        <v>0</v>
      </c>
      <c r="AF1380">
        <v>0</v>
      </c>
      <c r="AG1380" t="s">
        <v>15267</v>
      </c>
      <c r="AH1380" t="s">
        <v>15268</v>
      </c>
      <c r="AI1380" t="s">
        <v>15269</v>
      </c>
      <c r="AJ1380" t="s">
        <v>15270</v>
      </c>
      <c r="AK1380" t="s">
        <v>15271</v>
      </c>
      <c r="AL1380" t="s">
        <v>15272</v>
      </c>
      <c r="AM1380" t="s">
        <v>15273</v>
      </c>
      <c r="AN1380" t="s">
        <v>15274</v>
      </c>
      <c r="AO1380" t="s">
        <v>15275</v>
      </c>
      <c r="AP1380" t="s">
        <v>15276</v>
      </c>
      <c r="AQ1380" t="s">
        <v>15277</v>
      </c>
      <c r="AR1380" t="s">
        <v>15278</v>
      </c>
      <c r="AS1380" t="s">
        <v>15279</v>
      </c>
      <c r="AT1380" t="s">
        <v>15280</v>
      </c>
    </row>
    <row r="1381" spans="1:51" x14ac:dyDescent="0.3">
      <c r="A1381" t="s">
        <v>15281</v>
      </c>
      <c r="B1381" t="str">
        <f>"0002572.163"</f>
        <v>0002572.163</v>
      </c>
      <c r="C1381" t="s">
        <v>15282</v>
      </c>
      <c r="D1381" t="s">
        <v>4256</v>
      </c>
      <c r="E1381">
        <v>1060</v>
      </c>
      <c r="F1381">
        <v>620</v>
      </c>
      <c r="G1381">
        <v>190</v>
      </c>
      <c r="I1381">
        <v>103</v>
      </c>
      <c r="J1381">
        <v>92</v>
      </c>
      <c r="K1381">
        <v>0</v>
      </c>
      <c r="L1381" t="s">
        <v>15262</v>
      </c>
      <c r="M1381">
        <v>47.5</v>
      </c>
      <c r="N1381">
        <v>0.5</v>
      </c>
      <c r="O1381">
        <v>4670130100954</v>
      </c>
      <c r="Q1381" t="s">
        <v>1544</v>
      </c>
      <c r="R1381" t="s">
        <v>15263</v>
      </c>
      <c r="S1381">
        <v>20</v>
      </c>
      <c r="U1381" t="s">
        <v>15264</v>
      </c>
      <c r="V1381" t="s">
        <v>1122</v>
      </c>
      <c r="Y1381">
        <v>9403601001</v>
      </c>
      <c r="Z1381" t="s">
        <v>15283</v>
      </c>
      <c r="AA1381" t="s">
        <v>15284</v>
      </c>
      <c r="AB1381">
        <v>19990</v>
      </c>
      <c r="AC1381">
        <v>16658</v>
      </c>
      <c r="AD1381" t="s">
        <v>1125</v>
      </c>
      <c r="AE1381">
        <v>0</v>
      </c>
      <c r="AF1381">
        <v>0</v>
      </c>
      <c r="AG1381" t="s">
        <v>15285</v>
      </c>
      <c r="AH1381" t="s">
        <v>15286</v>
      </c>
      <c r="AI1381" t="s">
        <v>15287</v>
      </c>
      <c r="AJ1381" t="s">
        <v>15288</v>
      </c>
      <c r="AK1381" t="s">
        <v>15289</v>
      </c>
      <c r="AL1381" t="s">
        <v>15290</v>
      </c>
      <c r="AM1381" t="s">
        <v>15291</v>
      </c>
      <c r="AN1381" t="s">
        <v>15292</v>
      </c>
      <c r="AO1381" t="s">
        <v>15293</v>
      </c>
      <c r="AP1381" t="s">
        <v>15294</v>
      </c>
      <c r="AQ1381" t="s">
        <v>15295</v>
      </c>
    </row>
    <row r="1382" spans="1:51" x14ac:dyDescent="0.3">
      <c r="A1382" t="s">
        <v>15296</v>
      </c>
      <c r="B1382" t="str">
        <f>"0002573.162"</f>
        <v>0002573.162</v>
      </c>
      <c r="C1382" t="s">
        <v>9421</v>
      </c>
      <c r="D1382" t="s">
        <v>4256</v>
      </c>
      <c r="E1382">
        <v>1700</v>
      </c>
      <c r="F1382">
        <v>560</v>
      </c>
      <c r="G1382">
        <v>225</v>
      </c>
      <c r="I1382">
        <v>103</v>
      </c>
      <c r="J1382">
        <v>190</v>
      </c>
      <c r="K1382">
        <v>0</v>
      </c>
      <c r="L1382" t="s">
        <v>15297</v>
      </c>
      <c r="M1382">
        <v>69</v>
      </c>
      <c r="N1382">
        <v>0.33400000000000002</v>
      </c>
      <c r="O1382">
        <v>4670130100985</v>
      </c>
      <c r="Q1382" t="s">
        <v>1544</v>
      </c>
      <c r="R1382" t="s">
        <v>15263</v>
      </c>
      <c r="S1382">
        <v>20</v>
      </c>
      <c r="U1382" t="s">
        <v>15298</v>
      </c>
      <c r="V1382" t="s">
        <v>1122</v>
      </c>
      <c r="Z1382" t="s">
        <v>15299</v>
      </c>
      <c r="AA1382" t="s">
        <v>15300</v>
      </c>
      <c r="AB1382">
        <v>19990</v>
      </c>
      <c r="AC1382">
        <v>16658</v>
      </c>
      <c r="AD1382" t="s">
        <v>1539</v>
      </c>
      <c r="AE1382">
        <v>0</v>
      </c>
      <c r="AF1382">
        <v>0</v>
      </c>
      <c r="AG1382" t="s">
        <v>15301</v>
      </c>
      <c r="AH1382" t="s">
        <v>15302</v>
      </c>
      <c r="AI1382" t="s">
        <v>15303</v>
      </c>
      <c r="AJ1382" t="s">
        <v>15304</v>
      </c>
      <c r="AK1382" t="s">
        <v>15305</v>
      </c>
      <c r="AL1382" t="s">
        <v>15306</v>
      </c>
      <c r="AM1382" t="s">
        <v>15307</v>
      </c>
      <c r="AN1382" t="s">
        <v>15308</v>
      </c>
      <c r="AO1382" t="s">
        <v>15309</v>
      </c>
    </row>
    <row r="1383" spans="1:51" x14ac:dyDescent="0.3">
      <c r="A1383" t="s">
        <v>15310</v>
      </c>
      <c r="B1383" t="str">
        <f>"0002573.163"</f>
        <v>0002573.163</v>
      </c>
      <c r="C1383" t="s">
        <v>15282</v>
      </c>
      <c r="D1383" t="s">
        <v>4256</v>
      </c>
      <c r="E1383">
        <v>1700</v>
      </c>
      <c r="F1383">
        <v>560</v>
      </c>
      <c r="G1383">
        <v>225</v>
      </c>
      <c r="I1383">
        <v>103</v>
      </c>
      <c r="J1383">
        <v>190</v>
      </c>
      <c r="K1383">
        <v>0</v>
      </c>
      <c r="L1383" t="s">
        <v>15297</v>
      </c>
      <c r="M1383">
        <v>69</v>
      </c>
      <c r="N1383">
        <v>0.33400000000000002</v>
      </c>
      <c r="O1383">
        <v>4670130100992</v>
      </c>
      <c r="Q1383" t="s">
        <v>1544</v>
      </c>
      <c r="R1383" t="s">
        <v>15263</v>
      </c>
      <c r="S1383">
        <v>20</v>
      </c>
      <c r="U1383" t="s">
        <v>15298</v>
      </c>
      <c r="V1383" t="s">
        <v>2103</v>
      </c>
      <c r="Y1383">
        <v>9403601001</v>
      </c>
      <c r="Z1383" t="s">
        <v>15311</v>
      </c>
      <c r="AA1383" t="s">
        <v>15312</v>
      </c>
      <c r="AB1383">
        <v>19990</v>
      </c>
      <c r="AC1383">
        <v>16658</v>
      </c>
      <c r="AD1383" t="s">
        <v>1539</v>
      </c>
      <c r="AE1383">
        <v>0</v>
      </c>
      <c r="AF1383">
        <v>0</v>
      </c>
      <c r="AG1383" t="s">
        <v>15313</v>
      </c>
      <c r="AH1383" t="s">
        <v>15314</v>
      </c>
      <c r="AI1383" t="s">
        <v>15315</v>
      </c>
      <c r="AJ1383" t="s">
        <v>15316</v>
      </c>
      <c r="AK1383" t="s">
        <v>15317</v>
      </c>
      <c r="AL1383" t="s">
        <v>15318</v>
      </c>
      <c r="AM1383" t="s">
        <v>15319</v>
      </c>
      <c r="AN1383" t="s">
        <v>15320</v>
      </c>
      <c r="AO1383" t="s">
        <v>15321</v>
      </c>
    </row>
    <row r="1384" spans="1:51" x14ac:dyDescent="0.3">
      <c r="A1384" t="s">
        <v>15322</v>
      </c>
      <c r="B1384" t="str">
        <f>"0002605.55"</f>
        <v>0002605.55</v>
      </c>
      <c r="C1384" t="s">
        <v>1718</v>
      </c>
      <c r="D1384" t="s">
        <v>305</v>
      </c>
      <c r="E1384">
        <v>780</v>
      </c>
      <c r="F1384">
        <v>470</v>
      </c>
      <c r="G1384">
        <v>80</v>
      </c>
      <c r="I1384">
        <v>45</v>
      </c>
      <c r="J1384">
        <v>68</v>
      </c>
      <c r="K1384">
        <v>0</v>
      </c>
      <c r="L1384" s="2">
        <v>15462</v>
      </c>
      <c r="M1384">
        <v>4.74</v>
      </c>
      <c r="O1384">
        <v>4670130100558</v>
      </c>
      <c r="Q1384" t="s">
        <v>1544</v>
      </c>
      <c r="R1384" t="s">
        <v>4004</v>
      </c>
      <c r="S1384">
        <v>20</v>
      </c>
      <c r="U1384" t="s">
        <v>15323</v>
      </c>
      <c r="V1384" t="s">
        <v>4040</v>
      </c>
      <c r="Y1384">
        <v>9401710009</v>
      </c>
      <c r="Z1384" t="s">
        <v>15324</v>
      </c>
      <c r="AA1384" t="s">
        <v>15325</v>
      </c>
      <c r="AB1384">
        <v>3304</v>
      </c>
      <c r="AC1384">
        <v>2753</v>
      </c>
      <c r="AD1384" t="s">
        <v>3841</v>
      </c>
      <c r="AE1384">
        <v>0</v>
      </c>
      <c r="AF1384">
        <v>0</v>
      </c>
      <c r="AG1384" t="s">
        <v>15326</v>
      </c>
      <c r="AH1384" t="s">
        <v>15327</v>
      </c>
      <c r="AI1384" t="s">
        <v>15328</v>
      </c>
      <c r="AJ1384" t="s">
        <v>15329</v>
      </c>
      <c r="AK1384" t="s">
        <v>15330</v>
      </c>
      <c r="AL1384" t="s">
        <v>15331</v>
      </c>
      <c r="AM1384" t="s">
        <v>15332</v>
      </c>
      <c r="AN1384" t="s">
        <v>15333</v>
      </c>
      <c r="AO1384" t="s">
        <v>15334</v>
      </c>
      <c r="AP1384" t="s">
        <v>15335</v>
      </c>
      <c r="AQ1384" t="s">
        <v>15336</v>
      </c>
      <c r="AR1384" t="s">
        <v>15337</v>
      </c>
      <c r="AS1384" t="s">
        <v>15338</v>
      </c>
      <c r="AT1384" t="s">
        <v>15339</v>
      </c>
    </row>
    <row r="1385" spans="1:51" x14ac:dyDescent="0.3">
      <c r="A1385" t="s">
        <v>15340</v>
      </c>
      <c r="B1385" t="str">
        <f>"0003139-04"</f>
        <v>0003139-04</v>
      </c>
      <c r="C1385" t="s">
        <v>304</v>
      </c>
      <c r="D1385" t="s">
        <v>4256</v>
      </c>
      <c r="E1385">
        <v>1270</v>
      </c>
      <c r="F1385">
        <v>770</v>
      </c>
      <c r="G1385">
        <v>150</v>
      </c>
      <c r="H1385">
        <v>125</v>
      </c>
      <c r="I1385">
        <v>65</v>
      </c>
      <c r="J1385">
        <v>104</v>
      </c>
      <c r="K1385" t="s">
        <v>15341</v>
      </c>
      <c r="L1385" s="1">
        <v>45687</v>
      </c>
      <c r="M1385">
        <v>27.6</v>
      </c>
      <c r="O1385">
        <v>4640011884433</v>
      </c>
      <c r="Q1385" t="s">
        <v>1544</v>
      </c>
      <c r="R1385" t="s">
        <v>1869</v>
      </c>
      <c r="S1385">
        <v>10</v>
      </c>
      <c r="U1385" t="s">
        <v>15342</v>
      </c>
      <c r="V1385" t="s">
        <v>13442</v>
      </c>
      <c r="Y1385">
        <v>9403500009</v>
      </c>
      <c r="Z1385" t="s">
        <v>15343</v>
      </c>
      <c r="AA1385" t="s">
        <v>15344</v>
      </c>
      <c r="AB1385">
        <v>14155</v>
      </c>
      <c r="AC1385">
        <v>11796</v>
      </c>
      <c r="AD1385" t="s">
        <v>288</v>
      </c>
      <c r="AE1385">
        <v>0</v>
      </c>
      <c r="AF1385">
        <v>0</v>
      </c>
      <c r="AG1385" t="s">
        <v>15345</v>
      </c>
      <c r="AH1385" t="s">
        <v>15346</v>
      </c>
      <c r="AI1385" t="s">
        <v>15347</v>
      </c>
      <c r="AJ1385" t="s">
        <v>15348</v>
      </c>
      <c r="AK1385" t="s">
        <v>15349</v>
      </c>
      <c r="AL1385" t="s">
        <v>15350</v>
      </c>
      <c r="AM1385" t="s">
        <v>15351</v>
      </c>
      <c r="AN1385" t="s">
        <v>15352</v>
      </c>
      <c r="AO1385" t="s">
        <v>15353</v>
      </c>
      <c r="AP1385" t="s">
        <v>15354</v>
      </c>
      <c r="AQ1385" t="s">
        <v>15355</v>
      </c>
      <c r="AR1385" t="s">
        <v>15356</v>
      </c>
      <c r="AS1385" t="s">
        <v>15357</v>
      </c>
      <c r="AT1385" t="s">
        <v>15358</v>
      </c>
      <c r="AU1385" t="s">
        <v>15359</v>
      </c>
      <c r="AV1385" t="s">
        <v>15360</v>
      </c>
      <c r="AW1385" t="s">
        <v>15361</v>
      </c>
      <c r="AX1385" t="s">
        <v>15362</v>
      </c>
      <c r="AY1385" t="s">
        <v>15363</v>
      </c>
    </row>
    <row r="1386" spans="1:51" x14ac:dyDescent="0.3">
      <c r="A1386" t="s">
        <v>15364</v>
      </c>
      <c r="B1386" t="str">
        <f>"0003140-04"</f>
        <v>0003140-04</v>
      </c>
      <c r="C1386" t="s">
        <v>304</v>
      </c>
      <c r="D1386" t="s">
        <v>4256</v>
      </c>
      <c r="E1386">
        <v>1270</v>
      </c>
      <c r="F1386">
        <v>770</v>
      </c>
      <c r="G1386">
        <v>150</v>
      </c>
      <c r="H1386">
        <v>125</v>
      </c>
      <c r="I1386">
        <v>65</v>
      </c>
      <c r="J1386">
        <v>102</v>
      </c>
      <c r="K1386" t="s">
        <v>15365</v>
      </c>
      <c r="L1386" s="1">
        <v>45687</v>
      </c>
      <c r="M1386">
        <v>27.6</v>
      </c>
      <c r="O1386">
        <v>4640011884419</v>
      </c>
      <c r="Q1386" t="s">
        <v>1544</v>
      </c>
      <c r="R1386" t="s">
        <v>1869</v>
      </c>
      <c r="S1386">
        <v>10</v>
      </c>
      <c r="U1386" t="s">
        <v>15366</v>
      </c>
      <c r="V1386" t="s">
        <v>1199</v>
      </c>
      <c r="Y1386">
        <v>9403500009</v>
      </c>
      <c r="Z1386" t="s">
        <v>15367</v>
      </c>
      <c r="AA1386" t="s">
        <v>15368</v>
      </c>
      <c r="AB1386">
        <v>14155</v>
      </c>
      <c r="AC1386">
        <v>11796</v>
      </c>
      <c r="AD1386" t="s">
        <v>288</v>
      </c>
      <c r="AE1386">
        <v>0</v>
      </c>
      <c r="AF1386">
        <v>0</v>
      </c>
      <c r="AG1386" t="s">
        <v>15369</v>
      </c>
      <c r="AH1386" t="s">
        <v>15370</v>
      </c>
      <c r="AI1386" t="s">
        <v>15371</v>
      </c>
      <c r="AJ1386" t="s">
        <v>15372</v>
      </c>
      <c r="AK1386" t="s">
        <v>15373</v>
      </c>
      <c r="AL1386" t="s">
        <v>15374</v>
      </c>
      <c r="AM1386" t="s">
        <v>15375</v>
      </c>
      <c r="AN1386" t="s">
        <v>15376</v>
      </c>
      <c r="AO1386" t="s">
        <v>15377</v>
      </c>
      <c r="AP1386" t="s">
        <v>15378</v>
      </c>
      <c r="AQ1386" t="s">
        <v>15379</v>
      </c>
      <c r="AR1386" t="s">
        <v>15380</v>
      </c>
      <c r="AS1386" t="s">
        <v>15381</v>
      </c>
      <c r="AT1386" t="s">
        <v>15382</v>
      </c>
      <c r="AU1386" t="s">
        <v>15383</v>
      </c>
      <c r="AV1386" t="s">
        <v>15384</v>
      </c>
      <c r="AW1386" t="s">
        <v>15385</v>
      </c>
      <c r="AX1386" t="s">
        <v>15386</v>
      </c>
    </row>
    <row r="1387" spans="1:51" x14ac:dyDescent="0.3">
      <c r="A1387" t="s">
        <v>15387</v>
      </c>
      <c r="B1387" t="str">
        <f>"0002605.51"</f>
        <v>0002605.51</v>
      </c>
      <c r="C1387" t="s">
        <v>8033</v>
      </c>
      <c r="D1387" t="s">
        <v>305</v>
      </c>
      <c r="E1387">
        <v>780</v>
      </c>
      <c r="F1387">
        <v>470</v>
      </c>
      <c r="G1387">
        <v>80</v>
      </c>
      <c r="I1387">
        <v>45</v>
      </c>
      <c r="J1387">
        <v>68</v>
      </c>
      <c r="K1387">
        <v>0</v>
      </c>
      <c r="L1387" s="2">
        <v>15462</v>
      </c>
      <c r="M1387">
        <v>4.74</v>
      </c>
      <c r="O1387">
        <v>4670130100541</v>
      </c>
      <c r="Q1387" t="s">
        <v>1544</v>
      </c>
      <c r="R1387" t="s">
        <v>4004</v>
      </c>
      <c r="S1387">
        <v>20</v>
      </c>
      <c r="U1387" t="s">
        <v>15388</v>
      </c>
      <c r="V1387" t="s">
        <v>4040</v>
      </c>
      <c r="Y1387">
        <v>9401710009</v>
      </c>
      <c r="Z1387" t="s">
        <v>15389</v>
      </c>
      <c r="AA1387" t="s">
        <v>15390</v>
      </c>
      <c r="AB1387">
        <v>3304</v>
      </c>
      <c r="AC1387">
        <v>2753</v>
      </c>
      <c r="AD1387" t="s">
        <v>3841</v>
      </c>
      <c r="AE1387">
        <v>0</v>
      </c>
      <c r="AF1387">
        <v>0</v>
      </c>
      <c r="AG1387" t="s">
        <v>15391</v>
      </c>
      <c r="AH1387" t="s">
        <v>15392</v>
      </c>
      <c r="AI1387" t="s">
        <v>15393</v>
      </c>
      <c r="AJ1387" t="s">
        <v>15394</v>
      </c>
      <c r="AK1387" t="s">
        <v>15395</v>
      </c>
      <c r="AL1387" t="s">
        <v>15396</v>
      </c>
      <c r="AM1387" t="s">
        <v>15397</v>
      </c>
      <c r="AN1387" t="s">
        <v>15398</v>
      </c>
      <c r="AO1387" t="s">
        <v>15399</v>
      </c>
      <c r="AP1387" t="s">
        <v>15400</v>
      </c>
      <c r="AQ1387" t="s">
        <v>15401</v>
      </c>
      <c r="AR1387" t="s">
        <v>15402</v>
      </c>
      <c r="AS1387" t="s">
        <v>15403</v>
      </c>
    </row>
    <row r="1388" spans="1:51" x14ac:dyDescent="0.3">
      <c r="A1388" t="s">
        <v>15404</v>
      </c>
      <c r="B1388" t="str">
        <f>"0002605.62"</f>
        <v>0002605.62</v>
      </c>
      <c r="C1388" t="s">
        <v>13759</v>
      </c>
      <c r="D1388" t="s">
        <v>305</v>
      </c>
      <c r="E1388">
        <v>780</v>
      </c>
      <c r="F1388">
        <v>470</v>
      </c>
      <c r="G1388">
        <v>80</v>
      </c>
      <c r="I1388">
        <v>45</v>
      </c>
      <c r="J1388">
        <v>68</v>
      </c>
      <c r="K1388">
        <v>0</v>
      </c>
      <c r="L1388" s="2">
        <v>15462</v>
      </c>
      <c r="M1388">
        <v>4.74</v>
      </c>
      <c r="O1388">
        <v>4670130100565</v>
      </c>
      <c r="Q1388" t="s">
        <v>1544</v>
      </c>
      <c r="R1388" t="s">
        <v>4004</v>
      </c>
      <c r="S1388">
        <v>20</v>
      </c>
      <c r="U1388" t="s">
        <v>15388</v>
      </c>
      <c r="V1388" t="s">
        <v>4040</v>
      </c>
      <c r="Y1388">
        <v>9401710009</v>
      </c>
      <c r="Z1388" t="s">
        <v>15405</v>
      </c>
      <c r="AA1388" t="s">
        <v>15406</v>
      </c>
      <c r="AB1388">
        <v>3304</v>
      </c>
      <c r="AC1388">
        <v>2753</v>
      </c>
      <c r="AD1388" t="s">
        <v>3841</v>
      </c>
      <c r="AE1388">
        <v>0</v>
      </c>
      <c r="AF1388">
        <v>0</v>
      </c>
      <c r="AG1388" t="s">
        <v>15407</v>
      </c>
      <c r="AH1388" t="s">
        <v>15408</v>
      </c>
      <c r="AI1388" t="s">
        <v>15409</v>
      </c>
      <c r="AJ1388" t="s">
        <v>15410</v>
      </c>
      <c r="AK1388" t="s">
        <v>15411</v>
      </c>
      <c r="AL1388" t="s">
        <v>15412</v>
      </c>
      <c r="AM1388" t="s">
        <v>15413</v>
      </c>
      <c r="AN1388" t="s">
        <v>15414</v>
      </c>
      <c r="AO1388" t="s">
        <v>15415</v>
      </c>
      <c r="AP1388" t="s">
        <v>15416</v>
      </c>
      <c r="AQ1388" t="s">
        <v>15417</v>
      </c>
      <c r="AR1388" t="s">
        <v>15418</v>
      </c>
      <c r="AS1388" t="s">
        <v>15419</v>
      </c>
    </row>
    <row r="1389" spans="1:51" x14ac:dyDescent="0.3">
      <c r="A1389" t="s">
        <v>15420</v>
      </c>
      <c r="B1389" t="str">
        <f>"0002587-3"</f>
        <v>0002587-3</v>
      </c>
      <c r="C1389" t="s">
        <v>1644</v>
      </c>
      <c r="D1389" t="s">
        <v>14586</v>
      </c>
      <c r="E1389">
        <v>480</v>
      </c>
      <c r="F1389">
        <v>120</v>
      </c>
      <c r="G1389">
        <v>40</v>
      </c>
      <c r="K1389">
        <v>0</v>
      </c>
      <c r="L1389" t="s">
        <v>87</v>
      </c>
      <c r="M1389">
        <v>0.09</v>
      </c>
      <c r="O1389">
        <v>4670130100206</v>
      </c>
      <c r="Q1389" t="s">
        <v>1544</v>
      </c>
      <c r="S1389">
        <v>20</v>
      </c>
      <c r="U1389" t="s">
        <v>15421</v>
      </c>
      <c r="V1389" t="s">
        <v>14527</v>
      </c>
      <c r="Y1389">
        <v>6307909800</v>
      </c>
      <c r="Z1389" t="s">
        <v>15422</v>
      </c>
      <c r="AA1389" t="s">
        <v>15423</v>
      </c>
      <c r="AB1389">
        <v>450</v>
      </c>
      <c r="AC1389">
        <v>375</v>
      </c>
      <c r="AD1389" t="s">
        <v>14530</v>
      </c>
      <c r="AE1389">
        <v>0</v>
      </c>
      <c r="AF1389">
        <v>12</v>
      </c>
      <c r="AG1389" t="s">
        <v>15424</v>
      </c>
      <c r="AH1389" t="s">
        <v>15425</v>
      </c>
      <c r="AI1389" t="s">
        <v>15426</v>
      </c>
      <c r="AJ1389" t="s">
        <v>15427</v>
      </c>
      <c r="AK1389" t="s">
        <v>15428</v>
      </c>
    </row>
    <row r="1390" spans="1:51" x14ac:dyDescent="0.3">
      <c r="A1390" t="s">
        <v>15429</v>
      </c>
      <c r="B1390" t="str">
        <f>"0002551.161"</f>
        <v>0002551.161</v>
      </c>
      <c r="C1390" t="s">
        <v>14139</v>
      </c>
      <c r="D1390" t="s">
        <v>4256</v>
      </c>
      <c r="E1390">
        <v>1260</v>
      </c>
      <c r="F1390">
        <v>700</v>
      </c>
      <c r="G1390">
        <v>155</v>
      </c>
      <c r="H1390">
        <v>123</v>
      </c>
      <c r="I1390">
        <v>65</v>
      </c>
      <c r="J1390">
        <v>105</v>
      </c>
      <c r="K1390" t="s">
        <v>14283</v>
      </c>
      <c r="L1390" t="s">
        <v>3715</v>
      </c>
      <c r="M1390">
        <v>48.6</v>
      </c>
      <c r="N1390">
        <v>0.5</v>
      </c>
      <c r="O1390">
        <v>4670130101081</v>
      </c>
      <c r="Q1390" t="s">
        <v>88</v>
      </c>
      <c r="S1390">
        <v>10</v>
      </c>
      <c r="U1390" t="s">
        <v>14284</v>
      </c>
      <c r="V1390" t="s">
        <v>1122</v>
      </c>
      <c r="Y1390">
        <v>9403500009</v>
      </c>
      <c r="Z1390" t="s">
        <v>15430</v>
      </c>
      <c r="AA1390" t="s">
        <v>15431</v>
      </c>
      <c r="AB1390">
        <v>9750</v>
      </c>
      <c r="AC1390">
        <v>8125</v>
      </c>
      <c r="AD1390" t="s">
        <v>288</v>
      </c>
      <c r="AE1390">
        <v>0</v>
      </c>
      <c r="AF1390">
        <v>0</v>
      </c>
      <c r="AG1390" t="s">
        <v>15432</v>
      </c>
      <c r="AH1390" t="s">
        <v>15433</v>
      </c>
      <c r="AI1390" t="s">
        <v>15434</v>
      </c>
      <c r="AJ1390" t="s">
        <v>15435</v>
      </c>
      <c r="AK1390" t="s">
        <v>15436</v>
      </c>
      <c r="AL1390" t="s">
        <v>15437</v>
      </c>
      <c r="AM1390" t="s">
        <v>15438</v>
      </c>
      <c r="AN1390" t="s">
        <v>15439</v>
      </c>
      <c r="AO1390" t="s">
        <v>15440</v>
      </c>
      <c r="AP1390" t="s">
        <v>15441</v>
      </c>
      <c r="AQ1390" t="s">
        <v>15442</v>
      </c>
      <c r="AR1390" t="s">
        <v>15443</v>
      </c>
      <c r="AS1390" t="s">
        <v>15444</v>
      </c>
    </row>
    <row r="1391" spans="1:51" x14ac:dyDescent="0.3">
      <c r="A1391" t="s">
        <v>15445</v>
      </c>
      <c r="B1391" t="str">
        <f>"0002606.51"</f>
        <v>0002606.51</v>
      </c>
      <c r="C1391" t="s">
        <v>8033</v>
      </c>
      <c r="D1391" t="s">
        <v>305</v>
      </c>
      <c r="E1391">
        <v>780</v>
      </c>
      <c r="F1391">
        <v>470</v>
      </c>
      <c r="G1391">
        <v>80</v>
      </c>
      <c r="I1391">
        <v>45</v>
      </c>
      <c r="J1391">
        <v>72</v>
      </c>
      <c r="K1391">
        <v>0</v>
      </c>
      <c r="L1391" s="2">
        <v>19480</v>
      </c>
      <c r="M1391">
        <v>4.8600000000000003</v>
      </c>
      <c r="O1391">
        <v>4670130100572</v>
      </c>
      <c r="Q1391" t="s">
        <v>1544</v>
      </c>
      <c r="R1391" t="s">
        <v>4004</v>
      </c>
      <c r="S1391">
        <v>20</v>
      </c>
      <c r="U1391" t="s">
        <v>15446</v>
      </c>
      <c r="V1391" t="s">
        <v>4040</v>
      </c>
      <c r="Y1391">
        <v>9401710009</v>
      </c>
      <c r="Z1391" t="s">
        <v>15447</v>
      </c>
      <c r="AA1391" t="s">
        <v>15448</v>
      </c>
      <c r="AB1391">
        <v>3414</v>
      </c>
      <c r="AC1391">
        <v>2845</v>
      </c>
      <c r="AD1391" t="s">
        <v>3841</v>
      </c>
      <c r="AE1391">
        <v>0</v>
      </c>
      <c r="AF1391">
        <v>0</v>
      </c>
      <c r="AG1391" t="s">
        <v>15449</v>
      </c>
      <c r="AH1391" t="s">
        <v>15450</v>
      </c>
      <c r="AI1391" t="s">
        <v>15451</v>
      </c>
      <c r="AJ1391" t="s">
        <v>15452</v>
      </c>
      <c r="AK1391" t="s">
        <v>15453</v>
      </c>
      <c r="AL1391" t="s">
        <v>15454</v>
      </c>
      <c r="AM1391" t="s">
        <v>15455</v>
      </c>
      <c r="AN1391" t="s">
        <v>15456</v>
      </c>
      <c r="AO1391" t="s">
        <v>15457</v>
      </c>
      <c r="AP1391" t="s">
        <v>15458</v>
      </c>
      <c r="AQ1391" t="s">
        <v>15459</v>
      </c>
    </row>
    <row r="1392" spans="1:51" x14ac:dyDescent="0.3">
      <c r="A1392" t="s">
        <v>15460</v>
      </c>
      <c r="B1392" t="str">
        <f>"0002606.55"</f>
        <v>0002606.55</v>
      </c>
      <c r="C1392" t="s">
        <v>1718</v>
      </c>
      <c r="D1392" t="s">
        <v>305</v>
      </c>
      <c r="E1392">
        <v>780</v>
      </c>
      <c r="F1392">
        <v>470</v>
      </c>
      <c r="G1392">
        <v>80</v>
      </c>
      <c r="I1392">
        <v>45</v>
      </c>
      <c r="J1392">
        <v>72</v>
      </c>
      <c r="K1392">
        <v>0</v>
      </c>
      <c r="L1392" s="2">
        <v>19480</v>
      </c>
      <c r="M1392">
        <v>4.8600000000000003</v>
      </c>
      <c r="O1392">
        <v>4630442880265</v>
      </c>
      <c r="Q1392" t="s">
        <v>1544</v>
      </c>
      <c r="R1392" t="s">
        <v>4004</v>
      </c>
      <c r="S1392">
        <v>20</v>
      </c>
      <c r="U1392" t="s">
        <v>15446</v>
      </c>
      <c r="V1392" t="s">
        <v>3838</v>
      </c>
      <c r="Y1392">
        <v>9401710009</v>
      </c>
      <c r="Z1392" t="s">
        <v>15461</v>
      </c>
      <c r="AA1392" t="s">
        <v>15462</v>
      </c>
      <c r="AB1392">
        <v>3414</v>
      </c>
      <c r="AC1392">
        <v>2845</v>
      </c>
      <c r="AD1392" t="s">
        <v>3841</v>
      </c>
      <c r="AE1392">
        <v>0</v>
      </c>
      <c r="AF1392">
        <v>0</v>
      </c>
      <c r="AG1392" t="s">
        <v>15463</v>
      </c>
      <c r="AH1392" t="s">
        <v>15464</v>
      </c>
      <c r="AI1392" t="s">
        <v>15465</v>
      </c>
      <c r="AJ1392" t="s">
        <v>15466</v>
      </c>
      <c r="AK1392" t="s">
        <v>15467</v>
      </c>
      <c r="AL1392" t="s">
        <v>15468</v>
      </c>
      <c r="AM1392" t="s">
        <v>15469</v>
      </c>
      <c r="AN1392" t="s">
        <v>15470</v>
      </c>
      <c r="AO1392" t="s">
        <v>15471</v>
      </c>
      <c r="AP1392" t="s">
        <v>15472</v>
      </c>
      <c r="AQ1392" t="s">
        <v>15473</v>
      </c>
    </row>
    <row r="1393" spans="1:45" x14ac:dyDescent="0.3">
      <c r="A1393" t="s">
        <v>15474</v>
      </c>
      <c r="B1393" t="str">
        <f>"0002606.62"</f>
        <v>0002606.62</v>
      </c>
      <c r="C1393" t="s">
        <v>10122</v>
      </c>
      <c r="D1393" t="s">
        <v>305</v>
      </c>
      <c r="E1393">
        <v>780</v>
      </c>
      <c r="F1393">
        <v>470</v>
      </c>
      <c r="G1393">
        <v>80</v>
      </c>
      <c r="I1393">
        <v>45</v>
      </c>
      <c r="J1393">
        <v>72</v>
      </c>
      <c r="K1393">
        <v>0</v>
      </c>
      <c r="L1393" s="2">
        <v>19480</v>
      </c>
      <c r="M1393">
        <v>4.8600000000000003</v>
      </c>
      <c r="O1393">
        <v>4670130100596</v>
      </c>
      <c r="Q1393" t="s">
        <v>1544</v>
      </c>
      <c r="R1393" t="s">
        <v>4004</v>
      </c>
      <c r="S1393">
        <v>20</v>
      </c>
      <c r="U1393" t="s">
        <v>15475</v>
      </c>
      <c r="V1393" t="s">
        <v>4040</v>
      </c>
      <c r="Y1393">
        <v>9401710009</v>
      </c>
      <c r="Z1393" t="s">
        <v>15476</v>
      </c>
      <c r="AA1393" t="s">
        <v>15477</v>
      </c>
      <c r="AB1393">
        <v>3414</v>
      </c>
      <c r="AC1393">
        <v>2845</v>
      </c>
      <c r="AD1393" t="s">
        <v>3841</v>
      </c>
      <c r="AE1393">
        <v>0</v>
      </c>
      <c r="AF1393">
        <v>0</v>
      </c>
      <c r="AG1393" t="s">
        <v>15478</v>
      </c>
      <c r="AH1393" t="s">
        <v>15479</v>
      </c>
      <c r="AI1393" t="s">
        <v>15480</v>
      </c>
      <c r="AJ1393" t="s">
        <v>15481</v>
      </c>
      <c r="AK1393" t="s">
        <v>15482</v>
      </c>
      <c r="AL1393" t="s">
        <v>15483</v>
      </c>
      <c r="AM1393" t="s">
        <v>15484</v>
      </c>
      <c r="AN1393" t="s">
        <v>15485</v>
      </c>
      <c r="AO1393" t="s">
        <v>15486</v>
      </c>
      <c r="AP1393" t="s">
        <v>15487</v>
      </c>
      <c r="AQ1393" t="s">
        <v>15488</v>
      </c>
    </row>
    <row r="1394" spans="1:45" x14ac:dyDescent="0.3">
      <c r="A1394" t="s">
        <v>15489</v>
      </c>
      <c r="B1394" t="str">
        <f>"0002589-3"</f>
        <v>0002589-3</v>
      </c>
      <c r="D1394" t="s">
        <v>14586</v>
      </c>
      <c r="E1394">
        <v>330</v>
      </c>
      <c r="F1394">
        <v>280</v>
      </c>
      <c r="G1394">
        <v>30</v>
      </c>
      <c r="K1394">
        <v>0</v>
      </c>
      <c r="L1394" t="s">
        <v>14536</v>
      </c>
      <c r="M1394">
        <v>0.12</v>
      </c>
      <c r="O1394">
        <v>4670130100220</v>
      </c>
      <c r="Q1394" t="s">
        <v>1544</v>
      </c>
      <c r="S1394">
        <v>20</v>
      </c>
      <c r="U1394" t="s">
        <v>15490</v>
      </c>
      <c r="V1394" t="s">
        <v>14527</v>
      </c>
      <c r="Y1394">
        <v>6307909800</v>
      </c>
      <c r="Z1394" t="s">
        <v>15491</v>
      </c>
      <c r="AA1394" t="s">
        <v>15492</v>
      </c>
      <c r="AB1394">
        <v>315</v>
      </c>
      <c r="AC1394">
        <v>263</v>
      </c>
      <c r="AD1394" t="s">
        <v>14530</v>
      </c>
      <c r="AE1394">
        <v>0</v>
      </c>
      <c r="AF1394">
        <v>15</v>
      </c>
      <c r="AG1394" t="s">
        <v>15493</v>
      </c>
      <c r="AH1394" t="s">
        <v>15494</v>
      </c>
      <c r="AI1394" t="s">
        <v>15495</v>
      </c>
      <c r="AJ1394" t="s">
        <v>15496</v>
      </c>
      <c r="AK1394" t="s">
        <v>15497</v>
      </c>
    </row>
    <row r="1395" spans="1:45" x14ac:dyDescent="0.3">
      <c r="A1395" t="s">
        <v>15498</v>
      </c>
      <c r="B1395" t="str">
        <f>"0002551.9.13"</f>
        <v>0002551.9.13</v>
      </c>
      <c r="C1395" t="s">
        <v>304</v>
      </c>
      <c r="D1395" t="s">
        <v>4256</v>
      </c>
      <c r="E1395">
        <v>1260</v>
      </c>
      <c r="F1395">
        <v>700</v>
      </c>
      <c r="G1395">
        <v>155</v>
      </c>
      <c r="H1395">
        <v>123</v>
      </c>
      <c r="I1395">
        <v>65</v>
      </c>
      <c r="J1395">
        <v>105</v>
      </c>
      <c r="K1395" t="s">
        <v>14283</v>
      </c>
      <c r="L1395" t="s">
        <v>3715</v>
      </c>
      <c r="M1395">
        <v>48.6</v>
      </c>
      <c r="N1395">
        <v>1</v>
      </c>
      <c r="O1395">
        <v>4670130101074</v>
      </c>
      <c r="Q1395" t="s">
        <v>88</v>
      </c>
      <c r="R1395" t="s">
        <v>9934</v>
      </c>
      <c r="S1395">
        <v>10</v>
      </c>
      <c r="U1395" t="s">
        <v>14284</v>
      </c>
      <c r="V1395" t="s">
        <v>1122</v>
      </c>
      <c r="Y1395">
        <v>9403500009</v>
      </c>
      <c r="Z1395" t="s">
        <v>15499</v>
      </c>
      <c r="AA1395" t="s">
        <v>15500</v>
      </c>
      <c r="AB1395">
        <v>9990</v>
      </c>
      <c r="AC1395">
        <v>8325</v>
      </c>
      <c r="AD1395" t="s">
        <v>288</v>
      </c>
      <c r="AE1395">
        <v>0</v>
      </c>
      <c r="AF1395">
        <v>0</v>
      </c>
      <c r="AG1395" t="s">
        <v>15501</v>
      </c>
      <c r="AH1395" t="s">
        <v>15502</v>
      </c>
      <c r="AI1395" t="s">
        <v>15503</v>
      </c>
      <c r="AJ1395" t="s">
        <v>15504</v>
      </c>
      <c r="AK1395" t="s">
        <v>15505</v>
      </c>
      <c r="AL1395" t="s">
        <v>15506</v>
      </c>
      <c r="AM1395" t="s">
        <v>15507</v>
      </c>
      <c r="AN1395" t="s">
        <v>15508</v>
      </c>
      <c r="AO1395" t="s">
        <v>15509</v>
      </c>
      <c r="AP1395" t="s">
        <v>15510</v>
      </c>
      <c r="AQ1395" t="s">
        <v>15511</v>
      </c>
      <c r="AR1395" t="s">
        <v>15512</v>
      </c>
    </row>
    <row r="1396" spans="1:45" x14ac:dyDescent="0.3">
      <c r="A1396" t="s">
        <v>15513</v>
      </c>
      <c r="B1396" t="str">
        <f>"0008316"</f>
        <v>0008316</v>
      </c>
      <c r="C1396" t="s">
        <v>177</v>
      </c>
      <c r="D1396" t="s">
        <v>15514</v>
      </c>
      <c r="E1396">
        <v>0</v>
      </c>
      <c r="F1396">
        <v>0</v>
      </c>
      <c r="G1396">
        <v>0</v>
      </c>
      <c r="K1396">
        <v>0</v>
      </c>
      <c r="L1396" t="s">
        <v>480</v>
      </c>
      <c r="M1396">
        <v>0.9</v>
      </c>
      <c r="S1396">
        <v>20</v>
      </c>
      <c r="U1396" t="s">
        <v>15515</v>
      </c>
      <c r="Z1396" t="s">
        <v>15516</v>
      </c>
      <c r="AA1396" t="s">
        <v>15517</v>
      </c>
      <c r="AB1396">
        <v>99</v>
      </c>
      <c r="AC1396">
        <v>83</v>
      </c>
      <c r="AD1396" t="s">
        <v>15518</v>
      </c>
      <c r="AE1396">
        <v>0</v>
      </c>
      <c r="AF1396">
        <v>10</v>
      </c>
      <c r="AG1396" t="s">
        <v>15519</v>
      </c>
      <c r="AH1396" t="s">
        <v>15520</v>
      </c>
      <c r="AI1396" t="s">
        <v>15521</v>
      </c>
      <c r="AJ1396" t="s">
        <v>15522</v>
      </c>
      <c r="AK1396" t="s">
        <v>15523</v>
      </c>
      <c r="AL1396" t="s">
        <v>15524</v>
      </c>
      <c r="AM1396" t="s">
        <v>15525</v>
      </c>
      <c r="AN1396" t="s">
        <v>15526</v>
      </c>
      <c r="AO1396" t="s">
        <v>15527</v>
      </c>
    </row>
    <row r="1397" spans="1:45" x14ac:dyDescent="0.3">
      <c r="A1397" t="s">
        <v>15528</v>
      </c>
      <c r="B1397" t="str">
        <f>"0008317"</f>
        <v>0008317</v>
      </c>
      <c r="C1397" t="s">
        <v>304</v>
      </c>
      <c r="D1397" t="s">
        <v>15514</v>
      </c>
      <c r="E1397">
        <v>0</v>
      </c>
      <c r="F1397">
        <v>0</v>
      </c>
      <c r="G1397">
        <v>0</v>
      </c>
      <c r="K1397">
        <v>0</v>
      </c>
      <c r="L1397" t="s">
        <v>480</v>
      </c>
      <c r="M1397">
        <v>0.9</v>
      </c>
      <c r="S1397">
        <v>20</v>
      </c>
      <c r="U1397" t="s">
        <v>15529</v>
      </c>
      <c r="Z1397" t="s">
        <v>15530</v>
      </c>
      <c r="AA1397" t="s">
        <v>15531</v>
      </c>
      <c r="AB1397">
        <v>99</v>
      </c>
      <c r="AC1397">
        <v>83</v>
      </c>
      <c r="AD1397" t="s">
        <v>15518</v>
      </c>
      <c r="AE1397">
        <v>0</v>
      </c>
      <c r="AF1397">
        <v>0</v>
      </c>
      <c r="AG1397" t="s">
        <v>15532</v>
      </c>
      <c r="AH1397" t="s">
        <v>15533</v>
      </c>
    </row>
    <row r="1398" spans="1:45" x14ac:dyDescent="0.3">
      <c r="A1398" t="s">
        <v>15534</v>
      </c>
      <c r="B1398" t="str">
        <f>"0002551.9.15"</f>
        <v>0002551.9.15</v>
      </c>
      <c r="C1398" t="s">
        <v>304</v>
      </c>
      <c r="D1398" t="s">
        <v>4256</v>
      </c>
      <c r="E1398">
        <v>1260</v>
      </c>
      <c r="F1398">
        <v>700</v>
      </c>
      <c r="G1398">
        <v>155</v>
      </c>
      <c r="H1398">
        <v>123</v>
      </c>
      <c r="I1398">
        <v>65</v>
      </c>
      <c r="J1398">
        <v>105</v>
      </c>
      <c r="K1398" t="s">
        <v>14283</v>
      </c>
      <c r="L1398" t="s">
        <v>3715</v>
      </c>
      <c r="M1398">
        <v>48.6</v>
      </c>
      <c r="N1398">
        <v>0.5</v>
      </c>
      <c r="O1398">
        <v>4670130101067</v>
      </c>
      <c r="Q1398" t="s">
        <v>88</v>
      </c>
      <c r="R1398" t="s">
        <v>10615</v>
      </c>
      <c r="S1398">
        <v>10</v>
      </c>
      <c r="U1398" t="s">
        <v>14284</v>
      </c>
      <c r="V1398" t="s">
        <v>1122</v>
      </c>
      <c r="Y1398">
        <v>9403500009</v>
      </c>
      <c r="Z1398" t="s">
        <v>15535</v>
      </c>
      <c r="AA1398" t="s">
        <v>15536</v>
      </c>
      <c r="AB1398">
        <v>9990</v>
      </c>
      <c r="AC1398">
        <v>8325</v>
      </c>
      <c r="AD1398" t="s">
        <v>288</v>
      </c>
      <c r="AE1398">
        <v>0</v>
      </c>
      <c r="AF1398">
        <v>0</v>
      </c>
      <c r="AG1398" t="s">
        <v>15537</v>
      </c>
      <c r="AH1398" t="s">
        <v>15538</v>
      </c>
      <c r="AI1398" t="s">
        <v>15539</v>
      </c>
      <c r="AJ1398" t="s">
        <v>15540</v>
      </c>
      <c r="AK1398" t="s">
        <v>15541</v>
      </c>
      <c r="AL1398" t="s">
        <v>15542</v>
      </c>
      <c r="AM1398" t="s">
        <v>15543</v>
      </c>
      <c r="AN1398" t="s">
        <v>15544</v>
      </c>
      <c r="AO1398" t="s">
        <v>15545</v>
      </c>
      <c r="AP1398" t="s">
        <v>15546</v>
      </c>
      <c r="AQ1398" t="s">
        <v>15547</v>
      </c>
      <c r="AR1398" t="s">
        <v>15548</v>
      </c>
    </row>
    <row r="1399" spans="1:45" x14ac:dyDescent="0.3">
      <c r="A1399" t="s">
        <v>15549</v>
      </c>
      <c r="B1399" t="str">
        <f>"0002551.9.14"</f>
        <v>0002551.9.14</v>
      </c>
      <c r="C1399" t="s">
        <v>304</v>
      </c>
      <c r="D1399" t="s">
        <v>4256</v>
      </c>
      <c r="E1399">
        <v>1260</v>
      </c>
      <c r="F1399">
        <v>700</v>
      </c>
      <c r="G1399">
        <v>155</v>
      </c>
      <c r="H1399">
        <v>123</v>
      </c>
      <c r="I1399">
        <v>65</v>
      </c>
      <c r="J1399">
        <v>105</v>
      </c>
      <c r="K1399" t="s">
        <v>14283</v>
      </c>
      <c r="L1399" t="s">
        <v>3715</v>
      </c>
      <c r="M1399">
        <v>48.6</v>
      </c>
      <c r="N1399">
        <v>0.5</v>
      </c>
      <c r="O1399">
        <v>4670130101050</v>
      </c>
      <c r="Q1399" t="s">
        <v>88</v>
      </c>
      <c r="R1399" t="s">
        <v>3630</v>
      </c>
      <c r="S1399">
        <v>10</v>
      </c>
      <c r="U1399" t="s">
        <v>14284</v>
      </c>
      <c r="V1399" t="s">
        <v>1122</v>
      </c>
      <c r="Y1399">
        <v>9403500009</v>
      </c>
      <c r="Z1399" t="s">
        <v>15550</v>
      </c>
      <c r="AA1399" t="s">
        <v>15551</v>
      </c>
      <c r="AB1399">
        <v>9990</v>
      </c>
      <c r="AC1399">
        <v>8325</v>
      </c>
      <c r="AD1399" t="s">
        <v>288</v>
      </c>
      <c r="AE1399">
        <v>0</v>
      </c>
      <c r="AF1399">
        <v>0</v>
      </c>
      <c r="AG1399" t="s">
        <v>15552</v>
      </c>
      <c r="AH1399" t="s">
        <v>15553</v>
      </c>
      <c r="AI1399" t="s">
        <v>15554</v>
      </c>
      <c r="AJ1399" t="s">
        <v>15555</v>
      </c>
      <c r="AK1399" t="s">
        <v>15556</v>
      </c>
      <c r="AL1399" t="s">
        <v>15557</v>
      </c>
      <c r="AM1399" t="s">
        <v>15558</v>
      </c>
      <c r="AN1399" t="s">
        <v>15559</v>
      </c>
      <c r="AO1399" t="s">
        <v>15560</v>
      </c>
      <c r="AP1399" t="s">
        <v>15561</v>
      </c>
      <c r="AQ1399" t="s">
        <v>15562</v>
      </c>
      <c r="AR1399" t="s">
        <v>15563</v>
      </c>
      <c r="AS1399" t="s">
        <v>15564</v>
      </c>
    </row>
    <row r="1400" spans="1:45" x14ac:dyDescent="0.3">
      <c r="A1400" t="s">
        <v>15565</v>
      </c>
      <c r="B1400" t="str">
        <f>"0002571.162"</f>
        <v>0002571.162</v>
      </c>
      <c r="C1400" t="s">
        <v>13759</v>
      </c>
      <c r="D1400" t="s">
        <v>4256</v>
      </c>
      <c r="E1400">
        <v>1280</v>
      </c>
      <c r="F1400">
        <v>780</v>
      </c>
      <c r="G1400">
        <v>180</v>
      </c>
      <c r="H1400">
        <v>130</v>
      </c>
      <c r="I1400">
        <v>65</v>
      </c>
      <c r="J1400">
        <v>100</v>
      </c>
      <c r="K1400" t="s">
        <v>15341</v>
      </c>
      <c r="L1400" s="1">
        <v>45898</v>
      </c>
      <c r="M1400">
        <v>26.5</v>
      </c>
      <c r="O1400">
        <v>4670130100909</v>
      </c>
      <c r="Q1400" t="s">
        <v>1544</v>
      </c>
      <c r="R1400" t="s">
        <v>15263</v>
      </c>
      <c r="S1400">
        <v>10</v>
      </c>
      <c r="U1400" t="s">
        <v>15566</v>
      </c>
      <c r="V1400" t="s">
        <v>1122</v>
      </c>
      <c r="Z1400" t="s">
        <v>15567</v>
      </c>
      <c r="AA1400" t="s">
        <v>15568</v>
      </c>
      <c r="AB1400">
        <v>14669</v>
      </c>
      <c r="AC1400">
        <v>12224</v>
      </c>
      <c r="AD1400" t="s">
        <v>288</v>
      </c>
      <c r="AE1400">
        <v>0</v>
      </c>
      <c r="AF1400">
        <v>0</v>
      </c>
      <c r="AG1400" t="s">
        <v>15569</v>
      </c>
      <c r="AH1400" t="s">
        <v>15570</v>
      </c>
      <c r="AI1400" t="s">
        <v>15571</v>
      </c>
      <c r="AJ1400" t="s">
        <v>15572</v>
      </c>
      <c r="AK1400" t="s">
        <v>15573</v>
      </c>
      <c r="AL1400" t="s">
        <v>15574</v>
      </c>
      <c r="AM1400" t="s">
        <v>15575</v>
      </c>
      <c r="AN1400" t="s">
        <v>15576</v>
      </c>
      <c r="AO1400" t="s">
        <v>15577</v>
      </c>
      <c r="AP1400" t="s">
        <v>15578</v>
      </c>
      <c r="AQ1400" t="s">
        <v>15579</v>
      </c>
    </row>
    <row r="1401" spans="1:45" x14ac:dyDescent="0.3">
      <c r="A1401" t="s">
        <v>15580</v>
      </c>
      <c r="B1401" t="str">
        <f>"0002571.163"</f>
        <v>0002571.163</v>
      </c>
      <c r="C1401" t="s">
        <v>15282</v>
      </c>
      <c r="D1401" t="s">
        <v>4256</v>
      </c>
      <c r="E1401">
        <v>1280</v>
      </c>
      <c r="F1401">
        <v>780</v>
      </c>
      <c r="G1401">
        <v>180</v>
      </c>
      <c r="H1401">
        <v>130</v>
      </c>
      <c r="I1401">
        <v>65</v>
      </c>
      <c r="J1401">
        <v>100</v>
      </c>
      <c r="K1401" t="s">
        <v>15341</v>
      </c>
      <c r="L1401" s="1">
        <v>45898</v>
      </c>
      <c r="M1401">
        <v>26.5</v>
      </c>
      <c r="O1401">
        <v>4670130100916</v>
      </c>
      <c r="Q1401" t="s">
        <v>1544</v>
      </c>
      <c r="R1401" t="s">
        <v>15263</v>
      </c>
      <c r="S1401">
        <v>10</v>
      </c>
      <c r="U1401" t="s">
        <v>15581</v>
      </c>
      <c r="V1401" t="s">
        <v>1122</v>
      </c>
      <c r="Y1401">
        <v>9403500009</v>
      </c>
      <c r="Z1401" t="s">
        <v>15582</v>
      </c>
      <c r="AA1401" t="s">
        <v>15583</v>
      </c>
      <c r="AB1401">
        <v>14669</v>
      </c>
      <c r="AC1401">
        <v>12224</v>
      </c>
      <c r="AD1401" t="s">
        <v>288</v>
      </c>
      <c r="AE1401">
        <v>0</v>
      </c>
      <c r="AF1401">
        <v>0</v>
      </c>
      <c r="AG1401" t="s">
        <v>15584</v>
      </c>
      <c r="AH1401" t="s">
        <v>15585</v>
      </c>
      <c r="AI1401" t="s">
        <v>15586</v>
      </c>
      <c r="AJ1401" t="s">
        <v>15587</v>
      </c>
      <c r="AK1401" t="s">
        <v>15588</v>
      </c>
      <c r="AL1401" t="s">
        <v>15589</v>
      </c>
      <c r="AM1401" t="s">
        <v>15590</v>
      </c>
      <c r="AN1401" t="s">
        <v>15591</v>
      </c>
      <c r="AO1401" t="s">
        <v>15592</v>
      </c>
      <c r="AP1401" t="s">
        <v>15593</v>
      </c>
    </row>
    <row r="1402" spans="1:45" x14ac:dyDescent="0.3">
      <c r="A1402" t="s">
        <v>15594</v>
      </c>
      <c r="B1402" t="str">
        <f>"0002628"</f>
        <v>0002628</v>
      </c>
      <c r="C1402" t="s">
        <v>304</v>
      </c>
      <c r="D1402" t="s">
        <v>2290</v>
      </c>
      <c r="E1402">
        <v>800</v>
      </c>
      <c r="F1402">
        <v>490</v>
      </c>
      <c r="G1402">
        <v>100</v>
      </c>
      <c r="H1402">
        <v>77</v>
      </c>
      <c r="I1402">
        <v>48</v>
      </c>
      <c r="K1402">
        <v>0</v>
      </c>
      <c r="L1402" s="1">
        <v>45749</v>
      </c>
      <c r="M1402">
        <v>2.2000000000000002</v>
      </c>
      <c r="O1402">
        <v>4640011886345</v>
      </c>
      <c r="Q1402" t="s">
        <v>1544</v>
      </c>
      <c r="R1402" t="s">
        <v>13356</v>
      </c>
      <c r="S1402">
        <v>20</v>
      </c>
      <c r="U1402" t="s">
        <v>15595</v>
      </c>
      <c r="V1402" t="s">
        <v>308</v>
      </c>
      <c r="Y1402">
        <v>4421999000</v>
      </c>
      <c r="Z1402" t="s">
        <v>15596</v>
      </c>
      <c r="AA1402" t="s">
        <v>15597</v>
      </c>
      <c r="AB1402">
        <v>1354</v>
      </c>
      <c r="AC1402">
        <v>1128</v>
      </c>
      <c r="AD1402" t="s">
        <v>240</v>
      </c>
      <c r="AE1402">
        <v>0</v>
      </c>
      <c r="AF1402">
        <v>0</v>
      </c>
      <c r="AG1402" t="s">
        <v>15598</v>
      </c>
      <c r="AH1402" t="s">
        <v>15599</v>
      </c>
      <c r="AI1402" t="s">
        <v>15600</v>
      </c>
      <c r="AJ1402" t="s">
        <v>15601</v>
      </c>
      <c r="AK1402" t="s">
        <v>15602</v>
      </c>
      <c r="AL1402" t="s">
        <v>15603</v>
      </c>
      <c r="AM1402" t="s">
        <v>15604</v>
      </c>
      <c r="AN1402" t="s">
        <v>15605</v>
      </c>
      <c r="AO1402" t="s">
        <v>15606</v>
      </c>
      <c r="AP1402" t="s">
        <v>15607</v>
      </c>
    </row>
    <row r="1403" spans="1:45" x14ac:dyDescent="0.3">
      <c r="A1403" t="s">
        <v>15608</v>
      </c>
      <c r="B1403" t="str">
        <f>"0002629-24"</f>
        <v>0002629-24</v>
      </c>
      <c r="C1403" t="s">
        <v>1718</v>
      </c>
      <c r="D1403" t="s">
        <v>2290</v>
      </c>
      <c r="E1403">
        <v>770</v>
      </c>
      <c r="F1403">
        <v>570</v>
      </c>
      <c r="G1403">
        <v>60</v>
      </c>
      <c r="H1403">
        <v>70</v>
      </c>
      <c r="I1403">
        <v>50</v>
      </c>
      <c r="K1403">
        <v>0</v>
      </c>
      <c r="L1403" t="s">
        <v>145</v>
      </c>
      <c r="M1403">
        <v>0.35</v>
      </c>
      <c r="O1403">
        <v>4640011886949</v>
      </c>
      <c r="Q1403" t="s">
        <v>1544</v>
      </c>
      <c r="R1403" t="s">
        <v>15609</v>
      </c>
      <c r="S1403">
        <v>20</v>
      </c>
      <c r="U1403" t="s">
        <v>10616</v>
      </c>
      <c r="V1403" t="s">
        <v>3302</v>
      </c>
      <c r="Y1403">
        <v>9404299000</v>
      </c>
      <c r="Z1403" t="s">
        <v>15610</v>
      </c>
      <c r="AA1403" t="s">
        <v>15611</v>
      </c>
      <c r="AB1403">
        <v>935</v>
      </c>
      <c r="AC1403">
        <v>779</v>
      </c>
      <c r="AD1403" t="s">
        <v>240</v>
      </c>
      <c r="AE1403">
        <v>0</v>
      </c>
      <c r="AF1403">
        <v>0</v>
      </c>
      <c r="AG1403" t="s">
        <v>15612</v>
      </c>
      <c r="AH1403" t="s">
        <v>15613</v>
      </c>
      <c r="AI1403" t="s">
        <v>15614</v>
      </c>
      <c r="AJ1403" t="s">
        <v>15615</v>
      </c>
    </row>
    <row r="1404" spans="1:45" x14ac:dyDescent="0.3">
      <c r="A1404" t="s">
        <v>15616</v>
      </c>
      <c r="B1404" t="str">
        <f>"0002630"</f>
        <v>0002630</v>
      </c>
      <c r="C1404" t="s">
        <v>304</v>
      </c>
      <c r="D1404" t="s">
        <v>2290</v>
      </c>
      <c r="E1404">
        <v>770</v>
      </c>
      <c r="F1404">
        <v>570</v>
      </c>
      <c r="G1404">
        <v>60</v>
      </c>
      <c r="H1404">
        <v>70</v>
      </c>
      <c r="I1404">
        <v>50</v>
      </c>
      <c r="K1404">
        <v>0</v>
      </c>
      <c r="L1404" t="s">
        <v>145</v>
      </c>
      <c r="M1404">
        <v>0.35</v>
      </c>
      <c r="O1404">
        <v>4640011886963</v>
      </c>
      <c r="Q1404" t="s">
        <v>1544</v>
      </c>
      <c r="R1404" t="s">
        <v>13356</v>
      </c>
      <c r="S1404">
        <v>20</v>
      </c>
      <c r="U1404" t="s">
        <v>10616</v>
      </c>
      <c r="V1404" t="s">
        <v>3302</v>
      </c>
      <c r="Y1404">
        <v>9404299000</v>
      </c>
      <c r="Z1404" t="s">
        <v>15617</v>
      </c>
      <c r="AA1404" t="s">
        <v>15618</v>
      </c>
      <c r="AB1404">
        <v>935</v>
      </c>
      <c r="AC1404">
        <v>779</v>
      </c>
      <c r="AD1404" t="s">
        <v>240</v>
      </c>
      <c r="AE1404">
        <v>0</v>
      </c>
      <c r="AF1404">
        <v>0</v>
      </c>
      <c r="AG1404" t="s">
        <v>15619</v>
      </c>
      <c r="AH1404" t="s">
        <v>15620</v>
      </c>
      <c r="AI1404" t="s">
        <v>15621</v>
      </c>
      <c r="AJ1404" t="s">
        <v>15622</v>
      </c>
    </row>
    <row r="1405" spans="1:45" x14ac:dyDescent="0.3">
      <c r="A1405" t="s">
        <v>15623</v>
      </c>
      <c r="B1405" t="str">
        <f>"0002631-24"</f>
        <v>0002631-24</v>
      </c>
      <c r="C1405" t="s">
        <v>1718</v>
      </c>
      <c r="D1405" t="s">
        <v>2290</v>
      </c>
      <c r="E1405">
        <v>820</v>
      </c>
      <c r="F1405">
        <v>780</v>
      </c>
      <c r="G1405">
        <v>60</v>
      </c>
      <c r="H1405">
        <v>72</v>
      </c>
      <c r="I1405">
        <v>72</v>
      </c>
      <c r="K1405">
        <v>0</v>
      </c>
      <c r="L1405" t="s">
        <v>1552</v>
      </c>
      <c r="M1405">
        <v>0.5</v>
      </c>
      <c r="O1405">
        <v>4640011887014</v>
      </c>
      <c r="Q1405" t="s">
        <v>1544</v>
      </c>
      <c r="R1405" t="s">
        <v>15609</v>
      </c>
      <c r="S1405">
        <v>20</v>
      </c>
      <c r="U1405" t="s">
        <v>15624</v>
      </c>
      <c r="V1405" t="s">
        <v>3302</v>
      </c>
      <c r="Y1405">
        <v>9404299000</v>
      </c>
      <c r="Z1405" t="s">
        <v>15625</v>
      </c>
      <c r="AA1405" t="s">
        <v>15626</v>
      </c>
      <c r="AB1405">
        <v>1250</v>
      </c>
      <c r="AC1405">
        <v>1042</v>
      </c>
      <c r="AD1405" t="s">
        <v>240</v>
      </c>
      <c r="AE1405">
        <v>0</v>
      </c>
      <c r="AF1405">
        <v>0</v>
      </c>
      <c r="AG1405" t="s">
        <v>15627</v>
      </c>
      <c r="AH1405" t="s">
        <v>15628</v>
      </c>
      <c r="AI1405" t="s">
        <v>15629</v>
      </c>
      <c r="AJ1405" t="s">
        <v>15630</v>
      </c>
    </row>
    <row r="1406" spans="1:45" x14ac:dyDescent="0.3">
      <c r="A1406" t="s">
        <v>15631</v>
      </c>
      <c r="B1406" t="str">
        <f>"0002632"</f>
        <v>0002632</v>
      </c>
      <c r="C1406" t="s">
        <v>304</v>
      </c>
      <c r="D1406" t="s">
        <v>2290</v>
      </c>
      <c r="E1406">
        <v>820</v>
      </c>
      <c r="F1406">
        <v>780</v>
      </c>
      <c r="G1406">
        <v>60</v>
      </c>
      <c r="H1406">
        <v>77</v>
      </c>
      <c r="I1406">
        <v>72</v>
      </c>
      <c r="K1406">
        <v>0</v>
      </c>
      <c r="L1406" t="s">
        <v>1552</v>
      </c>
      <c r="M1406">
        <v>0.5</v>
      </c>
      <c r="O1406">
        <v>4640011887045</v>
      </c>
      <c r="Q1406" t="s">
        <v>1544</v>
      </c>
      <c r="R1406" t="s">
        <v>13356</v>
      </c>
      <c r="S1406">
        <v>20</v>
      </c>
      <c r="U1406" t="s">
        <v>15624</v>
      </c>
      <c r="V1406" t="s">
        <v>3302</v>
      </c>
      <c r="Y1406">
        <v>9404299000</v>
      </c>
      <c r="Z1406" t="s">
        <v>15632</v>
      </c>
      <c r="AA1406" t="s">
        <v>15633</v>
      </c>
      <c r="AB1406">
        <v>1250</v>
      </c>
      <c r="AC1406">
        <v>1042</v>
      </c>
      <c r="AD1406" t="s">
        <v>240</v>
      </c>
      <c r="AE1406">
        <v>0</v>
      </c>
      <c r="AF1406">
        <v>0</v>
      </c>
      <c r="AG1406" t="s">
        <v>15634</v>
      </c>
      <c r="AH1406" t="s">
        <v>15635</v>
      </c>
      <c r="AI1406" t="s">
        <v>15636</v>
      </c>
      <c r="AJ1406" t="s">
        <v>15637</v>
      </c>
    </row>
    <row r="1407" spans="1:45" x14ac:dyDescent="0.3">
      <c r="A1407" t="s">
        <v>15638</v>
      </c>
      <c r="B1407" t="str">
        <f>"0002636-6"</f>
        <v>0002636-6</v>
      </c>
      <c r="C1407" t="s">
        <v>5874</v>
      </c>
      <c r="D1407" t="s">
        <v>2290</v>
      </c>
      <c r="E1407">
        <v>720</v>
      </c>
      <c r="F1407">
        <v>720</v>
      </c>
      <c r="G1407">
        <v>60</v>
      </c>
      <c r="H1407">
        <v>65</v>
      </c>
      <c r="I1407">
        <v>65</v>
      </c>
      <c r="K1407">
        <v>0</v>
      </c>
      <c r="L1407" t="s">
        <v>333</v>
      </c>
      <c r="M1407">
        <v>0.55000000000000004</v>
      </c>
      <c r="O1407">
        <v>4640011886901</v>
      </c>
      <c r="Q1407" t="s">
        <v>1544</v>
      </c>
      <c r="R1407" t="s">
        <v>3630</v>
      </c>
      <c r="S1407">
        <v>20</v>
      </c>
      <c r="U1407" t="s">
        <v>15639</v>
      </c>
      <c r="V1407" t="s">
        <v>3302</v>
      </c>
      <c r="Y1407">
        <v>9404299000</v>
      </c>
      <c r="Z1407" t="s">
        <v>15640</v>
      </c>
      <c r="AA1407" t="s">
        <v>15641</v>
      </c>
      <c r="AB1407">
        <v>1040</v>
      </c>
      <c r="AC1407">
        <v>867</v>
      </c>
      <c r="AD1407" t="s">
        <v>240</v>
      </c>
      <c r="AE1407">
        <v>0</v>
      </c>
      <c r="AF1407">
        <v>0</v>
      </c>
      <c r="AG1407" t="s">
        <v>15642</v>
      </c>
      <c r="AH1407" t="s">
        <v>15643</v>
      </c>
      <c r="AI1407" t="s">
        <v>15644</v>
      </c>
      <c r="AJ1407" t="s">
        <v>15645</v>
      </c>
    </row>
    <row r="1408" spans="1:45" x14ac:dyDescent="0.3">
      <c r="A1408" t="s">
        <v>15646</v>
      </c>
      <c r="B1408" t="str">
        <f>"0002633"</f>
        <v>0002633</v>
      </c>
      <c r="C1408" t="s">
        <v>304</v>
      </c>
      <c r="D1408" t="s">
        <v>2290</v>
      </c>
      <c r="E1408">
        <v>720</v>
      </c>
      <c r="F1408">
        <v>720</v>
      </c>
      <c r="G1408">
        <v>60</v>
      </c>
      <c r="H1408">
        <v>65</v>
      </c>
      <c r="I1408">
        <v>65</v>
      </c>
      <c r="K1408">
        <v>0</v>
      </c>
      <c r="L1408" t="s">
        <v>333</v>
      </c>
      <c r="M1408">
        <v>0.55000000000000004</v>
      </c>
      <c r="O1408">
        <v>4640011886895</v>
      </c>
      <c r="Q1408" t="s">
        <v>1544</v>
      </c>
      <c r="R1408" t="s">
        <v>13356</v>
      </c>
      <c r="S1408">
        <v>20</v>
      </c>
      <c r="U1408" t="s">
        <v>15647</v>
      </c>
      <c r="V1408" t="s">
        <v>3302</v>
      </c>
      <c r="Y1408">
        <v>9404299000</v>
      </c>
      <c r="Z1408" t="s">
        <v>15648</v>
      </c>
      <c r="AA1408" t="s">
        <v>15649</v>
      </c>
      <c r="AB1408">
        <v>1040</v>
      </c>
      <c r="AC1408">
        <v>867</v>
      </c>
      <c r="AD1408" t="s">
        <v>240</v>
      </c>
      <c r="AE1408">
        <v>0</v>
      </c>
      <c r="AF1408">
        <v>0</v>
      </c>
      <c r="AG1408" t="s">
        <v>15650</v>
      </c>
      <c r="AH1408" t="s">
        <v>15651</v>
      </c>
      <c r="AI1408" t="s">
        <v>15652</v>
      </c>
    </row>
    <row r="1409" spans="1:49" x14ac:dyDescent="0.3">
      <c r="A1409" t="s">
        <v>15653</v>
      </c>
      <c r="B1409" t="str">
        <f>"0002635-3"</f>
        <v>0002635-3</v>
      </c>
      <c r="C1409" t="s">
        <v>1644</v>
      </c>
      <c r="D1409" t="s">
        <v>2290</v>
      </c>
      <c r="E1409">
        <v>720</v>
      </c>
      <c r="F1409">
        <v>720</v>
      </c>
      <c r="G1409">
        <v>60</v>
      </c>
      <c r="H1409">
        <v>65</v>
      </c>
      <c r="I1409">
        <v>65</v>
      </c>
      <c r="K1409">
        <v>0</v>
      </c>
      <c r="L1409" t="s">
        <v>333</v>
      </c>
      <c r="M1409">
        <v>0.55000000000000004</v>
      </c>
      <c r="O1409">
        <v>4640011886864</v>
      </c>
      <c r="Q1409" t="s">
        <v>1544</v>
      </c>
      <c r="R1409" t="s">
        <v>10615</v>
      </c>
      <c r="S1409">
        <v>20</v>
      </c>
      <c r="U1409" t="s">
        <v>15654</v>
      </c>
      <c r="V1409" t="s">
        <v>3302</v>
      </c>
      <c r="Y1409">
        <v>9404299000</v>
      </c>
      <c r="Z1409" t="s">
        <v>15655</v>
      </c>
      <c r="AA1409" t="s">
        <v>15656</v>
      </c>
      <c r="AB1409">
        <v>1040</v>
      </c>
      <c r="AC1409">
        <v>867</v>
      </c>
      <c r="AD1409" t="s">
        <v>240</v>
      </c>
      <c r="AE1409">
        <v>0</v>
      </c>
      <c r="AF1409">
        <v>5</v>
      </c>
      <c r="AG1409" t="s">
        <v>15657</v>
      </c>
      <c r="AH1409" t="s">
        <v>15658</v>
      </c>
      <c r="AI1409" t="s">
        <v>15659</v>
      </c>
      <c r="AJ1409" t="s">
        <v>15660</v>
      </c>
    </row>
    <row r="1410" spans="1:49" x14ac:dyDescent="0.3">
      <c r="A1410" t="s">
        <v>15661</v>
      </c>
      <c r="B1410" t="str">
        <f>"0002640-14"</f>
        <v>0002640-14</v>
      </c>
      <c r="C1410" t="s">
        <v>1718</v>
      </c>
      <c r="D1410" t="s">
        <v>1831</v>
      </c>
      <c r="E1410">
        <v>800</v>
      </c>
      <c r="F1410">
        <v>750</v>
      </c>
      <c r="G1410">
        <v>160</v>
      </c>
      <c r="H1410">
        <v>74</v>
      </c>
      <c r="I1410">
        <v>53</v>
      </c>
      <c r="J1410">
        <v>100</v>
      </c>
      <c r="K1410" t="s">
        <v>3552</v>
      </c>
      <c r="L1410">
        <v>6</v>
      </c>
      <c r="M1410">
        <v>5</v>
      </c>
      <c r="O1410">
        <v>4670130101319</v>
      </c>
      <c r="Q1410" t="s">
        <v>1544</v>
      </c>
      <c r="R1410" t="s">
        <v>15609</v>
      </c>
      <c r="S1410">
        <v>10</v>
      </c>
      <c r="U1410" t="s">
        <v>15662</v>
      </c>
      <c r="V1410" t="s">
        <v>1833</v>
      </c>
      <c r="Y1410">
        <v>9401710009</v>
      </c>
      <c r="Z1410" t="s">
        <v>15663</v>
      </c>
      <c r="AA1410" t="s">
        <v>15664</v>
      </c>
      <c r="AB1410">
        <v>3390</v>
      </c>
      <c r="AC1410">
        <v>2825</v>
      </c>
      <c r="AD1410" t="s">
        <v>1836</v>
      </c>
      <c r="AE1410">
        <v>0</v>
      </c>
      <c r="AF1410">
        <v>0</v>
      </c>
      <c r="AG1410" t="s">
        <v>15665</v>
      </c>
      <c r="AH1410" t="s">
        <v>15666</v>
      </c>
      <c r="AI1410" t="s">
        <v>15667</v>
      </c>
      <c r="AJ1410" t="s">
        <v>15668</v>
      </c>
      <c r="AK1410" t="s">
        <v>15669</v>
      </c>
      <c r="AL1410" t="s">
        <v>15670</v>
      </c>
      <c r="AM1410" t="s">
        <v>15671</v>
      </c>
      <c r="AN1410" t="s">
        <v>15672</v>
      </c>
      <c r="AO1410" t="s">
        <v>15673</v>
      </c>
      <c r="AP1410" t="s">
        <v>15674</v>
      </c>
      <c r="AQ1410" t="s">
        <v>15675</v>
      </c>
      <c r="AR1410" t="s">
        <v>15676</v>
      </c>
      <c r="AS1410" t="s">
        <v>15677</v>
      </c>
      <c r="AT1410" t="s">
        <v>15678</v>
      </c>
    </row>
    <row r="1411" spans="1:49" x14ac:dyDescent="0.3">
      <c r="A1411" t="s">
        <v>15679</v>
      </c>
      <c r="B1411" t="str">
        <f>"0002618-24"</f>
        <v>0002618-24</v>
      </c>
      <c r="C1411" t="s">
        <v>1718</v>
      </c>
      <c r="D1411" t="s">
        <v>2290</v>
      </c>
      <c r="E1411">
        <v>770</v>
      </c>
      <c r="F1411">
        <v>570</v>
      </c>
      <c r="G1411">
        <v>60</v>
      </c>
      <c r="H1411">
        <v>70</v>
      </c>
      <c r="I1411">
        <v>50</v>
      </c>
      <c r="K1411">
        <v>0</v>
      </c>
      <c r="L1411" t="s">
        <v>145</v>
      </c>
      <c r="M1411">
        <v>0.35</v>
      </c>
      <c r="O1411">
        <v>4640011886956</v>
      </c>
      <c r="Q1411" t="s">
        <v>1544</v>
      </c>
      <c r="R1411" t="s">
        <v>7139</v>
      </c>
      <c r="S1411">
        <v>20</v>
      </c>
      <c r="U1411" t="s">
        <v>15680</v>
      </c>
      <c r="V1411" t="s">
        <v>3302</v>
      </c>
      <c r="Y1411">
        <v>9404299000</v>
      </c>
      <c r="Z1411" t="s">
        <v>15681</v>
      </c>
      <c r="AA1411" t="s">
        <v>15682</v>
      </c>
      <c r="AB1411">
        <v>935</v>
      </c>
      <c r="AC1411">
        <v>779</v>
      </c>
      <c r="AD1411" t="s">
        <v>240</v>
      </c>
      <c r="AE1411">
        <v>0</v>
      </c>
      <c r="AF1411">
        <v>0</v>
      </c>
      <c r="AG1411" t="s">
        <v>15683</v>
      </c>
      <c r="AH1411" t="s">
        <v>15684</v>
      </c>
      <c r="AI1411" t="s">
        <v>15685</v>
      </c>
      <c r="AJ1411" t="s">
        <v>15686</v>
      </c>
    </row>
    <row r="1412" spans="1:49" x14ac:dyDescent="0.3">
      <c r="A1412" t="s">
        <v>15687</v>
      </c>
      <c r="B1412" t="str">
        <f>"0002617-24"</f>
        <v>0002617-24</v>
      </c>
      <c r="C1412" t="s">
        <v>1718</v>
      </c>
      <c r="D1412" t="s">
        <v>2290</v>
      </c>
      <c r="E1412">
        <v>770</v>
      </c>
      <c r="F1412">
        <v>570</v>
      </c>
      <c r="G1412">
        <v>60</v>
      </c>
      <c r="H1412">
        <v>70</v>
      </c>
      <c r="I1412">
        <v>50</v>
      </c>
      <c r="K1412">
        <v>0</v>
      </c>
      <c r="L1412" t="s">
        <v>145</v>
      </c>
      <c r="M1412">
        <v>0.35</v>
      </c>
      <c r="O1412">
        <v>4640011886918</v>
      </c>
      <c r="Q1412" t="s">
        <v>1544</v>
      </c>
      <c r="R1412" t="s">
        <v>9851</v>
      </c>
      <c r="S1412">
        <v>20</v>
      </c>
      <c r="U1412" t="s">
        <v>15680</v>
      </c>
      <c r="V1412" t="s">
        <v>3302</v>
      </c>
      <c r="Y1412">
        <v>9404299000</v>
      </c>
      <c r="Z1412" t="s">
        <v>15688</v>
      </c>
      <c r="AA1412" t="s">
        <v>15689</v>
      </c>
      <c r="AB1412">
        <v>935</v>
      </c>
      <c r="AC1412">
        <v>779</v>
      </c>
      <c r="AD1412" t="s">
        <v>240</v>
      </c>
      <c r="AE1412">
        <v>0</v>
      </c>
      <c r="AF1412">
        <v>0</v>
      </c>
      <c r="AG1412" t="s">
        <v>15690</v>
      </c>
      <c r="AH1412" t="s">
        <v>15691</v>
      </c>
      <c r="AI1412" t="s">
        <v>15692</v>
      </c>
      <c r="AJ1412" t="s">
        <v>15693</v>
      </c>
    </row>
    <row r="1413" spans="1:49" x14ac:dyDescent="0.3">
      <c r="A1413" t="s">
        <v>15694</v>
      </c>
      <c r="B1413" t="str">
        <f>"0002623-26"</f>
        <v>0002623-26</v>
      </c>
      <c r="C1413" t="s">
        <v>15695</v>
      </c>
      <c r="E1413">
        <v>640</v>
      </c>
      <c r="F1413">
        <v>640</v>
      </c>
      <c r="G1413">
        <v>210</v>
      </c>
      <c r="K1413">
        <v>0</v>
      </c>
      <c r="L1413" s="1">
        <v>45812</v>
      </c>
      <c r="M1413">
        <v>3.3</v>
      </c>
      <c r="O1413">
        <v>4670130101111</v>
      </c>
      <c r="Q1413" t="s">
        <v>1544</v>
      </c>
      <c r="S1413">
        <v>20</v>
      </c>
      <c r="U1413" t="s">
        <v>15696</v>
      </c>
      <c r="V1413" t="s">
        <v>15697</v>
      </c>
      <c r="Y1413">
        <v>9401790009</v>
      </c>
      <c r="Z1413" t="s">
        <v>15698</v>
      </c>
      <c r="AA1413" t="s">
        <v>15699</v>
      </c>
      <c r="AB1413">
        <v>3490</v>
      </c>
      <c r="AC1413">
        <v>2908</v>
      </c>
      <c r="AD1413" t="s">
        <v>101</v>
      </c>
      <c r="AE1413">
        <v>0</v>
      </c>
      <c r="AF1413">
        <v>0</v>
      </c>
      <c r="AG1413" t="s">
        <v>15700</v>
      </c>
      <c r="AH1413" t="s">
        <v>15701</v>
      </c>
      <c r="AI1413" t="s">
        <v>15702</v>
      </c>
      <c r="AJ1413" t="s">
        <v>15703</v>
      </c>
      <c r="AK1413" t="s">
        <v>15704</v>
      </c>
      <c r="AL1413" t="s">
        <v>15705</v>
      </c>
      <c r="AM1413" t="s">
        <v>15706</v>
      </c>
      <c r="AN1413" t="s">
        <v>15707</v>
      </c>
      <c r="AO1413" t="s">
        <v>15708</v>
      </c>
      <c r="AP1413" t="s">
        <v>15709</v>
      </c>
      <c r="AQ1413" t="s">
        <v>15710</v>
      </c>
    </row>
    <row r="1414" spans="1:49" x14ac:dyDescent="0.3">
      <c r="A1414" t="s">
        <v>15711</v>
      </c>
      <c r="B1414" t="str">
        <f>"0002627-14"</f>
        <v>0002627-14</v>
      </c>
      <c r="C1414" t="s">
        <v>1718</v>
      </c>
      <c r="D1414" t="s">
        <v>2290</v>
      </c>
      <c r="E1414">
        <v>800</v>
      </c>
      <c r="F1414">
        <v>490</v>
      </c>
      <c r="G1414">
        <v>100</v>
      </c>
      <c r="H1414">
        <v>77</v>
      </c>
      <c r="I1414">
        <v>48</v>
      </c>
      <c r="K1414">
        <v>0</v>
      </c>
      <c r="L1414" s="1">
        <v>45749</v>
      </c>
      <c r="M1414">
        <v>2.2000000000000002</v>
      </c>
      <c r="O1414">
        <v>4640011886338</v>
      </c>
      <c r="Q1414" t="s">
        <v>1544</v>
      </c>
      <c r="R1414" t="s">
        <v>15609</v>
      </c>
      <c r="S1414">
        <v>20</v>
      </c>
      <c r="U1414" t="s">
        <v>15712</v>
      </c>
      <c r="V1414" t="s">
        <v>308</v>
      </c>
      <c r="Y1414">
        <v>4421999000</v>
      </c>
      <c r="Z1414" t="s">
        <v>15713</v>
      </c>
      <c r="AA1414" t="s">
        <v>15714</v>
      </c>
      <c r="AB1414">
        <v>1354</v>
      </c>
      <c r="AC1414">
        <v>1128</v>
      </c>
      <c r="AD1414" t="s">
        <v>240</v>
      </c>
      <c r="AE1414">
        <v>0</v>
      </c>
      <c r="AF1414">
        <v>0</v>
      </c>
      <c r="AG1414" t="s">
        <v>15715</v>
      </c>
      <c r="AH1414" t="s">
        <v>15716</v>
      </c>
      <c r="AI1414" t="s">
        <v>15717</v>
      </c>
      <c r="AJ1414" t="s">
        <v>15718</v>
      </c>
      <c r="AK1414" t="s">
        <v>15719</v>
      </c>
      <c r="AL1414" t="s">
        <v>15720</v>
      </c>
      <c r="AM1414" t="s">
        <v>15721</v>
      </c>
      <c r="AN1414" t="s">
        <v>15722</v>
      </c>
    </row>
    <row r="1415" spans="1:49" x14ac:dyDescent="0.3">
      <c r="A1415" t="s">
        <v>15723</v>
      </c>
      <c r="B1415" t="str">
        <f>"0002639-14"</f>
        <v>0002639-14</v>
      </c>
      <c r="C1415" t="s">
        <v>1718</v>
      </c>
      <c r="D1415" t="s">
        <v>1831</v>
      </c>
      <c r="E1415">
        <v>800</v>
      </c>
      <c r="F1415">
        <v>750</v>
      </c>
      <c r="G1415">
        <v>160</v>
      </c>
      <c r="H1415">
        <v>73</v>
      </c>
      <c r="I1415">
        <v>72</v>
      </c>
      <c r="J1415">
        <v>100</v>
      </c>
      <c r="K1415" t="s">
        <v>3614</v>
      </c>
      <c r="L1415" s="1">
        <v>45753</v>
      </c>
      <c r="M1415">
        <v>5.5</v>
      </c>
      <c r="O1415">
        <v>4670130101302</v>
      </c>
      <c r="Q1415" t="s">
        <v>1544</v>
      </c>
      <c r="R1415" t="s">
        <v>15609</v>
      </c>
      <c r="S1415">
        <v>10</v>
      </c>
      <c r="U1415" t="s">
        <v>15724</v>
      </c>
      <c r="V1415" t="s">
        <v>1833</v>
      </c>
      <c r="Y1415">
        <v>9401710009</v>
      </c>
      <c r="Z1415" t="s">
        <v>15725</v>
      </c>
      <c r="AA1415" t="s">
        <v>15726</v>
      </c>
      <c r="AB1415">
        <v>3690</v>
      </c>
      <c r="AC1415">
        <v>3075</v>
      </c>
      <c r="AD1415" t="s">
        <v>1836</v>
      </c>
      <c r="AE1415">
        <v>0</v>
      </c>
      <c r="AF1415">
        <v>0</v>
      </c>
      <c r="AG1415" t="s">
        <v>15727</v>
      </c>
      <c r="AH1415" t="s">
        <v>15728</v>
      </c>
      <c r="AI1415" t="s">
        <v>15729</v>
      </c>
      <c r="AJ1415" t="s">
        <v>15730</v>
      </c>
      <c r="AK1415" t="s">
        <v>15731</v>
      </c>
      <c r="AL1415" t="s">
        <v>15732</v>
      </c>
      <c r="AM1415" t="s">
        <v>15733</v>
      </c>
      <c r="AN1415" t="s">
        <v>15734</v>
      </c>
      <c r="AO1415" t="s">
        <v>15735</v>
      </c>
      <c r="AP1415" t="s">
        <v>15736</v>
      </c>
      <c r="AQ1415" t="s">
        <v>15737</v>
      </c>
      <c r="AR1415" t="s">
        <v>15738</v>
      </c>
      <c r="AS1415" t="s">
        <v>15739</v>
      </c>
    </row>
    <row r="1416" spans="1:49" x14ac:dyDescent="0.3">
      <c r="A1416" t="s">
        <v>15740</v>
      </c>
      <c r="B1416" t="str">
        <f>"0002607.55"</f>
        <v>0002607.55</v>
      </c>
      <c r="C1416" t="s">
        <v>1718</v>
      </c>
      <c r="D1416" t="s">
        <v>305</v>
      </c>
      <c r="E1416">
        <v>895</v>
      </c>
      <c r="F1416">
        <v>535</v>
      </c>
      <c r="G1416">
        <v>80</v>
      </c>
      <c r="I1416">
        <v>51</v>
      </c>
      <c r="J1416">
        <v>85</v>
      </c>
      <c r="K1416">
        <v>0</v>
      </c>
      <c r="L1416" s="2">
        <v>20607</v>
      </c>
      <c r="M1416">
        <v>5.72</v>
      </c>
      <c r="O1416">
        <v>4670130100619</v>
      </c>
      <c r="Q1416" t="s">
        <v>1544</v>
      </c>
      <c r="R1416" t="s">
        <v>4004</v>
      </c>
      <c r="S1416">
        <v>20</v>
      </c>
      <c r="U1416" t="s">
        <v>15741</v>
      </c>
      <c r="V1416" t="s">
        <v>4040</v>
      </c>
      <c r="Y1416">
        <v>9401710009</v>
      </c>
      <c r="Z1416" t="s">
        <v>15742</v>
      </c>
      <c r="AA1416" t="s">
        <v>15743</v>
      </c>
      <c r="AB1416">
        <v>3525</v>
      </c>
      <c r="AC1416">
        <v>2938</v>
      </c>
      <c r="AD1416" t="s">
        <v>3841</v>
      </c>
      <c r="AE1416">
        <v>0</v>
      </c>
      <c r="AF1416">
        <v>2</v>
      </c>
      <c r="AG1416" t="s">
        <v>15744</v>
      </c>
      <c r="AH1416" t="s">
        <v>15745</v>
      </c>
      <c r="AI1416" t="s">
        <v>15746</v>
      </c>
      <c r="AJ1416" t="s">
        <v>15747</v>
      </c>
      <c r="AK1416" t="s">
        <v>15748</v>
      </c>
      <c r="AL1416" t="s">
        <v>15749</v>
      </c>
      <c r="AM1416" t="s">
        <v>15750</v>
      </c>
      <c r="AN1416" t="s">
        <v>15751</v>
      </c>
      <c r="AO1416" t="s">
        <v>15752</v>
      </c>
      <c r="AP1416" t="s">
        <v>15753</v>
      </c>
    </row>
    <row r="1417" spans="1:49" x14ac:dyDescent="0.3">
      <c r="A1417" t="s">
        <v>15754</v>
      </c>
      <c r="B1417" t="str">
        <f>"0002139-14"</f>
        <v>0002139-14</v>
      </c>
      <c r="C1417" t="s">
        <v>1718</v>
      </c>
      <c r="D1417" t="s">
        <v>2290</v>
      </c>
      <c r="E1417">
        <v>800</v>
      </c>
      <c r="F1417">
        <v>490</v>
      </c>
      <c r="G1417">
        <v>100</v>
      </c>
      <c r="H1417">
        <v>77</v>
      </c>
      <c r="I1417">
        <v>48</v>
      </c>
      <c r="K1417">
        <v>0</v>
      </c>
      <c r="L1417" s="1">
        <v>45749</v>
      </c>
      <c r="M1417">
        <v>2.2000000000000002</v>
      </c>
      <c r="O1417">
        <v>4630055624171</v>
      </c>
      <c r="Q1417" t="s">
        <v>1544</v>
      </c>
      <c r="R1417" t="s">
        <v>9851</v>
      </c>
      <c r="S1417">
        <v>20</v>
      </c>
      <c r="U1417" t="s">
        <v>15755</v>
      </c>
      <c r="V1417" t="s">
        <v>308</v>
      </c>
      <c r="Y1417">
        <v>4421999000</v>
      </c>
      <c r="Z1417" t="s">
        <v>15756</v>
      </c>
      <c r="AA1417" t="s">
        <v>15757</v>
      </c>
      <c r="AB1417">
        <v>1354</v>
      </c>
      <c r="AC1417">
        <v>1128</v>
      </c>
      <c r="AD1417" t="s">
        <v>240</v>
      </c>
      <c r="AE1417">
        <v>0</v>
      </c>
      <c r="AF1417">
        <v>0</v>
      </c>
      <c r="AG1417" t="s">
        <v>15758</v>
      </c>
      <c r="AH1417" t="s">
        <v>15759</v>
      </c>
      <c r="AI1417" t="s">
        <v>15760</v>
      </c>
      <c r="AJ1417" t="s">
        <v>15761</v>
      </c>
      <c r="AK1417" t="s">
        <v>15762</v>
      </c>
      <c r="AL1417" t="s">
        <v>15763</v>
      </c>
      <c r="AM1417" t="s">
        <v>15764</v>
      </c>
      <c r="AN1417" t="s">
        <v>15765</v>
      </c>
    </row>
    <row r="1418" spans="1:49" x14ac:dyDescent="0.3">
      <c r="A1418" t="s">
        <v>15766</v>
      </c>
      <c r="B1418" t="str">
        <f>"0002590.1"</f>
        <v>0002590.1</v>
      </c>
      <c r="C1418" t="s">
        <v>304</v>
      </c>
      <c r="D1418" t="s">
        <v>305</v>
      </c>
      <c r="E1418">
        <v>1150</v>
      </c>
      <c r="F1418">
        <v>150</v>
      </c>
      <c r="G1418">
        <v>60</v>
      </c>
      <c r="J1418">
        <v>40</v>
      </c>
      <c r="K1418">
        <v>0</v>
      </c>
      <c r="L1418" s="2">
        <v>30011</v>
      </c>
      <c r="M1418">
        <v>3.52</v>
      </c>
      <c r="O1418">
        <v>4670130100237</v>
      </c>
      <c r="Q1418" t="s">
        <v>1544</v>
      </c>
      <c r="S1418">
        <v>20</v>
      </c>
      <c r="U1418" t="s">
        <v>15767</v>
      </c>
      <c r="V1418" t="s">
        <v>6261</v>
      </c>
      <c r="Y1418">
        <v>9506919000</v>
      </c>
      <c r="Z1418" t="s">
        <v>15768</v>
      </c>
      <c r="AA1418" t="s">
        <v>15769</v>
      </c>
      <c r="AB1418">
        <v>2350</v>
      </c>
      <c r="AC1418">
        <v>1958</v>
      </c>
      <c r="AD1418" t="s">
        <v>6264</v>
      </c>
      <c r="AE1418">
        <v>0</v>
      </c>
      <c r="AF1418">
        <v>1</v>
      </c>
      <c r="AG1418" t="s">
        <v>15770</v>
      </c>
      <c r="AH1418" t="s">
        <v>15771</v>
      </c>
      <c r="AI1418" t="s">
        <v>15772</v>
      </c>
    </row>
    <row r="1419" spans="1:49" x14ac:dyDescent="0.3">
      <c r="A1419" t="s">
        <v>15773</v>
      </c>
      <c r="B1419" t="str">
        <f>"0002591.1"</f>
        <v>0002591.1</v>
      </c>
      <c r="C1419" t="s">
        <v>304</v>
      </c>
      <c r="D1419" t="s">
        <v>305</v>
      </c>
      <c r="E1419">
        <v>1120</v>
      </c>
      <c r="F1419">
        <v>360</v>
      </c>
      <c r="G1419">
        <v>65</v>
      </c>
      <c r="J1419">
        <v>40</v>
      </c>
      <c r="K1419">
        <v>0</v>
      </c>
      <c r="L1419" s="2">
        <v>21306</v>
      </c>
      <c r="M1419">
        <v>4.88</v>
      </c>
      <c r="O1419">
        <v>4670130100244</v>
      </c>
      <c r="Q1419" t="s">
        <v>1544</v>
      </c>
      <c r="S1419">
        <v>20</v>
      </c>
      <c r="U1419" t="s">
        <v>15774</v>
      </c>
      <c r="V1419" t="s">
        <v>6261</v>
      </c>
      <c r="Y1419">
        <v>9506919000</v>
      </c>
      <c r="Z1419" t="s">
        <v>15775</v>
      </c>
      <c r="AA1419" t="s">
        <v>15776</v>
      </c>
      <c r="AB1419">
        <v>2990</v>
      </c>
      <c r="AC1419">
        <v>2492</v>
      </c>
      <c r="AD1419" t="s">
        <v>6264</v>
      </c>
      <c r="AE1419">
        <v>0</v>
      </c>
      <c r="AF1419">
        <v>0</v>
      </c>
      <c r="AG1419" t="s">
        <v>15777</v>
      </c>
      <c r="AH1419" t="s">
        <v>15778</v>
      </c>
      <c r="AI1419" t="s">
        <v>15779</v>
      </c>
      <c r="AJ1419" t="s">
        <v>15780</v>
      </c>
      <c r="AK1419" t="s">
        <v>15781</v>
      </c>
    </row>
    <row r="1420" spans="1:49" x14ac:dyDescent="0.3">
      <c r="A1420" t="s">
        <v>15782</v>
      </c>
      <c r="B1420" t="str">
        <f>"0002592.14"</f>
        <v>0002592.14</v>
      </c>
      <c r="C1420" t="s">
        <v>1718</v>
      </c>
      <c r="D1420" t="s">
        <v>305</v>
      </c>
      <c r="E1420">
        <v>1150</v>
      </c>
      <c r="F1420">
        <v>590</v>
      </c>
      <c r="G1420">
        <v>85</v>
      </c>
      <c r="J1420">
        <v>88</v>
      </c>
      <c r="K1420">
        <v>0</v>
      </c>
      <c r="L1420" s="1">
        <v>45666</v>
      </c>
      <c r="M1420">
        <v>7.85</v>
      </c>
      <c r="O1420">
        <v>4670130100251</v>
      </c>
      <c r="Q1420" t="s">
        <v>1544</v>
      </c>
      <c r="S1420">
        <v>20</v>
      </c>
      <c r="U1420" t="s">
        <v>15783</v>
      </c>
      <c r="V1420" t="s">
        <v>6261</v>
      </c>
      <c r="Y1420">
        <v>9506919000</v>
      </c>
      <c r="Z1420" t="s">
        <v>15784</v>
      </c>
      <c r="AA1420" t="s">
        <v>15785</v>
      </c>
      <c r="AB1420">
        <v>4990</v>
      </c>
      <c r="AC1420">
        <v>4158</v>
      </c>
      <c r="AD1420" t="s">
        <v>6264</v>
      </c>
      <c r="AE1420">
        <v>0</v>
      </c>
      <c r="AF1420">
        <v>0</v>
      </c>
      <c r="AG1420" t="s">
        <v>15786</v>
      </c>
      <c r="AH1420" t="s">
        <v>15787</v>
      </c>
      <c r="AI1420" t="s">
        <v>15788</v>
      </c>
      <c r="AJ1420" t="s">
        <v>15789</v>
      </c>
      <c r="AK1420" t="s">
        <v>15790</v>
      </c>
    </row>
    <row r="1421" spans="1:49" x14ac:dyDescent="0.3">
      <c r="A1421" t="s">
        <v>15791</v>
      </c>
      <c r="B1421" t="str">
        <f>"0001410.42"</f>
        <v>0001410.42</v>
      </c>
      <c r="C1421" t="s">
        <v>1644</v>
      </c>
      <c r="D1421" t="s">
        <v>1050</v>
      </c>
      <c r="E1421">
        <v>975</v>
      </c>
      <c r="F1421">
        <v>670</v>
      </c>
      <c r="G1421">
        <v>195</v>
      </c>
      <c r="H1421">
        <v>195</v>
      </c>
      <c r="I1421">
        <v>95</v>
      </c>
      <c r="J1421">
        <v>51</v>
      </c>
      <c r="K1421" t="s">
        <v>2516</v>
      </c>
      <c r="L1421" t="s">
        <v>3331</v>
      </c>
      <c r="M1421">
        <v>54.6</v>
      </c>
      <c r="N1421">
        <v>0.5</v>
      </c>
      <c r="O1421">
        <v>4610018239901</v>
      </c>
      <c r="Q1421" t="s">
        <v>1544</v>
      </c>
      <c r="R1421" t="s">
        <v>1869</v>
      </c>
      <c r="S1421">
        <v>20</v>
      </c>
      <c r="U1421" t="s">
        <v>2518</v>
      </c>
      <c r="V1421" t="s">
        <v>1600</v>
      </c>
      <c r="Y1421">
        <v>9403500001</v>
      </c>
      <c r="Z1421" t="s">
        <v>15792</v>
      </c>
      <c r="AA1421" t="s">
        <v>9745</v>
      </c>
      <c r="AB1421">
        <v>6000</v>
      </c>
      <c r="AC1421">
        <v>5000</v>
      </c>
      <c r="AD1421" t="s">
        <v>2521</v>
      </c>
      <c r="AE1421">
        <v>0</v>
      </c>
      <c r="AF1421">
        <v>0</v>
      </c>
    </row>
    <row r="1422" spans="1:49" x14ac:dyDescent="0.3">
      <c r="A1422" t="s">
        <v>15793</v>
      </c>
      <c r="B1422" t="str">
        <f>"0002643-14"</f>
        <v>0002643-14</v>
      </c>
      <c r="C1422" t="s">
        <v>1718</v>
      </c>
      <c r="D1422" t="s">
        <v>5893</v>
      </c>
      <c r="E1422">
        <v>820</v>
      </c>
      <c r="F1422">
        <v>590</v>
      </c>
      <c r="G1422">
        <v>100</v>
      </c>
      <c r="K1422">
        <v>0</v>
      </c>
      <c r="L1422" s="1">
        <v>45780</v>
      </c>
      <c r="M1422">
        <v>3.3</v>
      </c>
      <c r="O1422">
        <v>4640011887922</v>
      </c>
      <c r="Q1422" t="s">
        <v>1544</v>
      </c>
      <c r="R1422" t="s">
        <v>15609</v>
      </c>
      <c r="S1422">
        <v>20</v>
      </c>
      <c r="U1422" t="s">
        <v>15794</v>
      </c>
      <c r="V1422" t="s">
        <v>560</v>
      </c>
      <c r="Y1422">
        <v>4421909100</v>
      </c>
      <c r="Z1422" t="s">
        <v>15795</v>
      </c>
      <c r="AA1422" t="s">
        <v>15796</v>
      </c>
      <c r="AB1422">
        <v>1750</v>
      </c>
      <c r="AC1422">
        <v>1458</v>
      </c>
      <c r="AD1422" t="s">
        <v>240</v>
      </c>
      <c r="AE1422">
        <v>0</v>
      </c>
      <c r="AF1422">
        <v>0</v>
      </c>
      <c r="AG1422" t="s">
        <v>15797</v>
      </c>
      <c r="AH1422" t="s">
        <v>15798</v>
      </c>
      <c r="AI1422" t="s">
        <v>15799</v>
      </c>
      <c r="AJ1422" t="s">
        <v>15800</v>
      </c>
      <c r="AK1422" t="s">
        <v>15801</v>
      </c>
      <c r="AL1422" t="s">
        <v>15802</v>
      </c>
      <c r="AM1422" t="s">
        <v>15803</v>
      </c>
      <c r="AN1422" t="s">
        <v>15804</v>
      </c>
    </row>
    <row r="1423" spans="1:49" x14ac:dyDescent="0.3">
      <c r="A1423" t="s">
        <v>15805</v>
      </c>
      <c r="B1423" t="str">
        <f>"0002571.164"</f>
        <v>0002571.164</v>
      </c>
      <c r="C1423" t="s">
        <v>15806</v>
      </c>
      <c r="D1423" t="s">
        <v>4256</v>
      </c>
      <c r="E1423">
        <v>1280</v>
      </c>
      <c r="F1423">
        <v>780</v>
      </c>
      <c r="G1423">
        <v>180</v>
      </c>
      <c r="H1423">
        <v>130</v>
      </c>
      <c r="I1423">
        <v>65</v>
      </c>
      <c r="J1423">
        <v>100</v>
      </c>
      <c r="K1423" t="s">
        <v>15341</v>
      </c>
      <c r="L1423" s="1">
        <v>45898</v>
      </c>
      <c r="M1423">
        <v>26.5</v>
      </c>
      <c r="O1423">
        <v>4670130102491</v>
      </c>
      <c r="Q1423" t="s">
        <v>1544</v>
      </c>
      <c r="R1423" t="s">
        <v>15263</v>
      </c>
      <c r="S1423">
        <v>10</v>
      </c>
      <c r="U1423" t="s">
        <v>15581</v>
      </c>
      <c r="V1423" t="s">
        <v>1054</v>
      </c>
      <c r="Y1423">
        <v>9403500009</v>
      </c>
      <c r="Z1423" t="s">
        <v>15807</v>
      </c>
      <c r="AA1423" t="s">
        <v>15808</v>
      </c>
      <c r="AB1423">
        <v>14669</v>
      </c>
      <c r="AC1423">
        <v>12224</v>
      </c>
      <c r="AD1423" t="s">
        <v>288</v>
      </c>
      <c r="AE1423">
        <v>0</v>
      </c>
      <c r="AF1423">
        <v>0</v>
      </c>
      <c r="AG1423" t="s">
        <v>15809</v>
      </c>
      <c r="AH1423" t="s">
        <v>15810</v>
      </c>
      <c r="AI1423" t="s">
        <v>15811</v>
      </c>
      <c r="AJ1423" t="s">
        <v>15812</v>
      </c>
      <c r="AK1423" t="s">
        <v>15813</v>
      </c>
      <c r="AL1423" t="s">
        <v>15814</v>
      </c>
      <c r="AM1423" t="s">
        <v>15815</v>
      </c>
      <c r="AN1423" t="s">
        <v>15816</v>
      </c>
    </row>
    <row r="1424" spans="1:49" x14ac:dyDescent="0.3">
      <c r="A1424" t="s">
        <v>15817</v>
      </c>
      <c r="B1424" t="str">
        <f>"0003107-04"</f>
        <v>0003107-04</v>
      </c>
      <c r="C1424" t="s">
        <v>304</v>
      </c>
      <c r="D1424" t="s">
        <v>280</v>
      </c>
      <c r="E1424">
        <v>1300</v>
      </c>
      <c r="F1424">
        <v>800</v>
      </c>
      <c r="G1424">
        <v>150</v>
      </c>
      <c r="H1424">
        <v>125</v>
      </c>
      <c r="I1424">
        <v>64</v>
      </c>
      <c r="J1424">
        <v>98</v>
      </c>
      <c r="K1424" t="s">
        <v>11933</v>
      </c>
      <c r="L1424" s="1">
        <v>45886</v>
      </c>
      <c r="M1424">
        <v>16</v>
      </c>
      <c r="O1424">
        <v>4640011884501</v>
      </c>
      <c r="Q1424" t="s">
        <v>1544</v>
      </c>
      <c r="R1424" t="s">
        <v>1869</v>
      </c>
      <c r="S1424">
        <v>10</v>
      </c>
      <c r="U1424" t="s">
        <v>11934</v>
      </c>
      <c r="V1424" t="s">
        <v>1199</v>
      </c>
      <c r="Y1424">
        <v>9403500009</v>
      </c>
      <c r="Z1424" t="s">
        <v>15818</v>
      </c>
      <c r="AA1424" t="s">
        <v>15819</v>
      </c>
      <c r="AB1424">
        <v>11524</v>
      </c>
      <c r="AC1424">
        <v>9603</v>
      </c>
      <c r="AD1424" t="s">
        <v>288</v>
      </c>
      <c r="AE1424">
        <v>0</v>
      </c>
      <c r="AF1424">
        <v>6</v>
      </c>
      <c r="AG1424" t="s">
        <v>15820</v>
      </c>
      <c r="AH1424" t="s">
        <v>15821</v>
      </c>
      <c r="AI1424" t="s">
        <v>15822</v>
      </c>
      <c r="AJ1424" t="s">
        <v>15823</v>
      </c>
      <c r="AK1424" t="s">
        <v>15824</v>
      </c>
      <c r="AL1424" t="s">
        <v>15825</v>
      </c>
      <c r="AM1424" t="s">
        <v>15826</v>
      </c>
      <c r="AN1424" t="s">
        <v>15827</v>
      </c>
      <c r="AO1424" t="s">
        <v>15828</v>
      </c>
      <c r="AP1424" t="s">
        <v>15829</v>
      </c>
      <c r="AQ1424" t="s">
        <v>15830</v>
      </c>
      <c r="AR1424" t="s">
        <v>15831</v>
      </c>
      <c r="AS1424" t="s">
        <v>15832</v>
      </c>
      <c r="AT1424" t="s">
        <v>15833</v>
      </c>
      <c r="AU1424" t="s">
        <v>15834</v>
      </c>
      <c r="AV1424" t="s">
        <v>15835</v>
      </c>
      <c r="AW1424" t="s">
        <v>15836</v>
      </c>
    </row>
    <row r="1425" spans="1:46" x14ac:dyDescent="0.3">
      <c r="A1425" t="s">
        <v>15837</v>
      </c>
      <c r="B1425" t="str">
        <f>"0002734"</f>
        <v>0002734</v>
      </c>
      <c r="C1425" t="s">
        <v>3704</v>
      </c>
      <c r="D1425" t="s">
        <v>305</v>
      </c>
      <c r="E1425">
        <v>1310</v>
      </c>
      <c r="F1425">
        <v>670</v>
      </c>
      <c r="G1425">
        <v>170</v>
      </c>
      <c r="K1425">
        <v>0</v>
      </c>
      <c r="L1425" s="2">
        <v>31199</v>
      </c>
      <c r="M1425">
        <v>5.23</v>
      </c>
      <c r="O1425">
        <v>4670130102347</v>
      </c>
      <c r="Q1425" t="s">
        <v>1544</v>
      </c>
      <c r="R1425" t="s">
        <v>15838</v>
      </c>
      <c r="S1425">
        <v>20</v>
      </c>
      <c r="U1425" t="s">
        <v>15839</v>
      </c>
      <c r="V1425" t="s">
        <v>4650</v>
      </c>
      <c r="Y1425">
        <v>9401710009</v>
      </c>
      <c r="Z1425" t="s">
        <v>15840</v>
      </c>
      <c r="AA1425" t="s">
        <v>15841</v>
      </c>
      <c r="AB1425">
        <v>2990</v>
      </c>
      <c r="AC1425">
        <v>2492</v>
      </c>
      <c r="AD1425" t="s">
        <v>101</v>
      </c>
      <c r="AE1425">
        <v>0</v>
      </c>
      <c r="AF1425">
        <v>0</v>
      </c>
      <c r="AG1425" t="s">
        <v>15842</v>
      </c>
      <c r="AH1425" t="s">
        <v>15843</v>
      </c>
      <c r="AI1425" t="s">
        <v>15844</v>
      </c>
      <c r="AJ1425" t="s">
        <v>15845</v>
      </c>
      <c r="AK1425" t="s">
        <v>15846</v>
      </c>
      <c r="AL1425" t="s">
        <v>15847</v>
      </c>
      <c r="AM1425" t="s">
        <v>15848</v>
      </c>
      <c r="AN1425" t="s">
        <v>15849</v>
      </c>
      <c r="AO1425" t="s">
        <v>15850</v>
      </c>
      <c r="AP1425" t="s">
        <v>15851</v>
      </c>
      <c r="AQ1425" t="s">
        <v>15852</v>
      </c>
      <c r="AR1425" t="s">
        <v>15853</v>
      </c>
      <c r="AS1425" t="s">
        <v>15854</v>
      </c>
    </row>
    <row r="1426" spans="1:46" x14ac:dyDescent="0.3">
      <c r="A1426" t="s">
        <v>15855</v>
      </c>
      <c r="B1426" t="str">
        <f>"0002731"</f>
        <v>0002731</v>
      </c>
      <c r="C1426" t="s">
        <v>304</v>
      </c>
      <c r="D1426" t="s">
        <v>5893</v>
      </c>
      <c r="E1426">
        <v>820</v>
      </c>
      <c r="F1426">
        <v>590</v>
      </c>
      <c r="G1426">
        <v>100</v>
      </c>
      <c r="K1426">
        <v>0</v>
      </c>
      <c r="L1426" s="1">
        <v>45780</v>
      </c>
      <c r="M1426">
        <v>3.3</v>
      </c>
      <c r="O1426">
        <v>4670130102316</v>
      </c>
      <c r="Q1426" t="s">
        <v>1544</v>
      </c>
      <c r="R1426" t="s">
        <v>15838</v>
      </c>
      <c r="S1426">
        <v>20</v>
      </c>
      <c r="U1426" t="s">
        <v>15794</v>
      </c>
      <c r="V1426" t="s">
        <v>560</v>
      </c>
      <c r="Z1426" t="s">
        <v>15856</v>
      </c>
      <c r="AA1426" t="s">
        <v>15857</v>
      </c>
      <c r="AB1426">
        <v>1750</v>
      </c>
      <c r="AC1426">
        <v>1458</v>
      </c>
      <c r="AD1426" t="s">
        <v>240</v>
      </c>
      <c r="AE1426">
        <v>0</v>
      </c>
      <c r="AF1426">
        <v>0</v>
      </c>
      <c r="AG1426" t="s">
        <v>15858</v>
      </c>
      <c r="AH1426" t="s">
        <v>15859</v>
      </c>
      <c r="AI1426" t="s">
        <v>15860</v>
      </c>
      <c r="AJ1426" t="s">
        <v>15861</v>
      </c>
      <c r="AK1426" t="s">
        <v>15862</v>
      </c>
      <c r="AL1426" t="s">
        <v>15863</v>
      </c>
      <c r="AM1426" t="s">
        <v>15864</v>
      </c>
    </row>
    <row r="1427" spans="1:46" x14ac:dyDescent="0.3">
      <c r="A1427" t="s">
        <v>15865</v>
      </c>
      <c r="B1427" t="str">
        <f>"0002728"</f>
        <v>0002728</v>
      </c>
      <c r="C1427" t="s">
        <v>304</v>
      </c>
      <c r="D1427" t="s">
        <v>5893</v>
      </c>
      <c r="E1427">
        <v>720</v>
      </c>
      <c r="F1427">
        <v>720</v>
      </c>
      <c r="G1427">
        <v>60</v>
      </c>
      <c r="K1427">
        <v>0</v>
      </c>
      <c r="L1427" t="s">
        <v>333</v>
      </c>
      <c r="M1427">
        <v>0.55000000000000004</v>
      </c>
      <c r="O1427">
        <v>4640011886871</v>
      </c>
      <c r="Q1427" t="s">
        <v>1544</v>
      </c>
      <c r="R1427" t="s">
        <v>15838</v>
      </c>
      <c r="S1427">
        <v>20</v>
      </c>
      <c r="U1427" t="s">
        <v>15866</v>
      </c>
      <c r="V1427" t="s">
        <v>3302</v>
      </c>
      <c r="Y1427">
        <v>9404299000</v>
      </c>
      <c r="Z1427" t="s">
        <v>15867</v>
      </c>
      <c r="AA1427" t="s">
        <v>15868</v>
      </c>
      <c r="AB1427">
        <v>1040</v>
      </c>
      <c r="AC1427">
        <v>867</v>
      </c>
      <c r="AD1427" t="s">
        <v>240</v>
      </c>
      <c r="AE1427">
        <v>0</v>
      </c>
      <c r="AF1427">
        <v>26</v>
      </c>
      <c r="AG1427" t="s">
        <v>15869</v>
      </c>
      <c r="AH1427" t="s">
        <v>15870</v>
      </c>
      <c r="AI1427" t="s">
        <v>15871</v>
      </c>
      <c r="AJ1427" t="s">
        <v>15872</v>
      </c>
      <c r="AK1427" t="s">
        <v>15873</v>
      </c>
    </row>
    <row r="1428" spans="1:46" x14ac:dyDescent="0.3">
      <c r="A1428" t="s">
        <v>15874</v>
      </c>
      <c r="B1428" t="str">
        <f>"0002726"</f>
        <v>0002726</v>
      </c>
      <c r="C1428" t="s">
        <v>304</v>
      </c>
      <c r="D1428" t="s">
        <v>2290</v>
      </c>
      <c r="E1428">
        <v>770</v>
      </c>
      <c r="F1428">
        <v>570</v>
      </c>
      <c r="G1428">
        <v>60</v>
      </c>
      <c r="H1428">
        <v>70</v>
      </c>
      <c r="I1428">
        <v>50</v>
      </c>
      <c r="K1428">
        <v>0</v>
      </c>
      <c r="L1428" t="s">
        <v>145</v>
      </c>
      <c r="M1428">
        <v>0.35</v>
      </c>
      <c r="O1428">
        <v>4640011886932</v>
      </c>
      <c r="Q1428" t="s">
        <v>1544</v>
      </c>
      <c r="R1428" t="s">
        <v>15838</v>
      </c>
      <c r="S1428">
        <v>20</v>
      </c>
      <c r="U1428" t="s">
        <v>15680</v>
      </c>
      <c r="V1428" t="s">
        <v>3302</v>
      </c>
      <c r="Y1428">
        <v>9404299000</v>
      </c>
      <c r="Z1428" t="s">
        <v>15875</v>
      </c>
      <c r="AA1428" t="s">
        <v>15876</v>
      </c>
      <c r="AB1428">
        <v>935</v>
      </c>
      <c r="AC1428">
        <v>779</v>
      </c>
      <c r="AD1428" t="s">
        <v>240</v>
      </c>
      <c r="AE1428">
        <v>0</v>
      </c>
      <c r="AF1428">
        <v>5</v>
      </c>
      <c r="AG1428" t="s">
        <v>15877</v>
      </c>
      <c r="AH1428" t="s">
        <v>15878</v>
      </c>
      <c r="AI1428" t="s">
        <v>15879</v>
      </c>
      <c r="AJ1428" t="s">
        <v>15880</v>
      </c>
      <c r="AK1428" t="s">
        <v>15881</v>
      </c>
    </row>
    <row r="1429" spans="1:46" x14ac:dyDescent="0.3">
      <c r="A1429" t="s">
        <v>15882</v>
      </c>
      <c r="B1429" t="str">
        <f>"0002729"</f>
        <v>0002729</v>
      </c>
      <c r="C1429" t="s">
        <v>304</v>
      </c>
      <c r="D1429" t="s">
        <v>2290</v>
      </c>
      <c r="E1429">
        <v>820</v>
      </c>
      <c r="F1429">
        <v>780</v>
      </c>
      <c r="G1429">
        <v>60</v>
      </c>
      <c r="H1429">
        <v>72</v>
      </c>
      <c r="I1429">
        <v>77</v>
      </c>
      <c r="K1429">
        <v>0</v>
      </c>
      <c r="L1429" t="s">
        <v>1552</v>
      </c>
      <c r="M1429">
        <v>0.5</v>
      </c>
      <c r="O1429">
        <v>4640011887007</v>
      </c>
      <c r="Q1429" t="s">
        <v>1544</v>
      </c>
      <c r="R1429" t="s">
        <v>15838</v>
      </c>
      <c r="S1429">
        <v>20</v>
      </c>
      <c r="U1429" t="s">
        <v>15883</v>
      </c>
      <c r="V1429" t="s">
        <v>3302</v>
      </c>
      <c r="Y1429">
        <v>9404299000</v>
      </c>
      <c r="Z1429" t="s">
        <v>15884</v>
      </c>
      <c r="AA1429" t="s">
        <v>15885</v>
      </c>
      <c r="AB1429">
        <v>1250</v>
      </c>
      <c r="AC1429">
        <v>1042</v>
      </c>
      <c r="AD1429" t="s">
        <v>240</v>
      </c>
      <c r="AE1429">
        <v>0</v>
      </c>
      <c r="AF1429">
        <v>0</v>
      </c>
      <c r="AG1429" t="s">
        <v>15886</v>
      </c>
      <c r="AH1429" t="s">
        <v>15887</v>
      </c>
      <c r="AI1429" t="s">
        <v>15888</v>
      </c>
      <c r="AJ1429" t="s">
        <v>15889</v>
      </c>
      <c r="AK1429" t="s">
        <v>15890</v>
      </c>
    </row>
    <row r="1430" spans="1:46" x14ac:dyDescent="0.3">
      <c r="A1430" t="s">
        <v>15891</v>
      </c>
      <c r="B1430" t="str">
        <f>"0002416-09"</f>
        <v>0002416-09</v>
      </c>
      <c r="C1430" t="s">
        <v>5874</v>
      </c>
      <c r="D1430" t="s">
        <v>1831</v>
      </c>
      <c r="E1430">
        <v>770</v>
      </c>
      <c r="F1430">
        <v>730</v>
      </c>
      <c r="G1430">
        <v>140</v>
      </c>
      <c r="H1430">
        <v>73</v>
      </c>
      <c r="I1430">
        <v>72</v>
      </c>
      <c r="J1430">
        <v>100</v>
      </c>
      <c r="K1430" t="s">
        <v>3614</v>
      </c>
      <c r="L1430" s="1">
        <v>45753</v>
      </c>
      <c r="M1430">
        <v>5.53</v>
      </c>
      <c r="O1430">
        <v>4630074147224</v>
      </c>
      <c r="Q1430" t="s">
        <v>1544</v>
      </c>
      <c r="S1430">
        <v>10</v>
      </c>
      <c r="U1430" t="s">
        <v>8159</v>
      </c>
      <c r="Y1430">
        <v>9401710009</v>
      </c>
      <c r="Z1430" t="s">
        <v>15892</v>
      </c>
      <c r="AA1430" t="s">
        <v>15893</v>
      </c>
      <c r="AB1430">
        <v>2750</v>
      </c>
      <c r="AC1430">
        <v>2292</v>
      </c>
      <c r="AD1430" t="s">
        <v>1836</v>
      </c>
      <c r="AE1430">
        <v>0</v>
      </c>
      <c r="AF1430">
        <v>0</v>
      </c>
      <c r="AG1430" t="s">
        <v>15894</v>
      </c>
      <c r="AH1430" t="s">
        <v>15895</v>
      </c>
      <c r="AI1430" t="s">
        <v>15896</v>
      </c>
      <c r="AJ1430" t="s">
        <v>15897</v>
      </c>
      <c r="AK1430" t="s">
        <v>15898</v>
      </c>
      <c r="AL1430" t="s">
        <v>15899</v>
      </c>
      <c r="AM1430" t="s">
        <v>15900</v>
      </c>
      <c r="AN1430" t="s">
        <v>15901</v>
      </c>
      <c r="AO1430" t="s">
        <v>15902</v>
      </c>
      <c r="AP1430" t="s">
        <v>15903</v>
      </c>
      <c r="AQ1430" t="s">
        <v>15904</v>
      </c>
      <c r="AR1430" t="s">
        <v>15905</v>
      </c>
    </row>
    <row r="1431" spans="1:46" x14ac:dyDescent="0.3">
      <c r="A1431" t="s">
        <v>15906</v>
      </c>
      <c r="B1431" t="str">
        <f>"0002738-09"</f>
        <v>0002738-09</v>
      </c>
      <c r="C1431" t="s">
        <v>5874</v>
      </c>
      <c r="D1431" t="s">
        <v>305</v>
      </c>
      <c r="E1431">
        <v>1310</v>
      </c>
      <c r="F1431">
        <v>670</v>
      </c>
      <c r="G1431">
        <v>170</v>
      </c>
      <c r="K1431">
        <v>0</v>
      </c>
      <c r="L1431" s="2">
        <v>31199</v>
      </c>
      <c r="M1431">
        <v>5.23</v>
      </c>
      <c r="O1431">
        <v>4670130102439</v>
      </c>
      <c r="Q1431" t="s">
        <v>1544</v>
      </c>
      <c r="R1431" t="s">
        <v>3630</v>
      </c>
      <c r="S1431">
        <v>20</v>
      </c>
      <c r="U1431" t="s">
        <v>15907</v>
      </c>
      <c r="V1431" t="s">
        <v>4650</v>
      </c>
      <c r="Y1431">
        <v>9401710009</v>
      </c>
      <c r="Z1431" t="s">
        <v>15908</v>
      </c>
      <c r="AA1431" t="s">
        <v>15909</v>
      </c>
      <c r="AB1431">
        <v>2990</v>
      </c>
      <c r="AC1431">
        <v>2492</v>
      </c>
      <c r="AD1431" t="s">
        <v>101</v>
      </c>
      <c r="AE1431">
        <v>0</v>
      </c>
      <c r="AF1431">
        <v>0</v>
      </c>
      <c r="AG1431" t="s">
        <v>15910</v>
      </c>
      <c r="AH1431" t="s">
        <v>15911</v>
      </c>
      <c r="AI1431" t="s">
        <v>15912</v>
      </c>
      <c r="AJ1431" t="s">
        <v>15913</v>
      </c>
      <c r="AK1431" t="s">
        <v>15914</v>
      </c>
      <c r="AL1431" t="s">
        <v>15915</v>
      </c>
      <c r="AM1431" t="s">
        <v>15916</v>
      </c>
      <c r="AN1431" t="s">
        <v>15917</v>
      </c>
      <c r="AO1431" t="s">
        <v>15918</v>
      </c>
      <c r="AP1431" t="s">
        <v>15919</v>
      </c>
      <c r="AQ1431" t="s">
        <v>15920</v>
      </c>
      <c r="AR1431" t="s">
        <v>15921</v>
      </c>
      <c r="AS1431" t="s">
        <v>15922</v>
      </c>
      <c r="AT1431" t="s">
        <v>15923</v>
      </c>
    </row>
    <row r="1432" spans="1:46" x14ac:dyDescent="0.3">
      <c r="A1432" t="s">
        <v>15924</v>
      </c>
      <c r="B1432" t="str">
        <f>"0002737-03"</f>
        <v>0002737-03</v>
      </c>
      <c r="C1432" t="s">
        <v>1644</v>
      </c>
      <c r="D1432" t="s">
        <v>305</v>
      </c>
      <c r="E1432">
        <v>1310</v>
      </c>
      <c r="F1432">
        <v>670</v>
      </c>
      <c r="G1432">
        <v>170</v>
      </c>
      <c r="K1432">
        <v>0</v>
      </c>
      <c r="L1432" s="2">
        <v>31199</v>
      </c>
      <c r="M1432">
        <v>5.23</v>
      </c>
      <c r="O1432">
        <v>4670130102422</v>
      </c>
      <c r="Q1432" t="s">
        <v>1544</v>
      </c>
      <c r="R1432" t="s">
        <v>10615</v>
      </c>
      <c r="S1432">
        <v>20</v>
      </c>
      <c r="U1432" t="s">
        <v>15839</v>
      </c>
      <c r="V1432" t="s">
        <v>4650</v>
      </c>
      <c r="Y1432">
        <v>9401710009</v>
      </c>
      <c r="Z1432" t="s">
        <v>15925</v>
      </c>
      <c r="AA1432" t="s">
        <v>15926</v>
      </c>
      <c r="AB1432">
        <v>2990</v>
      </c>
      <c r="AC1432">
        <v>2492</v>
      </c>
      <c r="AD1432" t="s">
        <v>101</v>
      </c>
      <c r="AE1432">
        <v>0</v>
      </c>
      <c r="AF1432">
        <v>0</v>
      </c>
      <c r="AG1432" t="s">
        <v>15927</v>
      </c>
      <c r="AH1432" t="s">
        <v>15928</v>
      </c>
      <c r="AI1432" t="s">
        <v>15929</v>
      </c>
      <c r="AJ1432" t="s">
        <v>15930</v>
      </c>
      <c r="AK1432" t="s">
        <v>15931</v>
      </c>
      <c r="AL1432" t="s">
        <v>15932</v>
      </c>
      <c r="AM1432" t="s">
        <v>15933</v>
      </c>
      <c r="AN1432" t="s">
        <v>15934</v>
      </c>
      <c r="AO1432" t="s">
        <v>15935</v>
      </c>
      <c r="AP1432" t="s">
        <v>15936</v>
      </c>
      <c r="AQ1432" t="s">
        <v>15937</v>
      </c>
      <c r="AR1432" t="s">
        <v>15938</v>
      </c>
      <c r="AS1432" t="s">
        <v>15939</v>
      </c>
      <c r="AT1432" t="s">
        <v>15940</v>
      </c>
    </row>
    <row r="1433" spans="1:46" x14ac:dyDescent="0.3">
      <c r="A1433" t="s">
        <v>15941</v>
      </c>
      <c r="B1433" t="str">
        <f>"0002739"</f>
        <v>0002739</v>
      </c>
      <c r="C1433" t="s">
        <v>304</v>
      </c>
      <c r="D1433" t="s">
        <v>305</v>
      </c>
      <c r="E1433">
        <v>1310</v>
      </c>
      <c r="F1433">
        <v>670</v>
      </c>
      <c r="G1433">
        <v>170</v>
      </c>
      <c r="K1433">
        <v>0</v>
      </c>
      <c r="L1433" s="2">
        <v>31199</v>
      </c>
      <c r="M1433">
        <v>5.23</v>
      </c>
      <c r="O1433">
        <v>4670130102446</v>
      </c>
      <c r="Q1433" t="s">
        <v>1544</v>
      </c>
      <c r="R1433" t="s">
        <v>13356</v>
      </c>
      <c r="S1433">
        <v>20</v>
      </c>
      <c r="U1433" t="s">
        <v>15839</v>
      </c>
      <c r="V1433" t="s">
        <v>4650</v>
      </c>
      <c r="Y1433">
        <v>9401710009</v>
      </c>
      <c r="Z1433" t="s">
        <v>15942</v>
      </c>
      <c r="AA1433" t="s">
        <v>15943</v>
      </c>
      <c r="AB1433">
        <v>2990</v>
      </c>
      <c r="AC1433">
        <v>2492</v>
      </c>
      <c r="AD1433" t="s">
        <v>101</v>
      </c>
      <c r="AE1433">
        <v>0</v>
      </c>
      <c r="AF1433">
        <v>0</v>
      </c>
      <c r="AG1433" t="s">
        <v>15944</v>
      </c>
      <c r="AH1433" t="s">
        <v>15945</v>
      </c>
      <c r="AI1433" t="s">
        <v>15946</v>
      </c>
      <c r="AJ1433" t="s">
        <v>15947</v>
      </c>
      <c r="AK1433" t="s">
        <v>15948</v>
      </c>
      <c r="AL1433" t="s">
        <v>15949</v>
      </c>
      <c r="AM1433" t="s">
        <v>15950</v>
      </c>
      <c r="AN1433" t="s">
        <v>15951</v>
      </c>
      <c r="AO1433" t="s">
        <v>15952</v>
      </c>
      <c r="AP1433" t="s">
        <v>15953</v>
      </c>
      <c r="AQ1433" t="s">
        <v>15954</v>
      </c>
      <c r="AR1433" t="s">
        <v>15955</v>
      </c>
    </row>
    <row r="1434" spans="1:46" x14ac:dyDescent="0.3">
      <c r="A1434" t="s">
        <v>15956</v>
      </c>
      <c r="B1434" t="str">
        <f>"0002730"</f>
        <v>0002730</v>
      </c>
      <c r="C1434" t="s">
        <v>304</v>
      </c>
      <c r="D1434" t="s">
        <v>2290</v>
      </c>
      <c r="E1434">
        <v>800</v>
      </c>
      <c r="F1434">
        <v>490</v>
      </c>
      <c r="G1434">
        <v>100</v>
      </c>
      <c r="H1434">
        <v>77</v>
      </c>
      <c r="I1434">
        <v>48</v>
      </c>
      <c r="K1434">
        <v>0</v>
      </c>
      <c r="L1434" s="1">
        <v>45749</v>
      </c>
      <c r="M1434">
        <v>2.2000000000000002</v>
      </c>
      <c r="O1434">
        <v>4640011886314</v>
      </c>
      <c r="Q1434" t="s">
        <v>1544</v>
      </c>
      <c r="R1434" t="s">
        <v>15838</v>
      </c>
      <c r="S1434">
        <v>20</v>
      </c>
      <c r="U1434" t="s">
        <v>15595</v>
      </c>
      <c r="V1434" t="s">
        <v>308</v>
      </c>
      <c r="Y1434">
        <v>4421999000</v>
      </c>
      <c r="Z1434" t="s">
        <v>15957</v>
      </c>
      <c r="AA1434" t="s">
        <v>15958</v>
      </c>
      <c r="AB1434">
        <v>1354</v>
      </c>
      <c r="AC1434">
        <v>1128</v>
      </c>
      <c r="AD1434" t="s">
        <v>240</v>
      </c>
      <c r="AE1434">
        <v>0</v>
      </c>
      <c r="AF1434">
        <v>64</v>
      </c>
      <c r="AG1434" t="s">
        <v>15959</v>
      </c>
      <c r="AH1434" t="s">
        <v>15960</v>
      </c>
      <c r="AI1434" t="s">
        <v>15961</v>
      </c>
      <c r="AJ1434" t="s">
        <v>15962</v>
      </c>
      <c r="AK1434" t="s">
        <v>15963</v>
      </c>
      <c r="AL1434" t="s">
        <v>15964</v>
      </c>
      <c r="AM1434" t="s">
        <v>15965</v>
      </c>
      <c r="AN1434" t="s">
        <v>15966</v>
      </c>
    </row>
    <row r="1435" spans="1:46" x14ac:dyDescent="0.3">
      <c r="A1435" t="s">
        <v>15967</v>
      </c>
      <c r="B1435" t="str">
        <f>"0002736-14"</f>
        <v>0002736-14</v>
      </c>
      <c r="C1435" t="s">
        <v>1718</v>
      </c>
      <c r="D1435" t="s">
        <v>305</v>
      </c>
      <c r="E1435">
        <v>1310</v>
      </c>
      <c r="F1435">
        <v>670</v>
      </c>
      <c r="G1435">
        <v>170</v>
      </c>
      <c r="K1435">
        <v>0</v>
      </c>
      <c r="L1435" s="2">
        <v>31199</v>
      </c>
      <c r="M1435">
        <v>5.23</v>
      </c>
      <c r="O1435">
        <v>4670130102415</v>
      </c>
      <c r="Q1435" t="s">
        <v>1544</v>
      </c>
      <c r="R1435" t="s">
        <v>15609</v>
      </c>
      <c r="S1435">
        <v>20</v>
      </c>
      <c r="U1435" t="s">
        <v>15839</v>
      </c>
      <c r="V1435" t="s">
        <v>4650</v>
      </c>
      <c r="Y1435">
        <v>9401710009</v>
      </c>
      <c r="Z1435" t="s">
        <v>15968</v>
      </c>
      <c r="AA1435" t="s">
        <v>15969</v>
      </c>
      <c r="AB1435">
        <v>2990</v>
      </c>
      <c r="AC1435">
        <v>2492</v>
      </c>
      <c r="AD1435" t="s">
        <v>101</v>
      </c>
      <c r="AE1435">
        <v>0</v>
      </c>
      <c r="AF1435">
        <v>0</v>
      </c>
      <c r="AG1435" t="s">
        <v>15970</v>
      </c>
      <c r="AH1435" t="s">
        <v>15971</v>
      </c>
      <c r="AI1435" t="s">
        <v>15972</v>
      </c>
      <c r="AJ1435" t="s">
        <v>15973</v>
      </c>
      <c r="AK1435" t="s">
        <v>15974</v>
      </c>
      <c r="AL1435" t="s">
        <v>15975</v>
      </c>
      <c r="AM1435" t="s">
        <v>15976</v>
      </c>
      <c r="AN1435" t="s">
        <v>15977</v>
      </c>
      <c r="AO1435" t="s">
        <v>15978</v>
      </c>
      <c r="AP1435" t="s">
        <v>15979</v>
      </c>
      <c r="AQ1435" t="s">
        <v>15980</v>
      </c>
      <c r="AR1435" t="s">
        <v>15981</v>
      </c>
      <c r="AS1435" t="s">
        <v>15982</v>
      </c>
      <c r="AT1435" t="s">
        <v>15983</v>
      </c>
    </row>
    <row r="1436" spans="1:46" x14ac:dyDescent="0.3">
      <c r="A1436" t="s">
        <v>15984</v>
      </c>
      <c r="B1436" t="str">
        <f>"0002564.9"</f>
        <v>0002564.9</v>
      </c>
      <c r="C1436" t="s">
        <v>304</v>
      </c>
      <c r="D1436" t="s">
        <v>1050</v>
      </c>
      <c r="E1436">
        <v>1060</v>
      </c>
      <c r="F1436">
        <v>650</v>
      </c>
      <c r="G1436">
        <v>90</v>
      </c>
      <c r="I1436">
        <v>100</v>
      </c>
      <c r="J1436">
        <v>79</v>
      </c>
      <c r="K1436">
        <v>0</v>
      </c>
      <c r="L1436" s="1">
        <v>45807</v>
      </c>
      <c r="M1436">
        <v>29.5</v>
      </c>
      <c r="O1436">
        <v>4630074149952</v>
      </c>
      <c r="Q1436" t="s">
        <v>1544</v>
      </c>
      <c r="R1436" t="s">
        <v>7672</v>
      </c>
      <c r="S1436">
        <v>20</v>
      </c>
      <c r="U1436" t="s">
        <v>15985</v>
      </c>
      <c r="V1436" t="s">
        <v>4460</v>
      </c>
      <c r="Y1436">
        <v>9403601001</v>
      </c>
      <c r="Z1436" t="s">
        <v>15986</v>
      </c>
      <c r="AA1436" t="s">
        <v>15987</v>
      </c>
      <c r="AB1436">
        <v>5490</v>
      </c>
      <c r="AC1436">
        <v>4575</v>
      </c>
      <c r="AD1436" t="s">
        <v>3841</v>
      </c>
      <c r="AE1436">
        <v>0</v>
      </c>
      <c r="AF1436">
        <v>0</v>
      </c>
      <c r="AG1436" t="s">
        <v>15988</v>
      </c>
      <c r="AH1436" t="s">
        <v>15989</v>
      </c>
      <c r="AI1436" t="s">
        <v>15990</v>
      </c>
      <c r="AJ1436" t="s">
        <v>15991</v>
      </c>
      <c r="AK1436" t="s">
        <v>15992</v>
      </c>
    </row>
    <row r="1437" spans="1:46" x14ac:dyDescent="0.3">
      <c r="A1437" t="s">
        <v>15993</v>
      </c>
      <c r="B1437" t="str">
        <f>"0002565.9"</f>
        <v>0002565.9</v>
      </c>
      <c r="C1437" t="s">
        <v>304</v>
      </c>
      <c r="D1437" t="s">
        <v>1050</v>
      </c>
      <c r="E1437">
        <v>1595</v>
      </c>
      <c r="F1437">
        <v>650</v>
      </c>
      <c r="G1437">
        <v>105</v>
      </c>
      <c r="I1437">
        <v>120</v>
      </c>
      <c r="J1437">
        <v>79</v>
      </c>
      <c r="K1437">
        <v>0</v>
      </c>
      <c r="L1437" t="s">
        <v>15994</v>
      </c>
      <c r="M1437">
        <v>40.75</v>
      </c>
      <c r="N1437">
        <v>0.5</v>
      </c>
      <c r="O1437">
        <v>4630074149969</v>
      </c>
      <c r="Q1437" t="s">
        <v>1544</v>
      </c>
      <c r="R1437" t="s">
        <v>7672</v>
      </c>
      <c r="S1437">
        <v>20</v>
      </c>
      <c r="U1437" t="s">
        <v>15995</v>
      </c>
      <c r="V1437" t="s">
        <v>4460</v>
      </c>
      <c r="Y1437">
        <v>9403601001</v>
      </c>
      <c r="Z1437" t="s">
        <v>15996</v>
      </c>
      <c r="AA1437" t="s">
        <v>15997</v>
      </c>
      <c r="AB1437">
        <v>7990</v>
      </c>
      <c r="AC1437">
        <v>6658</v>
      </c>
      <c r="AD1437" t="s">
        <v>3841</v>
      </c>
      <c r="AE1437">
        <v>0</v>
      </c>
      <c r="AF1437">
        <v>3</v>
      </c>
      <c r="AG1437" t="s">
        <v>15998</v>
      </c>
      <c r="AH1437" t="s">
        <v>15999</v>
      </c>
      <c r="AI1437" t="s">
        <v>16000</v>
      </c>
      <c r="AJ1437" t="s">
        <v>16001</v>
      </c>
      <c r="AK1437" t="s">
        <v>16002</v>
      </c>
    </row>
    <row r="1438" spans="1:46" x14ac:dyDescent="0.3">
      <c r="A1438" t="s">
        <v>16003</v>
      </c>
      <c r="B1438" t="str">
        <f>"0002572.164"</f>
        <v>0002572.164</v>
      </c>
      <c r="C1438" t="s">
        <v>15806</v>
      </c>
      <c r="D1438" t="s">
        <v>4256</v>
      </c>
      <c r="E1438">
        <v>1060</v>
      </c>
      <c r="F1438">
        <v>620</v>
      </c>
      <c r="G1438">
        <v>190</v>
      </c>
      <c r="I1438">
        <v>103</v>
      </c>
      <c r="J1438">
        <v>92</v>
      </c>
      <c r="K1438">
        <v>0</v>
      </c>
      <c r="L1438" t="s">
        <v>15262</v>
      </c>
      <c r="M1438">
        <v>47.5</v>
      </c>
      <c r="N1438">
        <v>0.5</v>
      </c>
      <c r="O1438">
        <v>4670130102507</v>
      </c>
      <c r="Q1438" t="s">
        <v>1544</v>
      </c>
      <c r="R1438" t="s">
        <v>15263</v>
      </c>
      <c r="S1438">
        <v>20</v>
      </c>
      <c r="U1438" t="s">
        <v>15264</v>
      </c>
      <c r="V1438" t="s">
        <v>1054</v>
      </c>
      <c r="Y1438">
        <v>9403601001</v>
      </c>
      <c r="Z1438" t="s">
        <v>16004</v>
      </c>
      <c r="AA1438" t="s">
        <v>16005</v>
      </c>
      <c r="AB1438">
        <v>19990</v>
      </c>
      <c r="AC1438">
        <v>16658</v>
      </c>
      <c r="AD1438" t="s">
        <v>1125</v>
      </c>
      <c r="AE1438">
        <v>0</v>
      </c>
      <c r="AF1438">
        <v>3</v>
      </c>
      <c r="AG1438" t="s">
        <v>16006</v>
      </c>
      <c r="AH1438" t="s">
        <v>16007</v>
      </c>
      <c r="AI1438" t="s">
        <v>16008</v>
      </c>
      <c r="AJ1438" t="s">
        <v>16009</v>
      </c>
      <c r="AK1438" t="s">
        <v>16010</v>
      </c>
      <c r="AL1438" t="s">
        <v>16011</v>
      </c>
      <c r="AM1438" t="s">
        <v>16012</v>
      </c>
      <c r="AN1438" t="s">
        <v>16013</v>
      </c>
      <c r="AO1438" t="s">
        <v>16014</v>
      </c>
      <c r="AP1438" t="s">
        <v>16015</v>
      </c>
      <c r="AQ1438" t="s">
        <v>16016</v>
      </c>
    </row>
    <row r="1439" spans="1:46" x14ac:dyDescent="0.3">
      <c r="A1439" t="s">
        <v>16017</v>
      </c>
      <c r="B1439" t="str">
        <f>"0002573.164"</f>
        <v>0002573.164</v>
      </c>
      <c r="C1439" t="s">
        <v>15806</v>
      </c>
      <c r="D1439" t="s">
        <v>4256</v>
      </c>
      <c r="E1439">
        <v>1700</v>
      </c>
      <c r="F1439">
        <v>560</v>
      </c>
      <c r="G1439">
        <v>225</v>
      </c>
      <c r="I1439">
        <v>103</v>
      </c>
      <c r="J1439">
        <v>190</v>
      </c>
      <c r="K1439">
        <v>0</v>
      </c>
      <c r="L1439" t="s">
        <v>15297</v>
      </c>
      <c r="M1439">
        <v>69</v>
      </c>
      <c r="N1439">
        <v>0.33400000000000002</v>
      </c>
      <c r="O1439">
        <v>4670130102514</v>
      </c>
      <c r="Q1439" t="s">
        <v>1544</v>
      </c>
      <c r="R1439" t="s">
        <v>15263</v>
      </c>
      <c r="S1439">
        <v>20</v>
      </c>
      <c r="U1439" t="s">
        <v>15298</v>
      </c>
      <c r="V1439" t="s">
        <v>1054</v>
      </c>
      <c r="Y1439">
        <v>9403601001</v>
      </c>
      <c r="Z1439" t="s">
        <v>16018</v>
      </c>
      <c r="AA1439" t="s">
        <v>16019</v>
      </c>
      <c r="AB1439">
        <v>19990</v>
      </c>
      <c r="AC1439">
        <v>16658</v>
      </c>
      <c r="AD1439" t="s">
        <v>1539</v>
      </c>
      <c r="AE1439">
        <v>0</v>
      </c>
      <c r="AF1439">
        <v>1</v>
      </c>
      <c r="AG1439" t="s">
        <v>16020</v>
      </c>
      <c r="AH1439" t="s">
        <v>16021</v>
      </c>
      <c r="AI1439" t="s">
        <v>16022</v>
      </c>
      <c r="AJ1439" t="s">
        <v>16023</v>
      </c>
      <c r="AK1439" t="s">
        <v>16024</v>
      </c>
      <c r="AL1439" t="s">
        <v>16025</v>
      </c>
      <c r="AM1439" t="s">
        <v>16026</v>
      </c>
      <c r="AN1439" t="s">
        <v>16027</v>
      </c>
      <c r="AO1439" t="s">
        <v>16028</v>
      </c>
      <c r="AP1439" t="s">
        <v>16029</v>
      </c>
    </row>
    <row r="1440" spans="1:46" x14ac:dyDescent="0.3">
      <c r="A1440" t="s">
        <v>16030</v>
      </c>
      <c r="B1440" t="str">
        <f>"0002740.9"</f>
        <v>0002740.9</v>
      </c>
      <c r="C1440" t="s">
        <v>304</v>
      </c>
      <c r="D1440" t="s">
        <v>1050</v>
      </c>
      <c r="E1440">
        <v>605</v>
      </c>
      <c r="F1440">
        <v>605</v>
      </c>
      <c r="G1440">
        <v>150</v>
      </c>
      <c r="I1440">
        <v>40</v>
      </c>
      <c r="J1440">
        <v>62</v>
      </c>
      <c r="K1440">
        <v>0</v>
      </c>
      <c r="L1440" s="1">
        <v>45921</v>
      </c>
      <c r="M1440">
        <v>21</v>
      </c>
      <c r="O1440">
        <v>4670130102453</v>
      </c>
      <c r="Q1440" t="s">
        <v>1544</v>
      </c>
      <c r="R1440" t="s">
        <v>7672</v>
      </c>
      <c r="S1440">
        <v>20</v>
      </c>
      <c r="U1440" t="s">
        <v>16031</v>
      </c>
      <c r="V1440" t="s">
        <v>16032</v>
      </c>
      <c r="Y1440">
        <v>9403500009</v>
      </c>
      <c r="Z1440" t="s">
        <v>16033</v>
      </c>
      <c r="AA1440" t="s">
        <v>16034</v>
      </c>
      <c r="AB1440">
        <v>5700</v>
      </c>
      <c r="AC1440">
        <v>4750</v>
      </c>
      <c r="AD1440" t="s">
        <v>1125</v>
      </c>
      <c r="AE1440">
        <v>0</v>
      </c>
      <c r="AF1440">
        <v>5</v>
      </c>
      <c r="AG1440" t="s">
        <v>16035</v>
      </c>
      <c r="AH1440" t="s">
        <v>16036</v>
      </c>
      <c r="AI1440" t="s">
        <v>16037</v>
      </c>
      <c r="AJ1440" t="s">
        <v>16038</v>
      </c>
      <c r="AK1440" t="s">
        <v>16039</v>
      </c>
      <c r="AL1440" t="s">
        <v>16040</v>
      </c>
      <c r="AM1440" t="s">
        <v>16041</v>
      </c>
      <c r="AN1440" t="s">
        <v>16042</v>
      </c>
    </row>
    <row r="1441" spans="1:58" x14ac:dyDescent="0.3">
      <c r="A1441" t="s">
        <v>16043</v>
      </c>
      <c r="B1441" t="str">
        <f>"0002740.42"</f>
        <v>0002740.42</v>
      </c>
      <c r="C1441" t="s">
        <v>1644</v>
      </c>
      <c r="D1441" t="s">
        <v>1050</v>
      </c>
      <c r="E1441">
        <v>605</v>
      </c>
      <c r="F1441">
        <v>605</v>
      </c>
      <c r="G1441">
        <v>150</v>
      </c>
      <c r="I1441">
        <v>40</v>
      </c>
      <c r="J1441">
        <v>62</v>
      </c>
      <c r="K1441">
        <v>0</v>
      </c>
      <c r="L1441" s="1">
        <v>45921</v>
      </c>
      <c r="M1441">
        <v>21</v>
      </c>
      <c r="O1441">
        <v>4670130102460</v>
      </c>
      <c r="Q1441" t="s">
        <v>1544</v>
      </c>
      <c r="R1441" t="s">
        <v>7672</v>
      </c>
      <c r="S1441">
        <v>20</v>
      </c>
      <c r="U1441" t="s">
        <v>16031</v>
      </c>
      <c r="V1441" t="s">
        <v>16032</v>
      </c>
      <c r="Y1441">
        <v>9403500009</v>
      </c>
      <c r="Z1441" t="s">
        <v>16044</v>
      </c>
      <c r="AA1441" t="s">
        <v>16045</v>
      </c>
      <c r="AB1441">
        <v>5700</v>
      </c>
      <c r="AC1441">
        <v>4750</v>
      </c>
      <c r="AD1441" t="s">
        <v>1125</v>
      </c>
      <c r="AE1441">
        <v>0</v>
      </c>
      <c r="AF1441">
        <v>0</v>
      </c>
      <c r="AG1441" t="s">
        <v>16046</v>
      </c>
      <c r="AH1441" t="s">
        <v>16047</v>
      </c>
      <c r="AI1441" t="s">
        <v>16048</v>
      </c>
      <c r="AJ1441" t="s">
        <v>16049</v>
      </c>
      <c r="AK1441" t="s">
        <v>16050</v>
      </c>
      <c r="AL1441" t="s">
        <v>16051</v>
      </c>
      <c r="AM1441" t="s">
        <v>16052</v>
      </c>
      <c r="AN1441" t="s">
        <v>16053</v>
      </c>
    </row>
    <row r="1442" spans="1:58" x14ac:dyDescent="0.3">
      <c r="A1442" t="s">
        <v>16054</v>
      </c>
      <c r="B1442" t="str">
        <f>"0002740.166"</f>
        <v>0002740.166</v>
      </c>
      <c r="C1442" t="s">
        <v>16055</v>
      </c>
      <c r="D1442" t="s">
        <v>1050</v>
      </c>
      <c r="E1442">
        <v>605</v>
      </c>
      <c r="F1442">
        <v>605</v>
      </c>
      <c r="G1442">
        <v>150</v>
      </c>
      <c r="I1442">
        <v>40</v>
      </c>
      <c r="J1442">
        <v>62</v>
      </c>
      <c r="K1442">
        <v>0</v>
      </c>
      <c r="L1442" s="1">
        <v>45921</v>
      </c>
      <c r="M1442">
        <v>21</v>
      </c>
      <c r="O1442">
        <v>4670130102477</v>
      </c>
      <c r="Q1442" t="s">
        <v>1544</v>
      </c>
      <c r="R1442" t="s">
        <v>7672</v>
      </c>
      <c r="S1442">
        <v>20</v>
      </c>
      <c r="U1442" t="s">
        <v>16031</v>
      </c>
      <c r="V1442" t="s">
        <v>16032</v>
      </c>
      <c r="Y1442">
        <v>9403500009</v>
      </c>
      <c r="Z1442" t="s">
        <v>16056</v>
      </c>
      <c r="AA1442" t="s">
        <v>16057</v>
      </c>
      <c r="AB1442">
        <v>5700</v>
      </c>
      <c r="AC1442">
        <v>4750</v>
      </c>
      <c r="AD1442" t="s">
        <v>1125</v>
      </c>
      <c r="AE1442">
        <v>0</v>
      </c>
      <c r="AF1442">
        <v>4</v>
      </c>
      <c r="AG1442" t="s">
        <v>16058</v>
      </c>
      <c r="AH1442" t="s">
        <v>16059</v>
      </c>
      <c r="AI1442" t="s">
        <v>16060</v>
      </c>
      <c r="AJ1442" t="s">
        <v>16061</v>
      </c>
      <c r="AK1442" t="s">
        <v>16062</v>
      </c>
      <c r="AL1442" t="s">
        <v>16063</v>
      </c>
      <c r="AM1442" t="s">
        <v>16064</v>
      </c>
      <c r="AN1442" t="s">
        <v>16065</v>
      </c>
      <c r="AO1442" t="s">
        <v>16066</v>
      </c>
    </row>
    <row r="1443" spans="1:58" x14ac:dyDescent="0.3">
      <c r="A1443" t="s">
        <v>16067</v>
      </c>
      <c r="B1443" t="str">
        <f>"0001447.75"</f>
        <v>0001447.75</v>
      </c>
      <c r="C1443" t="s">
        <v>16068</v>
      </c>
      <c r="D1443" t="s">
        <v>1050</v>
      </c>
      <c r="E1443">
        <v>2060</v>
      </c>
      <c r="F1443">
        <v>690</v>
      </c>
      <c r="G1443">
        <v>595</v>
      </c>
      <c r="H1443">
        <v>205</v>
      </c>
      <c r="J1443">
        <v>200</v>
      </c>
      <c r="K1443">
        <v>0</v>
      </c>
      <c r="L1443" t="s">
        <v>2588</v>
      </c>
      <c r="M1443">
        <v>223</v>
      </c>
      <c r="N1443">
        <v>0.125</v>
      </c>
      <c r="O1443">
        <v>4670130103696</v>
      </c>
      <c r="Q1443" t="s">
        <v>1544</v>
      </c>
      <c r="R1443" t="s">
        <v>1869</v>
      </c>
      <c r="S1443">
        <v>20</v>
      </c>
      <c r="U1443" t="s">
        <v>2589</v>
      </c>
      <c r="V1443" t="s">
        <v>1054</v>
      </c>
      <c r="Y1443">
        <v>9403500009</v>
      </c>
      <c r="Z1443" t="s">
        <v>16069</v>
      </c>
      <c r="AA1443" t="s">
        <v>16070</v>
      </c>
      <c r="AB1443">
        <v>33900</v>
      </c>
      <c r="AC1443">
        <v>28250</v>
      </c>
      <c r="AD1443" t="s">
        <v>2592</v>
      </c>
      <c r="AE1443">
        <v>0</v>
      </c>
      <c r="AF1443">
        <v>0</v>
      </c>
      <c r="AG1443" t="s">
        <v>16071</v>
      </c>
      <c r="AH1443" t="s">
        <v>16072</v>
      </c>
      <c r="AI1443" t="s">
        <v>16073</v>
      </c>
      <c r="AJ1443" t="s">
        <v>16074</v>
      </c>
      <c r="AK1443" t="s">
        <v>16075</v>
      </c>
      <c r="AL1443" t="s">
        <v>16076</v>
      </c>
      <c r="AM1443" t="s">
        <v>16077</v>
      </c>
      <c r="AN1443" t="s">
        <v>16078</v>
      </c>
      <c r="AO1443" t="s">
        <v>16079</v>
      </c>
      <c r="AP1443" t="s">
        <v>16080</v>
      </c>
      <c r="AQ1443" t="s">
        <v>16081</v>
      </c>
      <c r="AR1443" t="s">
        <v>16082</v>
      </c>
      <c r="AS1443" t="s">
        <v>16083</v>
      </c>
      <c r="AT1443" t="s">
        <v>16084</v>
      </c>
      <c r="AU1443" t="s">
        <v>16085</v>
      </c>
      <c r="AV1443" t="s">
        <v>16086</v>
      </c>
      <c r="AW1443" t="s">
        <v>16087</v>
      </c>
      <c r="AX1443" t="s">
        <v>16088</v>
      </c>
      <c r="AY1443" t="s">
        <v>16089</v>
      </c>
      <c r="AZ1443" t="s">
        <v>16090</v>
      </c>
      <c r="BA1443" t="s">
        <v>16091</v>
      </c>
      <c r="BB1443" t="s">
        <v>16092</v>
      </c>
      <c r="BC1443" t="s">
        <v>16093</v>
      </c>
      <c r="BD1443" t="s">
        <v>16094</v>
      </c>
    </row>
    <row r="1444" spans="1:58" x14ac:dyDescent="0.3">
      <c r="A1444" t="s">
        <v>16095</v>
      </c>
      <c r="B1444" t="str">
        <f>"0003146-04"</f>
        <v>0003146-04</v>
      </c>
      <c r="C1444" t="s">
        <v>304</v>
      </c>
      <c r="D1444" t="s">
        <v>280</v>
      </c>
      <c r="E1444">
        <v>925</v>
      </c>
      <c r="F1444">
        <v>595</v>
      </c>
      <c r="G1444">
        <v>120</v>
      </c>
      <c r="H1444">
        <v>95</v>
      </c>
      <c r="I1444">
        <v>54</v>
      </c>
      <c r="J1444">
        <v>80</v>
      </c>
      <c r="K1444" t="s">
        <v>16096</v>
      </c>
      <c r="L1444" s="1">
        <v>45697</v>
      </c>
      <c r="M1444">
        <v>7.7</v>
      </c>
      <c r="O1444">
        <v>4640011884143</v>
      </c>
      <c r="Q1444" t="s">
        <v>88</v>
      </c>
      <c r="S1444">
        <v>10</v>
      </c>
      <c r="U1444" t="s">
        <v>16097</v>
      </c>
      <c r="V1444" t="s">
        <v>1199</v>
      </c>
      <c r="Y1444">
        <v>9403500009</v>
      </c>
      <c r="Z1444" t="s">
        <v>16098</v>
      </c>
      <c r="AA1444" t="s">
        <v>16099</v>
      </c>
      <c r="AB1444">
        <v>6083</v>
      </c>
      <c r="AC1444">
        <v>5069</v>
      </c>
      <c r="AD1444" t="s">
        <v>288</v>
      </c>
      <c r="AE1444">
        <v>0</v>
      </c>
      <c r="AF1444">
        <v>2</v>
      </c>
      <c r="AG1444" t="s">
        <v>16100</v>
      </c>
      <c r="AH1444" t="s">
        <v>16101</v>
      </c>
      <c r="AI1444" t="s">
        <v>16102</v>
      </c>
      <c r="AJ1444" t="s">
        <v>16103</v>
      </c>
      <c r="AK1444" t="s">
        <v>16104</v>
      </c>
      <c r="AL1444" t="s">
        <v>16105</v>
      </c>
      <c r="AM1444" t="s">
        <v>16106</v>
      </c>
      <c r="AN1444" t="s">
        <v>16107</v>
      </c>
      <c r="AO1444" t="s">
        <v>16108</v>
      </c>
      <c r="AP1444" t="s">
        <v>16109</v>
      </c>
      <c r="AQ1444" t="s">
        <v>16110</v>
      </c>
      <c r="AR1444" t="s">
        <v>16111</v>
      </c>
      <c r="AS1444" t="s">
        <v>16112</v>
      </c>
      <c r="AT1444" t="s">
        <v>16113</v>
      </c>
      <c r="AU1444" t="s">
        <v>16114</v>
      </c>
      <c r="AV1444" t="s">
        <v>16115</v>
      </c>
      <c r="AW1444" t="s">
        <v>16116</v>
      </c>
      <c r="AX1444" t="s">
        <v>16117</v>
      </c>
      <c r="AY1444" t="s">
        <v>16118</v>
      </c>
      <c r="AZ1444" t="s">
        <v>16119</v>
      </c>
      <c r="BA1444" t="s">
        <v>16120</v>
      </c>
      <c r="BB1444" t="s">
        <v>16121</v>
      </c>
      <c r="BC1444" t="s">
        <v>16122</v>
      </c>
      <c r="BD1444" t="s">
        <v>16123</v>
      </c>
      <c r="BE1444" t="s">
        <v>16124</v>
      </c>
      <c r="BF1444" t="s">
        <v>16125</v>
      </c>
    </row>
    <row r="1445" spans="1:58" x14ac:dyDescent="0.3">
      <c r="A1445" t="s">
        <v>16126</v>
      </c>
      <c r="B1445" t="str">
        <f>"0002607.62"</f>
        <v>0002607.62</v>
      </c>
      <c r="C1445" t="s">
        <v>10122</v>
      </c>
      <c r="D1445" t="s">
        <v>305</v>
      </c>
      <c r="E1445">
        <v>895</v>
      </c>
      <c r="F1445">
        <v>535</v>
      </c>
      <c r="G1445">
        <v>80</v>
      </c>
      <c r="I1445">
        <v>51</v>
      </c>
      <c r="J1445">
        <v>85</v>
      </c>
      <c r="K1445">
        <v>0</v>
      </c>
      <c r="L1445" s="2">
        <v>20607</v>
      </c>
      <c r="M1445">
        <v>5.72</v>
      </c>
      <c r="O1445">
        <v>4630442880043</v>
      </c>
      <c r="Q1445" t="s">
        <v>1544</v>
      </c>
      <c r="R1445" t="s">
        <v>4004</v>
      </c>
      <c r="S1445">
        <v>20</v>
      </c>
      <c r="U1445" t="s">
        <v>16127</v>
      </c>
      <c r="V1445" t="s">
        <v>4040</v>
      </c>
      <c r="Y1445">
        <v>9401710009</v>
      </c>
      <c r="Z1445" t="s">
        <v>16128</v>
      </c>
      <c r="AA1445" t="s">
        <v>16129</v>
      </c>
      <c r="AB1445">
        <v>3525</v>
      </c>
      <c r="AC1445">
        <v>2938</v>
      </c>
      <c r="AD1445" t="s">
        <v>3841</v>
      </c>
      <c r="AE1445">
        <v>0</v>
      </c>
      <c r="AF1445">
        <v>0</v>
      </c>
      <c r="AG1445" t="s">
        <v>16130</v>
      </c>
      <c r="AH1445" t="s">
        <v>16131</v>
      </c>
      <c r="AI1445" t="s">
        <v>16132</v>
      </c>
      <c r="AJ1445" t="s">
        <v>16133</v>
      </c>
      <c r="AK1445" t="s">
        <v>16134</v>
      </c>
      <c r="AL1445" t="s">
        <v>16135</v>
      </c>
      <c r="AM1445" t="s">
        <v>16136</v>
      </c>
      <c r="AN1445" t="s">
        <v>16137</v>
      </c>
      <c r="AO1445" t="s">
        <v>16138</v>
      </c>
      <c r="AP1445" t="s">
        <v>16139</v>
      </c>
      <c r="AQ1445" t="s">
        <v>16140</v>
      </c>
    </row>
    <row r="1446" spans="1:58" x14ac:dyDescent="0.3">
      <c r="A1446" t="s">
        <v>16141</v>
      </c>
      <c r="B1446" t="str">
        <f>"0002611.51"</f>
        <v>0002611.51</v>
      </c>
      <c r="C1446" t="s">
        <v>8033</v>
      </c>
      <c r="D1446" t="s">
        <v>305</v>
      </c>
      <c r="E1446">
        <v>895</v>
      </c>
      <c r="F1446">
        <v>535</v>
      </c>
      <c r="G1446">
        <v>80</v>
      </c>
      <c r="I1446">
        <v>51</v>
      </c>
      <c r="J1446">
        <v>89</v>
      </c>
      <c r="K1446">
        <v>0</v>
      </c>
      <c r="L1446" s="2">
        <v>24259</v>
      </c>
      <c r="M1446">
        <v>5.81</v>
      </c>
      <c r="O1446">
        <v>4670130100633</v>
      </c>
      <c r="Q1446" t="s">
        <v>1544</v>
      </c>
      <c r="R1446" t="s">
        <v>4004</v>
      </c>
      <c r="S1446">
        <v>20</v>
      </c>
      <c r="U1446" t="s">
        <v>16142</v>
      </c>
      <c r="V1446" t="s">
        <v>4040</v>
      </c>
      <c r="Y1446">
        <v>9401710009</v>
      </c>
      <c r="Z1446" t="s">
        <v>16143</v>
      </c>
      <c r="AA1446" t="s">
        <v>16144</v>
      </c>
      <c r="AB1446">
        <v>3635</v>
      </c>
      <c r="AC1446">
        <v>3029</v>
      </c>
      <c r="AD1446" t="s">
        <v>3841</v>
      </c>
      <c r="AE1446">
        <v>0</v>
      </c>
      <c r="AF1446">
        <v>0</v>
      </c>
      <c r="AG1446" t="s">
        <v>16145</v>
      </c>
      <c r="AH1446" t="s">
        <v>16146</v>
      </c>
      <c r="AI1446" t="s">
        <v>16147</v>
      </c>
      <c r="AJ1446" t="s">
        <v>16148</v>
      </c>
      <c r="AK1446" t="s">
        <v>16149</v>
      </c>
      <c r="AL1446" t="s">
        <v>16150</v>
      </c>
      <c r="AM1446" t="s">
        <v>16151</v>
      </c>
      <c r="AN1446" t="s">
        <v>16152</v>
      </c>
      <c r="AO1446" t="s">
        <v>16153</v>
      </c>
      <c r="AP1446" t="s">
        <v>16154</v>
      </c>
      <c r="AQ1446" t="s">
        <v>16155</v>
      </c>
    </row>
    <row r="1447" spans="1:58" x14ac:dyDescent="0.3">
      <c r="A1447" t="s">
        <v>16156</v>
      </c>
      <c r="B1447" t="str">
        <f>"0002611.55"</f>
        <v>0002611.55</v>
      </c>
      <c r="C1447" t="s">
        <v>1718</v>
      </c>
      <c r="D1447" t="s">
        <v>305</v>
      </c>
      <c r="E1447">
        <v>895</v>
      </c>
      <c r="F1447">
        <v>535</v>
      </c>
      <c r="G1447">
        <v>80</v>
      </c>
      <c r="I1447">
        <v>51</v>
      </c>
      <c r="J1447">
        <v>89</v>
      </c>
      <c r="K1447">
        <v>0</v>
      </c>
      <c r="L1447" s="2">
        <v>24259</v>
      </c>
      <c r="M1447">
        <v>5.81</v>
      </c>
      <c r="O1447">
        <v>4670130100640</v>
      </c>
      <c r="Q1447" t="s">
        <v>1544</v>
      </c>
      <c r="R1447" t="s">
        <v>4004</v>
      </c>
      <c r="S1447">
        <v>20</v>
      </c>
      <c r="U1447" t="s">
        <v>16157</v>
      </c>
      <c r="V1447" t="s">
        <v>4040</v>
      </c>
      <c r="Y1447">
        <v>9401710009</v>
      </c>
      <c r="Z1447" t="s">
        <v>16158</v>
      </c>
      <c r="AA1447" t="s">
        <v>16159</v>
      </c>
      <c r="AB1447">
        <v>3635</v>
      </c>
      <c r="AC1447">
        <v>3029</v>
      </c>
      <c r="AD1447" t="s">
        <v>3841</v>
      </c>
      <c r="AE1447">
        <v>0</v>
      </c>
      <c r="AF1447">
        <v>0</v>
      </c>
      <c r="AG1447" t="s">
        <v>16160</v>
      </c>
      <c r="AH1447" t="s">
        <v>16161</v>
      </c>
      <c r="AI1447" t="s">
        <v>16162</v>
      </c>
      <c r="AJ1447" t="s">
        <v>16163</v>
      </c>
      <c r="AK1447" t="s">
        <v>16164</v>
      </c>
      <c r="AL1447" t="s">
        <v>16165</v>
      </c>
      <c r="AM1447" t="s">
        <v>16166</v>
      </c>
      <c r="AN1447" t="s">
        <v>16167</v>
      </c>
      <c r="AO1447" t="s">
        <v>16168</v>
      </c>
      <c r="AP1447" t="s">
        <v>16169</v>
      </c>
      <c r="AQ1447" t="s">
        <v>16170</v>
      </c>
      <c r="AR1447" t="s">
        <v>16171</v>
      </c>
    </row>
    <row r="1448" spans="1:58" x14ac:dyDescent="0.3">
      <c r="A1448" t="s">
        <v>16172</v>
      </c>
      <c r="B1448" t="str">
        <f>"0002611.62"</f>
        <v>0002611.62</v>
      </c>
      <c r="C1448" t="s">
        <v>10122</v>
      </c>
      <c r="D1448" t="s">
        <v>305</v>
      </c>
      <c r="E1448">
        <v>895</v>
      </c>
      <c r="F1448">
        <v>535</v>
      </c>
      <c r="G1448">
        <v>80</v>
      </c>
      <c r="I1448">
        <v>51</v>
      </c>
      <c r="J1448">
        <v>89</v>
      </c>
      <c r="K1448">
        <v>0</v>
      </c>
      <c r="L1448" s="2">
        <v>24259</v>
      </c>
      <c r="M1448">
        <v>5.81</v>
      </c>
      <c r="O1448">
        <v>4670130100657</v>
      </c>
      <c r="Q1448" t="s">
        <v>1544</v>
      </c>
      <c r="R1448" t="s">
        <v>4004</v>
      </c>
      <c r="S1448">
        <v>20</v>
      </c>
      <c r="U1448" t="s">
        <v>16173</v>
      </c>
      <c r="V1448" t="s">
        <v>4040</v>
      </c>
      <c r="Y1448">
        <v>9401710009</v>
      </c>
      <c r="Z1448" t="s">
        <v>16174</v>
      </c>
      <c r="AA1448" t="s">
        <v>16175</v>
      </c>
      <c r="AB1448">
        <v>3635</v>
      </c>
      <c r="AC1448">
        <v>3029</v>
      </c>
      <c r="AD1448" t="s">
        <v>3841</v>
      </c>
      <c r="AE1448">
        <v>0</v>
      </c>
      <c r="AF1448">
        <v>0</v>
      </c>
      <c r="AG1448" t="s">
        <v>16176</v>
      </c>
      <c r="AH1448" t="s">
        <v>16177</v>
      </c>
      <c r="AI1448" t="s">
        <v>16178</v>
      </c>
      <c r="AJ1448" t="s">
        <v>16179</v>
      </c>
      <c r="AK1448" t="s">
        <v>16180</v>
      </c>
      <c r="AL1448" t="s">
        <v>16181</v>
      </c>
      <c r="AM1448" t="s">
        <v>16182</v>
      </c>
      <c r="AN1448" t="s">
        <v>16183</v>
      </c>
      <c r="AO1448" t="s">
        <v>16184</v>
      </c>
      <c r="AP1448" t="s">
        <v>16185</v>
      </c>
      <c r="AQ1448" t="s">
        <v>16186</v>
      </c>
    </row>
    <row r="1449" spans="1:58" x14ac:dyDescent="0.3">
      <c r="A1449" t="s">
        <v>16187</v>
      </c>
      <c r="B1449" t="str">
        <f>"0002607.51"</f>
        <v>0002607.51</v>
      </c>
      <c r="C1449" t="s">
        <v>8033</v>
      </c>
      <c r="D1449" t="s">
        <v>305</v>
      </c>
      <c r="E1449">
        <v>895</v>
      </c>
      <c r="F1449">
        <v>535</v>
      </c>
      <c r="G1449">
        <v>80</v>
      </c>
      <c r="I1449">
        <v>51</v>
      </c>
      <c r="J1449">
        <v>85</v>
      </c>
      <c r="K1449">
        <v>0</v>
      </c>
      <c r="L1449" s="2">
        <v>20576</v>
      </c>
      <c r="M1449">
        <v>5.72</v>
      </c>
      <c r="O1449">
        <v>4670130100602</v>
      </c>
      <c r="Q1449" t="s">
        <v>1544</v>
      </c>
      <c r="R1449" t="s">
        <v>4004</v>
      </c>
      <c r="S1449">
        <v>20</v>
      </c>
      <c r="U1449" t="s">
        <v>15741</v>
      </c>
      <c r="V1449" t="s">
        <v>4040</v>
      </c>
      <c r="Y1449">
        <v>9401710009</v>
      </c>
      <c r="Z1449" t="s">
        <v>16188</v>
      </c>
      <c r="AA1449" t="s">
        <v>16189</v>
      </c>
      <c r="AB1449">
        <v>3525</v>
      </c>
      <c r="AC1449">
        <v>2938</v>
      </c>
      <c r="AD1449" t="s">
        <v>3841</v>
      </c>
      <c r="AE1449">
        <v>0</v>
      </c>
      <c r="AF1449">
        <v>0</v>
      </c>
      <c r="AG1449" t="s">
        <v>16190</v>
      </c>
      <c r="AH1449" t="s">
        <v>16191</v>
      </c>
      <c r="AI1449" t="s">
        <v>16192</v>
      </c>
      <c r="AJ1449" t="s">
        <v>16193</v>
      </c>
      <c r="AK1449" t="s">
        <v>16194</v>
      </c>
      <c r="AL1449" t="s">
        <v>16195</v>
      </c>
      <c r="AM1449" t="s">
        <v>16196</v>
      </c>
      <c r="AN1449" t="s">
        <v>16197</v>
      </c>
      <c r="AO1449" t="s">
        <v>16198</v>
      </c>
      <c r="AP1449" t="s">
        <v>16199</v>
      </c>
      <c r="AQ1449" t="s">
        <v>16200</v>
      </c>
    </row>
    <row r="1450" spans="1:58" x14ac:dyDescent="0.3">
      <c r="A1450" t="s">
        <v>16201</v>
      </c>
      <c r="B1450" t="str">
        <f>"0002566.9"</f>
        <v>0002566.9</v>
      </c>
      <c r="C1450" t="s">
        <v>304</v>
      </c>
      <c r="D1450" t="s">
        <v>1050</v>
      </c>
      <c r="E1450">
        <v>1595</v>
      </c>
      <c r="F1450">
        <v>650</v>
      </c>
      <c r="G1450">
        <v>105</v>
      </c>
      <c r="I1450">
        <v>140</v>
      </c>
      <c r="J1450">
        <v>79</v>
      </c>
      <c r="K1450">
        <v>0</v>
      </c>
      <c r="L1450" t="s">
        <v>16202</v>
      </c>
      <c r="M1450">
        <v>45.85</v>
      </c>
      <c r="N1450">
        <v>0.5</v>
      </c>
      <c r="O1450">
        <v>4630074149976</v>
      </c>
      <c r="Q1450" t="s">
        <v>1544</v>
      </c>
      <c r="R1450" t="s">
        <v>7672</v>
      </c>
      <c r="S1450">
        <v>20</v>
      </c>
      <c r="U1450" t="s">
        <v>16203</v>
      </c>
      <c r="V1450" t="s">
        <v>4460</v>
      </c>
      <c r="Y1450">
        <v>9403601001</v>
      </c>
      <c r="Z1450" t="s">
        <v>16204</v>
      </c>
      <c r="AA1450" t="s">
        <v>16205</v>
      </c>
      <c r="AB1450">
        <v>8990</v>
      </c>
      <c r="AC1450">
        <v>7492</v>
      </c>
      <c r="AD1450" t="s">
        <v>3841</v>
      </c>
      <c r="AE1450">
        <v>0</v>
      </c>
      <c r="AF1450">
        <v>0</v>
      </c>
      <c r="AG1450" t="s">
        <v>16206</v>
      </c>
      <c r="AH1450" t="s">
        <v>16207</v>
      </c>
      <c r="AI1450" t="s">
        <v>16208</v>
      </c>
      <c r="AJ1450" t="s">
        <v>16209</v>
      </c>
      <c r="AK1450" t="s">
        <v>16210</v>
      </c>
    </row>
    <row r="1451" spans="1:58" x14ac:dyDescent="0.3">
      <c r="A1451" t="s">
        <v>16211</v>
      </c>
      <c r="B1451" t="str">
        <f>"0003107.1-168"</f>
        <v>0003107.1-168</v>
      </c>
      <c r="C1451" t="s">
        <v>16212</v>
      </c>
      <c r="D1451" t="s">
        <v>280</v>
      </c>
      <c r="E1451">
        <v>870</v>
      </c>
      <c r="F1451">
        <v>310</v>
      </c>
      <c r="G1451">
        <v>80</v>
      </c>
      <c r="K1451">
        <v>0</v>
      </c>
      <c r="L1451" s="1">
        <v>45661</v>
      </c>
      <c r="M1451">
        <v>3.4</v>
      </c>
      <c r="O1451">
        <v>4640011885652</v>
      </c>
      <c r="Q1451" t="s">
        <v>1544</v>
      </c>
      <c r="S1451">
        <v>20</v>
      </c>
      <c r="U1451" t="s">
        <v>12005</v>
      </c>
      <c r="V1451" t="s">
        <v>6050</v>
      </c>
      <c r="Y1451">
        <v>9403903000</v>
      </c>
      <c r="Z1451" t="s">
        <v>16213</v>
      </c>
      <c r="AA1451" t="s">
        <v>16214</v>
      </c>
      <c r="AB1451">
        <v>4196</v>
      </c>
      <c r="AC1451">
        <v>3497</v>
      </c>
      <c r="AD1451" t="s">
        <v>3477</v>
      </c>
      <c r="AE1451">
        <v>0</v>
      </c>
      <c r="AF1451">
        <v>3</v>
      </c>
      <c r="AG1451" t="s">
        <v>16215</v>
      </c>
      <c r="AH1451" t="s">
        <v>16216</v>
      </c>
      <c r="AI1451" t="s">
        <v>16217</v>
      </c>
      <c r="AJ1451" t="s">
        <v>16218</v>
      </c>
    </row>
    <row r="1452" spans="1:58" x14ac:dyDescent="0.3">
      <c r="A1452" t="s">
        <v>16219</v>
      </c>
      <c r="B1452" t="str">
        <f>"0003107-167"</f>
        <v>0003107-167</v>
      </c>
      <c r="C1452" t="s">
        <v>16220</v>
      </c>
      <c r="D1452" t="s">
        <v>280</v>
      </c>
      <c r="E1452">
        <v>1300</v>
      </c>
      <c r="F1452">
        <v>800</v>
      </c>
      <c r="G1452">
        <v>150</v>
      </c>
      <c r="H1452">
        <v>125</v>
      </c>
      <c r="I1452">
        <v>64</v>
      </c>
      <c r="J1452">
        <v>98</v>
      </c>
      <c r="K1452" t="s">
        <v>11933</v>
      </c>
      <c r="L1452" s="1">
        <v>45886</v>
      </c>
      <c r="M1452">
        <v>16</v>
      </c>
      <c r="O1452">
        <v>4640011884549</v>
      </c>
      <c r="Q1452" t="s">
        <v>1544</v>
      </c>
      <c r="R1452" t="s">
        <v>1869</v>
      </c>
      <c r="S1452">
        <v>10</v>
      </c>
      <c r="U1452" t="s">
        <v>11934</v>
      </c>
      <c r="Y1452">
        <v>9403500009</v>
      </c>
      <c r="Z1452" t="s">
        <v>16221</v>
      </c>
      <c r="AA1452" t="s">
        <v>16222</v>
      </c>
      <c r="AB1452">
        <v>11524</v>
      </c>
      <c r="AC1452">
        <v>9603</v>
      </c>
      <c r="AD1452" t="s">
        <v>288</v>
      </c>
      <c r="AE1452">
        <v>0</v>
      </c>
      <c r="AF1452">
        <v>0</v>
      </c>
      <c r="AG1452" t="s">
        <v>16223</v>
      </c>
      <c r="AH1452" t="s">
        <v>16224</v>
      </c>
      <c r="AI1452" t="s">
        <v>16225</v>
      </c>
      <c r="AJ1452" t="s">
        <v>16226</v>
      </c>
      <c r="AK1452" t="s">
        <v>16227</v>
      </c>
      <c r="AL1452" t="s">
        <v>16228</v>
      </c>
      <c r="AM1452" t="s">
        <v>16229</v>
      </c>
      <c r="AN1452" t="s">
        <v>16230</v>
      </c>
      <c r="AO1452" t="s">
        <v>16231</v>
      </c>
      <c r="AP1452" t="s">
        <v>16232</v>
      </c>
      <c r="AQ1452" t="s">
        <v>16233</v>
      </c>
      <c r="AR1452" t="s">
        <v>16234</v>
      </c>
      <c r="AS1452" t="s">
        <v>16235</v>
      </c>
      <c r="AT1452" t="s">
        <v>16236</v>
      </c>
    </row>
    <row r="1453" spans="1:58" x14ac:dyDescent="0.3">
      <c r="A1453" t="s">
        <v>16237</v>
      </c>
      <c r="B1453" t="str">
        <f>"0002742.25"</f>
        <v>0002742.25</v>
      </c>
      <c r="C1453" t="s">
        <v>428</v>
      </c>
      <c r="D1453" t="s">
        <v>305</v>
      </c>
      <c r="E1453">
        <v>65</v>
      </c>
      <c r="F1453">
        <v>290</v>
      </c>
      <c r="G1453">
        <v>550</v>
      </c>
      <c r="I1453">
        <v>30</v>
      </c>
      <c r="J1453">
        <v>45</v>
      </c>
      <c r="K1453">
        <v>0</v>
      </c>
      <c r="L1453" s="2">
        <v>46784</v>
      </c>
      <c r="M1453">
        <v>1.93</v>
      </c>
      <c r="O1453">
        <v>4640011885362</v>
      </c>
      <c r="Q1453" t="s">
        <v>1544</v>
      </c>
      <c r="S1453">
        <v>10</v>
      </c>
      <c r="U1453" t="s">
        <v>16238</v>
      </c>
      <c r="V1453" t="s">
        <v>16239</v>
      </c>
      <c r="Y1453">
        <v>9401790009</v>
      </c>
      <c r="Z1453" t="s">
        <v>16240</v>
      </c>
      <c r="AA1453" t="s">
        <v>16241</v>
      </c>
      <c r="AB1453">
        <v>1564</v>
      </c>
      <c r="AC1453">
        <v>1303</v>
      </c>
      <c r="AD1453" t="s">
        <v>3841</v>
      </c>
      <c r="AE1453">
        <v>0</v>
      </c>
      <c r="AF1453">
        <v>8</v>
      </c>
      <c r="AG1453" t="s">
        <v>16242</v>
      </c>
      <c r="AH1453" t="s">
        <v>16243</v>
      </c>
      <c r="AI1453" t="s">
        <v>16244</v>
      </c>
      <c r="AJ1453" t="s">
        <v>16245</v>
      </c>
      <c r="AK1453" t="s">
        <v>16246</v>
      </c>
      <c r="AL1453" t="s">
        <v>16247</v>
      </c>
      <c r="AM1453" t="s">
        <v>16248</v>
      </c>
      <c r="AN1453" t="s">
        <v>16249</v>
      </c>
      <c r="AO1453" t="s">
        <v>16250</v>
      </c>
      <c r="AP1453" t="s">
        <v>16251</v>
      </c>
      <c r="AQ1453" t="s">
        <v>16252</v>
      </c>
    </row>
    <row r="1454" spans="1:58" x14ac:dyDescent="0.3">
      <c r="A1454" t="s">
        <v>16253</v>
      </c>
      <c r="B1454" t="str">
        <f>"0002742.26"</f>
        <v>0002742.26</v>
      </c>
      <c r="C1454" t="s">
        <v>527</v>
      </c>
      <c r="D1454" t="s">
        <v>305</v>
      </c>
      <c r="E1454">
        <v>65</v>
      </c>
      <c r="F1454">
        <v>290</v>
      </c>
      <c r="G1454">
        <v>550</v>
      </c>
      <c r="I1454">
        <v>30</v>
      </c>
      <c r="J1454">
        <v>45</v>
      </c>
      <c r="K1454">
        <v>0</v>
      </c>
      <c r="L1454" s="2">
        <v>46784</v>
      </c>
      <c r="M1454">
        <v>1.93</v>
      </c>
      <c r="O1454">
        <v>4640011885386</v>
      </c>
      <c r="Q1454" t="s">
        <v>1544</v>
      </c>
      <c r="S1454">
        <v>10</v>
      </c>
      <c r="U1454" t="s">
        <v>16254</v>
      </c>
      <c r="V1454" t="s">
        <v>16239</v>
      </c>
      <c r="Y1454">
        <v>9401790009</v>
      </c>
      <c r="Z1454" t="s">
        <v>16255</v>
      </c>
      <c r="AA1454" t="s">
        <v>16256</v>
      </c>
      <c r="AB1454">
        <v>1564</v>
      </c>
      <c r="AC1454">
        <v>1303</v>
      </c>
      <c r="AD1454" t="s">
        <v>3841</v>
      </c>
      <c r="AE1454">
        <v>0</v>
      </c>
      <c r="AF1454">
        <v>0</v>
      </c>
      <c r="AG1454" t="s">
        <v>16257</v>
      </c>
      <c r="AH1454" t="s">
        <v>16258</v>
      </c>
      <c r="AI1454" t="s">
        <v>16259</v>
      </c>
      <c r="AJ1454" t="s">
        <v>16260</v>
      </c>
      <c r="AK1454" t="s">
        <v>16261</v>
      </c>
      <c r="AL1454" t="s">
        <v>16262</v>
      </c>
      <c r="AM1454" t="s">
        <v>16263</v>
      </c>
      <c r="AN1454" t="s">
        <v>16264</v>
      </c>
      <c r="AO1454" t="s">
        <v>16265</v>
      </c>
      <c r="AP1454" t="s">
        <v>16266</v>
      </c>
      <c r="AQ1454" t="s">
        <v>16267</v>
      </c>
      <c r="AR1454" t="s">
        <v>16268</v>
      </c>
    </row>
    <row r="1455" spans="1:58" x14ac:dyDescent="0.3">
      <c r="A1455" t="s">
        <v>16269</v>
      </c>
      <c r="B1455" t="str">
        <f>"0002742.27"</f>
        <v>0002742.27</v>
      </c>
      <c r="C1455" t="s">
        <v>1901</v>
      </c>
      <c r="D1455" t="s">
        <v>305</v>
      </c>
      <c r="E1455">
        <v>65</v>
      </c>
      <c r="F1455">
        <v>290</v>
      </c>
      <c r="G1455">
        <v>550</v>
      </c>
      <c r="I1455">
        <v>30</v>
      </c>
      <c r="J1455">
        <v>45</v>
      </c>
      <c r="K1455">
        <v>0</v>
      </c>
      <c r="L1455" s="2">
        <v>46784</v>
      </c>
      <c r="M1455">
        <v>1.93</v>
      </c>
      <c r="O1455">
        <v>4640011885423</v>
      </c>
      <c r="Q1455" t="s">
        <v>1544</v>
      </c>
      <c r="S1455">
        <v>10</v>
      </c>
      <c r="U1455" t="s">
        <v>16254</v>
      </c>
      <c r="V1455" t="s">
        <v>16239</v>
      </c>
      <c r="Y1455">
        <v>9401790009</v>
      </c>
      <c r="Z1455" t="s">
        <v>16270</v>
      </c>
      <c r="AA1455" t="s">
        <v>16271</v>
      </c>
      <c r="AB1455">
        <v>1564</v>
      </c>
      <c r="AC1455">
        <v>1303</v>
      </c>
      <c r="AD1455" t="s">
        <v>3841</v>
      </c>
      <c r="AE1455">
        <v>0</v>
      </c>
      <c r="AF1455">
        <v>1</v>
      </c>
      <c r="AG1455" t="s">
        <v>16272</v>
      </c>
      <c r="AH1455" t="s">
        <v>16273</v>
      </c>
      <c r="AI1455" t="s">
        <v>16274</v>
      </c>
      <c r="AJ1455" t="s">
        <v>16275</v>
      </c>
      <c r="AK1455" t="s">
        <v>16276</v>
      </c>
      <c r="AL1455" t="s">
        <v>16277</v>
      </c>
      <c r="AM1455" t="s">
        <v>16278</v>
      </c>
      <c r="AN1455" t="s">
        <v>16279</v>
      </c>
      <c r="AO1455" t="s">
        <v>16280</v>
      </c>
      <c r="AP1455" t="s">
        <v>16281</v>
      </c>
      <c r="AQ1455" t="s">
        <v>16282</v>
      </c>
    </row>
    <row r="1456" spans="1:58" x14ac:dyDescent="0.3">
      <c r="A1456" t="s">
        <v>16283</v>
      </c>
      <c r="B1456" t="str">
        <f>"0002742.28"</f>
        <v>0002742.28</v>
      </c>
      <c r="C1456" t="s">
        <v>16284</v>
      </c>
      <c r="D1456" t="s">
        <v>305</v>
      </c>
      <c r="E1456">
        <v>65</v>
      </c>
      <c r="F1456">
        <v>290</v>
      </c>
      <c r="G1456">
        <v>550</v>
      </c>
      <c r="I1456">
        <v>30</v>
      </c>
      <c r="J1456">
        <v>45</v>
      </c>
      <c r="K1456">
        <v>0</v>
      </c>
      <c r="L1456" s="2">
        <v>46784</v>
      </c>
      <c r="M1456">
        <v>1.93</v>
      </c>
      <c r="O1456">
        <v>4640011885393</v>
      </c>
      <c r="Q1456" t="s">
        <v>1544</v>
      </c>
      <c r="S1456">
        <v>10</v>
      </c>
      <c r="U1456" t="s">
        <v>16254</v>
      </c>
      <c r="V1456" t="s">
        <v>16239</v>
      </c>
      <c r="Y1456">
        <v>9401790009</v>
      </c>
      <c r="Z1456" t="s">
        <v>16285</v>
      </c>
      <c r="AA1456" t="s">
        <v>16286</v>
      </c>
      <c r="AB1456">
        <v>1564</v>
      </c>
      <c r="AC1456">
        <v>1303</v>
      </c>
      <c r="AD1456" t="s">
        <v>3841</v>
      </c>
      <c r="AE1456">
        <v>0</v>
      </c>
      <c r="AF1456">
        <v>2</v>
      </c>
      <c r="AG1456" t="s">
        <v>16287</v>
      </c>
      <c r="AH1456" t="s">
        <v>16288</v>
      </c>
      <c r="AI1456" t="s">
        <v>16289</v>
      </c>
      <c r="AJ1456" t="s">
        <v>16290</v>
      </c>
      <c r="AK1456" t="s">
        <v>16291</v>
      </c>
      <c r="AL1456" t="s">
        <v>16292</v>
      </c>
      <c r="AM1456" t="s">
        <v>16293</v>
      </c>
      <c r="AN1456" t="s">
        <v>16294</v>
      </c>
      <c r="AO1456" t="s">
        <v>16295</v>
      </c>
      <c r="AP1456" t="s">
        <v>16296</v>
      </c>
      <c r="AQ1456" t="s">
        <v>16297</v>
      </c>
    </row>
    <row r="1457" spans="1:43" x14ac:dyDescent="0.3">
      <c r="A1457" t="s">
        <v>16298</v>
      </c>
      <c r="B1457" t="str">
        <f>"0002742.29"</f>
        <v>0002742.29</v>
      </c>
      <c r="C1457" t="s">
        <v>7725</v>
      </c>
      <c r="D1457" t="s">
        <v>305</v>
      </c>
      <c r="E1457">
        <v>65</v>
      </c>
      <c r="F1457">
        <v>290</v>
      </c>
      <c r="G1457">
        <v>550</v>
      </c>
      <c r="I1457">
        <v>30</v>
      </c>
      <c r="J1457">
        <v>45</v>
      </c>
      <c r="K1457">
        <v>0</v>
      </c>
      <c r="L1457" s="2">
        <v>46784</v>
      </c>
      <c r="M1457">
        <v>1.93</v>
      </c>
      <c r="O1457">
        <v>4640011885379</v>
      </c>
      <c r="Q1457" t="s">
        <v>1544</v>
      </c>
      <c r="S1457">
        <v>10</v>
      </c>
      <c r="U1457" t="s">
        <v>16254</v>
      </c>
      <c r="V1457" t="s">
        <v>16239</v>
      </c>
      <c r="Y1457">
        <v>9401790009</v>
      </c>
      <c r="Z1457" t="s">
        <v>16299</v>
      </c>
      <c r="AA1457" t="s">
        <v>16300</v>
      </c>
      <c r="AB1457">
        <v>1564</v>
      </c>
      <c r="AC1457">
        <v>1303</v>
      </c>
      <c r="AD1457" t="s">
        <v>3841</v>
      </c>
      <c r="AE1457">
        <v>0</v>
      </c>
      <c r="AF1457">
        <v>3</v>
      </c>
      <c r="AG1457" t="s">
        <v>16301</v>
      </c>
      <c r="AH1457" t="s">
        <v>16302</v>
      </c>
      <c r="AI1457" t="s">
        <v>16303</v>
      </c>
      <c r="AJ1457" t="s">
        <v>16304</v>
      </c>
      <c r="AK1457" t="s">
        <v>16305</v>
      </c>
      <c r="AL1457" t="s">
        <v>16306</v>
      </c>
      <c r="AM1457" t="s">
        <v>16307</v>
      </c>
      <c r="AN1457" t="s">
        <v>16308</v>
      </c>
      <c r="AO1457" t="s">
        <v>16309</v>
      </c>
      <c r="AP1457" t="s">
        <v>16310</v>
      </c>
    </row>
    <row r="1458" spans="1:43" x14ac:dyDescent="0.3">
      <c r="A1458" t="s">
        <v>16311</v>
      </c>
      <c r="B1458" t="str">
        <f>"0002742.30"</f>
        <v>0002742.30</v>
      </c>
      <c r="C1458" t="s">
        <v>16312</v>
      </c>
      <c r="D1458" t="s">
        <v>305</v>
      </c>
      <c r="E1458">
        <v>65</v>
      </c>
      <c r="F1458">
        <v>290</v>
      </c>
      <c r="G1458">
        <v>550</v>
      </c>
      <c r="I1458">
        <v>30</v>
      </c>
      <c r="J1458">
        <v>45</v>
      </c>
      <c r="K1458">
        <v>0</v>
      </c>
      <c r="L1458" s="1">
        <v>45871</v>
      </c>
      <c r="M1458">
        <v>1.93</v>
      </c>
      <c r="O1458">
        <v>4640011885430</v>
      </c>
      <c r="Q1458" t="s">
        <v>1544</v>
      </c>
      <c r="S1458">
        <v>10</v>
      </c>
      <c r="U1458" t="s">
        <v>16254</v>
      </c>
      <c r="V1458" t="s">
        <v>16239</v>
      </c>
      <c r="Y1458">
        <v>9401790009</v>
      </c>
      <c r="Z1458" t="s">
        <v>16313</v>
      </c>
      <c r="AA1458" t="s">
        <v>16314</v>
      </c>
      <c r="AB1458">
        <v>1564</v>
      </c>
      <c r="AC1458">
        <v>1303</v>
      </c>
      <c r="AD1458" t="s">
        <v>3841</v>
      </c>
      <c r="AE1458">
        <v>0</v>
      </c>
      <c r="AF1458">
        <v>3</v>
      </c>
      <c r="AG1458" t="s">
        <v>16315</v>
      </c>
      <c r="AH1458" t="s">
        <v>16316</v>
      </c>
      <c r="AI1458" t="s">
        <v>16317</v>
      </c>
      <c r="AJ1458" t="s">
        <v>16318</v>
      </c>
      <c r="AK1458" t="s">
        <v>16319</v>
      </c>
      <c r="AL1458" t="s">
        <v>16320</v>
      </c>
      <c r="AM1458" t="s">
        <v>16321</v>
      </c>
      <c r="AN1458" t="s">
        <v>16322</v>
      </c>
      <c r="AO1458" t="s">
        <v>16323</v>
      </c>
      <c r="AP1458" t="s">
        <v>16324</v>
      </c>
    </row>
    <row r="1459" spans="1:43" x14ac:dyDescent="0.3">
      <c r="A1459" t="s">
        <v>16325</v>
      </c>
      <c r="B1459" t="str">
        <f>"0002742.31"</f>
        <v>0002742.31</v>
      </c>
      <c r="C1459" t="s">
        <v>16326</v>
      </c>
      <c r="D1459" t="s">
        <v>305</v>
      </c>
      <c r="E1459">
        <v>65</v>
      </c>
      <c r="F1459">
        <v>290</v>
      </c>
      <c r="G1459">
        <v>550</v>
      </c>
      <c r="I1459">
        <v>30</v>
      </c>
      <c r="J1459">
        <v>45</v>
      </c>
      <c r="K1459">
        <v>0</v>
      </c>
      <c r="L1459" s="1">
        <v>45871</v>
      </c>
      <c r="M1459">
        <v>1.93</v>
      </c>
      <c r="O1459">
        <v>4640011885409</v>
      </c>
      <c r="Q1459" t="s">
        <v>1544</v>
      </c>
      <c r="S1459">
        <v>10</v>
      </c>
      <c r="U1459" t="s">
        <v>16254</v>
      </c>
      <c r="V1459" t="s">
        <v>16239</v>
      </c>
      <c r="Y1459">
        <v>9401790009</v>
      </c>
      <c r="Z1459" t="s">
        <v>16327</v>
      </c>
      <c r="AA1459" t="s">
        <v>16328</v>
      </c>
      <c r="AB1459">
        <v>1564</v>
      </c>
      <c r="AC1459">
        <v>1303</v>
      </c>
      <c r="AD1459" t="s">
        <v>3841</v>
      </c>
      <c r="AE1459">
        <v>0</v>
      </c>
      <c r="AF1459">
        <v>3</v>
      </c>
      <c r="AG1459" t="s">
        <v>16329</v>
      </c>
      <c r="AH1459" t="s">
        <v>16330</v>
      </c>
      <c r="AI1459" t="s">
        <v>16331</v>
      </c>
      <c r="AJ1459" t="s">
        <v>16332</v>
      </c>
      <c r="AK1459" t="s">
        <v>16333</v>
      </c>
      <c r="AL1459" t="s">
        <v>16334</v>
      </c>
      <c r="AM1459" t="s">
        <v>16335</v>
      </c>
      <c r="AN1459" t="s">
        <v>16336</v>
      </c>
      <c r="AO1459" t="s">
        <v>16337</v>
      </c>
      <c r="AP1459" t="s">
        <v>16338</v>
      </c>
    </row>
    <row r="1460" spans="1:43" x14ac:dyDescent="0.3">
      <c r="A1460" t="s">
        <v>16339</v>
      </c>
      <c r="B1460" t="str">
        <f>"0002742.32"</f>
        <v>0002742.32</v>
      </c>
      <c r="C1460" t="s">
        <v>16340</v>
      </c>
      <c r="D1460" t="s">
        <v>305</v>
      </c>
      <c r="E1460">
        <v>65</v>
      </c>
      <c r="F1460">
        <v>290</v>
      </c>
      <c r="G1460">
        <v>550</v>
      </c>
      <c r="I1460">
        <v>30</v>
      </c>
      <c r="J1460">
        <v>45</v>
      </c>
      <c r="K1460">
        <v>0</v>
      </c>
      <c r="L1460" s="2">
        <v>46784</v>
      </c>
      <c r="M1460">
        <v>1.93</v>
      </c>
      <c r="O1460">
        <v>4640011885416</v>
      </c>
      <c r="Q1460" t="s">
        <v>1544</v>
      </c>
      <c r="S1460">
        <v>10</v>
      </c>
      <c r="U1460" t="s">
        <v>16254</v>
      </c>
      <c r="V1460" t="s">
        <v>16239</v>
      </c>
      <c r="Y1460">
        <v>9401790009</v>
      </c>
      <c r="Z1460" t="s">
        <v>16341</v>
      </c>
      <c r="AA1460" t="s">
        <v>16342</v>
      </c>
      <c r="AB1460">
        <v>1564</v>
      </c>
      <c r="AC1460">
        <v>1303</v>
      </c>
      <c r="AD1460" t="s">
        <v>3841</v>
      </c>
      <c r="AE1460">
        <v>0</v>
      </c>
      <c r="AF1460">
        <v>6</v>
      </c>
      <c r="AG1460" t="s">
        <v>16343</v>
      </c>
      <c r="AH1460" t="s">
        <v>16344</v>
      </c>
      <c r="AI1460" t="s">
        <v>16345</v>
      </c>
      <c r="AJ1460" t="s">
        <v>16346</v>
      </c>
      <c r="AK1460" t="s">
        <v>16347</v>
      </c>
      <c r="AL1460" t="s">
        <v>16348</v>
      </c>
      <c r="AM1460" t="s">
        <v>16349</v>
      </c>
      <c r="AN1460" t="s">
        <v>16350</v>
      </c>
      <c r="AO1460" t="s">
        <v>16351</v>
      </c>
      <c r="AP1460" t="s">
        <v>16352</v>
      </c>
    </row>
    <row r="1461" spans="1:43" x14ac:dyDescent="0.3">
      <c r="A1461" t="s">
        <v>16353</v>
      </c>
      <c r="B1461" t="str">
        <f>"0002743.25"</f>
        <v>0002743.25</v>
      </c>
      <c r="C1461" t="s">
        <v>428</v>
      </c>
      <c r="D1461" t="s">
        <v>305</v>
      </c>
      <c r="E1461">
        <v>65</v>
      </c>
      <c r="F1461">
        <v>330</v>
      </c>
      <c r="G1461">
        <v>560</v>
      </c>
      <c r="I1461">
        <v>36</v>
      </c>
      <c r="J1461">
        <v>51</v>
      </c>
      <c r="K1461">
        <v>0</v>
      </c>
      <c r="L1461" s="1">
        <v>45810</v>
      </c>
      <c r="M1461">
        <v>2.21</v>
      </c>
      <c r="O1461">
        <v>4640011885454</v>
      </c>
      <c r="Q1461" t="s">
        <v>1544</v>
      </c>
      <c r="S1461">
        <v>10</v>
      </c>
      <c r="U1461" t="s">
        <v>16354</v>
      </c>
      <c r="V1461" t="s">
        <v>16239</v>
      </c>
      <c r="Y1461">
        <v>9401790009</v>
      </c>
      <c r="Z1461" t="s">
        <v>16355</v>
      </c>
      <c r="AA1461" t="s">
        <v>16356</v>
      </c>
      <c r="AB1461">
        <v>1616</v>
      </c>
      <c r="AC1461">
        <v>1347</v>
      </c>
      <c r="AD1461" t="s">
        <v>3841</v>
      </c>
      <c r="AE1461">
        <v>0</v>
      </c>
      <c r="AF1461">
        <v>0</v>
      </c>
      <c r="AG1461" t="s">
        <v>16357</v>
      </c>
      <c r="AH1461" t="s">
        <v>16358</v>
      </c>
      <c r="AI1461" t="s">
        <v>16359</v>
      </c>
      <c r="AJ1461" t="s">
        <v>16360</v>
      </c>
      <c r="AK1461" t="s">
        <v>16361</v>
      </c>
      <c r="AL1461" t="s">
        <v>16362</v>
      </c>
      <c r="AM1461" t="s">
        <v>16363</v>
      </c>
      <c r="AN1461" t="s">
        <v>16364</v>
      </c>
      <c r="AO1461" t="s">
        <v>16365</v>
      </c>
      <c r="AP1461" t="s">
        <v>16366</v>
      </c>
    </row>
    <row r="1462" spans="1:43" x14ac:dyDescent="0.3">
      <c r="A1462" t="s">
        <v>16367</v>
      </c>
      <c r="B1462" t="str">
        <f>"0002743.26"</f>
        <v>0002743.26</v>
      </c>
      <c r="C1462" t="s">
        <v>527</v>
      </c>
      <c r="D1462" t="s">
        <v>305</v>
      </c>
      <c r="E1462">
        <v>65</v>
      </c>
      <c r="F1462">
        <v>330</v>
      </c>
      <c r="G1462">
        <v>560</v>
      </c>
      <c r="I1462">
        <v>36</v>
      </c>
      <c r="J1462">
        <v>51</v>
      </c>
      <c r="K1462">
        <v>0</v>
      </c>
      <c r="L1462" s="1">
        <v>45810</v>
      </c>
      <c r="M1462">
        <v>2.21</v>
      </c>
      <c r="O1462">
        <v>4640011885478</v>
      </c>
      <c r="Q1462" t="s">
        <v>1544</v>
      </c>
      <c r="S1462">
        <v>10</v>
      </c>
      <c r="U1462" t="s">
        <v>16354</v>
      </c>
      <c r="V1462" t="s">
        <v>16239</v>
      </c>
      <c r="Y1462">
        <v>9401790009</v>
      </c>
      <c r="Z1462" t="s">
        <v>16368</v>
      </c>
      <c r="AA1462" t="s">
        <v>16369</v>
      </c>
      <c r="AB1462">
        <v>1616</v>
      </c>
      <c r="AC1462">
        <v>1347</v>
      </c>
      <c r="AD1462" t="s">
        <v>3841</v>
      </c>
      <c r="AE1462">
        <v>0</v>
      </c>
      <c r="AF1462">
        <v>3</v>
      </c>
      <c r="AG1462" t="s">
        <v>16370</v>
      </c>
      <c r="AH1462" t="s">
        <v>16371</v>
      </c>
      <c r="AI1462" t="s">
        <v>16372</v>
      </c>
      <c r="AJ1462" t="s">
        <v>16373</v>
      </c>
      <c r="AK1462" t="s">
        <v>16374</v>
      </c>
      <c r="AL1462" t="s">
        <v>16375</v>
      </c>
      <c r="AM1462" t="s">
        <v>16376</v>
      </c>
      <c r="AN1462" t="s">
        <v>16377</v>
      </c>
      <c r="AO1462" t="s">
        <v>16378</v>
      </c>
      <c r="AP1462" t="s">
        <v>16379</v>
      </c>
    </row>
    <row r="1463" spans="1:43" x14ac:dyDescent="0.3">
      <c r="A1463" t="s">
        <v>16380</v>
      </c>
      <c r="B1463" t="str">
        <f>"0002743.27"</f>
        <v>0002743.27</v>
      </c>
      <c r="C1463" t="s">
        <v>1901</v>
      </c>
      <c r="D1463" t="s">
        <v>305</v>
      </c>
      <c r="E1463">
        <v>65</v>
      </c>
      <c r="F1463">
        <v>330</v>
      </c>
      <c r="G1463">
        <v>560</v>
      </c>
      <c r="I1463">
        <v>36</v>
      </c>
      <c r="J1463">
        <v>51</v>
      </c>
      <c r="K1463">
        <v>0</v>
      </c>
      <c r="L1463" s="1">
        <v>45810</v>
      </c>
      <c r="M1463">
        <v>2.21</v>
      </c>
      <c r="O1463">
        <v>4640011885515</v>
      </c>
      <c r="Q1463" t="s">
        <v>1544</v>
      </c>
      <c r="S1463">
        <v>10</v>
      </c>
      <c r="U1463" t="s">
        <v>16354</v>
      </c>
      <c r="V1463" t="s">
        <v>16239</v>
      </c>
      <c r="Y1463">
        <v>9401790009</v>
      </c>
      <c r="Z1463" t="s">
        <v>16381</v>
      </c>
      <c r="AA1463" t="s">
        <v>16382</v>
      </c>
      <c r="AB1463">
        <v>1616</v>
      </c>
      <c r="AC1463">
        <v>1347</v>
      </c>
      <c r="AD1463" t="s">
        <v>3841</v>
      </c>
      <c r="AE1463">
        <v>0</v>
      </c>
      <c r="AF1463">
        <v>7</v>
      </c>
      <c r="AG1463" t="s">
        <v>16383</v>
      </c>
      <c r="AH1463" t="s">
        <v>16384</v>
      </c>
      <c r="AI1463" t="s">
        <v>16385</v>
      </c>
      <c r="AJ1463" t="s">
        <v>16386</v>
      </c>
      <c r="AK1463" t="s">
        <v>16387</v>
      </c>
      <c r="AL1463" t="s">
        <v>16388</v>
      </c>
      <c r="AM1463" t="s">
        <v>16389</v>
      </c>
      <c r="AN1463" t="s">
        <v>16390</v>
      </c>
      <c r="AO1463" t="s">
        <v>16391</v>
      </c>
    </row>
    <row r="1464" spans="1:43" x14ac:dyDescent="0.3">
      <c r="A1464" t="s">
        <v>16392</v>
      </c>
      <c r="B1464" t="str">
        <f>"0002743.28"</f>
        <v>0002743.28</v>
      </c>
      <c r="C1464" t="s">
        <v>16284</v>
      </c>
      <c r="D1464" t="s">
        <v>305</v>
      </c>
      <c r="E1464">
        <v>65</v>
      </c>
      <c r="F1464">
        <v>330</v>
      </c>
      <c r="G1464">
        <v>560</v>
      </c>
      <c r="I1464">
        <v>36</v>
      </c>
      <c r="J1464">
        <v>51</v>
      </c>
      <c r="K1464">
        <v>0</v>
      </c>
      <c r="L1464" s="1">
        <v>45810</v>
      </c>
      <c r="M1464">
        <v>2.21</v>
      </c>
      <c r="O1464">
        <v>4640011885485</v>
      </c>
      <c r="Q1464" t="s">
        <v>1544</v>
      </c>
      <c r="S1464">
        <v>10</v>
      </c>
      <c r="U1464" t="s">
        <v>16354</v>
      </c>
      <c r="V1464" t="s">
        <v>16239</v>
      </c>
      <c r="Y1464">
        <v>9401790009</v>
      </c>
      <c r="Z1464" t="s">
        <v>16393</v>
      </c>
      <c r="AA1464" t="s">
        <v>16394</v>
      </c>
      <c r="AB1464">
        <v>1616</v>
      </c>
      <c r="AC1464">
        <v>1347</v>
      </c>
      <c r="AD1464" t="s">
        <v>3841</v>
      </c>
      <c r="AE1464">
        <v>0</v>
      </c>
      <c r="AF1464">
        <v>1</v>
      </c>
      <c r="AG1464" t="s">
        <v>16395</v>
      </c>
      <c r="AH1464" t="s">
        <v>16396</v>
      </c>
      <c r="AI1464" t="s">
        <v>16397</v>
      </c>
      <c r="AJ1464" t="s">
        <v>16398</v>
      </c>
      <c r="AK1464" t="s">
        <v>16399</v>
      </c>
      <c r="AL1464" t="s">
        <v>16400</v>
      </c>
      <c r="AM1464" t="s">
        <v>16401</v>
      </c>
      <c r="AN1464" t="s">
        <v>16402</v>
      </c>
      <c r="AO1464" t="s">
        <v>16403</v>
      </c>
    </row>
    <row r="1465" spans="1:43" x14ac:dyDescent="0.3">
      <c r="A1465" t="s">
        <v>16404</v>
      </c>
      <c r="B1465" t="str">
        <f>"0002743.29"</f>
        <v>0002743.29</v>
      </c>
      <c r="C1465" t="s">
        <v>7725</v>
      </c>
      <c r="D1465" t="s">
        <v>305</v>
      </c>
      <c r="E1465">
        <v>65</v>
      </c>
      <c r="F1465">
        <v>330</v>
      </c>
      <c r="G1465">
        <v>560</v>
      </c>
      <c r="I1465">
        <v>36</v>
      </c>
      <c r="J1465">
        <v>51</v>
      </c>
      <c r="K1465">
        <v>0</v>
      </c>
      <c r="L1465" s="1">
        <v>45810</v>
      </c>
      <c r="M1465">
        <v>2.21</v>
      </c>
      <c r="O1465">
        <v>4640011885461</v>
      </c>
      <c r="Q1465" t="s">
        <v>1544</v>
      </c>
      <c r="S1465">
        <v>10</v>
      </c>
      <c r="U1465" t="s">
        <v>16354</v>
      </c>
      <c r="V1465" t="s">
        <v>16239</v>
      </c>
      <c r="Y1465">
        <v>9401790009</v>
      </c>
      <c r="Z1465" t="s">
        <v>16405</v>
      </c>
      <c r="AA1465" t="s">
        <v>16406</v>
      </c>
      <c r="AB1465">
        <v>1616</v>
      </c>
      <c r="AC1465">
        <v>1347</v>
      </c>
      <c r="AD1465" t="s">
        <v>3841</v>
      </c>
      <c r="AE1465">
        <v>0</v>
      </c>
      <c r="AF1465">
        <v>0</v>
      </c>
      <c r="AG1465" t="s">
        <v>16407</v>
      </c>
      <c r="AH1465" t="s">
        <v>16408</v>
      </c>
      <c r="AI1465" t="s">
        <v>16409</v>
      </c>
      <c r="AJ1465" t="s">
        <v>16410</v>
      </c>
      <c r="AK1465" t="s">
        <v>16411</v>
      </c>
      <c r="AL1465" t="s">
        <v>16412</v>
      </c>
      <c r="AM1465" t="s">
        <v>16413</v>
      </c>
      <c r="AN1465" t="s">
        <v>16414</v>
      </c>
      <c r="AO1465" t="s">
        <v>16415</v>
      </c>
      <c r="AP1465" t="s">
        <v>16416</v>
      </c>
    </row>
    <row r="1466" spans="1:43" x14ac:dyDescent="0.3">
      <c r="A1466" t="s">
        <v>16417</v>
      </c>
      <c r="B1466" t="str">
        <f>"0002743.30"</f>
        <v>0002743.30</v>
      </c>
      <c r="C1466" t="s">
        <v>16312</v>
      </c>
      <c r="D1466" t="s">
        <v>305</v>
      </c>
      <c r="E1466">
        <v>65</v>
      </c>
      <c r="F1466">
        <v>330</v>
      </c>
      <c r="G1466">
        <v>560</v>
      </c>
      <c r="I1466">
        <v>36</v>
      </c>
      <c r="J1466">
        <v>51</v>
      </c>
      <c r="K1466">
        <v>0</v>
      </c>
      <c r="L1466" s="1">
        <v>45810</v>
      </c>
      <c r="M1466">
        <v>2.21</v>
      </c>
      <c r="O1466">
        <v>4640011885522</v>
      </c>
      <c r="Q1466" t="s">
        <v>1544</v>
      </c>
      <c r="S1466">
        <v>10</v>
      </c>
      <c r="U1466" t="s">
        <v>16354</v>
      </c>
      <c r="V1466" t="s">
        <v>16239</v>
      </c>
      <c r="Y1466">
        <v>9401790009</v>
      </c>
      <c r="Z1466" t="s">
        <v>16418</v>
      </c>
      <c r="AA1466" t="s">
        <v>16419</v>
      </c>
      <c r="AB1466">
        <v>1616</v>
      </c>
      <c r="AC1466">
        <v>1347</v>
      </c>
      <c r="AD1466" t="s">
        <v>3841</v>
      </c>
      <c r="AE1466">
        <v>0</v>
      </c>
      <c r="AF1466">
        <v>0</v>
      </c>
      <c r="AG1466" t="s">
        <v>16420</v>
      </c>
      <c r="AH1466" t="s">
        <v>16421</v>
      </c>
      <c r="AI1466" t="s">
        <v>16422</v>
      </c>
      <c r="AJ1466" t="s">
        <v>16423</v>
      </c>
      <c r="AK1466" t="s">
        <v>16424</v>
      </c>
      <c r="AL1466" t="s">
        <v>16425</v>
      </c>
      <c r="AM1466" t="s">
        <v>16426</v>
      </c>
      <c r="AN1466" t="s">
        <v>16427</v>
      </c>
      <c r="AO1466" t="s">
        <v>16428</v>
      </c>
      <c r="AP1466" t="s">
        <v>16429</v>
      </c>
    </row>
    <row r="1467" spans="1:43" x14ac:dyDescent="0.3">
      <c r="A1467" t="s">
        <v>16430</v>
      </c>
      <c r="B1467" t="str">
        <f>"0002743.31"</f>
        <v>0002743.31</v>
      </c>
      <c r="C1467" t="s">
        <v>16326</v>
      </c>
      <c r="D1467" t="s">
        <v>305</v>
      </c>
      <c r="E1467">
        <v>65</v>
      </c>
      <c r="F1467">
        <v>330</v>
      </c>
      <c r="G1467">
        <v>560</v>
      </c>
      <c r="I1467">
        <v>36</v>
      </c>
      <c r="J1467">
        <v>51</v>
      </c>
      <c r="K1467">
        <v>0</v>
      </c>
      <c r="L1467" s="1">
        <v>45810</v>
      </c>
      <c r="M1467">
        <v>2.21</v>
      </c>
      <c r="O1467">
        <v>4640011885492</v>
      </c>
      <c r="Q1467" t="s">
        <v>1544</v>
      </c>
      <c r="S1467">
        <v>10</v>
      </c>
      <c r="U1467" t="s">
        <v>16354</v>
      </c>
      <c r="V1467" t="s">
        <v>16239</v>
      </c>
      <c r="Y1467">
        <v>9401790009</v>
      </c>
      <c r="Z1467" t="s">
        <v>16431</v>
      </c>
      <c r="AA1467" t="s">
        <v>16432</v>
      </c>
      <c r="AB1467">
        <v>1616</v>
      </c>
      <c r="AC1467">
        <v>1347</v>
      </c>
      <c r="AD1467" t="s">
        <v>3841</v>
      </c>
      <c r="AE1467">
        <v>0</v>
      </c>
      <c r="AF1467">
        <v>0</v>
      </c>
      <c r="AG1467" t="s">
        <v>16433</v>
      </c>
      <c r="AH1467" t="s">
        <v>16434</v>
      </c>
      <c r="AI1467" t="s">
        <v>16435</v>
      </c>
      <c r="AJ1467" t="s">
        <v>16436</v>
      </c>
      <c r="AK1467" t="s">
        <v>16437</v>
      </c>
      <c r="AL1467" t="s">
        <v>16438</v>
      </c>
      <c r="AM1467" t="s">
        <v>16439</v>
      </c>
      <c r="AN1467" t="s">
        <v>16440</v>
      </c>
      <c r="AO1467" t="s">
        <v>16441</v>
      </c>
    </row>
    <row r="1468" spans="1:43" x14ac:dyDescent="0.3">
      <c r="A1468" t="s">
        <v>16442</v>
      </c>
      <c r="B1468" t="str">
        <f>"0002743.32"</f>
        <v>0002743.32</v>
      </c>
      <c r="C1468" t="s">
        <v>16340</v>
      </c>
      <c r="D1468" t="s">
        <v>305</v>
      </c>
      <c r="E1468">
        <v>65</v>
      </c>
      <c r="F1468">
        <v>330</v>
      </c>
      <c r="G1468">
        <v>560</v>
      </c>
      <c r="I1468">
        <v>36</v>
      </c>
      <c r="J1468">
        <v>51</v>
      </c>
      <c r="K1468">
        <v>0</v>
      </c>
      <c r="L1468" s="1">
        <v>45810</v>
      </c>
      <c r="M1468">
        <v>2.21</v>
      </c>
      <c r="O1468">
        <v>4640011885508</v>
      </c>
      <c r="Q1468" t="s">
        <v>1544</v>
      </c>
      <c r="S1468">
        <v>10</v>
      </c>
      <c r="U1468" t="s">
        <v>16354</v>
      </c>
      <c r="V1468" t="s">
        <v>16239</v>
      </c>
      <c r="Y1468">
        <v>9401790009</v>
      </c>
      <c r="Z1468" t="s">
        <v>16443</v>
      </c>
      <c r="AA1468" t="s">
        <v>16444</v>
      </c>
      <c r="AB1468">
        <v>1616</v>
      </c>
      <c r="AC1468">
        <v>1347</v>
      </c>
      <c r="AD1468" t="s">
        <v>3841</v>
      </c>
      <c r="AE1468">
        <v>0</v>
      </c>
      <c r="AF1468">
        <v>4</v>
      </c>
      <c r="AG1468" t="s">
        <v>16445</v>
      </c>
      <c r="AH1468" t="s">
        <v>16446</v>
      </c>
      <c r="AI1468" t="s">
        <v>16447</v>
      </c>
      <c r="AJ1468" t="s">
        <v>16448</v>
      </c>
      <c r="AK1468" t="s">
        <v>16449</v>
      </c>
      <c r="AL1468" t="s">
        <v>16450</v>
      </c>
      <c r="AM1468" t="s">
        <v>16451</v>
      </c>
      <c r="AN1468" t="s">
        <v>16452</v>
      </c>
      <c r="AO1468" t="s">
        <v>16453</v>
      </c>
      <c r="AP1468" t="s">
        <v>16454</v>
      </c>
      <c r="AQ1468" t="s">
        <v>16455</v>
      </c>
    </row>
    <row r="1469" spans="1:43" x14ac:dyDescent="0.3">
      <c r="A1469" t="s">
        <v>16456</v>
      </c>
      <c r="B1469" t="str">
        <f>"0002744.25"</f>
        <v>0002744.25</v>
      </c>
      <c r="C1469" t="s">
        <v>428</v>
      </c>
      <c r="D1469" t="s">
        <v>305</v>
      </c>
      <c r="E1469">
        <v>70</v>
      </c>
      <c r="F1469">
        <v>340</v>
      </c>
      <c r="G1469">
        <v>620</v>
      </c>
      <c r="I1469">
        <v>36</v>
      </c>
      <c r="J1469">
        <v>57</v>
      </c>
      <c r="K1469">
        <v>0</v>
      </c>
      <c r="L1469" s="2">
        <v>32174</v>
      </c>
      <c r="M1469">
        <v>2.2999999999999998</v>
      </c>
      <c r="O1469">
        <v>4640011885546</v>
      </c>
      <c r="Q1469" t="s">
        <v>1544</v>
      </c>
      <c r="S1469">
        <v>10</v>
      </c>
      <c r="U1469" t="s">
        <v>16457</v>
      </c>
      <c r="V1469" t="s">
        <v>16239</v>
      </c>
      <c r="Y1469">
        <v>9401790009</v>
      </c>
      <c r="Z1469" t="s">
        <v>16458</v>
      </c>
      <c r="AA1469" t="s">
        <v>16459</v>
      </c>
      <c r="AB1469">
        <v>1669</v>
      </c>
      <c r="AC1469">
        <v>1391</v>
      </c>
      <c r="AD1469" t="s">
        <v>3841</v>
      </c>
      <c r="AE1469">
        <v>0</v>
      </c>
      <c r="AF1469">
        <v>0</v>
      </c>
      <c r="AG1469" t="s">
        <v>16460</v>
      </c>
      <c r="AH1469" t="s">
        <v>16461</v>
      </c>
      <c r="AI1469" t="s">
        <v>16462</v>
      </c>
      <c r="AJ1469" t="s">
        <v>16463</v>
      </c>
      <c r="AK1469" t="s">
        <v>16464</v>
      </c>
      <c r="AL1469" t="s">
        <v>16465</v>
      </c>
      <c r="AM1469" t="s">
        <v>16466</v>
      </c>
      <c r="AN1469" t="s">
        <v>16467</v>
      </c>
      <c r="AO1469" t="s">
        <v>16468</v>
      </c>
      <c r="AP1469" t="s">
        <v>16469</v>
      </c>
    </row>
    <row r="1470" spans="1:43" x14ac:dyDescent="0.3">
      <c r="A1470" t="s">
        <v>16470</v>
      </c>
      <c r="B1470" t="str">
        <f>"0002744.26"</f>
        <v>0002744.26</v>
      </c>
      <c r="C1470" t="s">
        <v>527</v>
      </c>
      <c r="D1470" t="s">
        <v>305</v>
      </c>
      <c r="E1470">
        <v>70</v>
      </c>
      <c r="F1470">
        <v>340</v>
      </c>
      <c r="G1470">
        <v>620</v>
      </c>
      <c r="I1470">
        <v>36</v>
      </c>
      <c r="J1470">
        <v>57</v>
      </c>
      <c r="K1470">
        <v>0</v>
      </c>
      <c r="L1470" s="2">
        <v>32174</v>
      </c>
      <c r="M1470">
        <v>2.2999999999999998</v>
      </c>
      <c r="O1470">
        <v>4640011885560</v>
      </c>
      <c r="Q1470" t="s">
        <v>1544</v>
      </c>
      <c r="S1470">
        <v>10</v>
      </c>
      <c r="U1470" t="s">
        <v>16457</v>
      </c>
      <c r="V1470" t="s">
        <v>16239</v>
      </c>
      <c r="Y1470">
        <v>9401790009</v>
      </c>
      <c r="Z1470" t="s">
        <v>16471</v>
      </c>
      <c r="AA1470" t="s">
        <v>16472</v>
      </c>
      <c r="AB1470">
        <v>1669</v>
      </c>
      <c r="AC1470">
        <v>1391</v>
      </c>
      <c r="AD1470" t="s">
        <v>3841</v>
      </c>
      <c r="AE1470">
        <v>0</v>
      </c>
      <c r="AF1470">
        <v>3</v>
      </c>
      <c r="AG1470" t="s">
        <v>16473</v>
      </c>
      <c r="AH1470" t="s">
        <v>16474</v>
      </c>
      <c r="AI1470" t="s">
        <v>16475</v>
      </c>
      <c r="AJ1470" t="s">
        <v>16476</v>
      </c>
      <c r="AK1470" t="s">
        <v>16477</v>
      </c>
      <c r="AL1470" t="s">
        <v>16478</v>
      </c>
      <c r="AM1470" t="s">
        <v>16479</v>
      </c>
      <c r="AN1470" t="s">
        <v>16480</v>
      </c>
      <c r="AO1470" t="s">
        <v>16481</v>
      </c>
      <c r="AP1470" t="s">
        <v>16482</v>
      </c>
      <c r="AQ1470" t="s">
        <v>16483</v>
      </c>
    </row>
    <row r="1471" spans="1:43" x14ac:dyDescent="0.3">
      <c r="A1471" t="s">
        <v>16484</v>
      </c>
      <c r="B1471" t="str">
        <f>"0002744.27"</f>
        <v>0002744.27</v>
      </c>
      <c r="C1471" t="s">
        <v>1901</v>
      </c>
      <c r="D1471" t="s">
        <v>305</v>
      </c>
      <c r="E1471">
        <v>70</v>
      </c>
      <c r="F1471">
        <v>340</v>
      </c>
      <c r="G1471">
        <v>620</v>
      </c>
      <c r="I1471">
        <v>36</v>
      </c>
      <c r="J1471">
        <v>57</v>
      </c>
      <c r="K1471">
        <v>0</v>
      </c>
      <c r="L1471" s="2">
        <v>32174</v>
      </c>
      <c r="M1471">
        <v>2.2999999999999998</v>
      </c>
      <c r="O1471">
        <v>4640011885607</v>
      </c>
      <c r="Q1471" t="s">
        <v>1544</v>
      </c>
      <c r="S1471">
        <v>10</v>
      </c>
      <c r="U1471" t="s">
        <v>16457</v>
      </c>
      <c r="V1471" t="s">
        <v>16239</v>
      </c>
      <c r="Y1471">
        <v>9401790009</v>
      </c>
      <c r="Z1471" t="s">
        <v>16485</v>
      </c>
      <c r="AA1471" t="s">
        <v>16486</v>
      </c>
      <c r="AB1471">
        <v>1669</v>
      </c>
      <c r="AC1471">
        <v>1391</v>
      </c>
      <c r="AD1471" t="s">
        <v>3841</v>
      </c>
      <c r="AE1471">
        <v>0</v>
      </c>
      <c r="AF1471">
        <v>4</v>
      </c>
      <c r="AG1471" t="s">
        <v>16487</v>
      </c>
      <c r="AH1471" t="s">
        <v>16488</v>
      </c>
      <c r="AI1471" t="s">
        <v>16489</v>
      </c>
      <c r="AJ1471" t="s">
        <v>16490</v>
      </c>
      <c r="AK1471" t="s">
        <v>16491</v>
      </c>
      <c r="AL1471" t="s">
        <v>16492</v>
      </c>
      <c r="AM1471" t="s">
        <v>16493</v>
      </c>
      <c r="AN1471" t="s">
        <v>16494</v>
      </c>
      <c r="AO1471" t="s">
        <v>16495</v>
      </c>
      <c r="AP1471" t="s">
        <v>16496</v>
      </c>
    </row>
    <row r="1472" spans="1:43" x14ac:dyDescent="0.3">
      <c r="A1472" t="s">
        <v>16497</v>
      </c>
      <c r="B1472" t="str">
        <f>"0002744.28"</f>
        <v>0002744.28</v>
      </c>
      <c r="C1472" t="s">
        <v>16284</v>
      </c>
      <c r="D1472" t="s">
        <v>305</v>
      </c>
      <c r="E1472">
        <v>70</v>
      </c>
      <c r="F1472">
        <v>340</v>
      </c>
      <c r="G1472">
        <v>620</v>
      </c>
      <c r="I1472">
        <v>36</v>
      </c>
      <c r="J1472">
        <v>57</v>
      </c>
      <c r="K1472">
        <v>0</v>
      </c>
      <c r="L1472" s="2">
        <v>32174</v>
      </c>
      <c r="M1472">
        <v>2.2999999999999998</v>
      </c>
      <c r="O1472">
        <v>4640011885577</v>
      </c>
      <c r="Q1472" t="s">
        <v>1544</v>
      </c>
      <c r="S1472">
        <v>10</v>
      </c>
      <c r="U1472" t="s">
        <v>16457</v>
      </c>
      <c r="V1472" t="s">
        <v>16239</v>
      </c>
      <c r="Y1472">
        <v>9401790009</v>
      </c>
      <c r="Z1472" t="s">
        <v>16498</v>
      </c>
      <c r="AA1472" t="s">
        <v>16499</v>
      </c>
      <c r="AB1472">
        <v>1669</v>
      </c>
      <c r="AC1472">
        <v>1391</v>
      </c>
      <c r="AD1472" t="s">
        <v>3841</v>
      </c>
      <c r="AE1472">
        <v>0</v>
      </c>
      <c r="AF1472">
        <v>0</v>
      </c>
      <c r="AG1472" t="s">
        <v>16500</v>
      </c>
      <c r="AH1472" t="s">
        <v>16501</v>
      </c>
      <c r="AI1472" t="s">
        <v>16502</v>
      </c>
      <c r="AJ1472" t="s">
        <v>16503</v>
      </c>
      <c r="AK1472" t="s">
        <v>16504</v>
      </c>
      <c r="AL1472" t="s">
        <v>16505</v>
      </c>
      <c r="AM1472" t="s">
        <v>16506</v>
      </c>
      <c r="AN1472" t="s">
        <v>16507</v>
      </c>
      <c r="AO1472" t="s">
        <v>16508</v>
      </c>
      <c r="AP1472" t="s">
        <v>16509</v>
      </c>
    </row>
    <row r="1473" spans="1:43" x14ac:dyDescent="0.3">
      <c r="A1473" t="s">
        <v>16510</v>
      </c>
      <c r="B1473" t="str">
        <f>"0002744.29"</f>
        <v>0002744.29</v>
      </c>
      <c r="C1473" t="s">
        <v>7725</v>
      </c>
      <c r="D1473" t="s">
        <v>305</v>
      </c>
      <c r="E1473">
        <v>70</v>
      </c>
      <c r="F1473">
        <v>340</v>
      </c>
      <c r="G1473">
        <v>620</v>
      </c>
      <c r="I1473">
        <v>36</v>
      </c>
      <c r="J1473">
        <v>57</v>
      </c>
      <c r="K1473">
        <v>0</v>
      </c>
      <c r="L1473" s="2">
        <v>32174</v>
      </c>
      <c r="M1473">
        <v>2.2999999999999998</v>
      </c>
      <c r="O1473">
        <v>4640011885553</v>
      </c>
      <c r="Q1473" t="s">
        <v>1544</v>
      </c>
      <c r="S1473">
        <v>10</v>
      </c>
      <c r="U1473" t="s">
        <v>16457</v>
      </c>
      <c r="V1473" t="s">
        <v>16239</v>
      </c>
      <c r="Y1473">
        <v>9401790009</v>
      </c>
      <c r="Z1473" t="s">
        <v>16511</v>
      </c>
      <c r="AA1473" t="s">
        <v>16512</v>
      </c>
      <c r="AB1473">
        <v>1669</v>
      </c>
      <c r="AC1473">
        <v>1391</v>
      </c>
      <c r="AD1473" t="s">
        <v>3841</v>
      </c>
      <c r="AE1473">
        <v>0</v>
      </c>
      <c r="AF1473">
        <v>0</v>
      </c>
      <c r="AG1473" t="s">
        <v>16513</v>
      </c>
      <c r="AH1473" t="s">
        <v>16514</v>
      </c>
      <c r="AI1473" t="s">
        <v>16515</v>
      </c>
      <c r="AJ1473" t="s">
        <v>16516</v>
      </c>
      <c r="AK1473" t="s">
        <v>16517</v>
      </c>
      <c r="AL1473" t="s">
        <v>16518</v>
      </c>
      <c r="AM1473" t="s">
        <v>16519</v>
      </c>
      <c r="AN1473" t="s">
        <v>16520</v>
      </c>
      <c r="AO1473" t="s">
        <v>16521</v>
      </c>
      <c r="AP1473" t="s">
        <v>16522</v>
      </c>
    </row>
    <row r="1474" spans="1:43" x14ac:dyDescent="0.3">
      <c r="A1474" t="s">
        <v>16523</v>
      </c>
      <c r="B1474" t="str">
        <f>"0002744.30"</f>
        <v>0002744.30</v>
      </c>
      <c r="C1474" t="s">
        <v>16312</v>
      </c>
      <c r="D1474" t="s">
        <v>305</v>
      </c>
      <c r="E1474">
        <v>70</v>
      </c>
      <c r="F1474">
        <v>340</v>
      </c>
      <c r="G1474">
        <v>620</v>
      </c>
      <c r="I1474">
        <v>36</v>
      </c>
      <c r="J1474">
        <v>57</v>
      </c>
      <c r="K1474">
        <v>0</v>
      </c>
      <c r="L1474" s="2">
        <v>32174</v>
      </c>
      <c r="M1474">
        <v>2.2999999999999998</v>
      </c>
      <c r="O1474">
        <v>4640011885614</v>
      </c>
      <c r="Q1474" t="s">
        <v>1544</v>
      </c>
      <c r="S1474">
        <v>10</v>
      </c>
      <c r="U1474" t="s">
        <v>16457</v>
      </c>
      <c r="V1474" t="s">
        <v>16239</v>
      </c>
      <c r="Y1474">
        <v>9401790009</v>
      </c>
      <c r="Z1474" t="s">
        <v>16524</v>
      </c>
      <c r="AA1474" t="s">
        <v>16525</v>
      </c>
      <c r="AB1474">
        <v>1669</v>
      </c>
      <c r="AC1474">
        <v>1391</v>
      </c>
      <c r="AD1474" t="s">
        <v>3841</v>
      </c>
      <c r="AE1474">
        <v>0</v>
      </c>
      <c r="AF1474">
        <v>10</v>
      </c>
      <c r="AG1474" t="s">
        <v>16526</v>
      </c>
      <c r="AH1474" t="s">
        <v>16527</v>
      </c>
      <c r="AI1474" t="s">
        <v>16528</v>
      </c>
      <c r="AJ1474" t="s">
        <v>16529</v>
      </c>
      <c r="AK1474" t="s">
        <v>16530</v>
      </c>
      <c r="AL1474" t="s">
        <v>16531</v>
      </c>
      <c r="AM1474" t="s">
        <v>16532</v>
      </c>
      <c r="AN1474" t="s">
        <v>16533</v>
      </c>
      <c r="AO1474" t="s">
        <v>16534</v>
      </c>
      <c r="AP1474" t="s">
        <v>16535</v>
      </c>
    </row>
    <row r="1475" spans="1:43" x14ac:dyDescent="0.3">
      <c r="A1475" t="s">
        <v>16536</v>
      </c>
      <c r="B1475" t="str">
        <f>"0002744.31"</f>
        <v>0002744.31</v>
      </c>
      <c r="C1475" t="s">
        <v>16326</v>
      </c>
      <c r="D1475" t="s">
        <v>305</v>
      </c>
      <c r="E1475">
        <v>70</v>
      </c>
      <c r="F1475">
        <v>340</v>
      </c>
      <c r="G1475">
        <v>620</v>
      </c>
      <c r="I1475">
        <v>36</v>
      </c>
      <c r="J1475">
        <v>57</v>
      </c>
      <c r="K1475">
        <v>0</v>
      </c>
      <c r="L1475" s="2">
        <v>32174</v>
      </c>
      <c r="M1475">
        <v>2.2999999999999998</v>
      </c>
      <c r="O1475">
        <v>4640011885584</v>
      </c>
      <c r="Q1475" t="s">
        <v>1544</v>
      </c>
      <c r="S1475">
        <v>10</v>
      </c>
      <c r="U1475" t="s">
        <v>16457</v>
      </c>
      <c r="V1475" t="s">
        <v>16239</v>
      </c>
      <c r="Y1475">
        <v>9401790009</v>
      </c>
      <c r="Z1475" t="s">
        <v>16537</v>
      </c>
      <c r="AA1475" t="s">
        <v>16538</v>
      </c>
      <c r="AB1475">
        <v>1669</v>
      </c>
      <c r="AC1475">
        <v>1391</v>
      </c>
      <c r="AD1475" t="s">
        <v>3841</v>
      </c>
      <c r="AE1475">
        <v>0</v>
      </c>
      <c r="AF1475">
        <v>0</v>
      </c>
      <c r="AG1475" t="s">
        <v>16539</v>
      </c>
      <c r="AH1475" t="s">
        <v>16540</v>
      </c>
      <c r="AI1475" t="s">
        <v>16541</v>
      </c>
      <c r="AJ1475" t="s">
        <v>16542</v>
      </c>
      <c r="AK1475" t="s">
        <v>16543</v>
      </c>
      <c r="AL1475" t="s">
        <v>16544</v>
      </c>
      <c r="AM1475" t="s">
        <v>16545</v>
      </c>
      <c r="AN1475" t="s">
        <v>16546</v>
      </c>
      <c r="AO1475" t="s">
        <v>16547</v>
      </c>
      <c r="AP1475" t="s">
        <v>16548</v>
      </c>
    </row>
    <row r="1476" spans="1:43" x14ac:dyDescent="0.3">
      <c r="A1476" t="s">
        <v>16549</v>
      </c>
      <c r="B1476" t="str">
        <f>"0002744.32"</f>
        <v>0002744.32</v>
      </c>
      <c r="C1476" t="s">
        <v>16340</v>
      </c>
      <c r="D1476" t="s">
        <v>305</v>
      </c>
      <c r="E1476">
        <v>70</v>
      </c>
      <c r="F1476">
        <v>340</v>
      </c>
      <c r="G1476">
        <v>620</v>
      </c>
      <c r="I1476">
        <v>36</v>
      </c>
      <c r="J1476">
        <v>57</v>
      </c>
      <c r="K1476">
        <v>0</v>
      </c>
      <c r="L1476" s="2">
        <v>32174</v>
      </c>
      <c r="M1476">
        <v>2.2999999999999998</v>
      </c>
      <c r="O1476">
        <v>4640011885591</v>
      </c>
      <c r="Q1476" t="s">
        <v>1544</v>
      </c>
      <c r="S1476">
        <v>10</v>
      </c>
      <c r="U1476" t="s">
        <v>16457</v>
      </c>
      <c r="V1476" t="s">
        <v>16239</v>
      </c>
      <c r="Y1476">
        <v>9401790009</v>
      </c>
      <c r="Z1476" t="s">
        <v>16550</v>
      </c>
      <c r="AA1476" t="s">
        <v>16551</v>
      </c>
      <c r="AB1476">
        <v>1669</v>
      </c>
      <c r="AC1476">
        <v>1391</v>
      </c>
      <c r="AD1476" t="s">
        <v>3841</v>
      </c>
      <c r="AE1476">
        <v>0</v>
      </c>
      <c r="AF1476">
        <v>0</v>
      </c>
      <c r="AG1476" t="s">
        <v>16552</v>
      </c>
      <c r="AH1476" t="s">
        <v>16553</v>
      </c>
      <c r="AI1476" t="s">
        <v>16554</v>
      </c>
      <c r="AJ1476" t="s">
        <v>16555</v>
      </c>
      <c r="AK1476" t="s">
        <v>16556</v>
      </c>
      <c r="AL1476" t="s">
        <v>16557</v>
      </c>
      <c r="AM1476" t="s">
        <v>16558</v>
      </c>
      <c r="AN1476" t="s">
        <v>16559</v>
      </c>
      <c r="AO1476" t="s">
        <v>16560</v>
      </c>
      <c r="AP1476" t="s">
        <v>16561</v>
      </c>
      <c r="AQ1476" t="s">
        <v>16562</v>
      </c>
    </row>
    <row r="1477" spans="1:43" x14ac:dyDescent="0.3">
      <c r="A1477" t="s">
        <v>16563</v>
      </c>
      <c r="B1477" t="str">
        <f>"0002742.24"</f>
        <v>0002742.24</v>
      </c>
      <c r="C1477" t="s">
        <v>6940</v>
      </c>
      <c r="D1477" t="s">
        <v>305</v>
      </c>
      <c r="E1477">
        <v>65</v>
      </c>
      <c r="F1477">
        <v>290</v>
      </c>
      <c r="G1477">
        <v>550</v>
      </c>
      <c r="I1477">
        <v>30</v>
      </c>
      <c r="J1477">
        <v>45</v>
      </c>
      <c r="K1477">
        <v>0</v>
      </c>
      <c r="L1477" s="2">
        <v>46784</v>
      </c>
      <c r="M1477">
        <v>1.93</v>
      </c>
      <c r="O1477">
        <v>4640011885447</v>
      </c>
      <c r="Q1477" t="s">
        <v>1544</v>
      </c>
      <c r="S1477">
        <v>10</v>
      </c>
      <c r="U1477" t="s">
        <v>16254</v>
      </c>
      <c r="V1477" t="s">
        <v>16239</v>
      </c>
      <c r="Y1477">
        <v>9401790009</v>
      </c>
      <c r="Z1477" t="s">
        <v>16564</v>
      </c>
      <c r="AA1477" t="s">
        <v>16565</v>
      </c>
      <c r="AB1477">
        <v>1564</v>
      </c>
      <c r="AC1477">
        <v>1303</v>
      </c>
      <c r="AD1477" t="s">
        <v>3841</v>
      </c>
      <c r="AE1477">
        <v>0</v>
      </c>
      <c r="AF1477">
        <v>5</v>
      </c>
      <c r="AG1477" t="s">
        <v>16566</v>
      </c>
      <c r="AH1477" t="s">
        <v>16567</v>
      </c>
      <c r="AI1477" t="s">
        <v>16568</v>
      </c>
      <c r="AJ1477" t="s">
        <v>16569</v>
      </c>
      <c r="AK1477" t="s">
        <v>16570</v>
      </c>
      <c r="AL1477" t="s">
        <v>16571</v>
      </c>
      <c r="AM1477" t="s">
        <v>16572</v>
      </c>
      <c r="AN1477" t="s">
        <v>16573</v>
      </c>
      <c r="AO1477" t="s">
        <v>16574</v>
      </c>
      <c r="AP1477" t="s">
        <v>16575</v>
      </c>
      <c r="AQ1477" t="s">
        <v>16576</v>
      </c>
    </row>
    <row r="1478" spans="1:43" x14ac:dyDescent="0.3">
      <c r="A1478" t="s">
        <v>16577</v>
      </c>
      <c r="B1478" t="str">
        <f>"0002743.24"</f>
        <v>0002743.24</v>
      </c>
      <c r="C1478" t="s">
        <v>6940</v>
      </c>
      <c r="D1478" t="s">
        <v>305</v>
      </c>
      <c r="E1478">
        <v>65</v>
      </c>
      <c r="F1478">
        <v>330</v>
      </c>
      <c r="G1478">
        <v>560</v>
      </c>
      <c r="I1478">
        <v>36</v>
      </c>
      <c r="J1478">
        <v>51</v>
      </c>
      <c r="K1478">
        <v>0</v>
      </c>
      <c r="L1478" s="1">
        <v>45810</v>
      </c>
      <c r="M1478">
        <v>2.21</v>
      </c>
      <c r="O1478">
        <v>4640011885539</v>
      </c>
      <c r="Q1478" t="s">
        <v>1544</v>
      </c>
      <c r="S1478">
        <v>10</v>
      </c>
      <c r="U1478" t="s">
        <v>16354</v>
      </c>
      <c r="V1478" t="s">
        <v>16239</v>
      </c>
      <c r="Y1478">
        <v>9401790009</v>
      </c>
      <c r="Z1478" t="s">
        <v>16578</v>
      </c>
      <c r="AA1478" t="s">
        <v>16579</v>
      </c>
      <c r="AB1478">
        <v>1616</v>
      </c>
      <c r="AC1478">
        <v>1347</v>
      </c>
      <c r="AD1478" t="s">
        <v>3841</v>
      </c>
      <c r="AE1478">
        <v>0</v>
      </c>
      <c r="AF1478">
        <v>2</v>
      </c>
      <c r="AG1478" t="s">
        <v>16580</v>
      </c>
      <c r="AH1478" t="s">
        <v>16581</v>
      </c>
      <c r="AI1478" t="s">
        <v>16582</v>
      </c>
      <c r="AJ1478" t="s">
        <v>16583</v>
      </c>
      <c r="AK1478" t="s">
        <v>16584</v>
      </c>
      <c r="AL1478" t="s">
        <v>16585</v>
      </c>
      <c r="AM1478" t="s">
        <v>16586</v>
      </c>
      <c r="AN1478" t="s">
        <v>16587</v>
      </c>
      <c r="AO1478" t="s">
        <v>16588</v>
      </c>
      <c r="AP1478" t="s">
        <v>16589</v>
      </c>
    </row>
    <row r="1479" spans="1:43" x14ac:dyDescent="0.3">
      <c r="A1479" t="s">
        <v>16590</v>
      </c>
      <c r="B1479" t="str">
        <f>"0002744.24"</f>
        <v>0002744.24</v>
      </c>
      <c r="C1479" t="s">
        <v>6940</v>
      </c>
      <c r="D1479" t="s">
        <v>305</v>
      </c>
      <c r="E1479">
        <v>70</v>
      </c>
      <c r="F1479">
        <v>340</v>
      </c>
      <c r="G1479">
        <v>620</v>
      </c>
      <c r="I1479">
        <v>36</v>
      </c>
      <c r="J1479">
        <v>57</v>
      </c>
      <c r="K1479">
        <v>0</v>
      </c>
      <c r="L1479" s="2">
        <v>32174</v>
      </c>
      <c r="M1479">
        <v>2.2999999999999998</v>
      </c>
      <c r="O1479">
        <v>4640011885621</v>
      </c>
      <c r="Q1479" t="s">
        <v>1544</v>
      </c>
      <c r="S1479">
        <v>10</v>
      </c>
      <c r="U1479" t="s">
        <v>16457</v>
      </c>
      <c r="V1479" t="s">
        <v>16239</v>
      </c>
      <c r="Y1479">
        <v>9401790009</v>
      </c>
      <c r="Z1479" t="s">
        <v>16591</v>
      </c>
      <c r="AA1479" t="s">
        <v>16592</v>
      </c>
      <c r="AB1479">
        <v>1669</v>
      </c>
      <c r="AC1479">
        <v>1391</v>
      </c>
      <c r="AD1479" t="s">
        <v>3841</v>
      </c>
      <c r="AE1479">
        <v>0</v>
      </c>
      <c r="AF1479">
        <v>0</v>
      </c>
      <c r="AG1479" t="s">
        <v>16593</v>
      </c>
      <c r="AH1479" t="s">
        <v>16594</v>
      </c>
      <c r="AI1479" t="s">
        <v>16595</v>
      </c>
      <c r="AJ1479" t="s">
        <v>16596</v>
      </c>
      <c r="AK1479" t="s">
        <v>16597</v>
      </c>
      <c r="AL1479" t="s">
        <v>16598</v>
      </c>
      <c r="AM1479" t="s">
        <v>16599</v>
      </c>
      <c r="AN1479" t="s">
        <v>16600</v>
      </c>
      <c r="AO1479" t="s">
        <v>16601</v>
      </c>
      <c r="AP1479" t="s">
        <v>16602</v>
      </c>
      <c r="AQ1479" t="s">
        <v>16603</v>
      </c>
    </row>
    <row r="1480" spans="1:43" x14ac:dyDescent="0.3">
      <c r="A1480" t="s">
        <v>16604</v>
      </c>
      <c r="B1480" t="str">
        <f>"0003152"</f>
        <v>0003152</v>
      </c>
      <c r="C1480" t="s">
        <v>345</v>
      </c>
      <c r="D1480" t="s">
        <v>280</v>
      </c>
      <c r="E1480">
        <v>150</v>
      </c>
      <c r="F1480">
        <v>210</v>
      </c>
      <c r="G1480">
        <v>310</v>
      </c>
      <c r="K1480">
        <v>0</v>
      </c>
      <c r="L1480" t="s">
        <v>16605</v>
      </c>
      <c r="M1480">
        <v>0.71</v>
      </c>
      <c r="O1480">
        <v>4670130103375</v>
      </c>
      <c r="Q1480" t="s">
        <v>1544</v>
      </c>
      <c r="S1480">
        <v>20</v>
      </c>
      <c r="U1480" t="s">
        <v>16606</v>
      </c>
      <c r="V1480" t="s">
        <v>16607</v>
      </c>
      <c r="Y1480">
        <v>4415101000</v>
      </c>
      <c r="Z1480" t="s">
        <v>16608</v>
      </c>
      <c r="AA1480" t="s">
        <v>16609</v>
      </c>
      <c r="AB1480">
        <v>625</v>
      </c>
      <c r="AC1480">
        <v>521</v>
      </c>
      <c r="AD1480" t="s">
        <v>15518</v>
      </c>
      <c r="AE1480">
        <v>0</v>
      </c>
      <c r="AF1480">
        <v>7</v>
      </c>
      <c r="AG1480" t="s">
        <v>16610</v>
      </c>
      <c r="AH1480" t="s">
        <v>16611</v>
      </c>
      <c r="AI1480" t="s">
        <v>16612</v>
      </c>
      <c r="AJ1480" t="s">
        <v>16613</v>
      </c>
      <c r="AK1480" t="s">
        <v>16614</v>
      </c>
    </row>
    <row r="1481" spans="1:43" x14ac:dyDescent="0.3">
      <c r="A1481" t="s">
        <v>16615</v>
      </c>
      <c r="B1481" t="str">
        <f>"0003153"</f>
        <v>0003153</v>
      </c>
      <c r="C1481" t="s">
        <v>345</v>
      </c>
      <c r="D1481" t="s">
        <v>280</v>
      </c>
      <c r="E1481">
        <v>150</v>
      </c>
      <c r="F1481">
        <v>180</v>
      </c>
      <c r="G1481">
        <v>240</v>
      </c>
      <c r="K1481">
        <v>0</v>
      </c>
      <c r="L1481" t="s">
        <v>16616</v>
      </c>
      <c r="M1481">
        <v>0.56000000000000005</v>
      </c>
      <c r="O1481">
        <v>4670130103405</v>
      </c>
      <c r="Q1481" t="s">
        <v>1544</v>
      </c>
      <c r="S1481">
        <v>20</v>
      </c>
      <c r="U1481" t="s">
        <v>16606</v>
      </c>
      <c r="V1481" t="s">
        <v>16607</v>
      </c>
      <c r="Y1481">
        <v>4415101000</v>
      </c>
      <c r="Z1481" t="s">
        <v>16617</v>
      </c>
      <c r="AA1481" t="s">
        <v>16618</v>
      </c>
      <c r="AB1481">
        <v>585</v>
      </c>
      <c r="AC1481">
        <v>488</v>
      </c>
      <c r="AD1481" t="s">
        <v>15518</v>
      </c>
      <c r="AE1481">
        <v>0</v>
      </c>
      <c r="AF1481">
        <v>3</v>
      </c>
      <c r="AG1481" t="s">
        <v>16619</v>
      </c>
      <c r="AH1481" t="s">
        <v>16620</v>
      </c>
      <c r="AI1481" t="s">
        <v>16621</v>
      </c>
      <c r="AJ1481" t="s">
        <v>16622</v>
      </c>
      <c r="AK1481" t="s">
        <v>16623</v>
      </c>
    </row>
    <row r="1482" spans="1:43" x14ac:dyDescent="0.3">
      <c r="A1482" t="s">
        <v>16624</v>
      </c>
      <c r="B1482" t="str">
        <f>"0003154"</f>
        <v>0003154</v>
      </c>
      <c r="C1482" t="s">
        <v>345</v>
      </c>
      <c r="D1482" t="s">
        <v>280</v>
      </c>
      <c r="E1482">
        <v>150</v>
      </c>
      <c r="F1482">
        <v>160</v>
      </c>
      <c r="G1482">
        <v>170</v>
      </c>
      <c r="K1482">
        <v>0</v>
      </c>
      <c r="L1482" t="s">
        <v>16625</v>
      </c>
      <c r="M1482">
        <v>0.45</v>
      </c>
      <c r="O1482">
        <v>4670130103436</v>
      </c>
      <c r="Q1482" t="s">
        <v>1544</v>
      </c>
      <c r="S1482">
        <v>20</v>
      </c>
      <c r="U1482" t="s">
        <v>16606</v>
      </c>
      <c r="V1482" t="s">
        <v>16607</v>
      </c>
      <c r="Y1482">
        <v>4415101000</v>
      </c>
      <c r="Z1482" t="s">
        <v>16626</v>
      </c>
      <c r="AA1482" t="s">
        <v>16627</v>
      </c>
      <c r="AB1482">
        <v>550</v>
      </c>
      <c r="AC1482">
        <v>458</v>
      </c>
      <c r="AD1482" t="s">
        <v>15518</v>
      </c>
      <c r="AE1482">
        <v>0</v>
      </c>
      <c r="AF1482">
        <v>9</v>
      </c>
      <c r="AG1482" t="s">
        <v>16628</v>
      </c>
      <c r="AH1482" t="s">
        <v>16629</v>
      </c>
      <c r="AI1482" t="s">
        <v>16630</v>
      </c>
      <c r="AJ1482" t="s">
        <v>16631</v>
      </c>
    </row>
    <row r="1483" spans="1:43" x14ac:dyDescent="0.3">
      <c r="A1483" t="s">
        <v>16632</v>
      </c>
      <c r="B1483" t="str">
        <f>"0003155"</f>
        <v>0003155</v>
      </c>
      <c r="C1483" t="s">
        <v>345</v>
      </c>
      <c r="D1483" t="s">
        <v>280</v>
      </c>
      <c r="E1483">
        <v>150</v>
      </c>
      <c r="F1483">
        <v>260</v>
      </c>
      <c r="G1483">
        <v>610</v>
      </c>
      <c r="K1483">
        <v>0</v>
      </c>
      <c r="L1483" s="2">
        <v>27030</v>
      </c>
      <c r="M1483">
        <v>1.34</v>
      </c>
      <c r="O1483">
        <v>4670130103467</v>
      </c>
      <c r="Q1483" t="s">
        <v>1544</v>
      </c>
      <c r="S1483">
        <v>20</v>
      </c>
      <c r="U1483" t="s">
        <v>16606</v>
      </c>
      <c r="V1483" t="s">
        <v>16607</v>
      </c>
      <c r="Y1483">
        <v>4415101000</v>
      </c>
      <c r="Z1483" t="s">
        <v>16633</v>
      </c>
      <c r="AA1483" t="s">
        <v>16634</v>
      </c>
      <c r="AB1483">
        <v>885</v>
      </c>
      <c r="AC1483">
        <v>738</v>
      </c>
      <c r="AD1483" t="s">
        <v>15518</v>
      </c>
      <c r="AE1483">
        <v>0</v>
      </c>
      <c r="AF1483">
        <v>5</v>
      </c>
      <c r="AG1483" t="s">
        <v>16635</v>
      </c>
      <c r="AH1483" t="s">
        <v>16636</v>
      </c>
      <c r="AI1483" t="s">
        <v>16637</v>
      </c>
      <c r="AJ1483" t="s">
        <v>16638</v>
      </c>
      <c r="AK1483" t="s">
        <v>16639</v>
      </c>
      <c r="AL1483" t="s">
        <v>16640</v>
      </c>
    </row>
    <row r="1484" spans="1:43" x14ac:dyDescent="0.3">
      <c r="A1484" t="s">
        <v>16641</v>
      </c>
      <c r="B1484" t="str">
        <f>"0003157"</f>
        <v>0003157</v>
      </c>
      <c r="C1484" t="s">
        <v>345</v>
      </c>
      <c r="D1484" t="s">
        <v>280</v>
      </c>
      <c r="E1484">
        <v>150</v>
      </c>
      <c r="F1484">
        <v>330</v>
      </c>
      <c r="G1484">
        <v>330</v>
      </c>
      <c r="K1484">
        <v>0</v>
      </c>
      <c r="L1484" s="1">
        <v>45717</v>
      </c>
      <c r="M1484">
        <v>0.99</v>
      </c>
      <c r="O1484">
        <v>4670130103528</v>
      </c>
      <c r="Q1484" t="s">
        <v>1544</v>
      </c>
      <c r="S1484">
        <v>20</v>
      </c>
      <c r="U1484" t="s">
        <v>16606</v>
      </c>
      <c r="V1484" t="s">
        <v>16607</v>
      </c>
      <c r="Y1484">
        <v>4415101000</v>
      </c>
      <c r="Z1484" t="s">
        <v>16642</v>
      </c>
      <c r="AA1484" t="s">
        <v>16643</v>
      </c>
      <c r="AB1484">
        <v>700</v>
      </c>
      <c r="AC1484">
        <v>583</v>
      </c>
      <c r="AD1484" t="s">
        <v>15518</v>
      </c>
      <c r="AE1484">
        <v>0</v>
      </c>
      <c r="AF1484">
        <v>5</v>
      </c>
      <c r="AG1484" t="s">
        <v>16644</v>
      </c>
      <c r="AH1484" t="s">
        <v>16645</v>
      </c>
      <c r="AI1484" t="s">
        <v>16646</v>
      </c>
      <c r="AJ1484" t="s">
        <v>16647</v>
      </c>
      <c r="AK1484" t="s">
        <v>16648</v>
      </c>
    </row>
    <row r="1485" spans="1:43" x14ac:dyDescent="0.3">
      <c r="A1485" t="s">
        <v>16649</v>
      </c>
      <c r="B1485" t="str">
        <f>"0003158"</f>
        <v>0003158</v>
      </c>
      <c r="C1485" t="s">
        <v>345</v>
      </c>
      <c r="D1485" t="s">
        <v>280</v>
      </c>
      <c r="E1485">
        <v>150</v>
      </c>
      <c r="F1485">
        <v>260</v>
      </c>
      <c r="G1485">
        <v>260</v>
      </c>
      <c r="K1485">
        <v>0</v>
      </c>
      <c r="L1485" t="s">
        <v>16650</v>
      </c>
      <c r="M1485">
        <v>0.72</v>
      </c>
      <c r="O1485">
        <v>4670130103559</v>
      </c>
      <c r="Q1485" t="s">
        <v>1544</v>
      </c>
      <c r="S1485">
        <v>20</v>
      </c>
      <c r="U1485" t="s">
        <v>16606</v>
      </c>
      <c r="V1485" t="s">
        <v>16607</v>
      </c>
      <c r="Y1485">
        <v>4415101000</v>
      </c>
      <c r="Z1485" t="s">
        <v>16651</v>
      </c>
      <c r="AA1485" t="s">
        <v>16652</v>
      </c>
      <c r="AB1485">
        <v>600</v>
      </c>
      <c r="AC1485">
        <v>500</v>
      </c>
      <c r="AD1485" t="s">
        <v>15518</v>
      </c>
      <c r="AE1485">
        <v>0</v>
      </c>
      <c r="AF1485">
        <v>2</v>
      </c>
      <c r="AG1485" t="s">
        <v>16653</v>
      </c>
      <c r="AH1485" t="s">
        <v>16654</v>
      </c>
      <c r="AI1485" t="s">
        <v>16655</v>
      </c>
      <c r="AJ1485" t="s">
        <v>16656</v>
      </c>
      <c r="AK1485" t="s">
        <v>16657</v>
      </c>
    </row>
    <row r="1486" spans="1:43" x14ac:dyDescent="0.3">
      <c r="A1486" t="s">
        <v>16658</v>
      </c>
      <c r="B1486" t="str">
        <f>"0003154-04"</f>
        <v>0003154-04</v>
      </c>
      <c r="C1486" t="s">
        <v>304</v>
      </c>
      <c r="D1486" t="s">
        <v>280</v>
      </c>
      <c r="E1486">
        <v>150</v>
      </c>
      <c r="F1486">
        <v>160</v>
      </c>
      <c r="G1486">
        <v>170</v>
      </c>
      <c r="K1486">
        <v>0</v>
      </c>
      <c r="L1486" t="s">
        <v>16625</v>
      </c>
      <c r="M1486">
        <v>0.45</v>
      </c>
      <c r="O1486">
        <v>4670130103443</v>
      </c>
      <c r="Q1486" t="s">
        <v>1544</v>
      </c>
      <c r="S1486">
        <v>20</v>
      </c>
      <c r="U1486" t="s">
        <v>16606</v>
      </c>
      <c r="V1486" t="s">
        <v>16607</v>
      </c>
      <c r="Y1486">
        <v>4415101000</v>
      </c>
      <c r="Z1486" t="s">
        <v>16659</v>
      </c>
      <c r="AA1486" t="s">
        <v>16660</v>
      </c>
      <c r="AB1486">
        <v>585</v>
      </c>
      <c r="AC1486">
        <v>488</v>
      </c>
      <c r="AD1486" t="s">
        <v>15518</v>
      </c>
      <c r="AE1486">
        <v>0</v>
      </c>
      <c r="AF1486">
        <v>5</v>
      </c>
      <c r="AG1486" t="s">
        <v>16661</v>
      </c>
      <c r="AH1486" t="s">
        <v>16662</v>
      </c>
      <c r="AI1486" t="s">
        <v>16663</v>
      </c>
      <c r="AJ1486" t="s">
        <v>16664</v>
      </c>
    </row>
    <row r="1487" spans="1:43" x14ac:dyDescent="0.3">
      <c r="A1487" t="s">
        <v>16665</v>
      </c>
      <c r="B1487" t="str">
        <f>"0003154-21"</f>
        <v>0003154-21</v>
      </c>
      <c r="C1487" t="s">
        <v>345</v>
      </c>
      <c r="D1487" t="s">
        <v>280</v>
      </c>
      <c r="E1487">
        <v>150</v>
      </c>
      <c r="F1487">
        <v>160</v>
      </c>
      <c r="G1487">
        <v>170</v>
      </c>
      <c r="K1487">
        <v>0</v>
      </c>
      <c r="L1487" t="s">
        <v>16625</v>
      </c>
      <c r="M1487">
        <v>0.45</v>
      </c>
      <c r="O1487">
        <v>4670130103450</v>
      </c>
      <c r="Q1487" t="s">
        <v>1544</v>
      </c>
      <c r="S1487">
        <v>20</v>
      </c>
      <c r="U1487" t="s">
        <v>16606</v>
      </c>
      <c r="V1487" t="s">
        <v>16607</v>
      </c>
      <c r="Y1487">
        <v>4415101000</v>
      </c>
      <c r="Z1487" t="s">
        <v>16666</v>
      </c>
      <c r="AA1487" t="s">
        <v>16667</v>
      </c>
      <c r="AB1487">
        <v>450</v>
      </c>
      <c r="AC1487">
        <v>375</v>
      </c>
      <c r="AD1487" t="s">
        <v>15518</v>
      </c>
      <c r="AE1487">
        <v>0</v>
      </c>
      <c r="AF1487">
        <v>5</v>
      </c>
      <c r="AG1487" t="s">
        <v>16668</v>
      </c>
      <c r="AH1487" t="s">
        <v>16669</v>
      </c>
      <c r="AI1487" t="s">
        <v>16670</v>
      </c>
      <c r="AJ1487" t="s">
        <v>16671</v>
      </c>
    </row>
    <row r="1488" spans="1:43" x14ac:dyDescent="0.3">
      <c r="A1488" t="s">
        <v>16672</v>
      </c>
      <c r="B1488" t="str">
        <f>"0003155-04"</f>
        <v>0003155-04</v>
      </c>
      <c r="C1488" t="s">
        <v>304</v>
      </c>
      <c r="D1488" t="s">
        <v>280</v>
      </c>
      <c r="E1488">
        <v>150</v>
      </c>
      <c r="F1488">
        <v>260</v>
      </c>
      <c r="G1488">
        <v>610</v>
      </c>
      <c r="K1488">
        <v>0</v>
      </c>
      <c r="L1488" s="2">
        <v>27030</v>
      </c>
      <c r="M1488">
        <v>1.34</v>
      </c>
      <c r="O1488">
        <v>4670130103474</v>
      </c>
      <c r="Q1488" t="s">
        <v>1544</v>
      </c>
      <c r="S1488">
        <v>20</v>
      </c>
      <c r="U1488" t="s">
        <v>16606</v>
      </c>
      <c r="V1488" t="s">
        <v>16607</v>
      </c>
      <c r="Y1488">
        <v>4415101000</v>
      </c>
      <c r="Z1488" t="s">
        <v>16673</v>
      </c>
      <c r="AA1488" t="s">
        <v>16674</v>
      </c>
      <c r="AB1488">
        <v>925</v>
      </c>
      <c r="AC1488">
        <v>771</v>
      </c>
      <c r="AD1488" t="s">
        <v>15518</v>
      </c>
      <c r="AE1488">
        <v>0</v>
      </c>
      <c r="AF1488">
        <v>0</v>
      </c>
      <c r="AG1488" t="s">
        <v>16675</v>
      </c>
      <c r="AH1488" t="s">
        <v>16676</v>
      </c>
      <c r="AI1488" t="s">
        <v>16677</v>
      </c>
      <c r="AJ1488" t="s">
        <v>16678</v>
      </c>
      <c r="AK1488" t="s">
        <v>16679</v>
      </c>
      <c r="AL1488" t="s">
        <v>16680</v>
      </c>
      <c r="AM1488" t="s">
        <v>16681</v>
      </c>
    </row>
    <row r="1489" spans="1:45" x14ac:dyDescent="0.3">
      <c r="A1489" t="s">
        <v>16682</v>
      </c>
      <c r="B1489" t="str">
        <f>"0003155-21"</f>
        <v>0003155-21</v>
      </c>
      <c r="C1489" t="s">
        <v>345</v>
      </c>
      <c r="D1489" t="s">
        <v>280</v>
      </c>
      <c r="E1489">
        <v>150</v>
      </c>
      <c r="F1489">
        <v>260</v>
      </c>
      <c r="G1489">
        <v>610</v>
      </c>
      <c r="K1489">
        <v>0</v>
      </c>
      <c r="L1489" s="2">
        <v>27030</v>
      </c>
      <c r="M1489">
        <v>1.34</v>
      </c>
      <c r="O1489">
        <v>4670130103481</v>
      </c>
      <c r="Q1489" t="s">
        <v>1544</v>
      </c>
      <c r="S1489">
        <v>20</v>
      </c>
      <c r="U1489" t="s">
        <v>16606</v>
      </c>
      <c r="V1489" t="s">
        <v>16607</v>
      </c>
      <c r="Y1489">
        <v>4415101000</v>
      </c>
      <c r="Z1489" t="s">
        <v>16683</v>
      </c>
      <c r="AA1489" t="s">
        <v>16684</v>
      </c>
      <c r="AB1489">
        <v>700</v>
      </c>
      <c r="AC1489">
        <v>583</v>
      </c>
      <c r="AD1489" t="s">
        <v>15518</v>
      </c>
      <c r="AE1489">
        <v>0</v>
      </c>
      <c r="AF1489">
        <v>0</v>
      </c>
      <c r="AG1489" t="s">
        <v>16685</v>
      </c>
      <c r="AH1489" t="s">
        <v>16686</v>
      </c>
      <c r="AI1489" t="s">
        <v>16687</v>
      </c>
      <c r="AJ1489" t="s">
        <v>16688</v>
      </c>
      <c r="AK1489" t="s">
        <v>16689</v>
      </c>
      <c r="AL1489" t="s">
        <v>16690</v>
      </c>
      <c r="AM1489" t="s">
        <v>16691</v>
      </c>
    </row>
    <row r="1490" spans="1:45" x14ac:dyDescent="0.3">
      <c r="A1490" t="s">
        <v>16692</v>
      </c>
      <c r="B1490" t="str">
        <f>"0002745.33"</f>
        <v>0002745.33</v>
      </c>
      <c r="C1490" t="s">
        <v>16693</v>
      </c>
      <c r="D1490" t="s">
        <v>16694</v>
      </c>
      <c r="E1490">
        <v>610</v>
      </c>
      <c r="F1490">
        <v>540</v>
      </c>
      <c r="G1490">
        <v>470</v>
      </c>
      <c r="K1490">
        <v>0</v>
      </c>
      <c r="L1490" s="2">
        <v>23894</v>
      </c>
      <c r="M1490">
        <v>6.1</v>
      </c>
      <c r="O1490">
        <v>4670130102897</v>
      </c>
      <c r="Q1490" t="s">
        <v>1544</v>
      </c>
      <c r="R1490" t="s">
        <v>16695</v>
      </c>
      <c r="S1490">
        <v>20</v>
      </c>
      <c r="U1490" t="s">
        <v>16696</v>
      </c>
      <c r="V1490" t="s">
        <v>16697</v>
      </c>
      <c r="Y1490">
        <v>9401610000</v>
      </c>
      <c r="Z1490" t="s">
        <v>16698</v>
      </c>
      <c r="AA1490" t="s">
        <v>16699</v>
      </c>
      <c r="AB1490">
        <v>5190</v>
      </c>
      <c r="AC1490">
        <v>4325</v>
      </c>
      <c r="AD1490" t="s">
        <v>16700</v>
      </c>
      <c r="AE1490">
        <v>0</v>
      </c>
      <c r="AF1490">
        <v>0</v>
      </c>
      <c r="AG1490" t="s">
        <v>16701</v>
      </c>
      <c r="AH1490" t="s">
        <v>16702</v>
      </c>
      <c r="AI1490" t="s">
        <v>16703</v>
      </c>
      <c r="AJ1490" t="s">
        <v>16704</v>
      </c>
      <c r="AK1490" t="s">
        <v>16705</v>
      </c>
      <c r="AL1490" t="s">
        <v>16706</v>
      </c>
      <c r="AM1490" t="s">
        <v>16707</v>
      </c>
      <c r="AN1490" t="s">
        <v>16708</v>
      </c>
      <c r="AO1490" t="s">
        <v>16709</v>
      </c>
      <c r="AP1490" t="s">
        <v>16710</v>
      </c>
      <c r="AQ1490" t="s">
        <v>16711</v>
      </c>
      <c r="AR1490" t="s">
        <v>16712</v>
      </c>
    </row>
    <row r="1491" spans="1:45" x14ac:dyDescent="0.3">
      <c r="A1491" t="s">
        <v>16713</v>
      </c>
      <c r="B1491" t="str">
        <f>"0002745.35"</f>
        <v>0002745.35</v>
      </c>
      <c r="C1491" t="s">
        <v>16714</v>
      </c>
      <c r="D1491" t="s">
        <v>16694</v>
      </c>
      <c r="E1491">
        <v>610</v>
      </c>
      <c r="F1491">
        <v>540</v>
      </c>
      <c r="G1491">
        <v>470</v>
      </c>
      <c r="K1491">
        <v>0</v>
      </c>
      <c r="L1491" s="2">
        <v>23894</v>
      </c>
      <c r="M1491">
        <v>6.1</v>
      </c>
      <c r="O1491">
        <v>4670130102910</v>
      </c>
      <c r="Q1491" t="s">
        <v>1544</v>
      </c>
      <c r="R1491" t="s">
        <v>16695</v>
      </c>
      <c r="S1491">
        <v>20</v>
      </c>
      <c r="U1491" t="s">
        <v>16696</v>
      </c>
      <c r="V1491" t="s">
        <v>16697</v>
      </c>
      <c r="Y1491">
        <v>9401610000</v>
      </c>
      <c r="Z1491" t="s">
        <v>16715</v>
      </c>
      <c r="AA1491" t="s">
        <v>16716</v>
      </c>
      <c r="AB1491">
        <v>5190</v>
      </c>
      <c r="AC1491">
        <v>4325</v>
      </c>
      <c r="AD1491" t="s">
        <v>16700</v>
      </c>
      <c r="AE1491">
        <v>0</v>
      </c>
      <c r="AF1491">
        <v>0</v>
      </c>
      <c r="AG1491" t="s">
        <v>16717</v>
      </c>
      <c r="AH1491" t="s">
        <v>16718</v>
      </c>
      <c r="AI1491" t="s">
        <v>16719</v>
      </c>
      <c r="AJ1491" t="s">
        <v>16720</v>
      </c>
      <c r="AK1491" t="s">
        <v>16721</v>
      </c>
      <c r="AL1491" t="s">
        <v>16722</v>
      </c>
      <c r="AM1491" t="s">
        <v>16723</v>
      </c>
      <c r="AN1491" t="s">
        <v>16724</v>
      </c>
    </row>
    <row r="1492" spans="1:45" x14ac:dyDescent="0.3">
      <c r="A1492" t="s">
        <v>16725</v>
      </c>
      <c r="B1492" t="str">
        <f>"0002745.36"</f>
        <v>0002745.36</v>
      </c>
      <c r="C1492" t="s">
        <v>16726</v>
      </c>
      <c r="D1492" t="s">
        <v>16694</v>
      </c>
      <c r="E1492">
        <v>610</v>
      </c>
      <c r="F1492">
        <v>540</v>
      </c>
      <c r="G1492">
        <v>470</v>
      </c>
      <c r="K1492">
        <v>0</v>
      </c>
      <c r="L1492" s="2">
        <v>23894</v>
      </c>
      <c r="M1492">
        <v>6.1</v>
      </c>
      <c r="O1492">
        <v>4670130102927</v>
      </c>
      <c r="Q1492" t="s">
        <v>1544</v>
      </c>
      <c r="R1492" t="s">
        <v>16695</v>
      </c>
      <c r="S1492">
        <v>20</v>
      </c>
      <c r="U1492" t="s">
        <v>16696</v>
      </c>
      <c r="V1492" t="s">
        <v>16697</v>
      </c>
      <c r="Y1492">
        <v>9401610000</v>
      </c>
      <c r="Z1492" t="s">
        <v>16727</v>
      </c>
      <c r="AA1492" t="s">
        <v>16728</v>
      </c>
      <c r="AB1492">
        <v>5190</v>
      </c>
      <c r="AC1492">
        <v>4325</v>
      </c>
      <c r="AD1492" t="s">
        <v>16700</v>
      </c>
      <c r="AE1492">
        <v>0</v>
      </c>
      <c r="AF1492">
        <v>0</v>
      </c>
      <c r="AG1492" t="s">
        <v>16729</v>
      </c>
      <c r="AH1492" t="s">
        <v>16730</v>
      </c>
      <c r="AI1492" t="s">
        <v>16731</v>
      </c>
      <c r="AJ1492" t="s">
        <v>16732</v>
      </c>
      <c r="AK1492" t="s">
        <v>16733</v>
      </c>
      <c r="AL1492" t="s">
        <v>16734</v>
      </c>
      <c r="AM1492" t="s">
        <v>16735</v>
      </c>
      <c r="AN1492" t="s">
        <v>16736</v>
      </c>
      <c r="AO1492" t="s">
        <v>16737</v>
      </c>
      <c r="AP1492" t="s">
        <v>16738</v>
      </c>
      <c r="AQ1492" t="s">
        <v>16739</v>
      </c>
    </row>
    <row r="1493" spans="1:45" x14ac:dyDescent="0.3">
      <c r="A1493" t="s">
        <v>16740</v>
      </c>
      <c r="B1493" t="str">
        <f>"0002745.37"</f>
        <v>0002745.37</v>
      </c>
      <c r="C1493" t="s">
        <v>16741</v>
      </c>
      <c r="D1493" t="s">
        <v>16694</v>
      </c>
      <c r="E1493">
        <v>610</v>
      </c>
      <c r="F1493">
        <v>540</v>
      </c>
      <c r="G1493">
        <v>470</v>
      </c>
      <c r="K1493">
        <v>0</v>
      </c>
      <c r="L1493" s="2">
        <v>23894</v>
      </c>
      <c r="M1493">
        <v>6.1</v>
      </c>
      <c r="O1493">
        <v>4670130102934</v>
      </c>
      <c r="Q1493" t="s">
        <v>1544</v>
      </c>
      <c r="R1493" t="s">
        <v>16695</v>
      </c>
      <c r="S1493">
        <v>20</v>
      </c>
      <c r="U1493" t="s">
        <v>16696</v>
      </c>
      <c r="V1493" t="s">
        <v>16697</v>
      </c>
      <c r="Y1493">
        <v>9401610000</v>
      </c>
      <c r="Z1493" t="s">
        <v>16742</v>
      </c>
      <c r="AA1493" t="s">
        <v>16743</v>
      </c>
      <c r="AB1493">
        <v>5190</v>
      </c>
      <c r="AC1493">
        <v>4325</v>
      </c>
      <c r="AD1493" t="s">
        <v>16700</v>
      </c>
      <c r="AE1493">
        <v>0</v>
      </c>
      <c r="AF1493">
        <v>0</v>
      </c>
      <c r="AG1493" t="s">
        <v>16744</v>
      </c>
      <c r="AH1493" t="s">
        <v>16745</v>
      </c>
      <c r="AI1493" t="s">
        <v>16746</v>
      </c>
      <c r="AJ1493" t="s">
        <v>16747</v>
      </c>
      <c r="AK1493" t="s">
        <v>16748</v>
      </c>
      <c r="AL1493" t="s">
        <v>16749</v>
      </c>
      <c r="AM1493" t="s">
        <v>16750</v>
      </c>
      <c r="AN1493" t="s">
        <v>16751</v>
      </c>
      <c r="AO1493" t="s">
        <v>16752</v>
      </c>
      <c r="AP1493" t="s">
        <v>16753</v>
      </c>
      <c r="AQ1493" t="s">
        <v>16754</v>
      </c>
      <c r="AR1493" t="s">
        <v>16755</v>
      </c>
    </row>
    <row r="1494" spans="1:45" x14ac:dyDescent="0.3">
      <c r="A1494" t="s">
        <v>16756</v>
      </c>
      <c r="B1494" t="str">
        <f>"0002745.38"</f>
        <v>0002745.38</v>
      </c>
      <c r="C1494" t="s">
        <v>3500</v>
      </c>
      <c r="D1494" t="s">
        <v>16694</v>
      </c>
      <c r="E1494">
        <v>610</v>
      </c>
      <c r="F1494">
        <v>540</v>
      </c>
      <c r="G1494">
        <v>470</v>
      </c>
      <c r="K1494">
        <v>0</v>
      </c>
      <c r="L1494" s="2">
        <v>23894</v>
      </c>
      <c r="M1494">
        <v>6.1</v>
      </c>
      <c r="O1494">
        <v>4670130102941</v>
      </c>
      <c r="Q1494" t="s">
        <v>1544</v>
      </c>
      <c r="R1494" t="s">
        <v>16695</v>
      </c>
      <c r="S1494">
        <v>20</v>
      </c>
      <c r="U1494" t="s">
        <v>16696</v>
      </c>
      <c r="V1494" t="s">
        <v>16697</v>
      </c>
      <c r="Y1494">
        <v>9401610000</v>
      </c>
      <c r="Z1494" t="s">
        <v>16757</v>
      </c>
      <c r="AA1494" t="s">
        <v>16758</v>
      </c>
      <c r="AB1494">
        <v>5190</v>
      </c>
      <c r="AC1494">
        <v>4325</v>
      </c>
      <c r="AD1494" t="s">
        <v>16700</v>
      </c>
      <c r="AE1494">
        <v>0</v>
      </c>
      <c r="AF1494">
        <v>0</v>
      </c>
      <c r="AG1494" t="s">
        <v>16759</v>
      </c>
      <c r="AH1494" t="s">
        <v>16760</v>
      </c>
      <c r="AI1494" t="s">
        <v>16761</v>
      </c>
      <c r="AJ1494" t="s">
        <v>16762</v>
      </c>
      <c r="AK1494" t="s">
        <v>16763</v>
      </c>
      <c r="AL1494" t="s">
        <v>16764</v>
      </c>
      <c r="AM1494" t="s">
        <v>16765</v>
      </c>
      <c r="AN1494" t="s">
        <v>16766</v>
      </c>
      <c r="AO1494" t="s">
        <v>16767</v>
      </c>
      <c r="AP1494" t="s">
        <v>16768</v>
      </c>
      <c r="AQ1494" t="s">
        <v>16769</v>
      </c>
      <c r="AR1494" t="s">
        <v>16770</v>
      </c>
      <c r="AS1494" t="s">
        <v>16771</v>
      </c>
    </row>
    <row r="1495" spans="1:45" x14ac:dyDescent="0.3">
      <c r="A1495" t="s">
        <v>16772</v>
      </c>
      <c r="B1495" t="str">
        <f>"0002745.39"</f>
        <v>0002745.39</v>
      </c>
      <c r="C1495" t="s">
        <v>16773</v>
      </c>
      <c r="D1495" t="s">
        <v>16694</v>
      </c>
      <c r="E1495">
        <v>610</v>
      </c>
      <c r="F1495">
        <v>540</v>
      </c>
      <c r="G1495">
        <v>470</v>
      </c>
      <c r="K1495">
        <v>0</v>
      </c>
      <c r="L1495" s="2">
        <v>23894</v>
      </c>
      <c r="M1495">
        <v>6.1</v>
      </c>
      <c r="O1495">
        <v>4670130102958</v>
      </c>
      <c r="Q1495" t="s">
        <v>1544</v>
      </c>
      <c r="R1495" t="s">
        <v>16695</v>
      </c>
      <c r="S1495">
        <v>20</v>
      </c>
      <c r="U1495" t="s">
        <v>16696</v>
      </c>
      <c r="V1495" t="s">
        <v>16697</v>
      </c>
      <c r="Y1495">
        <v>9401610000</v>
      </c>
      <c r="Z1495" t="s">
        <v>16774</v>
      </c>
      <c r="AA1495" t="s">
        <v>16775</v>
      </c>
      <c r="AB1495">
        <v>5190</v>
      </c>
      <c r="AC1495">
        <v>4325</v>
      </c>
      <c r="AD1495" t="s">
        <v>16700</v>
      </c>
      <c r="AE1495">
        <v>0</v>
      </c>
      <c r="AF1495">
        <v>0</v>
      </c>
      <c r="AG1495" t="s">
        <v>16776</v>
      </c>
      <c r="AH1495" t="s">
        <v>16777</v>
      </c>
      <c r="AI1495" t="s">
        <v>16778</v>
      </c>
      <c r="AJ1495" t="s">
        <v>16779</v>
      </c>
      <c r="AK1495" t="s">
        <v>16780</v>
      </c>
      <c r="AL1495" t="s">
        <v>16781</v>
      </c>
      <c r="AM1495" t="s">
        <v>16782</v>
      </c>
      <c r="AN1495" t="s">
        <v>16783</v>
      </c>
      <c r="AO1495" t="s">
        <v>16784</v>
      </c>
      <c r="AP1495" t="s">
        <v>16785</v>
      </c>
      <c r="AQ1495" t="s">
        <v>16786</v>
      </c>
      <c r="AR1495" t="s">
        <v>16787</v>
      </c>
      <c r="AS1495" t="s">
        <v>16788</v>
      </c>
    </row>
    <row r="1496" spans="1:45" x14ac:dyDescent="0.3">
      <c r="A1496" t="s">
        <v>16789</v>
      </c>
      <c r="B1496" t="str">
        <f>"0002746.40"</f>
        <v>0002746.40</v>
      </c>
      <c r="C1496" t="s">
        <v>16790</v>
      </c>
      <c r="D1496" t="s">
        <v>16694</v>
      </c>
      <c r="E1496">
        <v>690</v>
      </c>
      <c r="F1496">
        <v>670</v>
      </c>
      <c r="G1496">
        <v>440</v>
      </c>
      <c r="K1496">
        <v>0</v>
      </c>
      <c r="L1496">
        <v>6</v>
      </c>
      <c r="M1496">
        <v>5.2</v>
      </c>
      <c r="O1496">
        <v>4670130102965</v>
      </c>
      <c r="Q1496" t="s">
        <v>1544</v>
      </c>
      <c r="R1496" t="s">
        <v>16695</v>
      </c>
      <c r="S1496">
        <v>20</v>
      </c>
      <c r="U1496" t="s">
        <v>16791</v>
      </c>
      <c r="V1496" t="s">
        <v>16697</v>
      </c>
      <c r="Y1496">
        <v>9401610000</v>
      </c>
      <c r="Z1496" t="s">
        <v>16792</v>
      </c>
      <c r="AA1496" t="s">
        <v>16793</v>
      </c>
      <c r="AB1496">
        <v>6990</v>
      </c>
      <c r="AC1496">
        <v>5825</v>
      </c>
      <c r="AD1496" t="s">
        <v>16700</v>
      </c>
      <c r="AE1496">
        <v>0</v>
      </c>
      <c r="AF1496">
        <v>0</v>
      </c>
      <c r="AG1496" t="s">
        <v>16794</v>
      </c>
      <c r="AH1496" t="s">
        <v>16795</v>
      </c>
      <c r="AI1496" t="s">
        <v>16796</v>
      </c>
      <c r="AJ1496" t="s">
        <v>16797</v>
      </c>
      <c r="AK1496" t="s">
        <v>16798</v>
      </c>
      <c r="AL1496" t="s">
        <v>16799</v>
      </c>
      <c r="AM1496" t="s">
        <v>16800</v>
      </c>
      <c r="AN1496" t="s">
        <v>16801</v>
      </c>
      <c r="AO1496" t="s">
        <v>16802</v>
      </c>
      <c r="AP1496" t="s">
        <v>16803</v>
      </c>
      <c r="AQ1496" t="s">
        <v>16804</v>
      </c>
      <c r="AR1496" t="s">
        <v>16805</v>
      </c>
    </row>
    <row r="1497" spans="1:45" x14ac:dyDescent="0.3">
      <c r="A1497" t="s">
        <v>16806</v>
      </c>
      <c r="B1497" t="str">
        <f>"0002746.43"</f>
        <v>0002746.43</v>
      </c>
      <c r="C1497" t="s">
        <v>16807</v>
      </c>
      <c r="D1497" t="s">
        <v>16694</v>
      </c>
      <c r="E1497">
        <v>690</v>
      </c>
      <c r="F1497">
        <v>670</v>
      </c>
      <c r="G1497">
        <v>440</v>
      </c>
      <c r="K1497">
        <v>0</v>
      </c>
      <c r="L1497">
        <v>6</v>
      </c>
      <c r="M1497">
        <v>5.2</v>
      </c>
      <c r="O1497">
        <v>4670130102996</v>
      </c>
      <c r="Q1497" t="s">
        <v>1544</v>
      </c>
      <c r="R1497" t="s">
        <v>16695</v>
      </c>
      <c r="S1497">
        <v>20</v>
      </c>
      <c r="U1497" t="s">
        <v>16808</v>
      </c>
      <c r="V1497" t="s">
        <v>16697</v>
      </c>
      <c r="Y1497">
        <v>9401610000</v>
      </c>
      <c r="Z1497" t="s">
        <v>16809</v>
      </c>
      <c r="AA1497" t="s">
        <v>16810</v>
      </c>
      <c r="AB1497">
        <v>6990</v>
      </c>
      <c r="AC1497">
        <v>5825</v>
      </c>
      <c r="AD1497" t="s">
        <v>16700</v>
      </c>
      <c r="AE1497">
        <v>0</v>
      </c>
      <c r="AF1497">
        <v>8</v>
      </c>
      <c r="AG1497" t="s">
        <v>16811</v>
      </c>
      <c r="AH1497" t="s">
        <v>16812</v>
      </c>
      <c r="AI1497" t="s">
        <v>16813</v>
      </c>
      <c r="AJ1497" t="s">
        <v>16814</v>
      </c>
      <c r="AK1497" t="s">
        <v>16815</v>
      </c>
      <c r="AL1497" t="s">
        <v>16816</v>
      </c>
      <c r="AM1497" t="s">
        <v>16817</v>
      </c>
      <c r="AN1497" t="s">
        <v>16818</v>
      </c>
      <c r="AO1497" t="s">
        <v>16819</v>
      </c>
      <c r="AP1497" t="s">
        <v>16820</v>
      </c>
      <c r="AQ1497" t="s">
        <v>16821</v>
      </c>
      <c r="AR1497" t="s">
        <v>16822</v>
      </c>
    </row>
    <row r="1498" spans="1:45" x14ac:dyDescent="0.3">
      <c r="A1498" t="s">
        <v>16823</v>
      </c>
      <c r="B1498" t="str">
        <f>"0002746.45"</f>
        <v>0002746.45</v>
      </c>
      <c r="C1498" t="s">
        <v>16824</v>
      </c>
      <c r="D1498" t="s">
        <v>16694</v>
      </c>
      <c r="E1498">
        <v>690</v>
      </c>
      <c r="F1498">
        <v>670</v>
      </c>
      <c r="G1498">
        <v>440</v>
      </c>
      <c r="K1498">
        <v>0</v>
      </c>
      <c r="L1498">
        <v>6</v>
      </c>
      <c r="M1498">
        <v>5.2</v>
      </c>
      <c r="O1498">
        <v>4670130103016</v>
      </c>
      <c r="Q1498" t="s">
        <v>1544</v>
      </c>
      <c r="R1498" t="s">
        <v>16695</v>
      </c>
      <c r="S1498">
        <v>20</v>
      </c>
      <c r="U1498" t="s">
        <v>16825</v>
      </c>
      <c r="V1498" t="s">
        <v>16697</v>
      </c>
      <c r="Y1498">
        <v>9401610000</v>
      </c>
      <c r="Z1498" t="s">
        <v>16826</v>
      </c>
      <c r="AA1498" t="s">
        <v>16827</v>
      </c>
      <c r="AB1498">
        <v>6990</v>
      </c>
      <c r="AC1498">
        <v>5825</v>
      </c>
      <c r="AD1498" t="s">
        <v>16700</v>
      </c>
      <c r="AE1498">
        <v>0</v>
      </c>
      <c r="AF1498">
        <v>2</v>
      </c>
      <c r="AG1498" t="s">
        <v>16828</v>
      </c>
      <c r="AH1498" t="s">
        <v>16829</v>
      </c>
      <c r="AI1498" t="s">
        <v>16830</v>
      </c>
      <c r="AJ1498" t="s">
        <v>16831</v>
      </c>
      <c r="AK1498" t="s">
        <v>16832</v>
      </c>
      <c r="AL1498" t="s">
        <v>16833</v>
      </c>
      <c r="AM1498" t="s">
        <v>16834</v>
      </c>
      <c r="AN1498" t="s">
        <v>16835</v>
      </c>
      <c r="AO1498" t="s">
        <v>16836</v>
      </c>
      <c r="AP1498" t="s">
        <v>16837</v>
      </c>
      <c r="AQ1498" t="s">
        <v>16838</v>
      </c>
      <c r="AR1498" t="s">
        <v>16839</v>
      </c>
    </row>
    <row r="1499" spans="1:45" x14ac:dyDescent="0.3">
      <c r="A1499" t="s">
        <v>16840</v>
      </c>
      <c r="B1499" t="str">
        <f>"0002746.41"</f>
        <v>0002746.41</v>
      </c>
      <c r="C1499" t="s">
        <v>16841</v>
      </c>
      <c r="D1499" t="s">
        <v>16694</v>
      </c>
      <c r="E1499">
        <v>690</v>
      </c>
      <c r="F1499">
        <v>670</v>
      </c>
      <c r="G1499">
        <v>440</v>
      </c>
      <c r="K1499">
        <v>0</v>
      </c>
      <c r="L1499">
        <v>6</v>
      </c>
      <c r="M1499">
        <v>5.2</v>
      </c>
      <c r="O1499">
        <v>4670130102972</v>
      </c>
      <c r="Q1499" t="s">
        <v>1544</v>
      </c>
      <c r="R1499" t="s">
        <v>16695</v>
      </c>
      <c r="S1499">
        <v>20</v>
      </c>
      <c r="U1499" t="s">
        <v>16808</v>
      </c>
      <c r="V1499" t="s">
        <v>16697</v>
      </c>
      <c r="Y1499">
        <v>9401610000</v>
      </c>
      <c r="Z1499" t="s">
        <v>16842</v>
      </c>
      <c r="AA1499" t="s">
        <v>16843</v>
      </c>
      <c r="AB1499">
        <v>6990</v>
      </c>
      <c r="AC1499">
        <v>5825</v>
      </c>
      <c r="AD1499" t="s">
        <v>16700</v>
      </c>
      <c r="AE1499">
        <v>0</v>
      </c>
      <c r="AF1499">
        <v>1</v>
      </c>
      <c r="AG1499" t="s">
        <v>16844</v>
      </c>
      <c r="AH1499" t="s">
        <v>16845</v>
      </c>
      <c r="AI1499" t="s">
        <v>16846</v>
      </c>
      <c r="AJ1499" t="s">
        <v>16847</v>
      </c>
      <c r="AK1499" t="s">
        <v>16848</v>
      </c>
      <c r="AL1499" t="s">
        <v>16849</v>
      </c>
      <c r="AM1499" t="s">
        <v>16850</v>
      </c>
      <c r="AN1499" t="s">
        <v>16851</v>
      </c>
      <c r="AO1499" t="s">
        <v>16852</v>
      </c>
    </row>
    <row r="1500" spans="1:45" x14ac:dyDescent="0.3">
      <c r="A1500" t="s">
        <v>16853</v>
      </c>
      <c r="B1500" t="str">
        <f>"0003159"</f>
        <v>0003159</v>
      </c>
      <c r="C1500" t="s">
        <v>345</v>
      </c>
      <c r="D1500" t="s">
        <v>280</v>
      </c>
      <c r="E1500">
        <v>150</v>
      </c>
      <c r="F1500">
        <v>190</v>
      </c>
      <c r="G1500">
        <v>190</v>
      </c>
      <c r="K1500">
        <v>0</v>
      </c>
      <c r="L1500" t="s">
        <v>320</v>
      </c>
      <c r="M1500">
        <v>0.5</v>
      </c>
      <c r="O1500">
        <v>4670130103580</v>
      </c>
      <c r="Q1500" t="s">
        <v>1544</v>
      </c>
      <c r="S1500">
        <v>20</v>
      </c>
      <c r="U1500" t="s">
        <v>16854</v>
      </c>
      <c r="V1500" t="s">
        <v>16607</v>
      </c>
      <c r="Y1500">
        <v>4415101000</v>
      </c>
      <c r="Z1500" t="s">
        <v>16855</v>
      </c>
      <c r="AA1500" t="s">
        <v>16856</v>
      </c>
      <c r="AB1500">
        <v>550</v>
      </c>
      <c r="AC1500">
        <v>458</v>
      </c>
      <c r="AD1500" t="s">
        <v>15518</v>
      </c>
      <c r="AE1500">
        <v>0</v>
      </c>
      <c r="AF1500">
        <v>5</v>
      </c>
      <c r="AG1500" t="s">
        <v>16857</v>
      </c>
      <c r="AH1500" t="s">
        <v>16858</v>
      </c>
      <c r="AI1500" t="s">
        <v>16859</v>
      </c>
      <c r="AJ1500" t="s">
        <v>16860</v>
      </c>
    </row>
    <row r="1501" spans="1:45" x14ac:dyDescent="0.3">
      <c r="A1501" t="s">
        <v>16861</v>
      </c>
      <c r="B1501" t="str">
        <f>"0003148-04"</f>
        <v>0003148-04</v>
      </c>
      <c r="C1501" t="s">
        <v>304</v>
      </c>
      <c r="D1501" t="s">
        <v>280</v>
      </c>
      <c r="E1501">
        <v>1810</v>
      </c>
      <c r="F1501">
        <v>700</v>
      </c>
      <c r="G1501">
        <v>90</v>
      </c>
      <c r="H1501">
        <v>170</v>
      </c>
      <c r="I1501">
        <v>90</v>
      </c>
      <c r="J1501">
        <v>90</v>
      </c>
      <c r="K1501" t="s">
        <v>16862</v>
      </c>
      <c r="L1501" t="s">
        <v>16863</v>
      </c>
      <c r="M1501">
        <v>33.299999999999997</v>
      </c>
      <c r="O1501">
        <v>4640011887861</v>
      </c>
      <c r="Q1501" t="s">
        <v>1544</v>
      </c>
      <c r="R1501" t="s">
        <v>7672</v>
      </c>
      <c r="S1501">
        <v>20</v>
      </c>
      <c r="U1501" t="s">
        <v>16864</v>
      </c>
      <c r="V1501" t="s">
        <v>1054</v>
      </c>
      <c r="Y1501">
        <v>9403500009</v>
      </c>
      <c r="Z1501" t="s">
        <v>16865</v>
      </c>
      <c r="AA1501" t="s">
        <v>16866</v>
      </c>
      <c r="AB1501">
        <v>13620</v>
      </c>
      <c r="AC1501">
        <v>11350</v>
      </c>
      <c r="AD1501" t="s">
        <v>288</v>
      </c>
      <c r="AE1501">
        <v>0</v>
      </c>
      <c r="AF1501">
        <v>5</v>
      </c>
      <c r="AG1501" t="s">
        <v>16867</v>
      </c>
      <c r="AH1501" t="s">
        <v>16868</v>
      </c>
      <c r="AI1501" t="s">
        <v>16869</v>
      </c>
      <c r="AJ1501" t="s">
        <v>16870</v>
      </c>
      <c r="AK1501" t="s">
        <v>16871</v>
      </c>
      <c r="AL1501" t="s">
        <v>16872</v>
      </c>
      <c r="AM1501" t="s">
        <v>16873</v>
      </c>
      <c r="AN1501" t="s">
        <v>16874</v>
      </c>
      <c r="AO1501" t="s">
        <v>16875</v>
      </c>
      <c r="AP1501" t="s">
        <v>16876</v>
      </c>
    </row>
    <row r="1502" spans="1:45" x14ac:dyDescent="0.3">
      <c r="A1502" t="s">
        <v>16877</v>
      </c>
      <c r="B1502" t="str">
        <f>"0003152-21"</f>
        <v>0003152-21</v>
      </c>
      <c r="C1502" t="s">
        <v>345</v>
      </c>
      <c r="D1502" t="s">
        <v>280</v>
      </c>
      <c r="E1502">
        <v>150</v>
      </c>
      <c r="F1502">
        <v>210</v>
      </c>
      <c r="G1502">
        <v>310</v>
      </c>
      <c r="K1502">
        <v>0</v>
      </c>
      <c r="L1502" t="s">
        <v>16605</v>
      </c>
      <c r="M1502">
        <v>0.71</v>
      </c>
      <c r="O1502">
        <v>4670130103399</v>
      </c>
      <c r="Q1502" t="s">
        <v>1544</v>
      </c>
      <c r="S1502">
        <v>20</v>
      </c>
      <c r="U1502" t="s">
        <v>16854</v>
      </c>
      <c r="V1502" t="s">
        <v>16607</v>
      </c>
      <c r="Y1502">
        <v>4415101000</v>
      </c>
      <c r="Z1502" t="s">
        <v>16878</v>
      </c>
      <c r="AA1502" t="s">
        <v>16879</v>
      </c>
      <c r="AB1502">
        <v>500</v>
      </c>
      <c r="AC1502">
        <v>417</v>
      </c>
      <c r="AD1502" t="s">
        <v>15518</v>
      </c>
      <c r="AE1502">
        <v>0</v>
      </c>
      <c r="AF1502">
        <v>0</v>
      </c>
      <c r="AG1502" t="s">
        <v>16880</v>
      </c>
      <c r="AH1502" t="s">
        <v>16881</v>
      </c>
      <c r="AI1502" t="s">
        <v>16882</v>
      </c>
      <c r="AJ1502" t="s">
        <v>16883</v>
      </c>
    </row>
    <row r="1503" spans="1:45" x14ac:dyDescent="0.3">
      <c r="A1503" t="s">
        <v>16884</v>
      </c>
      <c r="B1503" t="str">
        <f>"0003153-21"</f>
        <v>0003153-21</v>
      </c>
      <c r="C1503" t="s">
        <v>345</v>
      </c>
      <c r="D1503" t="s">
        <v>280</v>
      </c>
      <c r="E1503">
        <v>150</v>
      </c>
      <c r="F1503">
        <v>180</v>
      </c>
      <c r="G1503">
        <v>240</v>
      </c>
      <c r="K1503">
        <v>0</v>
      </c>
      <c r="L1503" t="s">
        <v>16616</v>
      </c>
      <c r="M1503">
        <v>0.56000000000000005</v>
      </c>
      <c r="O1503">
        <v>4670130103429</v>
      </c>
      <c r="Q1503" t="s">
        <v>1544</v>
      </c>
      <c r="S1503">
        <v>20</v>
      </c>
      <c r="U1503" t="s">
        <v>16854</v>
      </c>
      <c r="V1503" t="s">
        <v>16607</v>
      </c>
      <c r="Y1503">
        <v>4415101000</v>
      </c>
      <c r="Z1503" t="s">
        <v>16885</v>
      </c>
      <c r="AA1503" t="s">
        <v>16886</v>
      </c>
      <c r="AB1503">
        <v>485</v>
      </c>
      <c r="AC1503">
        <v>404</v>
      </c>
      <c r="AD1503" t="s">
        <v>15518</v>
      </c>
      <c r="AE1503">
        <v>0</v>
      </c>
      <c r="AF1503">
        <v>5</v>
      </c>
      <c r="AG1503" t="s">
        <v>16887</v>
      </c>
      <c r="AH1503" t="s">
        <v>16888</v>
      </c>
      <c r="AI1503" t="s">
        <v>16889</v>
      </c>
      <c r="AJ1503" t="s">
        <v>16890</v>
      </c>
    </row>
    <row r="1504" spans="1:45" x14ac:dyDescent="0.3">
      <c r="A1504" t="s">
        <v>16891</v>
      </c>
      <c r="B1504" t="str">
        <f>"0003157-21"</f>
        <v>0003157-21</v>
      </c>
      <c r="C1504" t="s">
        <v>345</v>
      </c>
      <c r="D1504" t="s">
        <v>280</v>
      </c>
      <c r="E1504">
        <v>150</v>
      </c>
      <c r="F1504">
        <v>330</v>
      </c>
      <c r="G1504">
        <v>330</v>
      </c>
      <c r="K1504">
        <v>0</v>
      </c>
      <c r="L1504" s="1">
        <v>45717</v>
      </c>
      <c r="M1504">
        <v>0.99</v>
      </c>
      <c r="O1504">
        <v>4670130103542</v>
      </c>
      <c r="Q1504" t="s">
        <v>1544</v>
      </c>
      <c r="S1504">
        <v>20</v>
      </c>
      <c r="U1504" t="s">
        <v>16854</v>
      </c>
      <c r="V1504" t="s">
        <v>16607</v>
      </c>
      <c r="Y1504">
        <v>4415101000</v>
      </c>
      <c r="Z1504" t="s">
        <v>16892</v>
      </c>
      <c r="AA1504" t="s">
        <v>16893</v>
      </c>
      <c r="AB1504">
        <v>585</v>
      </c>
      <c r="AC1504">
        <v>488</v>
      </c>
      <c r="AD1504" t="s">
        <v>15518</v>
      </c>
      <c r="AE1504">
        <v>0</v>
      </c>
      <c r="AF1504">
        <v>5</v>
      </c>
      <c r="AG1504" t="s">
        <v>16894</v>
      </c>
      <c r="AH1504" t="s">
        <v>16895</v>
      </c>
      <c r="AI1504" t="s">
        <v>16896</v>
      </c>
      <c r="AJ1504" t="s">
        <v>16897</v>
      </c>
      <c r="AK1504" t="s">
        <v>16898</v>
      </c>
    </row>
    <row r="1505" spans="1:47" x14ac:dyDescent="0.3">
      <c r="A1505" t="s">
        <v>16899</v>
      </c>
      <c r="B1505" t="str">
        <f>"0003158-21"</f>
        <v>0003158-21</v>
      </c>
      <c r="C1505" t="s">
        <v>345</v>
      </c>
      <c r="D1505" t="s">
        <v>280</v>
      </c>
      <c r="E1505">
        <v>150</v>
      </c>
      <c r="F1505">
        <v>260</v>
      </c>
      <c r="G1505">
        <v>260</v>
      </c>
      <c r="K1505">
        <v>0</v>
      </c>
      <c r="L1505" t="s">
        <v>16650</v>
      </c>
      <c r="M1505">
        <v>0.72</v>
      </c>
      <c r="O1505">
        <v>4670130103573</v>
      </c>
      <c r="Q1505" t="s">
        <v>1544</v>
      </c>
      <c r="S1505">
        <v>20</v>
      </c>
      <c r="U1505" t="s">
        <v>16854</v>
      </c>
      <c r="V1505" t="s">
        <v>16607</v>
      </c>
      <c r="Y1505">
        <v>4415101000</v>
      </c>
      <c r="Z1505" t="s">
        <v>16900</v>
      </c>
      <c r="AA1505" t="s">
        <v>16901</v>
      </c>
      <c r="AB1505">
        <v>500</v>
      </c>
      <c r="AC1505">
        <v>417</v>
      </c>
      <c r="AD1505" t="s">
        <v>15518</v>
      </c>
      <c r="AE1505">
        <v>0</v>
      </c>
      <c r="AF1505">
        <v>5</v>
      </c>
      <c r="AG1505" t="s">
        <v>16902</v>
      </c>
      <c r="AH1505" t="s">
        <v>16903</v>
      </c>
      <c r="AI1505" t="s">
        <v>16904</v>
      </c>
      <c r="AJ1505" t="s">
        <v>16905</v>
      </c>
    </row>
    <row r="1506" spans="1:47" x14ac:dyDescent="0.3">
      <c r="A1506" t="s">
        <v>16906</v>
      </c>
      <c r="B1506" t="str">
        <f>"0002746.42"</f>
        <v>0002746.42</v>
      </c>
      <c r="C1506" t="s">
        <v>14232</v>
      </c>
      <c r="D1506" t="s">
        <v>16694</v>
      </c>
      <c r="E1506">
        <v>690</v>
      </c>
      <c r="F1506">
        <v>670</v>
      </c>
      <c r="G1506">
        <v>440</v>
      </c>
      <c r="K1506">
        <v>0</v>
      </c>
      <c r="L1506">
        <v>6</v>
      </c>
      <c r="M1506">
        <v>5.2</v>
      </c>
      <c r="O1506">
        <v>4670130102989</v>
      </c>
      <c r="Q1506" t="s">
        <v>1544</v>
      </c>
      <c r="R1506" t="s">
        <v>16695</v>
      </c>
      <c r="S1506">
        <v>20</v>
      </c>
      <c r="U1506" t="s">
        <v>16808</v>
      </c>
      <c r="V1506" t="s">
        <v>16697</v>
      </c>
      <c r="Y1506">
        <v>9401610000</v>
      </c>
      <c r="Z1506" t="s">
        <v>16907</v>
      </c>
      <c r="AA1506" t="s">
        <v>16908</v>
      </c>
      <c r="AB1506">
        <v>6990</v>
      </c>
      <c r="AC1506">
        <v>5825</v>
      </c>
      <c r="AD1506" t="s">
        <v>16700</v>
      </c>
      <c r="AE1506">
        <v>0</v>
      </c>
      <c r="AF1506">
        <v>0</v>
      </c>
      <c r="AG1506" t="s">
        <v>16909</v>
      </c>
      <c r="AH1506" t="s">
        <v>16910</v>
      </c>
      <c r="AI1506" t="s">
        <v>16911</v>
      </c>
      <c r="AJ1506" t="s">
        <v>16912</v>
      </c>
      <c r="AK1506" t="s">
        <v>16913</v>
      </c>
      <c r="AL1506" t="s">
        <v>16914</v>
      </c>
      <c r="AM1506" t="s">
        <v>16915</v>
      </c>
      <c r="AN1506" t="s">
        <v>16916</v>
      </c>
      <c r="AO1506" t="s">
        <v>16917</v>
      </c>
      <c r="AP1506" t="s">
        <v>16918</v>
      </c>
      <c r="AQ1506" t="s">
        <v>16919</v>
      </c>
      <c r="AR1506" t="s">
        <v>16920</v>
      </c>
    </row>
    <row r="1507" spans="1:47" x14ac:dyDescent="0.3">
      <c r="A1507" t="s">
        <v>16921</v>
      </c>
      <c r="B1507" t="str">
        <f>"0002746.44"</f>
        <v>0002746.44</v>
      </c>
      <c r="C1507" t="s">
        <v>16922</v>
      </c>
      <c r="D1507" t="s">
        <v>16694</v>
      </c>
      <c r="E1507">
        <v>690</v>
      </c>
      <c r="F1507">
        <v>670</v>
      </c>
      <c r="G1507">
        <v>440</v>
      </c>
      <c r="K1507">
        <v>0</v>
      </c>
      <c r="L1507">
        <v>6</v>
      </c>
      <c r="M1507">
        <v>5.2</v>
      </c>
      <c r="O1507">
        <v>4670130103009</v>
      </c>
      <c r="Q1507" t="s">
        <v>1544</v>
      </c>
      <c r="R1507" t="s">
        <v>16695</v>
      </c>
      <c r="S1507">
        <v>20</v>
      </c>
      <c r="U1507" t="s">
        <v>16825</v>
      </c>
      <c r="V1507" t="s">
        <v>16697</v>
      </c>
      <c r="Y1507">
        <v>9401610000</v>
      </c>
      <c r="Z1507" t="s">
        <v>16923</v>
      </c>
      <c r="AA1507" t="s">
        <v>16924</v>
      </c>
      <c r="AB1507">
        <v>6990</v>
      </c>
      <c r="AC1507">
        <v>5825</v>
      </c>
      <c r="AD1507" t="s">
        <v>16700</v>
      </c>
      <c r="AE1507">
        <v>0</v>
      </c>
      <c r="AF1507">
        <v>1</v>
      </c>
      <c r="AG1507" t="s">
        <v>16925</v>
      </c>
      <c r="AH1507" t="s">
        <v>16926</v>
      </c>
      <c r="AI1507" t="s">
        <v>16927</v>
      </c>
      <c r="AJ1507" t="s">
        <v>16928</v>
      </c>
      <c r="AK1507" t="s">
        <v>16929</v>
      </c>
      <c r="AL1507" t="s">
        <v>16930</v>
      </c>
      <c r="AM1507" t="s">
        <v>16931</v>
      </c>
      <c r="AN1507" t="s">
        <v>16932</v>
      </c>
      <c r="AO1507" t="s">
        <v>16933</v>
      </c>
      <c r="AP1507" t="s">
        <v>16934</v>
      </c>
    </row>
    <row r="1508" spans="1:47" x14ac:dyDescent="0.3">
      <c r="A1508" t="s">
        <v>16935</v>
      </c>
      <c r="B1508" t="str">
        <f>"0002572.165"</f>
        <v>0002572.165</v>
      </c>
      <c r="C1508" t="s">
        <v>16936</v>
      </c>
      <c r="D1508" t="s">
        <v>4256</v>
      </c>
      <c r="E1508">
        <v>1060</v>
      </c>
      <c r="F1508">
        <v>620</v>
      </c>
      <c r="G1508">
        <v>190</v>
      </c>
      <c r="I1508">
        <v>103</v>
      </c>
      <c r="J1508">
        <v>92</v>
      </c>
      <c r="K1508">
        <v>0</v>
      </c>
      <c r="L1508" t="s">
        <v>15262</v>
      </c>
      <c r="M1508">
        <v>47.5</v>
      </c>
      <c r="N1508">
        <v>0.5</v>
      </c>
      <c r="O1508">
        <v>4670130102378</v>
      </c>
      <c r="Q1508" t="s">
        <v>1544</v>
      </c>
      <c r="R1508" t="s">
        <v>15263</v>
      </c>
      <c r="S1508">
        <v>20</v>
      </c>
      <c r="U1508" t="s">
        <v>15264</v>
      </c>
      <c r="V1508" t="s">
        <v>1054</v>
      </c>
      <c r="Y1508">
        <v>9403601001</v>
      </c>
      <c r="Z1508" t="s">
        <v>16937</v>
      </c>
      <c r="AA1508" t="s">
        <v>16938</v>
      </c>
      <c r="AB1508">
        <v>19990</v>
      </c>
      <c r="AC1508">
        <v>16658</v>
      </c>
      <c r="AD1508" t="s">
        <v>1125</v>
      </c>
      <c r="AE1508">
        <v>0</v>
      </c>
      <c r="AF1508">
        <v>2</v>
      </c>
      <c r="AG1508" t="s">
        <v>16939</v>
      </c>
      <c r="AH1508" t="s">
        <v>16940</v>
      </c>
      <c r="AI1508" t="s">
        <v>16941</v>
      </c>
      <c r="AJ1508" t="s">
        <v>16942</v>
      </c>
      <c r="AK1508" t="s">
        <v>16943</v>
      </c>
      <c r="AL1508" t="s">
        <v>16944</v>
      </c>
      <c r="AM1508" t="s">
        <v>16945</v>
      </c>
      <c r="AN1508" t="s">
        <v>16946</v>
      </c>
    </row>
    <row r="1509" spans="1:47" x14ac:dyDescent="0.3">
      <c r="A1509" t="s">
        <v>16947</v>
      </c>
      <c r="B1509" t="str">
        <f>"0003148-51"</f>
        <v>0003148-51</v>
      </c>
      <c r="C1509" t="s">
        <v>1718</v>
      </c>
      <c r="D1509" t="s">
        <v>280</v>
      </c>
      <c r="E1509">
        <v>1810</v>
      </c>
      <c r="F1509">
        <v>700</v>
      </c>
      <c r="G1509">
        <v>90</v>
      </c>
      <c r="H1509">
        <v>170</v>
      </c>
      <c r="I1509">
        <v>90</v>
      </c>
      <c r="J1509">
        <v>90</v>
      </c>
      <c r="K1509" t="s">
        <v>16862</v>
      </c>
      <c r="L1509" t="s">
        <v>16863</v>
      </c>
      <c r="M1509">
        <v>33.299999999999997</v>
      </c>
      <c r="O1509">
        <v>4640011887892</v>
      </c>
      <c r="Q1509" t="s">
        <v>1544</v>
      </c>
      <c r="R1509" t="s">
        <v>7672</v>
      </c>
      <c r="S1509">
        <v>20</v>
      </c>
      <c r="U1509" t="s">
        <v>16948</v>
      </c>
      <c r="V1509" t="s">
        <v>1054</v>
      </c>
      <c r="Y1509">
        <v>9403500009</v>
      </c>
      <c r="Z1509" t="s">
        <v>16949</v>
      </c>
      <c r="AA1509" t="s">
        <v>16950</v>
      </c>
      <c r="AB1509">
        <v>14145</v>
      </c>
      <c r="AC1509">
        <v>11788</v>
      </c>
      <c r="AD1509" t="s">
        <v>288</v>
      </c>
      <c r="AE1509">
        <v>0</v>
      </c>
      <c r="AF1509">
        <v>4</v>
      </c>
      <c r="AG1509" t="s">
        <v>16951</v>
      </c>
      <c r="AH1509" t="s">
        <v>16952</v>
      </c>
      <c r="AI1509" t="s">
        <v>16953</v>
      </c>
      <c r="AJ1509" t="s">
        <v>16954</v>
      </c>
      <c r="AK1509" t="s">
        <v>16955</v>
      </c>
      <c r="AL1509" t="s">
        <v>16956</v>
      </c>
      <c r="AM1509" t="s">
        <v>16957</v>
      </c>
      <c r="AN1509" t="s">
        <v>16958</v>
      </c>
      <c r="AO1509" t="s">
        <v>16959</v>
      </c>
      <c r="AP1509" t="s">
        <v>16960</v>
      </c>
    </row>
    <row r="1510" spans="1:47" x14ac:dyDescent="0.3">
      <c r="A1510" t="s">
        <v>16961</v>
      </c>
      <c r="B1510" t="str">
        <f>"0005512-16"</f>
        <v>0005512-16</v>
      </c>
      <c r="C1510" t="s">
        <v>1718</v>
      </c>
      <c r="D1510" t="s">
        <v>280</v>
      </c>
      <c r="E1510">
        <v>1300</v>
      </c>
      <c r="F1510">
        <v>800</v>
      </c>
      <c r="G1510">
        <v>150</v>
      </c>
      <c r="H1510">
        <v>126</v>
      </c>
      <c r="I1510">
        <v>73</v>
      </c>
      <c r="J1510">
        <v>100</v>
      </c>
      <c r="K1510" t="s">
        <v>1496</v>
      </c>
      <c r="L1510" s="1">
        <v>45884</v>
      </c>
      <c r="M1510">
        <v>13.6</v>
      </c>
      <c r="O1510">
        <v>4640011884310</v>
      </c>
      <c r="Q1510" t="s">
        <v>88</v>
      </c>
      <c r="S1510">
        <v>10</v>
      </c>
      <c r="U1510" t="s">
        <v>16962</v>
      </c>
      <c r="V1510" t="s">
        <v>1199</v>
      </c>
      <c r="Y1510">
        <v>9403500009</v>
      </c>
      <c r="Z1510" t="s">
        <v>16963</v>
      </c>
      <c r="AA1510" t="s">
        <v>16964</v>
      </c>
      <c r="AB1510">
        <v>10066</v>
      </c>
      <c r="AC1510">
        <v>8388</v>
      </c>
      <c r="AD1510" t="s">
        <v>288</v>
      </c>
      <c r="AE1510">
        <v>0</v>
      </c>
      <c r="AF1510">
        <v>0</v>
      </c>
      <c r="AG1510" t="s">
        <v>16965</v>
      </c>
      <c r="AH1510" t="s">
        <v>16966</v>
      </c>
      <c r="AI1510" t="s">
        <v>16967</v>
      </c>
      <c r="AJ1510" t="s">
        <v>16968</v>
      </c>
      <c r="AK1510" t="s">
        <v>16969</v>
      </c>
      <c r="AL1510" t="s">
        <v>16970</v>
      </c>
      <c r="AM1510" t="s">
        <v>16971</v>
      </c>
      <c r="AN1510" t="s">
        <v>16972</v>
      </c>
      <c r="AO1510" t="s">
        <v>16973</v>
      </c>
      <c r="AP1510" t="s">
        <v>16974</v>
      </c>
      <c r="AQ1510" t="s">
        <v>16975</v>
      </c>
      <c r="AR1510" t="s">
        <v>16976</v>
      </c>
    </row>
    <row r="1511" spans="1:47" x14ac:dyDescent="0.3">
      <c r="A1511" t="s">
        <v>16977</v>
      </c>
      <c r="B1511" t="str">
        <f>"0002724.9"</f>
        <v>0002724.9</v>
      </c>
      <c r="C1511" t="s">
        <v>304</v>
      </c>
      <c r="D1511" t="s">
        <v>4256</v>
      </c>
      <c r="E1511">
        <v>1967</v>
      </c>
      <c r="F1511">
        <v>657</v>
      </c>
      <c r="G1511">
        <v>267</v>
      </c>
      <c r="I1511">
        <v>110</v>
      </c>
      <c r="J1511">
        <v>210</v>
      </c>
      <c r="K1511">
        <v>0</v>
      </c>
      <c r="L1511" t="s">
        <v>16978</v>
      </c>
      <c r="M1511">
        <v>111.7</v>
      </c>
      <c r="N1511">
        <v>0.25</v>
      </c>
      <c r="O1511">
        <v>4670130102224</v>
      </c>
      <c r="Q1511" t="s">
        <v>1544</v>
      </c>
      <c r="R1511" t="s">
        <v>1869</v>
      </c>
      <c r="S1511">
        <v>20</v>
      </c>
      <c r="U1511" t="s">
        <v>16979</v>
      </c>
      <c r="V1511" t="s">
        <v>2103</v>
      </c>
      <c r="Y1511">
        <v>9403601001</v>
      </c>
      <c r="Z1511" t="s">
        <v>16980</v>
      </c>
      <c r="AA1511" t="s">
        <v>16981</v>
      </c>
      <c r="AB1511">
        <v>23600</v>
      </c>
      <c r="AC1511">
        <v>19667</v>
      </c>
      <c r="AD1511" t="s">
        <v>1539</v>
      </c>
      <c r="AE1511">
        <v>0</v>
      </c>
      <c r="AF1511">
        <v>0</v>
      </c>
      <c r="AG1511" t="s">
        <v>16982</v>
      </c>
      <c r="AH1511" t="s">
        <v>16983</v>
      </c>
      <c r="AI1511" t="s">
        <v>16984</v>
      </c>
      <c r="AJ1511" t="s">
        <v>16985</v>
      </c>
      <c r="AK1511" t="s">
        <v>16986</v>
      </c>
      <c r="AL1511" t="s">
        <v>16987</v>
      </c>
      <c r="AM1511" t="s">
        <v>16988</v>
      </c>
      <c r="AN1511" t="s">
        <v>16989</v>
      </c>
      <c r="AO1511" t="s">
        <v>16990</v>
      </c>
      <c r="AP1511" t="s">
        <v>16991</v>
      </c>
      <c r="AQ1511" t="s">
        <v>16992</v>
      </c>
    </row>
    <row r="1512" spans="1:47" x14ac:dyDescent="0.3">
      <c r="A1512" t="s">
        <v>16993</v>
      </c>
      <c r="B1512" t="str">
        <f>"0002724.31"</f>
        <v>0002724.31</v>
      </c>
      <c r="C1512" t="s">
        <v>4091</v>
      </c>
      <c r="D1512" t="s">
        <v>4256</v>
      </c>
      <c r="E1512">
        <v>1967</v>
      </c>
      <c r="F1512">
        <v>657</v>
      </c>
      <c r="G1512">
        <v>267</v>
      </c>
      <c r="I1512">
        <v>110</v>
      </c>
      <c r="J1512">
        <v>210</v>
      </c>
      <c r="K1512">
        <v>0</v>
      </c>
      <c r="L1512" t="s">
        <v>16978</v>
      </c>
      <c r="M1512">
        <v>111.7</v>
      </c>
      <c r="N1512">
        <v>0.25</v>
      </c>
      <c r="O1512">
        <v>4670130102231</v>
      </c>
      <c r="Q1512" t="s">
        <v>1544</v>
      </c>
      <c r="R1512" t="s">
        <v>1869</v>
      </c>
      <c r="S1512">
        <v>20</v>
      </c>
      <c r="U1512" t="s">
        <v>16979</v>
      </c>
      <c r="V1512" t="s">
        <v>2103</v>
      </c>
      <c r="Y1512">
        <v>9403601001</v>
      </c>
      <c r="Z1512" t="s">
        <v>16994</v>
      </c>
      <c r="AA1512" t="s">
        <v>16995</v>
      </c>
      <c r="AB1512">
        <v>23990</v>
      </c>
      <c r="AC1512">
        <v>19992</v>
      </c>
      <c r="AD1512" t="s">
        <v>1539</v>
      </c>
      <c r="AE1512">
        <v>0</v>
      </c>
      <c r="AF1512">
        <v>0</v>
      </c>
      <c r="AG1512" t="s">
        <v>16996</v>
      </c>
      <c r="AH1512" t="s">
        <v>16997</v>
      </c>
      <c r="AI1512" t="s">
        <v>16998</v>
      </c>
      <c r="AJ1512" t="s">
        <v>16999</v>
      </c>
      <c r="AK1512" t="s">
        <v>17000</v>
      </c>
      <c r="AL1512" t="s">
        <v>17001</v>
      </c>
      <c r="AM1512" t="s">
        <v>17002</v>
      </c>
      <c r="AN1512" t="s">
        <v>17003</v>
      </c>
      <c r="AO1512" t="s">
        <v>17004</v>
      </c>
      <c r="AP1512" t="s">
        <v>17005</v>
      </c>
      <c r="AQ1512" t="s">
        <v>17006</v>
      </c>
      <c r="AR1512" t="s">
        <v>17007</v>
      </c>
      <c r="AS1512" t="s">
        <v>17008</v>
      </c>
    </row>
    <row r="1513" spans="1:47" x14ac:dyDescent="0.3">
      <c r="A1513" t="s">
        <v>17009</v>
      </c>
      <c r="B1513" t="str">
        <f>"0003147-04"</f>
        <v>0003147-04</v>
      </c>
      <c r="C1513" t="s">
        <v>304</v>
      </c>
      <c r="D1513" t="s">
        <v>280</v>
      </c>
      <c r="E1513">
        <v>1270</v>
      </c>
      <c r="F1513">
        <v>770</v>
      </c>
      <c r="G1513">
        <v>140</v>
      </c>
      <c r="H1513">
        <v>125</v>
      </c>
      <c r="I1513">
        <v>64</v>
      </c>
      <c r="J1513">
        <v>98</v>
      </c>
      <c r="K1513" t="s">
        <v>11933</v>
      </c>
      <c r="L1513" s="1">
        <v>45798</v>
      </c>
      <c r="M1513">
        <v>19.5</v>
      </c>
      <c r="O1513">
        <v>4640011884471</v>
      </c>
      <c r="Q1513" t="s">
        <v>1544</v>
      </c>
      <c r="R1513" t="s">
        <v>1869</v>
      </c>
      <c r="S1513">
        <v>10</v>
      </c>
      <c r="U1513" t="s">
        <v>17010</v>
      </c>
      <c r="V1513" t="s">
        <v>1199</v>
      </c>
      <c r="Y1513">
        <v>9403500009</v>
      </c>
      <c r="Z1513" t="s">
        <v>17011</v>
      </c>
      <c r="AA1513" t="s">
        <v>17012</v>
      </c>
      <c r="AB1513">
        <v>14889</v>
      </c>
      <c r="AC1513">
        <v>12408</v>
      </c>
      <c r="AD1513" t="s">
        <v>288</v>
      </c>
      <c r="AE1513">
        <v>0</v>
      </c>
      <c r="AF1513">
        <v>0</v>
      </c>
      <c r="AG1513" t="s">
        <v>17013</v>
      </c>
      <c r="AH1513" t="s">
        <v>17014</v>
      </c>
      <c r="AI1513" t="s">
        <v>17015</v>
      </c>
      <c r="AJ1513" t="s">
        <v>17016</v>
      </c>
      <c r="AK1513" t="s">
        <v>17017</v>
      </c>
      <c r="AL1513" t="s">
        <v>17018</v>
      </c>
      <c r="AM1513" t="s">
        <v>17019</v>
      </c>
      <c r="AN1513" t="s">
        <v>17020</v>
      </c>
      <c r="AO1513" t="s">
        <v>17021</v>
      </c>
      <c r="AP1513" t="s">
        <v>17022</v>
      </c>
      <c r="AQ1513" t="s">
        <v>17023</v>
      </c>
      <c r="AR1513" t="s">
        <v>17024</v>
      </c>
      <c r="AS1513" t="s">
        <v>17025</v>
      </c>
    </row>
    <row r="1514" spans="1:47" x14ac:dyDescent="0.3">
      <c r="A1514" t="s">
        <v>17026</v>
      </c>
      <c r="B1514" t="str">
        <f>"0003147-17"</f>
        <v>0003147-17</v>
      </c>
      <c r="C1514" t="s">
        <v>4091</v>
      </c>
      <c r="D1514" t="s">
        <v>280</v>
      </c>
      <c r="E1514">
        <v>1270</v>
      </c>
      <c r="F1514">
        <v>770</v>
      </c>
      <c r="G1514">
        <v>140</v>
      </c>
      <c r="H1514">
        <v>125</v>
      </c>
      <c r="I1514">
        <v>64</v>
      </c>
      <c r="J1514">
        <v>98</v>
      </c>
      <c r="K1514" t="s">
        <v>11933</v>
      </c>
      <c r="L1514" s="1">
        <v>45798</v>
      </c>
      <c r="M1514">
        <v>19.5</v>
      </c>
      <c r="O1514">
        <v>4640011884488</v>
      </c>
      <c r="Q1514" t="s">
        <v>1544</v>
      </c>
      <c r="R1514" t="s">
        <v>1869</v>
      </c>
      <c r="S1514">
        <v>10</v>
      </c>
      <c r="U1514" t="s">
        <v>17010</v>
      </c>
      <c r="V1514" t="s">
        <v>1199</v>
      </c>
      <c r="Y1514">
        <v>9403500009</v>
      </c>
      <c r="Z1514" t="s">
        <v>17027</v>
      </c>
      <c r="AA1514" t="s">
        <v>17028</v>
      </c>
      <c r="AB1514">
        <v>14889</v>
      </c>
      <c r="AC1514">
        <v>12408</v>
      </c>
      <c r="AD1514" t="s">
        <v>288</v>
      </c>
      <c r="AE1514">
        <v>0</v>
      </c>
      <c r="AF1514">
        <v>11</v>
      </c>
      <c r="AG1514" t="s">
        <v>17029</v>
      </c>
      <c r="AH1514" t="s">
        <v>17030</v>
      </c>
      <c r="AI1514" t="s">
        <v>17031</v>
      </c>
      <c r="AJ1514" t="s">
        <v>17032</v>
      </c>
      <c r="AK1514" t="s">
        <v>17033</v>
      </c>
      <c r="AL1514" t="s">
        <v>17034</v>
      </c>
      <c r="AM1514" t="s">
        <v>17035</v>
      </c>
      <c r="AN1514" t="s">
        <v>17036</v>
      </c>
      <c r="AO1514" t="s">
        <v>17037</v>
      </c>
      <c r="AP1514" t="s">
        <v>17038</v>
      </c>
      <c r="AQ1514" t="s">
        <v>17039</v>
      </c>
    </row>
    <row r="1515" spans="1:47" x14ac:dyDescent="0.3">
      <c r="A1515" t="s">
        <v>17040</v>
      </c>
      <c r="B1515" t="str">
        <f>"0003147-167"</f>
        <v>0003147-167</v>
      </c>
      <c r="C1515" t="s">
        <v>16220</v>
      </c>
      <c r="D1515" t="s">
        <v>280</v>
      </c>
      <c r="E1515">
        <v>1270</v>
      </c>
      <c r="F1515">
        <v>770</v>
      </c>
      <c r="G1515">
        <v>140</v>
      </c>
      <c r="H1515">
        <v>125</v>
      </c>
      <c r="I1515">
        <v>64</v>
      </c>
      <c r="J1515">
        <v>98</v>
      </c>
      <c r="K1515" t="s">
        <v>11933</v>
      </c>
      <c r="L1515" s="1">
        <v>45798</v>
      </c>
      <c r="M1515">
        <v>19.5</v>
      </c>
      <c r="O1515">
        <v>4640011884495</v>
      </c>
      <c r="Q1515" t="s">
        <v>1544</v>
      </c>
      <c r="R1515" t="s">
        <v>1869</v>
      </c>
      <c r="S1515">
        <v>10</v>
      </c>
      <c r="U1515" t="s">
        <v>17010</v>
      </c>
      <c r="V1515" t="s">
        <v>1122</v>
      </c>
      <c r="Y1515">
        <v>9403500009</v>
      </c>
      <c r="Z1515" t="s">
        <v>17041</v>
      </c>
      <c r="AA1515" t="s">
        <v>17042</v>
      </c>
      <c r="AB1515">
        <v>14889</v>
      </c>
      <c r="AC1515">
        <v>12408</v>
      </c>
      <c r="AD1515" t="s">
        <v>288</v>
      </c>
      <c r="AE1515">
        <v>0</v>
      </c>
      <c r="AF1515">
        <v>0</v>
      </c>
      <c r="AG1515" t="s">
        <v>17043</v>
      </c>
      <c r="AH1515" t="s">
        <v>17044</v>
      </c>
      <c r="AI1515" t="s">
        <v>17045</v>
      </c>
      <c r="AJ1515" t="s">
        <v>17046</v>
      </c>
      <c r="AK1515" t="s">
        <v>17047</v>
      </c>
      <c r="AL1515" t="s">
        <v>17048</v>
      </c>
      <c r="AM1515" t="s">
        <v>17049</v>
      </c>
      <c r="AN1515" t="s">
        <v>17050</v>
      </c>
      <c r="AO1515" t="s">
        <v>17051</v>
      </c>
      <c r="AP1515" t="s">
        <v>17052</v>
      </c>
      <c r="AQ1515" t="s">
        <v>17053</v>
      </c>
      <c r="AR1515" t="s">
        <v>17054</v>
      </c>
      <c r="AS1515" t="s">
        <v>17055</v>
      </c>
    </row>
    <row r="1516" spans="1:47" x14ac:dyDescent="0.3">
      <c r="A1516" t="s">
        <v>17056</v>
      </c>
      <c r="B1516" t="str">
        <f>"0005512-19"</f>
        <v>0005512-19</v>
      </c>
      <c r="C1516" t="s">
        <v>16055</v>
      </c>
      <c r="D1516" t="s">
        <v>280</v>
      </c>
      <c r="E1516">
        <v>1300</v>
      </c>
      <c r="F1516">
        <v>800</v>
      </c>
      <c r="G1516">
        <v>150</v>
      </c>
      <c r="H1516">
        <v>126</v>
      </c>
      <c r="I1516">
        <v>73</v>
      </c>
      <c r="J1516">
        <v>100</v>
      </c>
      <c r="K1516" t="s">
        <v>1496</v>
      </c>
      <c r="L1516" s="1">
        <v>45884</v>
      </c>
      <c r="M1516">
        <v>13.6</v>
      </c>
      <c r="O1516">
        <v>4640011884204</v>
      </c>
      <c r="Q1516" t="s">
        <v>88</v>
      </c>
      <c r="S1516">
        <v>10</v>
      </c>
      <c r="U1516" t="s">
        <v>16962</v>
      </c>
      <c r="V1516" t="s">
        <v>1199</v>
      </c>
      <c r="Y1516">
        <v>9403500009</v>
      </c>
      <c r="Z1516" t="s">
        <v>17057</v>
      </c>
      <c r="AA1516" t="s">
        <v>17058</v>
      </c>
      <c r="AB1516">
        <v>10066</v>
      </c>
      <c r="AC1516">
        <v>8388</v>
      </c>
      <c r="AD1516" t="s">
        <v>288</v>
      </c>
      <c r="AE1516">
        <v>0</v>
      </c>
      <c r="AF1516">
        <v>0</v>
      </c>
      <c r="AG1516" t="s">
        <v>17059</v>
      </c>
      <c r="AH1516" t="s">
        <v>17060</v>
      </c>
      <c r="AI1516" t="s">
        <v>17061</v>
      </c>
      <c r="AJ1516" t="s">
        <v>17062</v>
      </c>
      <c r="AK1516" t="s">
        <v>17063</v>
      </c>
      <c r="AL1516" t="s">
        <v>17064</v>
      </c>
      <c r="AM1516" t="s">
        <v>17065</v>
      </c>
      <c r="AN1516" t="s">
        <v>17066</v>
      </c>
      <c r="AO1516" t="s">
        <v>17067</v>
      </c>
      <c r="AP1516" t="s">
        <v>17068</v>
      </c>
      <c r="AQ1516" t="s">
        <v>17069</v>
      </c>
      <c r="AR1516" t="s">
        <v>17070</v>
      </c>
      <c r="AS1516" t="s">
        <v>17071</v>
      </c>
    </row>
    <row r="1517" spans="1:47" x14ac:dyDescent="0.3">
      <c r="A1517" t="s">
        <v>17072</v>
      </c>
      <c r="B1517" t="str">
        <f>"0003131-167"</f>
        <v>0003131-167</v>
      </c>
      <c r="C1517" t="s">
        <v>16220</v>
      </c>
      <c r="D1517" t="s">
        <v>14197</v>
      </c>
      <c r="E1517">
        <v>0</v>
      </c>
      <c r="F1517">
        <v>0</v>
      </c>
      <c r="G1517">
        <v>0</v>
      </c>
      <c r="H1517">
        <v>125</v>
      </c>
      <c r="I1517">
        <v>65</v>
      </c>
      <c r="J1517">
        <v>96</v>
      </c>
      <c r="K1517" t="s">
        <v>2291</v>
      </c>
      <c r="L1517">
        <v>0</v>
      </c>
      <c r="O1517">
        <v>4670130103238</v>
      </c>
      <c r="Q1517" t="s">
        <v>1544</v>
      </c>
      <c r="R1517" t="s">
        <v>1869</v>
      </c>
      <c r="S1517">
        <v>10</v>
      </c>
      <c r="U1517" t="s">
        <v>14199</v>
      </c>
      <c r="Z1517" t="s">
        <v>17073</v>
      </c>
      <c r="AA1517" t="s">
        <v>17074</v>
      </c>
      <c r="AB1517">
        <v>18349</v>
      </c>
      <c r="AC1517">
        <v>15291</v>
      </c>
      <c r="AD1517" t="s">
        <v>288</v>
      </c>
      <c r="AE1517">
        <v>0</v>
      </c>
      <c r="AF1517">
        <v>0</v>
      </c>
      <c r="AG1517" t="s">
        <v>17075</v>
      </c>
      <c r="AH1517" t="s">
        <v>17076</v>
      </c>
      <c r="AI1517" t="s">
        <v>17077</v>
      </c>
      <c r="AJ1517" t="s">
        <v>17078</v>
      </c>
      <c r="AK1517" t="s">
        <v>17079</v>
      </c>
      <c r="AL1517" t="s">
        <v>17080</v>
      </c>
      <c r="AM1517" t="s">
        <v>17081</v>
      </c>
      <c r="AN1517" t="s">
        <v>17082</v>
      </c>
      <c r="AO1517" t="s">
        <v>17083</v>
      </c>
      <c r="AP1517" t="s">
        <v>17084</v>
      </c>
      <c r="AQ1517" t="s">
        <v>17085</v>
      </c>
      <c r="AR1517" t="s">
        <v>17086</v>
      </c>
      <c r="AS1517" t="s">
        <v>17087</v>
      </c>
      <c r="AT1517" t="s">
        <v>17088</v>
      </c>
      <c r="AU1517" t="s">
        <v>17089</v>
      </c>
    </row>
    <row r="1518" spans="1:47" x14ac:dyDescent="0.3">
      <c r="A1518" t="s">
        <v>17090</v>
      </c>
      <c r="B1518" t="str">
        <f>"0002748.40"</f>
        <v>0002748.40</v>
      </c>
      <c r="C1518" t="s">
        <v>16790</v>
      </c>
      <c r="D1518" t="s">
        <v>16694</v>
      </c>
      <c r="E1518">
        <v>660</v>
      </c>
      <c r="F1518">
        <v>620</v>
      </c>
      <c r="G1518">
        <v>490</v>
      </c>
      <c r="K1518">
        <v>0</v>
      </c>
      <c r="L1518" s="2">
        <v>24959</v>
      </c>
      <c r="M1518">
        <v>4.8</v>
      </c>
      <c r="O1518">
        <v>4670130103092</v>
      </c>
      <c r="Q1518" t="s">
        <v>1544</v>
      </c>
      <c r="S1518">
        <v>20</v>
      </c>
      <c r="U1518" t="s">
        <v>17091</v>
      </c>
      <c r="V1518" t="s">
        <v>16697</v>
      </c>
      <c r="Y1518">
        <v>9401610000</v>
      </c>
      <c r="Z1518" t="s">
        <v>17092</v>
      </c>
      <c r="AA1518" t="s">
        <v>17093</v>
      </c>
      <c r="AB1518">
        <v>6490</v>
      </c>
      <c r="AC1518">
        <v>5408</v>
      </c>
      <c r="AD1518" t="s">
        <v>16700</v>
      </c>
      <c r="AE1518">
        <v>0</v>
      </c>
      <c r="AF1518">
        <v>6</v>
      </c>
      <c r="AG1518" t="s">
        <v>17094</v>
      </c>
      <c r="AH1518" t="s">
        <v>17095</v>
      </c>
      <c r="AI1518" t="s">
        <v>17096</v>
      </c>
      <c r="AJ1518" t="s">
        <v>17097</v>
      </c>
      <c r="AK1518" t="s">
        <v>17098</v>
      </c>
      <c r="AL1518" t="s">
        <v>17099</v>
      </c>
      <c r="AM1518" t="s">
        <v>17100</v>
      </c>
      <c r="AN1518" t="s">
        <v>17101</v>
      </c>
      <c r="AO1518" t="s">
        <v>17102</v>
      </c>
    </row>
    <row r="1519" spans="1:47" x14ac:dyDescent="0.3">
      <c r="A1519" t="s">
        <v>17103</v>
      </c>
      <c r="B1519" t="str">
        <f>"0002747.33"</f>
        <v>0002747.33</v>
      </c>
      <c r="C1519" t="s">
        <v>16693</v>
      </c>
      <c r="D1519" t="s">
        <v>16694</v>
      </c>
      <c r="E1519">
        <v>610</v>
      </c>
      <c r="F1519">
        <v>480</v>
      </c>
      <c r="G1519">
        <v>480</v>
      </c>
      <c r="K1519">
        <v>0</v>
      </c>
      <c r="L1519" s="2">
        <v>42156</v>
      </c>
      <c r="M1519">
        <v>5.5</v>
      </c>
      <c r="O1519">
        <v>4670130103023</v>
      </c>
      <c r="Q1519" t="s">
        <v>1544</v>
      </c>
      <c r="S1519">
        <v>20</v>
      </c>
      <c r="U1519" s="4" t="s">
        <v>17104</v>
      </c>
      <c r="V1519" t="s">
        <v>16697</v>
      </c>
      <c r="Y1519">
        <v>9401610000</v>
      </c>
      <c r="Z1519" t="s">
        <v>17105</v>
      </c>
      <c r="AA1519" t="s">
        <v>17106</v>
      </c>
      <c r="AB1519">
        <v>4190</v>
      </c>
      <c r="AC1519">
        <v>3492</v>
      </c>
      <c r="AD1519" t="s">
        <v>16700</v>
      </c>
      <c r="AE1519">
        <v>0</v>
      </c>
      <c r="AF1519">
        <v>0</v>
      </c>
      <c r="AG1519" t="s">
        <v>17107</v>
      </c>
      <c r="AH1519" t="s">
        <v>17108</v>
      </c>
      <c r="AI1519" t="s">
        <v>17109</v>
      </c>
      <c r="AJ1519" t="s">
        <v>17110</v>
      </c>
      <c r="AK1519" t="s">
        <v>17111</v>
      </c>
      <c r="AL1519" t="s">
        <v>17112</v>
      </c>
      <c r="AM1519" t="s">
        <v>17113</v>
      </c>
      <c r="AN1519" t="s">
        <v>17114</v>
      </c>
    </row>
    <row r="1520" spans="1:47" x14ac:dyDescent="0.3">
      <c r="A1520" t="s">
        <v>17115</v>
      </c>
      <c r="B1520" t="str">
        <f>"0002747.34"</f>
        <v>0002747.34</v>
      </c>
      <c r="C1520" t="s">
        <v>17116</v>
      </c>
      <c r="D1520" t="s">
        <v>16694</v>
      </c>
      <c r="E1520">
        <v>610</v>
      </c>
      <c r="F1520">
        <v>480</v>
      </c>
      <c r="G1520">
        <v>480</v>
      </c>
      <c r="K1520">
        <v>0</v>
      </c>
      <c r="L1520" s="2">
        <v>42156</v>
      </c>
      <c r="M1520">
        <v>5.5</v>
      </c>
      <c r="O1520">
        <v>4670130103030</v>
      </c>
      <c r="Q1520" t="s">
        <v>1544</v>
      </c>
      <c r="S1520">
        <v>20</v>
      </c>
      <c r="U1520" s="4" t="s">
        <v>17104</v>
      </c>
      <c r="V1520" t="s">
        <v>16697</v>
      </c>
      <c r="Y1520">
        <v>9401610000</v>
      </c>
      <c r="Z1520" t="s">
        <v>17117</v>
      </c>
      <c r="AA1520" t="s">
        <v>17118</v>
      </c>
      <c r="AB1520">
        <v>4190</v>
      </c>
      <c r="AC1520">
        <v>3492</v>
      </c>
      <c r="AD1520" t="s">
        <v>16700</v>
      </c>
      <c r="AE1520">
        <v>0</v>
      </c>
      <c r="AF1520">
        <v>0</v>
      </c>
      <c r="AG1520" t="s">
        <v>17119</v>
      </c>
      <c r="AH1520" t="s">
        <v>17120</v>
      </c>
      <c r="AI1520" t="s">
        <v>17121</v>
      </c>
      <c r="AJ1520" t="s">
        <v>17122</v>
      </c>
      <c r="AK1520" t="s">
        <v>17123</v>
      </c>
      <c r="AL1520" t="s">
        <v>17124</v>
      </c>
      <c r="AM1520" t="s">
        <v>17125</v>
      </c>
      <c r="AN1520" t="s">
        <v>17126</v>
      </c>
      <c r="AO1520" t="s">
        <v>17127</v>
      </c>
      <c r="AP1520" t="s">
        <v>17128</v>
      </c>
    </row>
    <row r="1521" spans="1:44" x14ac:dyDescent="0.3">
      <c r="A1521" t="s">
        <v>17129</v>
      </c>
      <c r="B1521" t="str">
        <f>"0002747.35"</f>
        <v>0002747.35</v>
      </c>
      <c r="C1521" t="s">
        <v>16714</v>
      </c>
      <c r="D1521" t="s">
        <v>16694</v>
      </c>
      <c r="E1521">
        <v>610</v>
      </c>
      <c r="F1521">
        <v>480</v>
      </c>
      <c r="G1521">
        <v>480</v>
      </c>
      <c r="K1521">
        <v>0</v>
      </c>
      <c r="L1521" s="2">
        <v>42156</v>
      </c>
      <c r="M1521">
        <v>5.5</v>
      </c>
      <c r="O1521">
        <v>4670130103047</v>
      </c>
      <c r="Q1521" t="s">
        <v>1544</v>
      </c>
      <c r="S1521">
        <v>20</v>
      </c>
      <c r="U1521" s="4" t="s">
        <v>17104</v>
      </c>
      <c r="V1521" t="s">
        <v>16697</v>
      </c>
      <c r="Y1521">
        <v>9401610000</v>
      </c>
      <c r="Z1521" t="s">
        <v>17130</v>
      </c>
      <c r="AA1521" t="s">
        <v>17131</v>
      </c>
      <c r="AB1521">
        <v>4190</v>
      </c>
      <c r="AC1521">
        <v>3492</v>
      </c>
      <c r="AD1521" t="s">
        <v>16700</v>
      </c>
      <c r="AE1521">
        <v>0</v>
      </c>
      <c r="AF1521">
        <v>0</v>
      </c>
      <c r="AG1521" t="s">
        <v>17132</v>
      </c>
      <c r="AH1521" t="s">
        <v>17133</v>
      </c>
      <c r="AI1521" t="s">
        <v>17134</v>
      </c>
      <c r="AJ1521" t="s">
        <v>17135</v>
      </c>
      <c r="AK1521" t="s">
        <v>17136</v>
      </c>
      <c r="AL1521" t="s">
        <v>17137</v>
      </c>
      <c r="AM1521" t="s">
        <v>17138</v>
      </c>
      <c r="AN1521" t="s">
        <v>17139</v>
      </c>
    </row>
    <row r="1522" spans="1:44" x14ac:dyDescent="0.3">
      <c r="A1522" t="s">
        <v>17140</v>
      </c>
      <c r="B1522" t="str">
        <f>"0002747.36"</f>
        <v>0002747.36</v>
      </c>
      <c r="C1522" t="s">
        <v>16726</v>
      </c>
      <c r="D1522" t="s">
        <v>16694</v>
      </c>
      <c r="E1522">
        <v>610</v>
      </c>
      <c r="F1522">
        <v>480</v>
      </c>
      <c r="G1522">
        <v>480</v>
      </c>
      <c r="K1522">
        <v>0</v>
      </c>
      <c r="L1522" s="2">
        <v>42156</v>
      </c>
      <c r="M1522">
        <v>5.5</v>
      </c>
      <c r="O1522">
        <v>4670130103054</v>
      </c>
      <c r="Q1522" t="s">
        <v>1544</v>
      </c>
      <c r="S1522">
        <v>20</v>
      </c>
      <c r="U1522" s="4" t="s">
        <v>17104</v>
      </c>
      <c r="V1522" t="s">
        <v>16697</v>
      </c>
      <c r="Y1522">
        <v>9401610000</v>
      </c>
      <c r="Z1522" t="s">
        <v>17141</v>
      </c>
      <c r="AA1522" t="s">
        <v>17142</v>
      </c>
      <c r="AB1522">
        <v>4190</v>
      </c>
      <c r="AC1522">
        <v>3492</v>
      </c>
      <c r="AD1522" t="s">
        <v>16700</v>
      </c>
      <c r="AE1522">
        <v>0</v>
      </c>
      <c r="AF1522">
        <v>2</v>
      </c>
      <c r="AG1522" t="s">
        <v>17143</v>
      </c>
      <c r="AH1522" t="s">
        <v>17144</v>
      </c>
      <c r="AI1522" t="s">
        <v>17145</v>
      </c>
      <c r="AJ1522" t="s">
        <v>17146</v>
      </c>
      <c r="AK1522" t="s">
        <v>17147</v>
      </c>
      <c r="AL1522" t="s">
        <v>17148</v>
      </c>
      <c r="AM1522" t="s">
        <v>17149</v>
      </c>
    </row>
    <row r="1523" spans="1:44" x14ac:dyDescent="0.3">
      <c r="A1523" t="s">
        <v>17150</v>
      </c>
      <c r="B1523" t="str">
        <f>"0002747.37"</f>
        <v>0002747.37</v>
      </c>
      <c r="C1523" t="s">
        <v>16741</v>
      </c>
      <c r="D1523" t="s">
        <v>16694</v>
      </c>
      <c r="E1523">
        <v>610</v>
      </c>
      <c r="F1523">
        <v>480</v>
      </c>
      <c r="G1523">
        <v>480</v>
      </c>
      <c r="K1523">
        <v>0</v>
      </c>
      <c r="L1523" s="2">
        <v>42156</v>
      </c>
      <c r="M1523">
        <v>5.5</v>
      </c>
      <c r="O1523">
        <v>4670130103061</v>
      </c>
      <c r="Q1523" t="s">
        <v>1544</v>
      </c>
      <c r="S1523">
        <v>20</v>
      </c>
      <c r="U1523" s="4" t="s">
        <v>17104</v>
      </c>
      <c r="V1523" t="s">
        <v>16697</v>
      </c>
      <c r="Y1523">
        <v>9401610000</v>
      </c>
      <c r="Z1523" t="s">
        <v>17151</v>
      </c>
      <c r="AA1523" t="s">
        <v>17152</v>
      </c>
      <c r="AB1523">
        <v>4190</v>
      </c>
      <c r="AC1523">
        <v>3492</v>
      </c>
      <c r="AD1523" t="s">
        <v>16700</v>
      </c>
      <c r="AE1523">
        <v>0</v>
      </c>
      <c r="AF1523">
        <v>2</v>
      </c>
      <c r="AG1523" t="s">
        <v>17153</v>
      </c>
      <c r="AH1523" t="s">
        <v>17154</v>
      </c>
      <c r="AI1523" t="s">
        <v>17155</v>
      </c>
      <c r="AJ1523" t="s">
        <v>17156</v>
      </c>
      <c r="AK1523" t="s">
        <v>17157</v>
      </c>
      <c r="AL1523" t="s">
        <v>17158</v>
      </c>
      <c r="AM1523" t="s">
        <v>17159</v>
      </c>
      <c r="AN1523" t="s">
        <v>17160</v>
      </c>
    </row>
    <row r="1524" spans="1:44" x14ac:dyDescent="0.3">
      <c r="A1524" t="s">
        <v>17161</v>
      </c>
      <c r="B1524" t="str">
        <f>"0002747.39"</f>
        <v>0002747.39</v>
      </c>
      <c r="C1524" t="s">
        <v>16773</v>
      </c>
      <c r="D1524" t="s">
        <v>16694</v>
      </c>
      <c r="E1524">
        <v>610</v>
      </c>
      <c r="F1524">
        <v>480</v>
      </c>
      <c r="G1524">
        <v>480</v>
      </c>
      <c r="K1524">
        <v>0</v>
      </c>
      <c r="L1524" s="2">
        <v>42156</v>
      </c>
      <c r="M1524">
        <v>5.5</v>
      </c>
      <c r="O1524">
        <v>4670130103085</v>
      </c>
      <c r="Q1524" t="s">
        <v>1544</v>
      </c>
      <c r="S1524">
        <v>20</v>
      </c>
      <c r="U1524" s="4" t="s">
        <v>17104</v>
      </c>
      <c r="V1524" t="s">
        <v>16697</v>
      </c>
      <c r="Y1524">
        <v>9401610000</v>
      </c>
      <c r="Z1524" t="s">
        <v>17162</v>
      </c>
      <c r="AA1524" t="s">
        <v>17163</v>
      </c>
      <c r="AB1524">
        <v>4190</v>
      </c>
      <c r="AC1524">
        <v>3492</v>
      </c>
      <c r="AD1524" t="s">
        <v>16700</v>
      </c>
      <c r="AE1524">
        <v>0</v>
      </c>
      <c r="AF1524">
        <v>0</v>
      </c>
      <c r="AG1524" t="s">
        <v>17164</v>
      </c>
      <c r="AH1524" t="s">
        <v>17165</v>
      </c>
      <c r="AI1524" t="s">
        <v>17166</v>
      </c>
      <c r="AJ1524" t="s">
        <v>17167</v>
      </c>
      <c r="AK1524" t="s">
        <v>17168</v>
      </c>
      <c r="AL1524" t="s">
        <v>17169</v>
      </c>
      <c r="AM1524" t="s">
        <v>17170</v>
      </c>
      <c r="AN1524" t="s">
        <v>17171</v>
      </c>
    </row>
    <row r="1525" spans="1:44" x14ac:dyDescent="0.3">
      <c r="A1525" t="s">
        <v>17172</v>
      </c>
      <c r="B1525" t="str">
        <f>"0002748.41"</f>
        <v>0002748.41</v>
      </c>
      <c r="C1525" t="s">
        <v>16841</v>
      </c>
      <c r="D1525" t="s">
        <v>16694</v>
      </c>
      <c r="E1525">
        <v>660</v>
      </c>
      <c r="F1525">
        <v>620</v>
      </c>
      <c r="G1525">
        <v>490</v>
      </c>
      <c r="K1525">
        <v>0</v>
      </c>
      <c r="L1525" s="2">
        <v>24959</v>
      </c>
      <c r="M1525">
        <v>4.8</v>
      </c>
      <c r="O1525">
        <v>4670130103108</v>
      </c>
      <c r="Q1525" t="s">
        <v>1544</v>
      </c>
      <c r="S1525">
        <v>20</v>
      </c>
      <c r="U1525" t="s">
        <v>17091</v>
      </c>
      <c r="V1525" t="s">
        <v>16697</v>
      </c>
      <c r="Y1525">
        <v>9401610000</v>
      </c>
      <c r="Z1525" t="s">
        <v>17173</v>
      </c>
      <c r="AA1525" t="s">
        <v>17174</v>
      </c>
      <c r="AB1525">
        <v>6490</v>
      </c>
      <c r="AC1525">
        <v>5408</v>
      </c>
      <c r="AD1525" t="s">
        <v>16700</v>
      </c>
      <c r="AE1525">
        <v>0</v>
      </c>
      <c r="AF1525">
        <v>1</v>
      </c>
      <c r="AG1525" t="s">
        <v>17175</v>
      </c>
      <c r="AH1525" t="s">
        <v>17176</v>
      </c>
      <c r="AI1525" t="s">
        <v>17177</v>
      </c>
      <c r="AJ1525" t="s">
        <v>17178</v>
      </c>
      <c r="AK1525" t="s">
        <v>17179</v>
      </c>
      <c r="AL1525" t="s">
        <v>17180</v>
      </c>
      <c r="AM1525" t="s">
        <v>17181</v>
      </c>
      <c r="AN1525" t="s">
        <v>17182</v>
      </c>
      <c r="AO1525" t="s">
        <v>17183</v>
      </c>
    </row>
    <row r="1526" spans="1:44" x14ac:dyDescent="0.3">
      <c r="A1526" t="s">
        <v>17184</v>
      </c>
      <c r="B1526" t="str">
        <f>"0002748.42"</f>
        <v>0002748.42</v>
      </c>
      <c r="C1526" t="s">
        <v>14232</v>
      </c>
      <c r="D1526" t="s">
        <v>16694</v>
      </c>
      <c r="E1526">
        <v>660</v>
      </c>
      <c r="F1526">
        <v>620</v>
      </c>
      <c r="G1526">
        <v>490</v>
      </c>
      <c r="K1526">
        <v>0</v>
      </c>
      <c r="L1526" s="2">
        <v>24959</v>
      </c>
      <c r="M1526">
        <v>4.8</v>
      </c>
      <c r="O1526">
        <v>4670130103115</v>
      </c>
      <c r="Q1526" t="s">
        <v>1544</v>
      </c>
      <c r="S1526">
        <v>20</v>
      </c>
      <c r="U1526" t="s">
        <v>17091</v>
      </c>
      <c r="V1526" t="s">
        <v>16697</v>
      </c>
      <c r="Y1526">
        <v>9401610000</v>
      </c>
      <c r="Z1526" t="s">
        <v>17185</v>
      </c>
      <c r="AA1526" t="s">
        <v>17186</v>
      </c>
      <c r="AB1526">
        <v>6490</v>
      </c>
      <c r="AC1526">
        <v>5408</v>
      </c>
      <c r="AD1526" t="s">
        <v>16700</v>
      </c>
      <c r="AE1526">
        <v>0</v>
      </c>
      <c r="AF1526">
        <v>7</v>
      </c>
      <c r="AG1526" t="s">
        <v>17187</v>
      </c>
      <c r="AH1526" t="s">
        <v>17188</v>
      </c>
      <c r="AI1526" t="s">
        <v>17189</v>
      </c>
      <c r="AJ1526" t="s">
        <v>17190</v>
      </c>
      <c r="AK1526" t="s">
        <v>17191</v>
      </c>
      <c r="AL1526" t="s">
        <v>17192</v>
      </c>
      <c r="AM1526" t="s">
        <v>17193</v>
      </c>
      <c r="AN1526" t="s">
        <v>17194</v>
      </c>
      <c r="AO1526" t="s">
        <v>17195</v>
      </c>
    </row>
    <row r="1527" spans="1:44" x14ac:dyDescent="0.3">
      <c r="A1527" t="s">
        <v>17196</v>
      </c>
      <c r="B1527" t="str">
        <f>"0002748.43"</f>
        <v>0002748.43</v>
      </c>
      <c r="C1527" t="s">
        <v>16807</v>
      </c>
      <c r="D1527" t="s">
        <v>16694</v>
      </c>
      <c r="E1527">
        <v>660</v>
      </c>
      <c r="F1527">
        <v>620</v>
      </c>
      <c r="G1527">
        <v>490</v>
      </c>
      <c r="K1527">
        <v>0</v>
      </c>
      <c r="L1527" s="2">
        <v>24959</v>
      </c>
      <c r="M1527">
        <v>4.8</v>
      </c>
      <c r="O1527">
        <v>4670130103122</v>
      </c>
      <c r="Q1527" t="s">
        <v>1544</v>
      </c>
      <c r="S1527">
        <v>20</v>
      </c>
      <c r="U1527" t="s">
        <v>17091</v>
      </c>
      <c r="V1527" t="s">
        <v>16697</v>
      </c>
      <c r="Y1527">
        <v>9401610000</v>
      </c>
      <c r="Z1527" t="s">
        <v>17197</v>
      </c>
      <c r="AA1527" t="s">
        <v>17198</v>
      </c>
      <c r="AB1527">
        <v>6490</v>
      </c>
      <c r="AC1527">
        <v>5408</v>
      </c>
      <c r="AD1527" t="s">
        <v>16700</v>
      </c>
      <c r="AE1527">
        <v>0</v>
      </c>
      <c r="AF1527">
        <v>3</v>
      </c>
      <c r="AG1527" t="s">
        <v>17199</v>
      </c>
      <c r="AH1527" t="s">
        <v>17200</v>
      </c>
      <c r="AI1527" t="s">
        <v>17201</v>
      </c>
      <c r="AJ1527" t="s">
        <v>17202</v>
      </c>
      <c r="AK1527" t="s">
        <v>17203</v>
      </c>
      <c r="AL1527" t="s">
        <v>17204</v>
      </c>
      <c r="AM1527" t="s">
        <v>17205</v>
      </c>
      <c r="AN1527" t="s">
        <v>17206</v>
      </c>
      <c r="AO1527" t="s">
        <v>17207</v>
      </c>
      <c r="AP1527" t="s">
        <v>17208</v>
      </c>
    </row>
    <row r="1528" spans="1:44" x14ac:dyDescent="0.3">
      <c r="A1528" t="s">
        <v>17209</v>
      </c>
      <c r="B1528" t="str">
        <f>"0002748.44"</f>
        <v>0002748.44</v>
      </c>
      <c r="C1528" t="s">
        <v>16922</v>
      </c>
      <c r="D1528" t="s">
        <v>16694</v>
      </c>
      <c r="E1528">
        <v>660</v>
      </c>
      <c r="F1528">
        <v>620</v>
      </c>
      <c r="G1528">
        <v>490</v>
      </c>
      <c r="K1528">
        <v>0</v>
      </c>
      <c r="L1528" s="2">
        <v>24959</v>
      </c>
      <c r="M1528">
        <v>4.8</v>
      </c>
      <c r="O1528">
        <v>4670130103139</v>
      </c>
      <c r="Q1528" t="s">
        <v>1544</v>
      </c>
      <c r="S1528">
        <v>20</v>
      </c>
      <c r="U1528" t="s">
        <v>17091</v>
      </c>
      <c r="V1528" t="s">
        <v>16697</v>
      </c>
      <c r="Y1528">
        <v>9401610000</v>
      </c>
      <c r="Z1528" t="s">
        <v>17210</v>
      </c>
      <c r="AA1528" t="s">
        <v>17211</v>
      </c>
      <c r="AB1528">
        <v>6490</v>
      </c>
      <c r="AC1528">
        <v>5408</v>
      </c>
      <c r="AD1528" t="s">
        <v>16700</v>
      </c>
      <c r="AE1528">
        <v>0</v>
      </c>
      <c r="AF1528">
        <v>5</v>
      </c>
      <c r="AG1528" t="s">
        <v>17212</v>
      </c>
      <c r="AH1528" t="s">
        <v>17213</v>
      </c>
      <c r="AI1528" t="s">
        <v>17214</v>
      </c>
      <c r="AJ1528" t="s">
        <v>17215</v>
      </c>
      <c r="AK1528" t="s">
        <v>17216</v>
      </c>
      <c r="AL1528" t="s">
        <v>17217</v>
      </c>
      <c r="AM1528" t="s">
        <v>17218</v>
      </c>
      <c r="AN1528" t="s">
        <v>17219</v>
      </c>
      <c r="AO1528" t="s">
        <v>17220</v>
      </c>
    </row>
    <row r="1529" spans="1:44" x14ac:dyDescent="0.3">
      <c r="A1529" t="s">
        <v>17221</v>
      </c>
      <c r="B1529" t="str">
        <f>"0002748.45"</f>
        <v>0002748.45</v>
      </c>
      <c r="C1529" t="s">
        <v>16824</v>
      </c>
      <c r="D1529" t="s">
        <v>16694</v>
      </c>
      <c r="E1529">
        <v>660</v>
      </c>
      <c r="F1529">
        <v>620</v>
      </c>
      <c r="G1529">
        <v>490</v>
      </c>
      <c r="K1529">
        <v>0</v>
      </c>
      <c r="L1529" s="2">
        <v>24959</v>
      </c>
      <c r="M1529">
        <v>4.8</v>
      </c>
      <c r="O1529">
        <v>4670130103146</v>
      </c>
      <c r="Q1529" t="s">
        <v>1544</v>
      </c>
      <c r="S1529">
        <v>20</v>
      </c>
      <c r="U1529" t="s">
        <v>17222</v>
      </c>
      <c r="V1529" t="s">
        <v>16697</v>
      </c>
      <c r="Y1529">
        <v>9401610000</v>
      </c>
      <c r="Z1529" t="s">
        <v>17223</v>
      </c>
      <c r="AA1529" t="s">
        <v>17224</v>
      </c>
      <c r="AB1529">
        <v>6490</v>
      </c>
      <c r="AC1529">
        <v>5408</v>
      </c>
      <c r="AD1529" t="s">
        <v>16700</v>
      </c>
      <c r="AE1529">
        <v>0</v>
      </c>
      <c r="AF1529">
        <v>2</v>
      </c>
      <c r="AG1529" t="s">
        <v>17225</v>
      </c>
      <c r="AH1529" t="s">
        <v>17226</v>
      </c>
      <c r="AI1529" t="s">
        <v>17227</v>
      </c>
      <c r="AJ1529" t="s">
        <v>17228</v>
      </c>
      <c r="AK1529" t="s">
        <v>17229</v>
      </c>
      <c r="AL1529" t="s">
        <v>17230</v>
      </c>
      <c r="AM1529" t="s">
        <v>17231</v>
      </c>
      <c r="AN1529" t="s">
        <v>17232</v>
      </c>
    </row>
    <row r="1530" spans="1:44" x14ac:dyDescent="0.3">
      <c r="A1530" t="s">
        <v>17233</v>
      </c>
      <c r="B1530" t="str">
        <f>"0002745.34"</f>
        <v>0002745.34</v>
      </c>
      <c r="C1530" t="s">
        <v>17116</v>
      </c>
      <c r="D1530" t="s">
        <v>16694</v>
      </c>
      <c r="E1530">
        <v>610</v>
      </c>
      <c r="F1530">
        <v>540</v>
      </c>
      <c r="G1530">
        <v>470</v>
      </c>
      <c r="K1530">
        <v>0</v>
      </c>
      <c r="L1530" s="2">
        <v>23894</v>
      </c>
      <c r="M1530">
        <v>6.1</v>
      </c>
      <c r="O1530">
        <v>4670130102903</v>
      </c>
      <c r="Q1530" t="s">
        <v>1544</v>
      </c>
      <c r="R1530" t="s">
        <v>16695</v>
      </c>
      <c r="S1530">
        <v>20</v>
      </c>
      <c r="U1530" t="s">
        <v>16696</v>
      </c>
      <c r="V1530" t="s">
        <v>16697</v>
      </c>
      <c r="Y1530">
        <v>9401610000</v>
      </c>
      <c r="Z1530" t="s">
        <v>17234</v>
      </c>
      <c r="AA1530" t="s">
        <v>17235</v>
      </c>
      <c r="AB1530">
        <v>5190</v>
      </c>
      <c r="AC1530">
        <v>4325</v>
      </c>
      <c r="AD1530" t="s">
        <v>16700</v>
      </c>
      <c r="AE1530">
        <v>0</v>
      </c>
      <c r="AF1530">
        <v>0</v>
      </c>
      <c r="AG1530" t="s">
        <v>17236</v>
      </c>
      <c r="AH1530" t="s">
        <v>17237</v>
      </c>
      <c r="AI1530" t="s">
        <v>17238</v>
      </c>
      <c r="AJ1530" t="s">
        <v>17239</v>
      </c>
      <c r="AK1530" t="s">
        <v>17240</v>
      </c>
      <c r="AL1530" t="s">
        <v>17241</v>
      </c>
      <c r="AM1530" t="s">
        <v>17242</v>
      </c>
      <c r="AN1530" t="s">
        <v>17243</v>
      </c>
    </row>
    <row r="1531" spans="1:44" x14ac:dyDescent="0.3">
      <c r="A1531" t="s">
        <v>17244</v>
      </c>
      <c r="B1531" t="str">
        <f>"0002756.9"</f>
        <v>0002756.9</v>
      </c>
      <c r="C1531" t="s">
        <v>304</v>
      </c>
      <c r="D1531" t="s">
        <v>1050</v>
      </c>
      <c r="E1531">
        <v>845</v>
      </c>
      <c r="F1531">
        <v>485</v>
      </c>
      <c r="G1531">
        <v>135</v>
      </c>
      <c r="I1531">
        <v>50</v>
      </c>
      <c r="J1531">
        <v>92</v>
      </c>
      <c r="K1531">
        <v>0</v>
      </c>
      <c r="L1531" s="1">
        <v>45866</v>
      </c>
      <c r="M1531">
        <v>28</v>
      </c>
      <c r="O1531">
        <v>4670130103818</v>
      </c>
      <c r="Q1531" t="s">
        <v>88</v>
      </c>
      <c r="S1531">
        <v>20</v>
      </c>
      <c r="U1531" t="s">
        <v>17245</v>
      </c>
      <c r="V1531" t="s">
        <v>1122</v>
      </c>
      <c r="Y1531">
        <v>9403601001</v>
      </c>
      <c r="Z1531" t="s">
        <v>17246</v>
      </c>
      <c r="AA1531" t="s">
        <v>17247</v>
      </c>
      <c r="AB1531">
        <v>8500</v>
      </c>
      <c r="AC1531">
        <v>7083</v>
      </c>
      <c r="AD1531" t="s">
        <v>1125</v>
      </c>
      <c r="AE1531">
        <v>0</v>
      </c>
      <c r="AF1531">
        <v>0</v>
      </c>
      <c r="AG1531" t="s">
        <v>17248</v>
      </c>
      <c r="AH1531" t="s">
        <v>17249</v>
      </c>
      <c r="AI1531" t="s">
        <v>17250</v>
      </c>
      <c r="AJ1531" t="s">
        <v>17251</v>
      </c>
      <c r="AK1531" t="s">
        <v>17252</v>
      </c>
      <c r="AL1531" t="s">
        <v>17253</v>
      </c>
      <c r="AM1531" t="s">
        <v>17254</v>
      </c>
      <c r="AN1531" t="s">
        <v>17255</v>
      </c>
      <c r="AO1531" t="s">
        <v>17256</v>
      </c>
      <c r="AP1531" t="s">
        <v>17257</v>
      </c>
      <c r="AQ1531" t="s">
        <v>17258</v>
      </c>
      <c r="AR1531" t="s">
        <v>17259</v>
      </c>
    </row>
    <row r="1532" spans="1:44" x14ac:dyDescent="0.3">
      <c r="A1532" t="s">
        <v>17260</v>
      </c>
      <c r="B1532" t="str">
        <f>"0002573.165"</f>
        <v>0002573.165</v>
      </c>
      <c r="C1532" t="s">
        <v>16936</v>
      </c>
      <c r="D1532" t="s">
        <v>4256</v>
      </c>
      <c r="E1532">
        <v>1700</v>
      </c>
      <c r="F1532">
        <v>560</v>
      </c>
      <c r="G1532">
        <v>225</v>
      </c>
      <c r="I1532">
        <v>103</v>
      </c>
      <c r="J1532">
        <v>190</v>
      </c>
      <c r="K1532">
        <v>0</v>
      </c>
      <c r="L1532" t="s">
        <v>15297</v>
      </c>
      <c r="M1532">
        <v>69</v>
      </c>
      <c r="N1532">
        <v>0.33300000000000002</v>
      </c>
      <c r="O1532">
        <v>4670130102385</v>
      </c>
      <c r="Q1532" t="s">
        <v>1544</v>
      </c>
      <c r="R1532" t="s">
        <v>15263</v>
      </c>
      <c r="S1532">
        <v>20</v>
      </c>
      <c r="U1532" t="s">
        <v>17261</v>
      </c>
      <c r="V1532" t="s">
        <v>1054</v>
      </c>
      <c r="Y1532">
        <v>9403601001</v>
      </c>
      <c r="Z1532" t="s">
        <v>17262</v>
      </c>
      <c r="AA1532" t="s">
        <v>17263</v>
      </c>
      <c r="AB1532">
        <v>19990</v>
      </c>
      <c r="AC1532">
        <v>16658</v>
      </c>
      <c r="AD1532" t="s">
        <v>2472</v>
      </c>
      <c r="AE1532">
        <v>0</v>
      </c>
      <c r="AF1532">
        <v>3</v>
      </c>
      <c r="AG1532" t="s">
        <v>17264</v>
      </c>
      <c r="AH1532" t="s">
        <v>17265</v>
      </c>
      <c r="AI1532" t="s">
        <v>17266</v>
      </c>
      <c r="AJ1532" t="s">
        <v>17267</v>
      </c>
      <c r="AK1532" t="s">
        <v>17268</v>
      </c>
      <c r="AL1532" t="s">
        <v>17269</v>
      </c>
      <c r="AM1532" t="s">
        <v>17270</v>
      </c>
      <c r="AN1532" t="s">
        <v>17271</v>
      </c>
      <c r="AO1532" t="s">
        <v>17272</v>
      </c>
    </row>
    <row r="1533" spans="1:44" x14ac:dyDescent="0.3">
      <c r="A1533" t="s">
        <v>17273</v>
      </c>
      <c r="B1533" t="str">
        <f>"0002747.38"</f>
        <v>0002747.38</v>
      </c>
      <c r="C1533" t="s">
        <v>3500</v>
      </c>
      <c r="D1533" t="s">
        <v>16694</v>
      </c>
      <c r="E1533">
        <v>610</v>
      </c>
      <c r="F1533">
        <v>480</v>
      </c>
      <c r="G1533">
        <v>480</v>
      </c>
      <c r="K1533">
        <v>0</v>
      </c>
      <c r="L1533" s="2">
        <v>42156</v>
      </c>
      <c r="M1533">
        <v>5.5</v>
      </c>
      <c r="O1533">
        <v>4670130103078</v>
      </c>
      <c r="Q1533" t="s">
        <v>1544</v>
      </c>
      <c r="S1533">
        <v>20</v>
      </c>
      <c r="U1533" s="4" t="s">
        <v>17104</v>
      </c>
      <c r="V1533" t="s">
        <v>16697</v>
      </c>
      <c r="Y1533">
        <v>9401610000</v>
      </c>
      <c r="Z1533" t="s">
        <v>17274</v>
      </c>
      <c r="AA1533" t="s">
        <v>17275</v>
      </c>
      <c r="AB1533">
        <v>4190</v>
      </c>
      <c r="AC1533">
        <v>3492</v>
      </c>
      <c r="AD1533" t="s">
        <v>16700</v>
      </c>
      <c r="AE1533">
        <v>0</v>
      </c>
      <c r="AF1533">
        <v>0</v>
      </c>
      <c r="AG1533" t="s">
        <v>17276</v>
      </c>
      <c r="AH1533" t="s">
        <v>17277</v>
      </c>
      <c r="AI1533" t="s">
        <v>17278</v>
      </c>
      <c r="AJ1533" t="s">
        <v>17279</v>
      </c>
      <c r="AK1533" t="s">
        <v>17280</v>
      </c>
      <c r="AL1533" t="s">
        <v>17281</v>
      </c>
      <c r="AM1533" t="s">
        <v>17282</v>
      </c>
      <c r="AN1533" t="s">
        <v>17283</v>
      </c>
    </row>
    <row r="1534" spans="1:44" x14ac:dyDescent="0.3">
      <c r="A1534" t="s">
        <v>17284</v>
      </c>
      <c r="B1534" t="str">
        <f>"0002749.33"</f>
        <v>0002749.33</v>
      </c>
      <c r="C1534" t="s">
        <v>16693</v>
      </c>
      <c r="D1534" t="s">
        <v>16694</v>
      </c>
      <c r="E1534">
        <v>630</v>
      </c>
      <c r="F1534">
        <v>500</v>
      </c>
      <c r="G1534">
        <v>470</v>
      </c>
      <c r="K1534">
        <v>0</v>
      </c>
      <c r="L1534" s="1">
        <v>45783</v>
      </c>
      <c r="M1534">
        <v>5.85</v>
      </c>
      <c r="O1534">
        <v>4670130103153</v>
      </c>
      <c r="Q1534" t="s">
        <v>1544</v>
      </c>
      <c r="S1534">
        <v>20</v>
      </c>
      <c r="U1534" t="s">
        <v>17285</v>
      </c>
      <c r="V1534" t="s">
        <v>16697</v>
      </c>
      <c r="Y1534">
        <v>9401610000</v>
      </c>
      <c r="Z1534" t="s">
        <v>17286</v>
      </c>
      <c r="AA1534" t="s">
        <v>17287</v>
      </c>
      <c r="AB1534">
        <v>4750</v>
      </c>
      <c r="AC1534">
        <v>3958</v>
      </c>
      <c r="AD1534" t="s">
        <v>16700</v>
      </c>
      <c r="AE1534">
        <v>0</v>
      </c>
      <c r="AF1534">
        <v>1</v>
      </c>
      <c r="AG1534" t="s">
        <v>17288</v>
      </c>
      <c r="AH1534" t="s">
        <v>17289</v>
      </c>
      <c r="AI1534" t="s">
        <v>17290</v>
      </c>
      <c r="AJ1534" t="s">
        <v>17291</v>
      </c>
      <c r="AK1534" t="s">
        <v>17292</v>
      </c>
      <c r="AL1534" t="s">
        <v>17293</v>
      </c>
      <c r="AM1534" t="s">
        <v>17294</v>
      </c>
    </row>
    <row r="1535" spans="1:44" x14ac:dyDescent="0.3">
      <c r="A1535" t="s">
        <v>17295</v>
      </c>
      <c r="B1535" t="str">
        <f>"0002749.34"</f>
        <v>0002749.34</v>
      </c>
      <c r="C1535" t="s">
        <v>17116</v>
      </c>
      <c r="D1535" t="s">
        <v>16694</v>
      </c>
      <c r="E1535">
        <v>630</v>
      </c>
      <c r="F1535">
        <v>500</v>
      </c>
      <c r="G1535">
        <v>470</v>
      </c>
      <c r="K1535">
        <v>0</v>
      </c>
      <c r="L1535" s="1">
        <v>45783</v>
      </c>
      <c r="M1535">
        <v>5.85</v>
      </c>
      <c r="O1535">
        <v>4670130103160</v>
      </c>
      <c r="Q1535" t="s">
        <v>1544</v>
      </c>
      <c r="S1535">
        <v>20</v>
      </c>
      <c r="U1535" t="s">
        <v>17285</v>
      </c>
      <c r="V1535" t="s">
        <v>16697</v>
      </c>
      <c r="Y1535">
        <v>9401610000</v>
      </c>
      <c r="Z1535" t="s">
        <v>17296</v>
      </c>
      <c r="AA1535" t="s">
        <v>17297</v>
      </c>
      <c r="AB1535">
        <v>4750</v>
      </c>
      <c r="AC1535">
        <v>3958</v>
      </c>
      <c r="AD1535" t="s">
        <v>16700</v>
      </c>
      <c r="AE1535">
        <v>0</v>
      </c>
      <c r="AF1535">
        <v>4</v>
      </c>
      <c r="AG1535" t="s">
        <v>17298</v>
      </c>
      <c r="AH1535" t="s">
        <v>17299</v>
      </c>
      <c r="AI1535" t="s">
        <v>17300</v>
      </c>
      <c r="AJ1535" t="s">
        <v>17301</v>
      </c>
      <c r="AK1535" t="s">
        <v>17302</v>
      </c>
      <c r="AL1535" t="s">
        <v>17303</v>
      </c>
      <c r="AM1535" t="s">
        <v>17304</v>
      </c>
      <c r="AN1535" t="s">
        <v>17305</v>
      </c>
      <c r="AO1535" t="s">
        <v>17306</v>
      </c>
    </row>
    <row r="1536" spans="1:44" x14ac:dyDescent="0.3">
      <c r="A1536" t="s">
        <v>17307</v>
      </c>
      <c r="B1536" t="str">
        <f>"0002749.35"</f>
        <v>0002749.35</v>
      </c>
      <c r="C1536" t="s">
        <v>16714</v>
      </c>
      <c r="D1536" t="s">
        <v>16694</v>
      </c>
      <c r="E1536">
        <v>630</v>
      </c>
      <c r="F1536">
        <v>500</v>
      </c>
      <c r="G1536">
        <v>470</v>
      </c>
      <c r="K1536">
        <v>0</v>
      </c>
      <c r="L1536" s="1">
        <v>45783</v>
      </c>
      <c r="M1536">
        <v>5.85</v>
      </c>
      <c r="O1536">
        <v>4670130103177</v>
      </c>
      <c r="Q1536" t="s">
        <v>1544</v>
      </c>
      <c r="S1536">
        <v>20</v>
      </c>
      <c r="U1536" t="s">
        <v>17285</v>
      </c>
      <c r="V1536" t="s">
        <v>16697</v>
      </c>
      <c r="Y1536">
        <v>9401610000</v>
      </c>
      <c r="Z1536" t="s">
        <v>17308</v>
      </c>
      <c r="AA1536" t="s">
        <v>17309</v>
      </c>
      <c r="AB1536">
        <v>4750</v>
      </c>
      <c r="AC1536">
        <v>3958</v>
      </c>
      <c r="AD1536" t="s">
        <v>16700</v>
      </c>
      <c r="AE1536">
        <v>0</v>
      </c>
      <c r="AF1536">
        <v>0</v>
      </c>
      <c r="AG1536" t="s">
        <v>17310</v>
      </c>
      <c r="AH1536" t="s">
        <v>17311</v>
      </c>
      <c r="AI1536" t="s">
        <v>17312</v>
      </c>
      <c r="AJ1536" t="s">
        <v>17313</v>
      </c>
      <c r="AK1536" t="s">
        <v>17314</v>
      </c>
      <c r="AL1536" t="s">
        <v>17315</v>
      </c>
      <c r="AM1536" t="s">
        <v>17316</v>
      </c>
      <c r="AN1536" t="s">
        <v>17317</v>
      </c>
      <c r="AO1536" t="s">
        <v>17318</v>
      </c>
    </row>
    <row r="1537" spans="1:45" x14ac:dyDescent="0.3">
      <c r="A1537" t="s">
        <v>17319</v>
      </c>
      <c r="B1537" t="str">
        <f>"0002749.36"</f>
        <v>0002749.36</v>
      </c>
      <c r="C1537" t="s">
        <v>16726</v>
      </c>
      <c r="D1537" t="s">
        <v>16694</v>
      </c>
      <c r="E1537">
        <v>630</v>
      </c>
      <c r="F1537">
        <v>500</v>
      </c>
      <c r="G1537">
        <v>470</v>
      </c>
      <c r="K1537">
        <v>0</v>
      </c>
      <c r="L1537" s="1">
        <v>45783</v>
      </c>
      <c r="M1537">
        <v>5.85</v>
      </c>
      <c r="O1537">
        <v>4670130103184</v>
      </c>
      <c r="Q1537" t="s">
        <v>1544</v>
      </c>
      <c r="S1537">
        <v>20</v>
      </c>
      <c r="U1537" t="s">
        <v>17285</v>
      </c>
      <c r="V1537" t="s">
        <v>16697</v>
      </c>
      <c r="Y1537">
        <v>9401610000</v>
      </c>
      <c r="Z1537" t="s">
        <v>17320</v>
      </c>
      <c r="AA1537" t="s">
        <v>17321</v>
      </c>
      <c r="AB1537">
        <v>4750</v>
      </c>
      <c r="AC1537">
        <v>3958</v>
      </c>
      <c r="AD1537" t="s">
        <v>16700</v>
      </c>
      <c r="AE1537">
        <v>0</v>
      </c>
      <c r="AF1537">
        <v>8</v>
      </c>
      <c r="AG1537" t="s">
        <v>17322</v>
      </c>
      <c r="AH1537" t="s">
        <v>17323</v>
      </c>
      <c r="AI1537" t="s">
        <v>17324</v>
      </c>
      <c r="AJ1537" t="s">
        <v>17325</v>
      </c>
      <c r="AK1537" t="s">
        <v>17326</v>
      </c>
      <c r="AL1537" t="s">
        <v>17327</v>
      </c>
      <c r="AM1537" t="s">
        <v>17328</v>
      </c>
      <c r="AN1537" t="s">
        <v>17329</v>
      </c>
      <c r="AO1537" t="s">
        <v>17330</v>
      </c>
    </row>
    <row r="1538" spans="1:45" x14ac:dyDescent="0.3">
      <c r="A1538" t="s">
        <v>17331</v>
      </c>
      <c r="B1538" t="str">
        <f>"0002749.37"</f>
        <v>0002749.37</v>
      </c>
      <c r="C1538" t="s">
        <v>16741</v>
      </c>
      <c r="D1538" t="s">
        <v>16694</v>
      </c>
      <c r="E1538">
        <v>630</v>
      </c>
      <c r="F1538">
        <v>500</v>
      </c>
      <c r="G1538">
        <v>470</v>
      </c>
      <c r="K1538">
        <v>0</v>
      </c>
      <c r="L1538" s="1">
        <v>45783</v>
      </c>
      <c r="M1538">
        <v>5.85</v>
      </c>
      <c r="O1538">
        <v>4670130103191</v>
      </c>
      <c r="Q1538" t="s">
        <v>1544</v>
      </c>
      <c r="S1538">
        <v>20</v>
      </c>
      <c r="U1538" t="s">
        <v>17285</v>
      </c>
      <c r="V1538" t="s">
        <v>16697</v>
      </c>
      <c r="Y1538">
        <v>9401610000</v>
      </c>
      <c r="Z1538" t="s">
        <v>17332</v>
      </c>
      <c r="AA1538" t="s">
        <v>17333</v>
      </c>
      <c r="AB1538">
        <v>4750</v>
      </c>
      <c r="AC1538">
        <v>3958</v>
      </c>
      <c r="AD1538" t="s">
        <v>16700</v>
      </c>
      <c r="AE1538">
        <v>0</v>
      </c>
      <c r="AF1538">
        <v>1</v>
      </c>
      <c r="AG1538" t="s">
        <v>17334</v>
      </c>
      <c r="AH1538" t="s">
        <v>17335</v>
      </c>
      <c r="AI1538" t="s">
        <v>17336</v>
      </c>
      <c r="AJ1538" t="s">
        <v>17337</v>
      </c>
      <c r="AK1538" t="s">
        <v>17338</v>
      </c>
      <c r="AL1538" t="s">
        <v>17339</v>
      </c>
      <c r="AM1538" t="s">
        <v>17340</v>
      </c>
    </row>
    <row r="1539" spans="1:45" x14ac:dyDescent="0.3">
      <c r="A1539" t="s">
        <v>17341</v>
      </c>
      <c r="B1539" t="str">
        <f>"0002749.38"</f>
        <v>0002749.38</v>
      </c>
      <c r="C1539" t="s">
        <v>3500</v>
      </c>
      <c r="D1539" t="s">
        <v>16694</v>
      </c>
      <c r="E1539">
        <v>630</v>
      </c>
      <c r="F1539">
        <v>500</v>
      </c>
      <c r="G1539">
        <v>470</v>
      </c>
      <c r="K1539">
        <v>0</v>
      </c>
      <c r="L1539" s="1">
        <v>45783</v>
      </c>
      <c r="M1539">
        <v>5.85</v>
      </c>
      <c r="O1539">
        <v>4670130103207</v>
      </c>
      <c r="Q1539" t="s">
        <v>1544</v>
      </c>
      <c r="S1539">
        <v>20</v>
      </c>
      <c r="U1539" t="s">
        <v>17285</v>
      </c>
      <c r="V1539" t="s">
        <v>16697</v>
      </c>
      <c r="Y1539">
        <v>9401610000</v>
      </c>
      <c r="Z1539" t="s">
        <v>17342</v>
      </c>
      <c r="AA1539" t="s">
        <v>17343</v>
      </c>
      <c r="AB1539">
        <v>4750</v>
      </c>
      <c r="AC1539">
        <v>3958</v>
      </c>
      <c r="AD1539" t="s">
        <v>16700</v>
      </c>
      <c r="AE1539">
        <v>0</v>
      </c>
      <c r="AF1539">
        <v>2</v>
      </c>
      <c r="AG1539" t="s">
        <v>17344</v>
      </c>
      <c r="AH1539" t="s">
        <v>17345</v>
      </c>
      <c r="AI1539" t="s">
        <v>17346</v>
      </c>
      <c r="AJ1539" t="s">
        <v>17347</v>
      </c>
      <c r="AK1539" t="s">
        <v>17348</v>
      </c>
      <c r="AL1539" t="s">
        <v>17349</v>
      </c>
      <c r="AM1539" t="s">
        <v>17350</v>
      </c>
      <c r="AN1539" t="s">
        <v>17351</v>
      </c>
    </row>
    <row r="1540" spans="1:45" x14ac:dyDescent="0.3">
      <c r="A1540" t="s">
        <v>17352</v>
      </c>
      <c r="B1540" t="str">
        <f>"0002749.39"</f>
        <v>0002749.39</v>
      </c>
      <c r="C1540" t="s">
        <v>16773</v>
      </c>
      <c r="D1540" t="s">
        <v>16694</v>
      </c>
      <c r="E1540">
        <v>630</v>
      </c>
      <c r="F1540">
        <v>500</v>
      </c>
      <c r="G1540">
        <v>470</v>
      </c>
      <c r="K1540">
        <v>0</v>
      </c>
      <c r="L1540" s="1">
        <v>45783</v>
      </c>
      <c r="M1540">
        <v>5.85</v>
      </c>
      <c r="O1540">
        <v>4670130103214</v>
      </c>
      <c r="Q1540" t="s">
        <v>1544</v>
      </c>
      <c r="S1540">
        <v>20</v>
      </c>
      <c r="U1540" t="s">
        <v>17285</v>
      </c>
      <c r="V1540" t="s">
        <v>16697</v>
      </c>
      <c r="Y1540">
        <v>9401610000</v>
      </c>
      <c r="Z1540" t="s">
        <v>17353</v>
      </c>
      <c r="AA1540" t="s">
        <v>17354</v>
      </c>
      <c r="AB1540">
        <v>4750</v>
      </c>
      <c r="AC1540">
        <v>3958</v>
      </c>
      <c r="AD1540" t="s">
        <v>16700</v>
      </c>
      <c r="AE1540">
        <v>0</v>
      </c>
      <c r="AF1540">
        <v>3</v>
      </c>
      <c r="AG1540" t="s">
        <v>17355</v>
      </c>
      <c r="AH1540" t="s">
        <v>17356</v>
      </c>
      <c r="AI1540" t="s">
        <v>17357</v>
      </c>
      <c r="AJ1540" t="s">
        <v>17358</v>
      </c>
      <c r="AK1540" t="s">
        <v>17359</v>
      </c>
      <c r="AL1540" t="s">
        <v>17360</v>
      </c>
      <c r="AM1540" t="s">
        <v>17361</v>
      </c>
      <c r="AN1540" t="s">
        <v>17362</v>
      </c>
      <c r="AO1540" t="s">
        <v>17363</v>
      </c>
    </row>
    <row r="1541" spans="1:45" x14ac:dyDescent="0.3">
      <c r="A1541" t="s">
        <v>17364</v>
      </c>
      <c r="B1541" t="str">
        <f>"0002755"</f>
        <v>0002755</v>
      </c>
      <c r="C1541" t="s">
        <v>5874</v>
      </c>
      <c r="D1541" t="s">
        <v>1831</v>
      </c>
      <c r="E1541">
        <v>800</v>
      </c>
      <c r="F1541">
        <v>750</v>
      </c>
      <c r="G1541">
        <v>160</v>
      </c>
      <c r="I1541">
        <v>74</v>
      </c>
      <c r="J1541">
        <v>100</v>
      </c>
      <c r="K1541">
        <v>0</v>
      </c>
      <c r="L1541">
        <v>6</v>
      </c>
      <c r="M1541">
        <v>5</v>
      </c>
      <c r="O1541">
        <v>4670130103702</v>
      </c>
      <c r="Q1541" t="s">
        <v>1544</v>
      </c>
      <c r="R1541" t="s">
        <v>15838</v>
      </c>
      <c r="S1541">
        <v>10</v>
      </c>
      <c r="U1541" t="s">
        <v>5077</v>
      </c>
      <c r="V1541" t="s">
        <v>1833</v>
      </c>
      <c r="Y1541">
        <v>9401710009</v>
      </c>
      <c r="Z1541" t="s">
        <v>17365</v>
      </c>
      <c r="AA1541" t="s">
        <v>17366</v>
      </c>
      <c r="AB1541">
        <v>3390</v>
      </c>
      <c r="AC1541">
        <v>2825</v>
      </c>
      <c r="AD1541" t="s">
        <v>1836</v>
      </c>
      <c r="AE1541">
        <v>0</v>
      </c>
      <c r="AF1541">
        <v>0</v>
      </c>
      <c r="AG1541" t="s">
        <v>17367</v>
      </c>
      <c r="AH1541" t="s">
        <v>17368</v>
      </c>
      <c r="AI1541" t="s">
        <v>17369</v>
      </c>
      <c r="AJ1541" t="s">
        <v>17370</v>
      </c>
      <c r="AK1541" t="s">
        <v>17371</v>
      </c>
      <c r="AL1541" t="s">
        <v>17372</v>
      </c>
      <c r="AM1541" t="s">
        <v>17373</v>
      </c>
      <c r="AN1541" t="s">
        <v>17374</v>
      </c>
      <c r="AO1541" t="s">
        <v>17375</v>
      </c>
      <c r="AP1541" t="s">
        <v>17376</v>
      </c>
    </row>
    <row r="1542" spans="1:45" x14ac:dyDescent="0.3">
      <c r="A1542" t="s">
        <v>17377</v>
      </c>
      <c r="B1542" t="str">
        <f>"0002612.9"</f>
        <v>0002612.9</v>
      </c>
      <c r="C1542" t="s">
        <v>304</v>
      </c>
      <c r="D1542" t="s">
        <v>1050</v>
      </c>
      <c r="E1542">
        <v>820</v>
      </c>
      <c r="F1542">
        <v>540</v>
      </c>
      <c r="G1542">
        <v>120</v>
      </c>
      <c r="I1542">
        <v>76</v>
      </c>
      <c r="J1542">
        <v>80</v>
      </c>
      <c r="K1542">
        <v>0</v>
      </c>
      <c r="L1542" s="1">
        <v>45833</v>
      </c>
      <c r="M1542">
        <v>24.8</v>
      </c>
      <c r="O1542">
        <v>4670130100749</v>
      </c>
      <c r="Q1542" t="s">
        <v>1544</v>
      </c>
      <c r="R1542" t="s">
        <v>1869</v>
      </c>
      <c r="S1542">
        <v>20</v>
      </c>
      <c r="U1542" t="s">
        <v>17378</v>
      </c>
      <c r="V1542" t="s">
        <v>1122</v>
      </c>
      <c r="Y1542">
        <v>9403601001</v>
      </c>
      <c r="Z1542" t="s">
        <v>17379</v>
      </c>
      <c r="AA1542" t="s">
        <v>17380</v>
      </c>
      <c r="AB1542">
        <v>5990</v>
      </c>
      <c r="AC1542">
        <v>4992</v>
      </c>
      <c r="AD1542" t="s">
        <v>1125</v>
      </c>
      <c r="AE1542">
        <v>0</v>
      </c>
      <c r="AF1542">
        <v>3</v>
      </c>
      <c r="AG1542" t="s">
        <v>17381</v>
      </c>
      <c r="AH1542" t="s">
        <v>17382</v>
      </c>
      <c r="AI1542" t="s">
        <v>17383</v>
      </c>
      <c r="AJ1542" t="s">
        <v>17384</v>
      </c>
      <c r="AK1542" t="s">
        <v>17385</v>
      </c>
      <c r="AL1542" t="s">
        <v>17386</v>
      </c>
      <c r="AM1542" t="s">
        <v>17387</v>
      </c>
      <c r="AN1542" t="s">
        <v>17388</v>
      </c>
      <c r="AO1542" t="s">
        <v>17389</v>
      </c>
      <c r="AP1542" t="s">
        <v>17390</v>
      </c>
      <c r="AQ1542" t="s">
        <v>17391</v>
      </c>
    </row>
    <row r="1543" spans="1:45" x14ac:dyDescent="0.3">
      <c r="A1543" t="s">
        <v>17392</v>
      </c>
      <c r="B1543" t="str">
        <f>"0002612.31"</f>
        <v>0002612.31</v>
      </c>
      <c r="C1543" t="s">
        <v>4091</v>
      </c>
      <c r="D1543" t="s">
        <v>1050</v>
      </c>
      <c r="E1543">
        <v>820</v>
      </c>
      <c r="F1543">
        <v>540</v>
      </c>
      <c r="G1543">
        <v>120</v>
      </c>
      <c r="I1543">
        <v>76</v>
      </c>
      <c r="J1543">
        <v>80</v>
      </c>
      <c r="K1543">
        <v>0</v>
      </c>
      <c r="L1543" s="1">
        <v>45833</v>
      </c>
      <c r="M1543">
        <v>24.8</v>
      </c>
      <c r="O1543">
        <v>4670130100756</v>
      </c>
      <c r="Q1543" t="s">
        <v>1544</v>
      </c>
      <c r="R1543" t="s">
        <v>1869</v>
      </c>
      <c r="S1543">
        <v>20</v>
      </c>
      <c r="U1543" t="s">
        <v>17378</v>
      </c>
      <c r="V1543" t="s">
        <v>1122</v>
      </c>
      <c r="Y1543">
        <v>9403601001</v>
      </c>
      <c r="Z1543" t="s">
        <v>17393</v>
      </c>
      <c r="AA1543" t="s">
        <v>17394</v>
      </c>
      <c r="AB1543">
        <v>6490</v>
      </c>
      <c r="AC1543">
        <v>5408</v>
      </c>
      <c r="AD1543" t="s">
        <v>1125</v>
      </c>
      <c r="AE1543">
        <v>0</v>
      </c>
      <c r="AF1543">
        <v>0</v>
      </c>
      <c r="AG1543" t="s">
        <v>17395</v>
      </c>
      <c r="AH1543" t="s">
        <v>17396</v>
      </c>
      <c r="AI1543" t="s">
        <v>17397</v>
      </c>
      <c r="AJ1543" t="s">
        <v>17398</v>
      </c>
      <c r="AK1543" t="s">
        <v>17399</v>
      </c>
      <c r="AL1543" t="s">
        <v>17400</v>
      </c>
      <c r="AM1543" t="s">
        <v>17401</v>
      </c>
      <c r="AN1543" t="s">
        <v>17402</v>
      </c>
      <c r="AO1543" t="s">
        <v>17403</v>
      </c>
      <c r="AP1543" t="s">
        <v>17404</v>
      </c>
    </row>
    <row r="1544" spans="1:45" x14ac:dyDescent="0.3">
      <c r="A1544" t="s">
        <v>17405</v>
      </c>
      <c r="B1544" t="str">
        <f>"0003161-04"</f>
        <v>0003161-04</v>
      </c>
      <c r="C1544" t="s">
        <v>304</v>
      </c>
      <c r="D1544" t="s">
        <v>280</v>
      </c>
      <c r="E1544">
        <v>920</v>
      </c>
      <c r="F1544">
        <v>600</v>
      </c>
      <c r="G1544">
        <v>140</v>
      </c>
      <c r="H1544">
        <v>95</v>
      </c>
      <c r="I1544">
        <v>54</v>
      </c>
      <c r="J1544">
        <v>80</v>
      </c>
      <c r="K1544" t="s">
        <v>16096</v>
      </c>
      <c r="L1544" s="1">
        <v>45757</v>
      </c>
      <c r="M1544">
        <v>9.5</v>
      </c>
      <c r="O1544">
        <v>4640011884136</v>
      </c>
      <c r="Q1544" t="s">
        <v>88</v>
      </c>
      <c r="S1544">
        <v>10</v>
      </c>
      <c r="U1544" t="s">
        <v>17406</v>
      </c>
      <c r="V1544" t="s">
        <v>1199</v>
      </c>
      <c r="Y1544">
        <v>9403500009</v>
      </c>
      <c r="Z1544" t="s">
        <v>17407</v>
      </c>
      <c r="AA1544" t="s">
        <v>17408</v>
      </c>
      <c r="AB1544">
        <v>7865</v>
      </c>
      <c r="AC1544">
        <v>6554</v>
      </c>
      <c r="AD1544" t="s">
        <v>288</v>
      </c>
      <c r="AE1544">
        <v>0</v>
      </c>
      <c r="AF1544">
        <v>0</v>
      </c>
      <c r="AG1544" t="s">
        <v>17409</v>
      </c>
      <c r="AH1544" t="s">
        <v>17410</v>
      </c>
      <c r="AI1544" t="s">
        <v>17411</v>
      </c>
      <c r="AJ1544" t="s">
        <v>17412</v>
      </c>
      <c r="AK1544" t="s">
        <v>17413</v>
      </c>
      <c r="AL1544" t="s">
        <v>17414</v>
      </c>
      <c r="AM1544" t="s">
        <v>17415</v>
      </c>
      <c r="AN1544" t="s">
        <v>17416</v>
      </c>
      <c r="AO1544" t="s">
        <v>17417</v>
      </c>
      <c r="AP1544" t="s">
        <v>17418</v>
      </c>
      <c r="AQ1544" t="s">
        <v>17419</v>
      </c>
      <c r="AR1544" t="s">
        <v>17420</v>
      </c>
      <c r="AS1544" t="s">
        <v>17421</v>
      </c>
    </row>
    <row r="1545" spans="1:45" x14ac:dyDescent="0.3">
      <c r="A1545" t="s">
        <v>17422</v>
      </c>
      <c r="B1545" t="str">
        <f>"0003149-04"</f>
        <v>0003149-04</v>
      </c>
      <c r="C1545" t="s">
        <v>304</v>
      </c>
      <c r="D1545" t="s">
        <v>1050</v>
      </c>
      <c r="E1545">
        <v>1695</v>
      </c>
      <c r="F1545">
        <v>875</v>
      </c>
      <c r="G1545">
        <v>40</v>
      </c>
      <c r="K1545">
        <v>0</v>
      </c>
      <c r="L1545" s="1">
        <v>45775</v>
      </c>
      <c r="M1545">
        <v>27</v>
      </c>
      <c r="O1545">
        <v>4670130103290</v>
      </c>
      <c r="Q1545" t="s">
        <v>1544</v>
      </c>
      <c r="S1545">
        <v>20</v>
      </c>
      <c r="U1545" t="s">
        <v>17423</v>
      </c>
      <c r="V1545" t="s">
        <v>2355</v>
      </c>
      <c r="Y1545">
        <v>9403903000</v>
      </c>
      <c r="Z1545" t="s">
        <v>17424</v>
      </c>
      <c r="AA1545" t="s">
        <v>17425</v>
      </c>
      <c r="AB1545">
        <v>5500</v>
      </c>
      <c r="AC1545">
        <v>4583</v>
      </c>
      <c r="AD1545" t="s">
        <v>3477</v>
      </c>
      <c r="AE1545">
        <v>0</v>
      </c>
      <c r="AF1545">
        <v>4</v>
      </c>
      <c r="AG1545" t="s">
        <v>17426</v>
      </c>
      <c r="AH1545" t="s">
        <v>17427</v>
      </c>
      <c r="AI1545" t="s">
        <v>17428</v>
      </c>
      <c r="AJ1545" t="s">
        <v>17429</v>
      </c>
      <c r="AK1545" t="s">
        <v>17430</v>
      </c>
      <c r="AL1545" t="s">
        <v>17431</v>
      </c>
    </row>
    <row r="1546" spans="1:45" x14ac:dyDescent="0.3">
      <c r="A1546" t="s">
        <v>17432</v>
      </c>
      <c r="B1546" t="str">
        <f>"0003047-04"</f>
        <v>0003047-04</v>
      </c>
      <c r="C1546" t="s">
        <v>304</v>
      </c>
      <c r="D1546" t="s">
        <v>280</v>
      </c>
      <c r="E1546">
        <v>925</v>
      </c>
      <c r="F1546">
        <v>595</v>
      </c>
      <c r="G1546">
        <v>120</v>
      </c>
      <c r="H1546">
        <v>95</v>
      </c>
      <c r="I1546">
        <v>54</v>
      </c>
      <c r="J1546">
        <v>80</v>
      </c>
      <c r="K1546" t="s">
        <v>16096</v>
      </c>
      <c r="L1546" s="1">
        <v>45697</v>
      </c>
      <c r="M1546">
        <v>7.7</v>
      </c>
      <c r="O1546">
        <v>4630074141635</v>
      </c>
      <c r="Q1546" t="s">
        <v>88</v>
      </c>
      <c r="S1546">
        <v>10</v>
      </c>
      <c r="U1546" t="s">
        <v>17433</v>
      </c>
      <c r="V1546" t="s">
        <v>854</v>
      </c>
      <c r="Y1546">
        <v>9403500009</v>
      </c>
      <c r="Z1546" t="s">
        <v>17434</v>
      </c>
      <c r="AA1546" t="s">
        <v>9745</v>
      </c>
      <c r="AB1546">
        <v>5558</v>
      </c>
      <c r="AC1546">
        <v>4632</v>
      </c>
      <c r="AD1546" t="s">
        <v>288</v>
      </c>
      <c r="AE1546">
        <v>0</v>
      </c>
      <c r="AF1546">
        <v>0</v>
      </c>
    </row>
    <row r="1547" spans="1:45" x14ac:dyDescent="0.3">
      <c r="A1547" t="s">
        <v>17435</v>
      </c>
      <c r="B1547" t="str">
        <f>"0001041.9.16"</f>
        <v>0001041.9.16</v>
      </c>
      <c r="C1547" t="s">
        <v>304</v>
      </c>
      <c r="D1547" t="s">
        <v>1050</v>
      </c>
      <c r="E1547">
        <v>875</v>
      </c>
      <c r="F1547">
        <v>500</v>
      </c>
      <c r="G1547">
        <v>185</v>
      </c>
      <c r="I1547">
        <v>80</v>
      </c>
      <c r="J1547">
        <v>92</v>
      </c>
      <c r="K1547">
        <v>0</v>
      </c>
      <c r="L1547" t="s">
        <v>1155</v>
      </c>
      <c r="M1547">
        <v>40</v>
      </c>
      <c r="O1547">
        <v>4670130104198</v>
      </c>
      <c r="Q1547" t="s">
        <v>88</v>
      </c>
      <c r="S1547">
        <v>20</v>
      </c>
      <c r="U1547" t="s">
        <v>17436</v>
      </c>
      <c r="V1547" t="s">
        <v>1122</v>
      </c>
      <c r="Y1547">
        <v>9403601009</v>
      </c>
      <c r="Z1547" t="s">
        <v>17437</v>
      </c>
      <c r="AA1547" t="s">
        <v>17438</v>
      </c>
      <c r="AB1547">
        <v>9900</v>
      </c>
      <c r="AC1547">
        <v>8250</v>
      </c>
      <c r="AD1547" t="s">
        <v>1125</v>
      </c>
      <c r="AE1547">
        <v>0</v>
      </c>
      <c r="AF1547">
        <v>2</v>
      </c>
      <c r="AG1547" t="s">
        <v>17439</v>
      </c>
      <c r="AH1547" t="s">
        <v>17440</v>
      </c>
      <c r="AI1547" t="s">
        <v>17441</v>
      </c>
      <c r="AJ1547" t="s">
        <v>17442</v>
      </c>
      <c r="AK1547" t="s">
        <v>17443</v>
      </c>
      <c r="AL1547" t="s">
        <v>17444</v>
      </c>
      <c r="AM1547" t="s">
        <v>17445</v>
      </c>
      <c r="AN1547" t="s">
        <v>17446</v>
      </c>
      <c r="AO1547" t="s">
        <v>17447</v>
      </c>
      <c r="AP1547" t="s">
        <v>17448</v>
      </c>
      <c r="AQ1547" t="s">
        <v>17449</v>
      </c>
    </row>
    <row r="1548" spans="1:45" x14ac:dyDescent="0.3">
      <c r="A1548" t="s">
        <v>17450</v>
      </c>
      <c r="B1548" t="str">
        <f>"0001041.9.17"</f>
        <v>0001041.9.17</v>
      </c>
      <c r="C1548" t="s">
        <v>304</v>
      </c>
      <c r="D1548" t="s">
        <v>1050</v>
      </c>
      <c r="E1548">
        <v>875</v>
      </c>
      <c r="F1548">
        <v>500</v>
      </c>
      <c r="G1548">
        <v>185</v>
      </c>
      <c r="I1548">
        <v>80</v>
      </c>
      <c r="J1548">
        <v>92</v>
      </c>
      <c r="K1548">
        <v>0</v>
      </c>
      <c r="L1548" t="s">
        <v>1155</v>
      </c>
      <c r="M1548">
        <v>40</v>
      </c>
      <c r="O1548">
        <v>4670130104204</v>
      </c>
      <c r="Q1548" t="s">
        <v>88</v>
      </c>
      <c r="S1548">
        <v>20</v>
      </c>
      <c r="U1548" t="s">
        <v>17451</v>
      </c>
      <c r="V1548" t="s">
        <v>1122</v>
      </c>
      <c r="Y1548">
        <v>9403601009</v>
      </c>
      <c r="Z1548" t="s">
        <v>17452</v>
      </c>
      <c r="AA1548" t="s">
        <v>17453</v>
      </c>
      <c r="AB1548">
        <v>9900</v>
      </c>
      <c r="AC1548">
        <v>8250</v>
      </c>
      <c r="AD1548" t="s">
        <v>1125</v>
      </c>
      <c r="AE1548">
        <v>0</v>
      </c>
      <c r="AF1548">
        <v>0</v>
      </c>
      <c r="AG1548" t="s">
        <v>17454</v>
      </c>
      <c r="AH1548" t="s">
        <v>17455</v>
      </c>
      <c r="AI1548" t="s">
        <v>17456</v>
      </c>
      <c r="AJ1548" t="s">
        <v>17457</v>
      </c>
      <c r="AK1548" t="s">
        <v>17458</v>
      </c>
      <c r="AL1548" t="s">
        <v>17459</v>
      </c>
      <c r="AM1548" t="s">
        <v>17460</v>
      </c>
      <c r="AN1548" t="s">
        <v>17461</v>
      </c>
      <c r="AO1548" t="s">
        <v>17462</v>
      </c>
      <c r="AP1548" t="s">
        <v>17463</v>
      </c>
      <c r="AQ1548" t="s">
        <v>17464</v>
      </c>
    </row>
    <row r="1549" spans="1:45" x14ac:dyDescent="0.3">
      <c r="A1549" t="s">
        <v>17465</v>
      </c>
      <c r="B1549" t="str">
        <f>"0001041.9.18"</f>
        <v>0001041.9.18</v>
      </c>
      <c r="C1549" t="s">
        <v>304</v>
      </c>
      <c r="D1549" t="s">
        <v>1050</v>
      </c>
      <c r="E1549">
        <v>875</v>
      </c>
      <c r="F1549">
        <v>500</v>
      </c>
      <c r="G1549">
        <v>185</v>
      </c>
      <c r="I1549">
        <v>80</v>
      </c>
      <c r="J1549">
        <v>92</v>
      </c>
      <c r="K1549">
        <v>0</v>
      </c>
      <c r="L1549" t="s">
        <v>1155</v>
      </c>
      <c r="M1549">
        <v>40</v>
      </c>
      <c r="O1549">
        <v>4670130104211</v>
      </c>
      <c r="Q1549" t="s">
        <v>88</v>
      </c>
      <c r="S1549">
        <v>20</v>
      </c>
      <c r="U1549" t="s">
        <v>17451</v>
      </c>
      <c r="V1549" t="s">
        <v>1122</v>
      </c>
      <c r="Y1549">
        <v>9403601009</v>
      </c>
      <c r="Z1549" t="s">
        <v>17466</v>
      </c>
      <c r="AA1549" t="s">
        <v>17467</v>
      </c>
      <c r="AB1549">
        <v>9900</v>
      </c>
      <c r="AC1549">
        <v>8250</v>
      </c>
      <c r="AD1549" t="s">
        <v>1125</v>
      </c>
      <c r="AE1549">
        <v>0</v>
      </c>
      <c r="AF1549">
        <v>0</v>
      </c>
      <c r="AG1549" t="s">
        <v>17468</v>
      </c>
      <c r="AH1549" t="s">
        <v>17469</v>
      </c>
      <c r="AI1549" t="s">
        <v>17470</v>
      </c>
      <c r="AJ1549" t="s">
        <v>17471</v>
      </c>
      <c r="AK1549" t="s">
        <v>17472</v>
      </c>
      <c r="AL1549" t="s">
        <v>17473</v>
      </c>
      <c r="AM1549" t="s">
        <v>17474</v>
      </c>
      <c r="AN1549" t="s">
        <v>17475</v>
      </c>
      <c r="AO1549" t="s">
        <v>17476</v>
      </c>
      <c r="AP1549" t="s">
        <v>17477</v>
      </c>
      <c r="AQ1549" t="s">
        <v>17478</v>
      </c>
      <c r="AR1549" t="s">
        <v>17479</v>
      </c>
    </row>
    <row r="1550" spans="1:45" x14ac:dyDescent="0.3">
      <c r="A1550" t="s">
        <v>17480</v>
      </c>
      <c r="B1550" t="str">
        <f>"0003150-103"</f>
        <v>0003150-103</v>
      </c>
      <c r="C1550" t="s">
        <v>304</v>
      </c>
      <c r="D1550" t="s">
        <v>280</v>
      </c>
      <c r="E1550">
        <v>1810</v>
      </c>
      <c r="F1550">
        <v>875</v>
      </c>
      <c r="G1550">
        <v>130</v>
      </c>
      <c r="H1550">
        <v>170</v>
      </c>
      <c r="I1550">
        <v>90</v>
      </c>
      <c r="J1550">
        <v>90</v>
      </c>
      <c r="K1550" t="s">
        <v>16862</v>
      </c>
      <c r="L1550" t="s">
        <v>17481</v>
      </c>
      <c r="M1550">
        <v>60.3</v>
      </c>
      <c r="N1550">
        <v>0.5</v>
      </c>
      <c r="O1550">
        <v>4670130103306</v>
      </c>
      <c r="Q1550" t="s">
        <v>1544</v>
      </c>
      <c r="R1550" t="s">
        <v>7672</v>
      </c>
      <c r="S1550">
        <v>20</v>
      </c>
      <c r="U1550" t="s">
        <v>17482</v>
      </c>
      <c r="Y1550">
        <v>9403500009</v>
      </c>
      <c r="Z1550" t="s">
        <v>17483</v>
      </c>
      <c r="AA1550" t="s">
        <v>17484</v>
      </c>
      <c r="AB1550">
        <v>18490</v>
      </c>
      <c r="AC1550">
        <v>15408</v>
      </c>
      <c r="AD1550" t="s">
        <v>288</v>
      </c>
      <c r="AE1550">
        <v>0</v>
      </c>
      <c r="AF1550">
        <v>4</v>
      </c>
      <c r="AG1550" t="s">
        <v>17485</v>
      </c>
      <c r="AH1550" t="s">
        <v>17486</v>
      </c>
      <c r="AI1550" t="s">
        <v>17487</v>
      </c>
      <c r="AJ1550" t="s">
        <v>17488</v>
      </c>
      <c r="AK1550" t="s">
        <v>17489</v>
      </c>
      <c r="AL1550" t="s">
        <v>17490</v>
      </c>
      <c r="AM1550" t="s">
        <v>17491</v>
      </c>
      <c r="AN1550" t="s">
        <v>17492</v>
      </c>
      <c r="AO1550" t="s">
        <v>17493</v>
      </c>
      <c r="AP1550" t="s">
        <v>17494</v>
      </c>
      <c r="AQ1550" t="s">
        <v>17495</v>
      </c>
      <c r="AR1550" t="s">
        <v>17496</v>
      </c>
    </row>
    <row r="1551" spans="1:45" x14ac:dyDescent="0.3">
      <c r="A1551" t="s">
        <v>17497</v>
      </c>
      <c r="B1551" t="str">
        <f>"0003150-151"</f>
        <v>0003150-151</v>
      </c>
      <c r="C1551" t="s">
        <v>1718</v>
      </c>
      <c r="D1551" t="s">
        <v>280</v>
      </c>
      <c r="E1551">
        <v>1810</v>
      </c>
      <c r="F1551">
        <v>875</v>
      </c>
      <c r="G1551">
        <v>130</v>
      </c>
      <c r="H1551">
        <v>170</v>
      </c>
      <c r="I1551">
        <v>90</v>
      </c>
      <c r="J1551">
        <v>90</v>
      </c>
      <c r="K1551" t="s">
        <v>16862</v>
      </c>
      <c r="L1551" t="s">
        <v>17481</v>
      </c>
      <c r="M1551">
        <v>60.3</v>
      </c>
      <c r="N1551">
        <v>0.5</v>
      </c>
      <c r="O1551">
        <v>4670130103320</v>
      </c>
      <c r="Q1551" t="s">
        <v>1544</v>
      </c>
      <c r="R1551" t="s">
        <v>7672</v>
      </c>
      <c r="S1551">
        <v>20</v>
      </c>
      <c r="U1551" t="s">
        <v>17482</v>
      </c>
      <c r="Y1551">
        <v>9403500009</v>
      </c>
      <c r="Z1551" t="s">
        <v>17498</v>
      </c>
      <c r="AA1551" t="s">
        <v>17499</v>
      </c>
      <c r="AB1551">
        <v>18990</v>
      </c>
      <c r="AC1551">
        <v>15825</v>
      </c>
      <c r="AD1551" t="s">
        <v>288</v>
      </c>
      <c r="AE1551">
        <v>0</v>
      </c>
      <c r="AF1551">
        <v>4</v>
      </c>
      <c r="AG1551" t="s">
        <v>17500</v>
      </c>
      <c r="AH1551" t="s">
        <v>17501</v>
      </c>
      <c r="AI1551" t="s">
        <v>17502</v>
      </c>
      <c r="AJ1551" t="s">
        <v>17503</v>
      </c>
      <c r="AK1551" t="s">
        <v>17504</v>
      </c>
      <c r="AL1551" t="s">
        <v>17505</v>
      </c>
      <c r="AM1551" t="s">
        <v>17506</v>
      </c>
      <c r="AN1551" t="s">
        <v>17507</v>
      </c>
      <c r="AO1551" t="s">
        <v>17508</v>
      </c>
      <c r="AP1551" t="s">
        <v>17509</v>
      </c>
      <c r="AQ1551" t="s">
        <v>17510</v>
      </c>
      <c r="AR1551" t="s">
        <v>17511</v>
      </c>
    </row>
    <row r="1552" spans="1:45" x14ac:dyDescent="0.3">
      <c r="A1552" t="s">
        <v>17512</v>
      </c>
      <c r="B1552" t="str">
        <f>"0002613.9"</f>
        <v>0002613.9</v>
      </c>
      <c r="C1552" t="s">
        <v>304</v>
      </c>
      <c r="D1552" t="s">
        <v>4256</v>
      </c>
      <c r="E1552">
        <v>1150</v>
      </c>
      <c r="F1552">
        <v>610</v>
      </c>
      <c r="G1552">
        <v>190</v>
      </c>
      <c r="I1552">
        <v>110</v>
      </c>
      <c r="J1552">
        <v>93</v>
      </c>
      <c r="K1552">
        <v>0</v>
      </c>
      <c r="L1552" t="s">
        <v>17513</v>
      </c>
      <c r="M1552">
        <v>60</v>
      </c>
      <c r="N1552">
        <v>0.5</v>
      </c>
      <c r="O1552">
        <v>4670130100763</v>
      </c>
      <c r="Q1552" t="s">
        <v>1544</v>
      </c>
      <c r="R1552" t="s">
        <v>1869</v>
      </c>
      <c r="S1552">
        <v>20</v>
      </c>
      <c r="U1552" t="s">
        <v>17514</v>
      </c>
      <c r="V1552" t="s">
        <v>1122</v>
      </c>
      <c r="Y1552">
        <v>9403601001</v>
      </c>
      <c r="Z1552" t="s">
        <v>17515</v>
      </c>
      <c r="AA1552" t="s">
        <v>17516</v>
      </c>
      <c r="AB1552">
        <v>18490</v>
      </c>
      <c r="AC1552">
        <v>15408</v>
      </c>
      <c r="AD1552" t="s">
        <v>1125</v>
      </c>
      <c r="AE1552">
        <v>0</v>
      </c>
      <c r="AF1552">
        <v>3</v>
      </c>
      <c r="AG1552" t="s">
        <v>17517</v>
      </c>
      <c r="AH1552" t="s">
        <v>17518</v>
      </c>
      <c r="AI1552" t="s">
        <v>17519</v>
      </c>
      <c r="AJ1552" t="s">
        <v>17520</v>
      </c>
      <c r="AK1552" t="s">
        <v>17521</v>
      </c>
      <c r="AL1552" t="s">
        <v>17522</v>
      </c>
      <c r="AM1552" t="s">
        <v>17523</v>
      </c>
      <c r="AN1552" t="s">
        <v>17524</v>
      </c>
      <c r="AO1552" t="s">
        <v>17525</v>
      </c>
      <c r="AP1552" t="s">
        <v>17526</v>
      </c>
    </row>
    <row r="1553" spans="1:45" x14ac:dyDescent="0.3">
      <c r="A1553" t="s">
        <v>17527</v>
      </c>
      <c r="B1553" t="str">
        <f>"0002613.31"</f>
        <v>0002613.31</v>
      </c>
      <c r="C1553" t="s">
        <v>4091</v>
      </c>
      <c r="D1553" t="s">
        <v>4256</v>
      </c>
      <c r="E1553">
        <v>1150</v>
      </c>
      <c r="F1553">
        <v>610</v>
      </c>
      <c r="G1553">
        <v>190</v>
      </c>
      <c r="I1553">
        <v>110</v>
      </c>
      <c r="J1553">
        <v>93</v>
      </c>
      <c r="K1553">
        <v>0</v>
      </c>
      <c r="L1553" t="s">
        <v>17513</v>
      </c>
      <c r="M1553">
        <v>60</v>
      </c>
      <c r="N1553">
        <v>0.5</v>
      </c>
      <c r="O1553">
        <v>4670130100770</v>
      </c>
      <c r="Q1553" t="s">
        <v>1544</v>
      </c>
      <c r="R1553" t="s">
        <v>1869</v>
      </c>
      <c r="S1553">
        <v>20</v>
      </c>
      <c r="U1553" t="s">
        <v>17514</v>
      </c>
      <c r="V1553" t="s">
        <v>1122</v>
      </c>
      <c r="Y1553">
        <v>9403601001</v>
      </c>
      <c r="Z1553" t="s">
        <v>17528</v>
      </c>
      <c r="AA1553" t="s">
        <v>17529</v>
      </c>
      <c r="AB1553">
        <v>18990</v>
      </c>
      <c r="AC1553">
        <v>15825</v>
      </c>
      <c r="AD1553" t="s">
        <v>1125</v>
      </c>
      <c r="AE1553">
        <v>0</v>
      </c>
      <c r="AF1553">
        <v>0</v>
      </c>
      <c r="AG1553" t="s">
        <v>17530</v>
      </c>
      <c r="AH1553" t="s">
        <v>17531</v>
      </c>
      <c r="AI1553" t="s">
        <v>17532</v>
      </c>
      <c r="AJ1553" t="s">
        <v>17533</v>
      </c>
      <c r="AK1553" t="s">
        <v>17534</v>
      </c>
      <c r="AL1553" t="s">
        <v>17535</v>
      </c>
      <c r="AM1553" t="s">
        <v>17536</v>
      </c>
      <c r="AN1553" t="s">
        <v>17537</v>
      </c>
      <c r="AO1553" t="s">
        <v>17538</v>
      </c>
      <c r="AP1553" t="s">
        <v>17539</v>
      </c>
    </row>
    <row r="1554" spans="1:45" x14ac:dyDescent="0.3">
      <c r="A1554" t="s">
        <v>17540</v>
      </c>
      <c r="B1554" t="str">
        <f>"0002614.9"</f>
        <v>0002614.9</v>
      </c>
      <c r="C1554" t="s">
        <v>304</v>
      </c>
      <c r="D1554" t="s">
        <v>4256</v>
      </c>
      <c r="E1554">
        <v>1525</v>
      </c>
      <c r="F1554">
        <v>580</v>
      </c>
      <c r="G1554">
        <v>290</v>
      </c>
      <c r="I1554">
        <v>110</v>
      </c>
      <c r="J1554">
        <v>93</v>
      </c>
      <c r="K1554">
        <v>0</v>
      </c>
      <c r="L1554" t="s">
        <v>17541</v>
      </c>
      <c r="M1554">
        <v>68.8</v>
      </c>
      <c r="N1554">
        <v>0.33300000000000002</v>
      </c>
      <c r="O1554">
        <v>4670130100787</v>
      </c>
      <c r="Q1554" t="s">
        <v>1544</v>
      </c>
      <c r="R1554" t="s">
        <v>1869</v>
      </c>
      <c r="S1554">
        <v>20</v>
      </c>
      <c r="U1554" t="s">
        <v>17542</v>
      </c>
      <c r="V1554" t="s">
        <v>1122</v>
      </c>
      <c r="Y1554">
        <v>9403601001</v>
      </c>
      <c r="Z1554" t="s">
        <v>17543</v>
      </c>
      <c r="AA1554" t="s">
        <v>17544</v>
      </c>
      <c r="AB1554">
        <v>23490</v>
      </c>
      <c r="AC1554">
        <v>19575</v>
      </c>
      <c r="AD1554" t="s">
        <v>1125</v>
      </c>
      <c r="AE1554">
        <v>0</v>
      </c>
      <c r="AF1554">
        <v>2</v>
      </c>
      <c r="AG1554" t="s">
        <v>17545</v>
      </c>
      <c r="AH1554" t="s">
        <v>17546</v>
      </c>
      <c r="AI1554" t="s">
        <v>17547</v>
      </c>
      <c r="AJ1554" t="s">
        <v>17548</v>
      </c>
      <c r="AK1554" t="s">
        <v>17549</v>
      </c>
      <c r="AL1554" t="s">
        <v>17550</v>
      </c>
      <c r="AM1554" t="s">
        <v>17551</v>
      </c>
      <c r="AN1554" t="s">
        <v>17552</v>
      </c>
      <c r="AO1554" t="s">
        <v>17553</v>
      </c>
      <c r="AP1554" t="s">
        <v>17554</v>
      </c>
      <c r="AQ1554" t="s">
        <v>17555</v>
      </c>
      <c r="AR1554" t="s">
        <v>17556</v>
      </c>
      <c r="AS1554" t="s">
        <v>17557</v>
      </c>
    </row>
    <row r="1555" spans="1:45" x14ac:dyDescent="0.3">
      <c r="A1555" t="s">
        <v>17558</v>
      </c>
      <c r="B1555" t="str">
        <f>"0002614.31"</f>
        <v>0002614.31</v>
      </c>
      <c r="C1555" t="s">
        <v>4091</v>
      </c>
      <c r="D1555" t="s">
        <v>4256</v>
      </c>
      <c r="E1555">
        <v>1525</v>
      </c>
      <c r="F1555">
        <v>580</v>
      </c>
      <c r="G1555">
        <v>290</v>
      </c>
      <c r="I1555">
        <v>110</v>
      </c>
      <c r="J1555">
        <v>93</v>
      </c>
      <c r="K1555">
        <v>0</v>
      </c>
      <c r="L1555" t="s">
        <v>17541</v>
      </c>
      <c r="M1555">
        <v>68.8</v>
      </c>
      <c r="N1555">
        <v>0.33300000000000002</v>
      </c>
      <c r="O1555">
        <v>4670130100794</v>
      </c>
      <c r="Q1555" t="s">
        <v>1544</v>
      </c>
      <c r="R1555" t="s">
        <v>1869</v>
      </c>
      <c r="S1555">
        <v>20</v>
      </c>
      <c r="U1555" t="s">
        <v>17542</v>
      </c>
      <c r="V1555" t="s">
        <v>1122</v>
      </c>
      <c r="Y1555">
        <v>9403601001</v>
      </c>
      <c r="Z1555" t="s">
        <v>17559</v>
      </c>
      <c r="AA1555" t="s">
        <v>17560</v>
      </c>
      <c r="AB1555">
        <v>24990</v>
      </c>
      <c r="AC1555">
        <v>20825</v>
      </c>
      <c r="AD1555" t="s">
        <v>1125</v>
      </c>
      <c r="AE1555">
        <v>0</v>
      </c>
      <c r="AF1555">
        <v>0</v>
      </c>
      <c r="AG1555" t="s">
        <v>17561</v>
      </c>
      <c r="AH1555" t="s">
        <v>17562</v>
      </c>
      <c r="AI1555" t="s">
        <v>17563</v>
      </c>
      <c r="AJ1555" t="s">
        <v>17564</v>
      </c>
      <c r="AK1555" t="s">
        <v>17565</v>
      </c>
      <c r="AL1555" t="s">
        <v>17566</v>
      </c>
      <c r="AM1555" t="s">
        <v>17567</v>
      </c>
      <c r="AN1555" t="s">
        <v>17568</v>
      </c>
      <c r="AO1555" t="s">
        <v>17569</v>
      </c>
      <c r="AP1555" t="s">
        <v>17570</v>
      </c>
      <c r="AQ1555" t="s">
        <v>17571</v>
      </c>
    </row>
    <row r="1556" spans="1:45" x14ac:dyDescent="0.3">
      <c r="A1556" t="s">
        <v>17572</v>
      </c>
      <c r="B1556" t="str">
        <f>"0002725.31"</f>
        <v>0002725.31</v>
      </c>
      <c r="C1556" t="s">
        <v>4091</v>
      </c>
      <c r="D1556" t="s">
        <v>4256</v>
      </c>
      <c r="E1556">
        <v>1970</v>
      </c>
      <c r="F1556">
        <v>660</v>
      </c>
      <c r="G1556">
        <v>338</v>
      </c>
      <c r="I1556">
        <v>160</v>
      </c>
      <c r="J1556">
        <v>210</v>
      </c>
      <c r="K1556">
        <v>0</v>
      </c>
      <c r="L1556" t="s">
        <v>17573</v>
      </c>
      <c r="M1556">
        <v>148.30000000000001</v>
      </c>
      <c r="N1556">
        <v>0.2</v>
      </c>
      <c r="O1556">
        <v>4670130102255</v>
      </c>
      <c r="Q1556" t="s">
        <v>1544</v>
      </c>
      <c r="R1556" t="s">
        <v>1869</v>
      </c>
      <c r="S1556">
        <v>20</v>
      </c>
      <c r="U1556" t="s">
        <v>17574</v>
      </c>
      <c r="V1556" t="s">
        <v>2103</v>
      </c>
      <c r="Y1556">
        <v>9403601001</v>
      </c>
      <c r="Z1556" t="s">
        <v>17575</v>
      </c>
      <c r="AA1556" t="s">
        <v>17576</v>
      </c>
      <c r="AB1556">
        <v>37990</v>
      </c>
      <c r="AC1556">
        <v>31658</v>
      </c>
      <c r="AD1556" t="s">
        <v>1539</v>
      </c>
      <c r="AE1556">
        <v>0</v>
      </c>
      <c r="AF1556">
        <v>0</v>
      </c>
      <c r="AG1556" t="s">
        <v>17577</v>
      </c>
      <c r="AH1556" t="s">
        <v>17578</v>
      </c>
      <c r="AI1556" t="s">
        <v>17579</v>
      </c>
      <c r="AJ1556" t="s">
        <v>17580</v>
      </c>
      <c r="AK1556" t="s">
        <v>17581</v>
      </c>
      <c r="AL1556" t="s">
        <v>17582</v>
      </c>
      <c r="AM1556" t="s">
        <v>17583</v>
      </c>
      <c r="AN1556" t="s">
        <v>17584</v>
      </c>
      <c r="AO1556" t="s">
        <v>17585</v>
      </c>
      <c r="AP1556" t="s">
        <v>17586</v>
      </c>
      <c r="AQ1556" t="s">
        <v>17587</v>
      </c>
      <c r="AR1556" t="s">
        <v>17588</v>
      </c>
    </row>
    <row r="1557" spans="1:45" x14ac:dyDescent="0.3">
      <c r="A1557" t="s">
        <v>17589</v>
      </c>
      <c r="B1557" t="str">
        <f>"0002725.9"</f>
        <v>0002725.9</v>
      </c>
      <c r="C1557" t="s">
        <v>304</v>
      </c>
      <c r="D1557" t="s">
        <v>4256</v>
      </c>
      <c r="E1557">
        <v>1970</v>
      </c>
      <c r="F1557">
        <v>660</v>
      </c>
      <c r="G1557">
        <v>338</v>
      </c>
      <c r="I1557">
        <v>160</v>
      </c>
      <c r="J1557">
        <v>210</v>
      </c>
      <c r="K1557">
        <v>0</v>
      </c>
      <c r="L1557" t="s">
        <v>17573</v>
      </c>
      <c r="M1557">
        <v>148.30000000000001</v>
      </c>
      <c r="N1557">
        <v>0.2</v>
      </c>
      <c r="O1557">
        <v>4670130102248</v>
      </c>
      <c r="Q1557" t="s">
        <v>1544</v>
      </c>
      <c r="R1557" t="s">
        <v>1869</v>
      </c>
      <c r="S1557">
        <v>20</v>
      </c>
      <c r="U1557" t="s">
        <v>17574</v>
      </c>
      <c r="V1557" t="s">
        <v>2103</v>
      </c>
      <c r="Y1557">
        <v>9403601001</v>
      </c>
      <c r="Z1557" t="s">
        <v>17590</v>
      </c>
      <c r="AA1557" t="s">
        <v>17591</v>
      </c>
      <c r="AB1557">
        <v>37990</v>
      </c>
      <c r="AC1557">
        <v>31658</v>
      </c>
      <c r="AD1557" t="s">
        <v>1539</v>
      </c>
      <c r="AE1557">
        <v>0</v>
      </c>
      <c r="AF1557">
        <v>5</v>
      </c>
      <c r="AG1557" t="s">
        <v>17592</v>
      </c>
      <c r="AH1557" t="s">
        <v>17593</v>
      </c>
      <c r="AI1557" t="s">
        <v>17594</v>
      </c>
      <c r="AJ1557" t="s">
        <v>17595</v>
      </c>
      <c r="AK1557" t="s">
        <v>17596</v>
      </c>
      <c r="AL1557" t="s">
        <v>17597</v>
      </c>
      <c r="AM1557" t="s">
        <v>17598</v>
      </c>
      <c r="AN1557" t="s">
        <v>17599</v>
      </c>
      <c r="AO1557" t="s">
        <v>17600</v>
      </c>
      <c r="AP1557" t="s">
        <v>17601</v>
      </c>
      <c r="AQ1557" t="s">
        <v>17602</v>
      </c>
      <c r="AR1557" t="s">
        <v>17603</v>
      </c>
    </row>
    <row r="1558" spans="1:45" x14ac:dyDescent="0.3">
      <c r="A1558" t="s">
        <v>17604</v>
      </c>
      <c r="B1558" t="str">
        <f>"0002615.9"</f>
        <v>0002615.9</v>
      </c>
      <c r="C1558" t="s">
        <v>304</v>
      </c>
      <c r="D1558" t="s">
        <v>4256</v>
      </c>
      <c r="E1558">
        <v>1275</v>
      </c>
      <c r="F1558">
        <v>560</v>
      </c>
      <c r="G1558">
        <v>273</v>
      </c>
      <c r="I1558">
        <v>122</v>
      </c>
      <c r="J1558">
        <v>106</v>
      </c>
      <c r="K1558">
        <v>0</v>
      </c>
      <c r="L1558" t="s">
        <v>17605</v>
      </c>
      <c r="M1558">
        <v>68.7</v>
      </c>
      <c r="N1558">
        <v>0.33300000000000002</v>
      </c>
      <c r="O1558">
        <v>4670130100800</v>
      </c>
      <c r="Q1558" t="s">
        <v>1544</v>
      </c>
      <c r="R1558" t="s">
        <v>1869</v>
      </c>
      <c r="S1558">
        <v>20</v>
      </c>
      <c r="U1558" t="s">
        <v>17606</v>
      </c>
      <c r="V1558" t="s">
        <v>1122</v>
      </c>
      <c r="Y1558">
        <v>9403601001</v>
      </c>
      <c r="Z1558" t="s">
        <v>17607</v>
      </c>
      <c r="AA1558" t="s">
        <v>17608</v>
      </c>
      <c r="AB1558">
        <v>19490</v>
      </c>
      <c r="AC1558">
        <v>16242</v>
      </c>
      <c r="AD1558" t="s">
        <v>1125</v>
      </c>
      <c r="AE1558">
        <v>0</v>
      </c>
      <c r="AF1558">
        <v>4</v>
      </c>
      <c r="AG1558" t="s">
        <v>17609</v>
      </c>
      <c r="AH1558" t="s">
        <v>17610</v>
      </c>
      <c r="AI1558" t="s">
        <v>17611</v>
      </c>
      <c r="AJ1558" t="s">
        <v>17612</v>
      </c>
      <c r="AK1558" t="s">
        <v>17613</v>
      </c>
      <c r="AL1558" t="s">
        <v>17614</v>
      </c>
      <c r="AM1558" t="s">
        <v>17615</v>
      </c>
      <c r="AN1558" t="s">
        <v>17616</v>
      </c>
      <c r="AO1558" t="s">
        <v>17617</v>
      </c>
      <c r="AP1558" t="s">
        <v>17618</v>
      </c>
      <c r="AQ1558" t="s">
        <v>17619</v>
      </c>
    </row>
    <row r="1559" spans="1:45" x14ac:dyDescent="0.3">
      <c r="A1559" t="s">
        <v>17620</v>
      </c>
      <c r="B1559" t="str">
        <f>"0002615.31"</f>
        <v>0002615.31</v>
      </c>
      <c r="C1559" t="s">
        <v>4091</v>
      </c>
      <c r="D1559" t="s">
        <v>4256</v>
      </c>
      <c r="E1559">
        <v>1275</v>
      </c>
      <c r="F1559">
        <v>560</v>
      </c>
      <c r="G1559">
        <v>273</v>
      </c>
      <c r="I1559">
        <v>122</v>
      </c>
      <c r="J1559">
        <v>106</v>
      </c>
      <c r="K1559">
        <v>0</v>
      </c>
      <c r="L1559" t="s">
        <v>17605</v>
      </c>
      <c r="M1559">
        <v>68.7</v>
      </c>
      <c r="N1559">
        <v>0.33300000000000002</v>
      </c>
      <c r="O1559">
        <v>4670130100817</v>
      </c>
      <c r="Q1559" t="s">
        <v>1544</v>
      </c>
      <c r="R1559" t="s">
        <v>1869</v>
      </c>
      <c r="S1559">
        <v>20</v>
      </c>
      <c r="U1559" t="s">
        <v>17606</v>
      </c>
      <c r="V1559" t="s">
        <v>1122</v>
      </c>
      <c r="Y1559">
        <v>9403601001</v>
      </c>
      <c r="Z1559" t="s">
        <v>17621</v>
      </c>
      <c r="AA1559" t="s">
        <v>17622</v>
      </c>
      <c r="AB1559">
        <v>19490</v>
      </c>
      <c r="AC1559">
        <v>16242</v>
      </c>
      <c r="AD1559" t="s">
        <v>1125</v>
      </c>
      <c r="AE1559">
        <v>0</v>
      </c>
      <c r="AF1559">
        <v>0</v>
      </c>
      <c r="AG1559" t="s">
        <v>17623</v>
      </c>
      <c r="AH1559" t="s">
        <v>17624</v>
      </c>
      <c r="AI1559" t="s">
        <v>17625</v>
      </c>
      <c r="AJ1559" t="s">
        <v>17626</v>
      </c>
      <c r="AK1559" t="s">
        <v>17627</v>
      </c>
      <c r="AL1559" t="s">
        <v>17628</v>
      </c>
      <c r="AM1559" t="s">
        <v>17629</v>
      </c>
      <c r="AN1559" t="s">
        <v>17630</v>
      </c>
      <c r="AO1559" t="s">
        <v>17631</v>
      </c>
      <c r="AP1559" t="s">
        <v>17632</v>
      </c>
      <c r="AQ1559" t="s">
        <v>17633</v>
      </c>
      <c r="AR1559" t="s">
        <v>17634</v>
      </c>
    </row>
    <row r="1560" spans="1:45" x14ac:dyDescent="0.3">
      <c r="A1560" t="s">
        <v>17635</v>
      </c>
      <c r="B1560" t="str">
        <f>"0002751.163"</f>
        <v>0002751.163</v>
      </c>
      <c r="C1560" t="s">
        <v>15282</v>
      </c>
      <c r="D1560" t="s">
        <v>4256</v>
      </c>
      <c r="E1560">
        <v>782</v>
      </c>
      <c r="F1560">
        <v>495</v>
      </c>
      <c r="G1560">
        <v>199</v>
      </c>
      <c r="I1560">
        <v>70</v>
      </c>
      <c r="J1560">
        <v>96</v>
      </c>
      <c r="K1560">
        <v>0</v>
      </c>
      <c r="L1560" t="s">
        <v>17636</v>
      </c>
      <c r="M1560">
        <v>34</v>
      </c>
      <c r="N1560">
        <v>0.5</v>
      </c>
      <c r="O1560">
        <v>4670130103849</v>
      </c>
      <c r="Q1560" t="s">
        <v>1544</v>
      </c>
      <c r="R1560" t="s">
        <v>1869</v>
      </c>
      <c r="S1560">
        <v>20</v>
      </c>
      <c r="U1560" t="s">
        <v>17637</v>
      </c>
      <c r="V1560" t="s">
        <v>1122</v>
      </c>
      <c r="Y1560">
        <v>9403601001</v>
      </c>
      <c r="Z1560" t="s">
        <v>17638</v>
      </c>
      <c r="AA1560" t="s">
        <v>17639</v>
      </c>
      <c r="AB1560">
        <v>15990</v>
      </c>
      <c r="AC1560">
        <v>13325</v>
      </c>
      <c r="AD1560" t="s">
        <v>1125</v>
      </c>
      <c r="AE1560">
        <v>0</v>
      </c>
      <c r="AF1560">
        <v>0</v>
      </c>
      <c r="AG1560" t="s">
        <v>17640</v>
      </c>
      <c r="AH1560" t="s">
        <v>17641</v>
      </c>
      <c r="AI1560" t="s">
        <v>17642</v>
      </c>
      <c r="AJ1560" t="s">
        <v>17643</v>
      </c>
      <c r="AK1560" t="s">
        <v>17644</v>
      </c>
      <c r="AL1560" t="s">
        <v>17645</v>
      </c>
      <c r="AM1560" t="s">
        <v>17646</v>
      </c>
      <c r="AN1560" t="s">
        <v>17647</v>
      </c>
      <c r="AO1560" t="s">
        <v>17648</v>
      </c>
      <c r="AP1560" t="s">
        <v>17649</v>
      </c>
      <c r="AQ1560" t="s">
        <v>17650</v>
      </c>
    </row>
    <row r="1561" spans="1:45" x14ac:dyDescent="0.3">
      <c r="A1561" t="s">
        <v>17651</v>
      </c>
      <c r="B1561" t="str">
        <f>"0003152-04"</f>
        <v>0003152-04</v>
      </c>
      <c r="C1561" t="s">
        <v>304</v>
      </c>
      <c r="D1561" t="s">
        <v>280</v>
      </c>
      <c r="E1561">
        <v>150</v>
      </c>
      <c r="F1561">
        <v>210</v>
      </c>
      <c r="G1561">
        <v>310</v>
      </c>
      <c r="K1561">
        <v>0</v>
      </c>
      <c r="L1561" t="s">
        <v>16605</v>
      </c>
      <c r="M1561">
        <v>0.71</v>
      </c>
      <c r="O1561">
        <v>4670130103382</v>
      </c>
      <c r="Q1561" t="s">
        <v>1544</v>
      </c>
      <c r="S1561">
        <v>20</v>
      </c>
      <c r="U1561" t="s">
        <v>16854</v>
      </c>
      <c r="V1561" t="s">
        <v>16607</v>
      </c>
      <c r="Y1561">
        <v>4415101000</v>
      </c>
      <c r="Z1561" t="s">
        <v>17652</v>
      </c>
      <c r="AA1561" t="s">
        <v>17653</v>
      </c>
      <c r="AB1561">
        <v>650</v>
      </c>
      <c r="AC1561">
        <v>542</v>
      </c>
      <c r="AD1561" t="s">
        <v>15518</v>
      </c>
      <c r="AE1561">
        <v>0</v>
      </c>
      <c r="AF1561">
        <v>0</v>
      </c>
      <c r="AG1561" t="s">
        <v>17654</v>
      </c>
      <c r="AH1561" t="s">
        <v>17655</v>
      </c>
      <c r="AI1561" t="s">
        <v>17656</v>
      </c>
      <c r="AJ1561" t="s">
        <v>17657</v>
      </c>
      <c r="AK1561" t="s">
        <v>17658</v>
      </c>
    </row>
    <row r="1562" spans="1:45" x14ac:dyDescent="0.3">
      <c r="A1562" t="s">
        <v>17659</v>
      </c>
      <c r="B1562" t="str">
        <f>"0003153-04"</f>
        <v>0003153-04</v>
      </c>
      <c r="C1562" t="s">
        <v>304</v>
      </c>
      <c r="D1562" t="s">
        <v>280</v>
      </c>
      <c r="E1562">
        <v>150</v>
      </c>
      <c r="F1562">
        <v>180</v>
      </c>
      <c r="G1562">
        <v>240</v>
      </c>
      <c r="K1562">
        <v>0</v>
      </c>
      <c r="L1562" t="s">
        <v>16616</v>
      </c>
      <c r="M1562">
        <v>0.56000000000000005</v>
      </c>
      <c r="O1562">
        <v>4670130103412</v>
      </c>
      <c r="Q1562" t="s">
        <v>1544</v>
      </c>
      <c r="S1562">
        <v>20</v>
      </c>
      <c r="U1562" t="s">
        <v>16606</v>
      </c>
      <c r="V1562" t="s">
        <v>16607</v>
      </c>
      <c r="Y1562">
        <v>4415101000</v>
      </c>
      <c r="Z1562" t="s">
        <v>17660</v>
      </c>
      <c r="AA1562" t="s">
        <v>17661</v>
      </c>
      <c r="AB1562">
        <v>625</v>
      </c>
      <c r="AC1562">
        <v>521</v>
      </c>
      <c r="AD1562" t="s">
        <v>15518</v>
      </c>
      <c r="AE1562">
        <v>0</v>
      </c>
      <c r="AF1562">
        <v>5</v>
      </c>
      <c r="AG1562" t="s">
        <v>17662</v>
      </c>
      <c r="AH1562" t="s">
        <v>17663</v>
      </c>
      <c r="AI1562" t="s">
        <v>17664</v>
      </c>
      <c r="AJ1562" t="s">
        <v>17665</v>
      </c>
      <c r="AK1562" t="s">
        <v>17666</v>
      </c>
    </row>
    <row r="1563" spans="1:45" x14ac:dyDescent="0.3">
      <c r="A1563" t="s">
        <v>17667</v>
      </c>
      <c r="B1563" t="str">
        <f>"0003157-04"</f>
        <v>0003157-04</v>
      </c>
      <c r="C1563" t="s">
        <v>304</v>
      </c>
      <c r="D1563" t="s">
        <v>280</v>
      </c>
      <c r="E1563">
        <v>150</v>
      </c>
      <c r="F1563">
        <v>330</v>
      </c>
      <c r="G1563">
        <v>330</v>
      </c>
      <c r="K1563">
        <v>0</v>
      </c>
      <c r="L1563" s="1">
        <v>45717</v>
      </c>
      <c r="M1563">
        <v>0.99</v>
      </c>
      <c r="O1563">
        <v>4670130103535</v>
      </c>
      <c r="Q1563" t="s">
        <v>1544</v>
      </c>
      <c r="S1563">
        <v>20</v>
      </c>
      <c r="U1563" t="s">
        <v>16606</v>
      </c>
      <c r="V1563" t="s">
        <v>16607</v>
      </c>
      <c r="Y1563">
        <v>4415101000</v>
      </c>
      <c r="Z1563" t="s">
        <v>17668</v>
      </c>
      <c r="AA1563" t="s">
        <v>17669</v>
      </c>
      <c r="AB1563">
        <v>750</v>
      </c>
      <c r="AC1563">
        <v>625</v>
      </c>
      <c r="AD1563" t="s">
        <v>15518</v>
      </c>
      <c r="AE1563">
        <v>0</v>
      </c>
      <c r="AF1563">
        <v>0</v>
      </c>
      <c r="AG1563" t="s">
        <v>17670</v>
      </c>
      <c r="AH1563" t="s">
        <v>17671</v>
      </c>
      <c r="AI1563" t="s">
        <v>17672</v>
      </c>
      <c r="AJ1563" t="s">
        <v>17673</v>
      </c>
      <c r="AK1563" t="s">
        <v>17674</v>
      </c>
    </row>
    <row r="1564" spans="1:45" x14ac:dyDescent="0.3">
      <c r="A1564" t="s">
        <v>17675</v>
      </c>
      <c r="B1564" t="str">
        <f>"0003158-04"</f>
        <v>0003158-04</v>
      </c>
      <c r="C1564" t="s">
        <v>304</v>
      </c>
      <c r="D1564" t="s">
        <v>280</v>
      </c>
      <c r="E1564">
        <v>150</v>
      </c>
      <c r="F1564">
        <v>260</v>
      </c>
      <c r="G1564">
        <v>260</v>
      </c>
      <c r="K1564">
        <v>0</v>
      </c>
      <c r="L1564" t="s">
        <v>16650</v>
      </c>
      <c r="M1564">
        <v>0.72</v>
      </c>
      <c r="O1564">
        <v>4670130103566</v>
      </c>
      <c r="Q1564" t="s">
        <v>1544</v>
      </c>
      <c r="S1564">
        <v>20</v>
      </c>
      <c r="U1564" t="s">
        <v>16606</v>
      </c>
      <c r="V1564" t="s">
        <v>16607</v>
      </c>
      <c r="Y1564">
        <v>4415101000</v>
      </c>
      <c r="Z1564" t="s">
        <v>17676</v>
      </c>
      <c r="AA1564" t="s">
        <v>17677</v>
      </c>
      <c r="AB1564">
        <v>650</v>
      </c>
      <c r="AC1564">
        <v>542</v>
      </c>
      <c r="AD1564" t="s">
        <v>15518</v>
      </c>
      <c r="AE1564">
        <v>0</v>
      </c>
      <c r="AF1564">
        <v>0</v>
      </c>
      <c r="AG1564" t="s">
        <v>17678</v>
      </c>
      <c r="AH1564" t="s">
        <v>17679</v>
      </c>
      <c r="AI1564" t="s">
        <v>17680</v>
      </c>
      <c r="AJ1564" t="s">
        <v>17681</v>
      </c>
      <c r="AK1564" t="s">
        <v>17682</v>
      </c>
    </row>
    <row r="1565" spans="1:45" x14ac:dyDescent="0.3">
      <c r="A1565" t="s">
        <v>17683</v>
      </c>
      <c r="B1565" t="str">
        <f>"0003159-04"</f>
        <v>0003159-04</v>
      </c>
      <c r="C1565" t="s">
        <v>304</v>
      </c>
      <c r="D1565" t="s">
        <v>280</v>
      </c>
      <c r="E1565">
        <v>150</v>
      </c>
      <c r="F1565">
        <v>190</v>
      </c>
      <c r="G1565">
        <v>190</v>
      </c>
      <c r="K1565">
        <v>0</v>
      </c>
      <c r="L1565" t="s">
        <v>320</v>
      </c>
      <c r="M1565">
        <v>0.5</v>
      </c>
      <c r="O1565">
        <v>4670130103597</v>
      </c>
      <c r="Q1565" t="s">
        <v>1544</v>
      </c>
      <c r="S1565">
        <v>20</v>
      </c>
      <c r="U1565" t="s">
        <v>16854</v>
      </c>
      <c r="V1565" t="s">
        <v>16607</v>
      </c>
      <c r="Y1565">
        <v>4415101000</v>
      </c>
      <c r="Z1565" t="s">
        <v>17684</v>
      </c>
      <c r="AA1565" t="s">
        <v>17685</v>
      </c>
      <c r="AB1565">
        <v>585</v>
      </c>
      <c r="AC1565">
        <v>488</v>
      </c>
      <c r="AD1565" t="s">
        <v>15518</v>
      </c>
      <c r="AE1565">
        <v>0</v>
      </c>
      <c r="AF1565">
        <v>5</v>
      </c>
      <c r="AG1565" t="s">
        <v>17686</v>
      </c>
      <c r="AH1565" t="s">
        <v>17687</v>
      </c>
      <c r="AI1565" t="s">
        <v>17688</v>
      </c>
      <c r="AJ1565" t="s">
        <v>17689</v>
      </c>
    </row>
    <row r="1566" spans="1:45" x14ac:dyDescent="0.3">
      <c r="A1566" t="s">
        <v>17690</v>
      </c>
      <c r="B1566" t="str">
        <f>"0003159-21"</f>
        <v>0003159-21</v>
      </c>
      <c r="C1566" t="s">
        <v>345</v>
      </c>
      <c r="D1566" t="s">
        <v>280</v>
      </c>
      <c r="E1566">
        <v>150</v>
      </c>
      <c r="F1566">
        <v>190</v>
      </c>
      <c r="G1566">
        <v>190</v>
      </c>
      <c r="K1566">
        <v>0</v>
      </c>
      <c r="L1566" t="s">
        <v>320</v>
      </c>
      <c r="M1566">
        <v>0.5</v>
      </c>
      <c r="O1566">
        <v>4670130103603</v>
      </c>
      <c r="Q1566" t="s">
        <v>1544</v>
      </c>
      <c r="S1566">
        <v>20</v>
      </c>
      <c r="U1566" t="s">
        <v>16854</v>
      </c>
      <c r="V1566" t="s">
        <v>16607</v>
      </c>
      <c r="Y1566">
        <v>4415101000</v>
      </c>
      <c r="Z1566" t="s">
        <v>17691</v>
      </c>
      <c r="AA1566" t="s">
        <v>17692</v>
      </c>
      <c r="AB1566">
        <v>485</v>
      </c>
      <c r="AC1566">
        <v>404</v>
      </c>
      <c r="AD1566" t="s">
        <v>15518</v>
      </c>
      <c r="AE1566">
        <v>0</v>
      </c>
      <c r="AF1566">
        <v>5</v>
      </c>
      <c r="AG1566" t="s">
        <v>17693</v>
      </c>
      <c r="AH1566" t="s">
        <v>17694</v>
      </c>
      <c r="AI1566" t="s">
        <v>17695</v>
      </c>
      <c r="AJ1566" t="s">
        <v>17696</v>
      </c>
    </row>
    <row r="1567" spans="1:45" x14ac:dyDescent="0.3">
      <c r="A1567" t="s">
        <v>17697</v>
      </c>
      <c r="B1567" t="str">
        <f>"0002750.163"</f>
        <v>0002750.163</v>
      </c>
      <c r="C1567" t="s">
        <v>15282</v>
      </c>
      <c r="D1567" t="s">
        <v>4256</v>
      </c>
      <c r="E1567">
        <v>1070</v>
      </c>
      <c r="F1567">
        <v>555</v>
      </c>
      <c r="G1567">
        <v>182</v>
      </c>
      <c r="I1567">
        <v>90</v>
      </c>
      <c r="J1567">
        <v>90</v>
      </c>
      <c r="K1567">
        <v>0</v>
      </c>
      <c r="L1567" t="s">
        <v>17698</v>
      </c>
      <c r="M1567">
        <v>43.5</v>
      </c>
      <c r="N1567">
        <v>0.5</v>
      </c>
      <c r="O1567">
        <v>4670130103825</v>
      </c>
      <c r="Q1567" t="s">
        <v>1544</v>
      </c>
      <c r="R1567" t="s">
        <v>1869</v>
      </c>
      <c r="S1567">
        <v>20</v>
      </c>
      <c r="U1567" t="s">
        <v>17699</v>
      </c>
      <c r="V1567" t="s">
        <v>1122</v>
      </c>
      <c r="Y1567">
        <v>9403601001</v>
      </c>
      <c r="Z1567" t="s">
        <v>17700</v>
      </c>
      <c r="AA1567" t="s">
        <v>17701</v>
      </c>
      <c r="AB1567">
        <v>18490</v>
      </c>
      <c r="AC1567">
        <v>15408</v>
      </c>
      <c r="AD1567" t="s">
        <v>1125</v>
      </c>
      <c r="AE1567">
        <v>0</v>
      </c>
      <c r="AF1567">
        <v>1</v>
      </c>
      <c r="AG1567" t="s">
        <v>17702</v>
      </c>
      <c r="AH1567" t="s">
        <v>17703</v>
      </c>
      <c r="AI1567" t="s">
        <v>17704</v>
      </c>
      <c r="AJ1567" t="s">
        <v>17705</v>
      </c>
      <c r="AK1567" t="s">
        <v>17706</v>
      </c>
      <c r="AL1567" t="s">
        <v>17707</v>
      </c>
      <c r="AM1567" t="s">
        <v>17708</v>
      </c>
      <c r="AN1567" t="s">
        <v>17709</v>
      </c>
      <c r="AO1567" t="s">
        <v>17710</v>
      </c>
      <c r="AP1567" t="s">
        <v>17711</v>
      </c>
    </row>
    <row r="1568" spans="1:45" x14ac:dyDescent="0.3">
      <c r="A1568" t="s">
        <v>17712</v>
      </c>
      <c r="B1568" t="str">
        <f>"0002754.163"</f>
        <v>0002754.163</v>
      </c>
      <c r="C1568" t="s">
        <v>15282</v>
      </c>
      <c r="D1568" t="s">
        <v>4256</v>
      </c>
      <c r="E1568">
        <v>1765</v>
      </c>
      <c r="F1568">
        <v>557</v>
      </c>
      <c r="G1568">
        <v>326</v>
      </c>
      <c r="I1568">
        <v>135</v>
      </c>
      <c r="J1568">
        <v>190</v>
      </c>
      <c r="K1568">
        <v>0</v>
      </c>
      <c r="L1568" t="s">
        <v>17713</v>
      </c>
      <c r="M1568">
        <v>102.8</v>
      </c>
      <c r="N1568">
        <v>0.25</v>
      </c>
      <c r="O1568">
        <v>4670130103900</v>
      </c>
      <c r="Q1568" t="s">
        <v>1544</v>
      </c>
      <c r="R1568" t="s">
        <v>1869</v>
      </c>
      <c r="S1568">
        <v>20</v>
      </c>
      <c r="U1568" t="s">
        <v>17714</v>
      </c>
      <c r="V1568" t="s">
        <v>2103</v>
      </c>
      <c r="Y1568">
        <v>9403601001</v>
      </c>
      <c r="Z1568" t="s">
        <v>17715</v>
      </c>
      <c r="AA1568" t="s">
        <v>17716</v>
      </c>
      <c r="AB1568">
        <v>28990</v>
      </c>
      <c r="AC1568">
        <v>24158</v>
      </c>
      <c r="AD1568" t="s">
        <v>1539</v>
      </c>
      <c r="AE1568">
        <v>0</v>
      </c>
      <c r="AF1568">
        <v>0</v>
      </c>
      <c r="AG1568" t="s">
        <v>17717</v>
      </c>
      <c r="AH1568" t="s">
        <v>17718</v>
      </c>
      <c r="AI1568" t="s">
        <v>17719</v>
      </c>
      <c r="AJ1568" t="s">
        <v>17720</v>
      </c>
      <c r="AK1568" t="s">
        <v>17721</v>
      </c>
      <c r="AL1568" t="s">
        <v>17722</v>
      </c>
      <c r="AM1568" t="s">
        <v>17723</v>
      </c>
      <c r="AN1568" t="s">
        <v>17724</v>
      </c>
      <c r="AO1568" t="s">
        <v>17725</v>
      </c>
      <c r="AP1568" t="s">
        <v>17726</v>
      </c>
      <c r="AQ1568" t="s">
        <v>17727</v>
      </c>
      <c r="AR1568" t="s">
        <v>17728</v>
      </c>
      <c r="AS1568" t="s">
        <v>17729</v>
      </c>
    </row>
    <row r="1569" spans="1:51" x14ac:dyDescent="0.3">
      <c r="A1569" t="s">
        <v>17730</v>
      </c>
      <c r="B1569" t="str">
        <f>"0002765.9"</f>
        <v>0002765.9</v>
      </c>
      <c r="C1569" t="s">
        <v>304</v>
      </c>
      <c r="D1569" t="s">
        <v>1050</v>
      </c>
      <c r="E1569">
        <v>1455</v>
      </c>
      <c r="F1569">
        <v>690</v>
      </c>
      <c r="G1569">
        <v>60</v>
      </c>
      <c r="H1569">
        <v>140</v>
      </c>
      <c r="I1569">
        <v>60</v>
      </c>
      <c r="K1569">
        <v>0</v>
      </c>
      <c r="L1569" t="s">
        <v>17731</v>
      </c>
      <c r="M1569">
        <v>25.35</v>
      </c>
      <c r="O1569">
        <v>4670130104235</v>
      </c>
      <c r="Q1569" t="s">
        <v>88</v>
      </c>
      <c r="S1569">
        <v>20</v>
      </c>
      <c r="U1569" t="s">
        <v>17732</v>
      </c>
      <c r="V1569" t="s">
        <v>854</v>
      </c>
      <c r="Y1569">
        <v>9403500009</v>
      </c>
      <c r="Z1569" t="s">
        <v>17733</v>
      </c>
      <c r="AA1569" t="s">
        <v>17734</v>
      </c>
      <c r="AB1569">
        <v>4490</v>
      </c>
      <c r="AC1569">
        <v>3742</v>
      </c>
      <c r="AD1569" t="s">
        <v>2521</v>
      </c>
      <c r="AE1569">
        <v>0</v>
      </c>
      <c r="AF1569">
        <v>0</v>
      </c>
      <c r="AG1569" t="s">
        <v>17735</v>
      </c>
      <c r="AH1569" t="s">
        <v>17736</v>
      </c>
      <c r="AI1569" t="s">
        <v>17737</v>
      </c>
      <c r="AJ1569" t="s">
        <v>17738</v>
      </c>
      <c r="AK1569" t="s">
        <v>17739</v>
      </c>
      <c r="AL1569" t="s">
        <v>17740</v>
      </c>
      <c r="AM1569" t="s">
        <v>17741</v>
      </c>
      <c r="AN1569" t="s">
        <v>17742</v>
      </c>
      <c r="AO1569" t="s">
        <v>17743</v>
      </c>
      <c r="AP1569" t="s">
        <v>17744</v>
      </c>
    </row>
    <row r="1570" spans="1:51" x14ac:dyDescent="0.3">
      <c r="A1570" t="s">
        <v>17745</v>
      </c>
      <c r="B1570" t="str">
        <f>"0002765.30"</f>
        <v>0002765.30</v>
      </c>
      <c r="C1570" t="s">
        <v>345</v>
      </c>
      <c r="D1570" t="s">
        <v>1050</v>
      </c>
      <c r="E1570">
        <v>1455</v>
      </c>
      <c r="F1570">
        <v>690</v>
      </c>
      <c r="G1570">
        <v>60</v>
      </c>
      <c r="H1570">
        <v>140</v>
      </c>
      <c r="I1570">
        <v>60</v>
      </c>
      <c r="K1570">
        <v>0</v>
      </c>
      <c r="L1570" t="s">
        <v>17731</v>
      </c>
      <c r="M1570">
        <v>25.35</v>
      </c>
      <c r="O1570">
        <v>4670130104228</v>
      </c>
      <c r="Q1570" t="s">
        <v>88</v>
      </c>
      <c r="S1570">
        <v>20</v>
      </c>
      <c r="U1570" t="s">
        <v>17732</v>
      </c>
      <c r="V1570" t="s">
        <v>854</v>
      </c>
      <c r="Y1570">
        <v>9403500009</v>
      </c>
      <c r="Z1570" t="s">
        <v>17746</v>
      </c>
      <c r="AA1570" t="s">
        <v>17747</v>
      </c>
      <c r="AB1570">
        <v>4490</v>
      </c>
      <c r="AC1570">
        <v>3742</v>
      </c>
      <c r="AD1570" t="s">
        <v>2521</v>
      </c>
      <c r="AE1570">
        <v>0</v>
      </c>
      <c r="AF1570">
        <v>0</v>
      </c>
      <c r="AG1570" t="s">
        <v>17748</v>
      </c>
      <c r="AH1570" t="s">
        <v>17749</v>
      </c>
      <c r="AI1570" t="s">
        <v>17750</v>
      </c>
      <c r="AJ1570" t="s">
        <v>17751</v>
      </c>
      <c r="AK1570" t="s">
        <v>17752</v>
      </c>
      <c r="AL1570" t="s">
        <v>17753</v>
      </c>
      <c r="AM1570" t="s">
        <v>17754</v>
      </c>
      <c r="AN1570" t="s">
        <v>17755</v>
      </c>
      <c r="AO1570" t="s">
        <v>17756</v>
      </c>
      <c r="AP1570" t="s">
        <v>17757</v>
      </c>
    </row>
    <row r="1571" spans="1:51" x14ac:dyDescent="0.3">
      <c r="A1571" t="s">
        <v>17758</v>
      </c>
      <c r="B1571" t="str">
        <f>"0002771"</f>
        <v>0002771</v>
      </c>
      <c r="C1571" t="s">
        <v>304</v>
      </c>
      <c r="D1571" t="s">
        <v>110</v>
      </c>
      <c r="E1571">
        <v>1400</v>
      </c>
      <c r="F1571">
        <v>600</v>
      </c>
      <c r="G1571">
        <v>100</v>
      </c>
      <c r="H1571">
        <v>140</v>
      </c>
      <c r="I1571">
        <v>60</v>
      </c>
      <c r="J1571">
        <v>10</v>
      </c>
      <c r="K1571" t="s">
        <v>17759</v>
      </c>
      <c r="L1571" s="2">
        <v>42036</v>
      </c>
      <c r="M1571">
        <v>2.1</v>
      </c>
      <c r="O1571">
        <v>4670130104273</v>
      </c>
      <c r="Q1571" t="s">
        <v>1544</v>
      </c>
      <c r="S1571">
        <v>20</v>
      </c>
      <c r="U1571" t="s">
        <v>17760</v>
      </c>
      <c r="V1571" t="s">
        <v>3282</v>
      </c>
      <c r="Y1571">
        <v>9404299000</v>
      </c>
      <c r="Z1571" t="s">
        <v>17761</v>
      </c>
      <c r="AA1571" t="s">
        <v>17762</v>
      </c>
      <c r="AB1571">
        <v>2990</v>
      </c>
      <c r="AC1571">
        <v>2492</v>
      </c>
      <c r="AD1571" t="s">
        <v>3279</v>
      </c>
      <c r="AE1571">
        <v>0</v>
      </c>
      <c r="AF1571">
        <v>0</v>
      </c>
      <c r="AG1571" t="s">
        <v>17763</v>
      </c>
    </row>
    <row r="1572" spans="1:51" x14ac:dyDescent="0.3">
      <c r="A1572" t="s">
        <v>17764</v>
      </c>
      <c r="B1572" t="str">
        <f>"0003162-04"</f>
        <v>0003162-04</v>
      </c>
      <c r="C1572" t="s">
        <v>304</v>
      </c>
      <c r="D1572" t="s">
        <v>280</v>
      </c>
      <c r="E1572">
        <v>1300</v>
      </c>
      <c r="F1572">
        <v>800</v>
      </c>
      <c r="G1572">
        <v>160</v>
      </c>
      <c r="H1572">
        <v>124</v>
      </c>
      <c r="I1572">
        <v>69</v>
      </c>
      <c r="J1572">
        <v>104</v>
      </c>
      <c r="K1572" t="s">
        <v>17765</v>
      </c>
      <c r="L1572">
        <v>36</v>
      </c>
      <c r="M1572">
        <v>33.5</v>
      </c>
      <c r="O1572">
        <v>4640011884280</v>
      </c>
      <c r="Q1572" t="s">
        <v>88</v>
      </c>
      <c r="S1572">
        <v>10</v>
      </c>
      <c r="U1572" t="s">
        <v>17766</v>
      </c>
      <c r="V1572" t="s">
        <v>1199</v>
      </c>
      <c r="Y1572">
        <v>9403500009</v>
      </c>
      <c r="Z1572" t="s">
        <v>17767</v>
      </c>
      <c r="AA1572" t="s">
        <v>17768</v>
      </c>
      <c r="AB1572">
        <v>17929</v>
      </c>
      <c r="AC1572">
        <v>14941</v>
      </c>
      <c r="AD1572" t="s">
        <v>288</v>
      </c>
      <c r="AE1572">
        <v>0</v>
      </c>
      <c r="AF1572">
        <v>5</v>
      </c>
      <c r="AG1572" t="s">
        <v>17769</v>
      </c>
      <c r="AH1572" t="s">
        <v>17770</v>
      </c>
      <c r="AI1572" t="s">
        <v>17771</v>
      </c>
      <c r="AJ1572" t="s">
        <v>17772</v>
      </c>
      <c r="AK1572" t="s">
        <v>17773</v>
      </c>
      <c r="AL1572" t="s">
        <v>17774</v>
      </c>
      <c r="AM1572" t="s">
        <v>17775</v>
      </c>
      <c r="AN1572" t="s">
        <v>17776</v>
      </c>
      <c r="AO1572" t="s">
        <v>17777</v>
      </c>
      <c r="AP1572" t="s">
        <v>17778</v>
      </c>
      <c r="AQ1572" t="s">
        <v>17779</v>
      </c>
      <c r="AR1572" t="s">
        <v>17780</v>
      </c>
      <c r="AS1572" t="s">
        <v>17781</v>
      </c>
      <c r="AT1572" t="s">
        <v>17782</v>
      </c>
      <c r="AU1572" t="s">
        <v>17783</v>
      </c>
    </row>
    <row r="1573" spans="1:51" x14ac:dyDescent="0.3">
      <c r="A1573" t="s">
        <v>17784</v>
      </c>
      <c r="B1573" t="str">
        <f>"0003162-03"</f>
        <v>0003162-03</v>
      </c>
      <c r="C1573" t="s">
        <v>419</v>
      </c>
      <c r="D1573" t="s">
        <v>280</v>
      </c>
      <c r="E1573">
        <v>1300</v>
      </c>
      <c r="F1573">
        <v>800</v>
      </c>
      <c r="G1573">
        <v>160</v>
      </c>
      <c r="H1573">
        <v>124</v>
      </c>
      <c r="I1573">
        <v>69</v>
      </c>
      <c r="J1573">
        <v>104</v>
      </c>
      <c r="K1573" t="s">
        <v>17765</v>
      </c>
      <c r="L1573">
        <v>36</v>
      </c>
      <c r="M1573">
        <v>33.5</v>
      </c>
      <c r="O1573">
        <v>4640011884273</v>
      </c>
      <c r="Q1573" t="s">
        <v>88</v>
      </c>
      <c r="S1573">
        <v>10</v>
      </c>
      <c r="U1573" t="s">
        <v>17766</v>
      </c>
      <c r="V1573" t="s">
        <v>1199</v>
      </c>
      <c r="Y1573">
        <v>9403500009</v>
      </c>
      <c r="Z1573" t="s">
        <v>17785</v>
      </c>
      <c r="AA1573" t="s">
        <v>17786</v>
      </c>
      <c r="AB1573">
        <v>17929</v>
      </c>
      <c r="AC1573">
        <v>14941</v>
      </c>
      <c r="AD1573" t="s">
        <v>288</v>
      </c>
      <c r="AE1573">
        <v>0</v>
      </c>
      <c r="AF1573">
        <v>6</v>
      </c>
      <c r="AG1573" t="s">
        <v>17787</v>
      </c>
      <c r="AH1573" t="s">
        <v>17788</v>
      </c>
      <c r="AI1573" t="s">
        <v>17789</v>
      </c>
      <c r="AJ1573" t="s">
        <v>17790</v>
      </c>
      <c r="AK1573" t="s">
        <v>17791</v>
      </c>
      <c r="AL1573" t="s">
        <v>17792</v>
      </c>
      <c r="AM1573" t="s">
        <v>17793</v>
      </c>
      <c r="AN1573" t="s">
        <v>17794</v>
      </c>
      <c r="AO1573" t="s">
        <v>17795</v>
      </c>
      <c r="AP1573" t="s">
        <v>17796</v>
      </c>
      <c r="AQ1573" t="s">
        <v>17797</v>
      </c>
      <c r="AR1573" t="s">
        <v>17798</v>
      </c>
      <c r="AS1573" t="s">
        <v>17799</v>
      </c>
      <c r="AT1573" t="s">
        <v>17800</v>
      </c>
    </row>
    <row r="1574" spans="1:51" x14ac:dyDescent="0.3">
      <c r="A1574" t="s">
        <v>17801</v>
      </c>
      <c r="B1574" t="str">
        <f>"0003126-04"</f>
        <v>0003126-04</v>
      </c>
      <c r="C1574" t="s">
        <v>304</v>
      </c>
      <c r="D1574" t="s">
        <v>280</v>
      </c>
      <c r="E1574">
        <v>940</v>
      </c>
      <c r="F1574">
        <v>260</v>
      </c>
      <c r="G1574">
        <v>820</v>
      </c>
      <c r="H1574">
        <v>125</v>
      </c>
      <c r="I1574">
        <v>65</v>
      </c>
      <c r="J1574">
        <v>89</v>
      </c>
      <c r="K1574" t="s">
        <v>13161</v>
      </c>
      <c r="L1574" s="1">
        <v>45890</v>
      </c>
      <c r="M1574">
        <v>20</v>
      </c>
      <c r="O1574">
        <v>4640011884563</v>
      </c>
      <c r="Q1574" t="s">
        <v>1544</v>
      </c>
      <c r="R1574" t="s">
        <v>1869</v>
      </c>
      <c r="S1574">
        <v>10</v>
      </c>
      <c r="U1574" t="s">
        <v>13162</v>
      </c>
      <c r="V1574" t="s">
        <v>1199</v>
      </c>
      <c r="Y1574">
        <v>9403500009</v>
      </c>
      <c r="Z1574" t="s">
        <v>17802</v>
      </c>
      <c r="AA1574" t="s">
        <v>17803</v>
      </c>
      <c r="AB1574">
        <v>17929</v>
      </c>
      <c r="AC1574">
        <v>14941</v>
      </c>
      <c r="AD1574" t="s">
        <v>288</v>
      </c>
      <c r="AE1574">
        <v>0</v>
      </c>
      <c r="AF1574">
        <v>7</v>
      </c>
      <c r="AG1574" t="s">
        <v>17804</v>
      </c>
      <c r="AH1574" t="s">
        <v>17805</v>
      </c>
      <c r="AI1574" t="s">
        <v>17806</v>
      </c>
      <c r="AJ1574" t="s">
        <v>17807</v>
      </c>
      <c r="AK1574" t="s">
        <v>17808</v>
      </c>
      <c r="AL1574" t="s">
        <v>17809</v>
      </c>
      <c r="AM1574" t="s">
        <v>17810</v>
      </c>
      <c r="AN1574" t="s">
        <v>17811</v>
      </c>
      <c r="AO1574" t="s">
        <v>17812</v>
      </c>
      <c r="AP1574" t="s">
        <v>17813</v>
      </c>
      <c r="AQ1574" t="s">
        <v>17814</v>
      </c>
      <c r="AR1574" t="s">
        <v>17815</v>
      </c>
      <c r="AS1574" t="s">
        <v>17816</v>
      </c>
      <c r="AT1574" t="s">
        <v>17817</v>
      </c>
      <c r="AU1574" t="s">
        <v>17818</v>
      </c>
      <c r="AV1574" t="s">
        <v>17819</v>
      </c>
      <c r="AW1574" t="s">
        <v>17820</v>
      </c>
      <c r="AX1574" t="s">
        <v>17821</v>
      </c>
      <c r="AY1574" t="s">
        <v>17822</v>
      </c>
    </row>
    <row r="1575" spans="1:51" x14ac:dyDescent="0.3">
      <c r="A1575" t="s">
        <v>17823</v>
      </c>
      <c r="B1575" t="str">
        <f>"0003126-165"</f>
        <v>0003126-165</v>
      </c>
      <c r="C1575" t="s">
        <v>16936</v>
      </c>
      <c r="D1575" t="s">
        <v>280</v>
      </c>
      <c r="E1575">
        <v>940</v>
      </c>
      <c r="F1575">
        <v>260</v>
      </c>
      <c r="G1575">
        <v>820</v>
      </c>
      <c r="H1575">
        <v>125</v>
      </c>
      <c r="I1575">
        <v>65</v>
      </c>
      <c r="J1575">
        <v>89</v>
      </c>
      <c r="K1575" t="s">
        <v>13161</v>
      </c>
      <c r="L1575" s="1">
        <v>45890</v>
      </c>
      <c r="M1575">
        <v>20</v>
      </c>
      <c r="O1575">
        <v>4640011884587</v>
      </c>
      <c r="Q1575" t="s">
        <v>1544</v>
      </c>
      <c r="R1575" t="s">
        <v>1869</v>
      </c>
      <c r="S1575">
        <v>10</v>
      </c>
      <c r="U1575" t="s">
        <v>13162</v>
      </c>
      <c r="V1575" t="s">
        <v>1199</v>
      </c>
      <c r="Y1575">
        <v>9403500009</v>
      </c>
      <c r="Z1575" t="s">
        <v>17824</v>
      </c>
      <c r="AA1575" t="s">
        <v>17825</v>
      </c>
      <c r="AB1575">
        <v>17929</v>
      </c>
      <c r="AC1575">
        <v>14941</v>
      </c>
      <c r="AD1575" t="s">
        <v>288</v>
      </c>
      <c r="AE1575">
        <v>0</v>
      </c>
      <c r="AF1575">
        <v>3</v>
      </c>
      <c r="AG1575" t="s">
        <v>17826</v>
      </c>
      <c r="AH1575" t="s">
        <v>17827</v>
      </c>
      <c r="AI1575" t="s">
        <v>17828</v>
      </c>
      <c r="AJ1575" t="s">
        <v>17829</v>
      </c>
      <c r="AK1575" t="s">
        <v>17830</v>
      </c>
      <c r="AL1575" t="s">
        <v>17831</v>
      </c>
      <c r="AM1575" t="s">
        <v>17832</v>
      </c>
      <c r="AN1575" t="s">
        <v>17833</v>
      </c>
      <c r="AO1575" t="s">
        <v>17834</v>
      </c>
      <c r="AP1575" t="s">
        <v>17835</v>
      </c>
      <c r="AQ1575" t="s">
        <v>17836</v>
      </c>
      <c r="AR1575" t="s">
        <v>17837</v>
      </c>
      <c r="AS1575" t="s">
        <v>17838</v>
      </c>
      <c r="AT1575" t="s">
        <v>17839</v>
      </c>
      <c r="AU1575" t="s">
        <v>17840</v>
      </c>
      <c r="AV1575" t="s">
        <v>17841</v>
      </c>
      <c r="AW1575" t="s">
        <v>17842</v>
      </c>
      <c r="AX1575" t="s">
        <v>17843</v>
      </c>
      <c r="AY1575" t="s">
        <v>17844</v>
      </c>
    </row>
    <row r="1576" spans="1:51" x14ac:dyDescent="0.3">
      <c r="A1576" t="s">
        <v>17845</v>
      </c>
      <c r="B1576" t="str">
        <f>"0003156"</f>
        <v>0003156</v>
      </c>
      <c r="C1576" t="s">
        <v>345</v>
      </c>
      <c r="D1576" t="s">
        <v>280</v>
      </c>
      <c r="E1576">
        <v>150</v>
      </c>
      <c r="F1576">
        <v>330</v>
      </c>
      <c r="G1576">
        <v>330</v>
      </c>
      <c r="K1576">
        <v>0</v>
      </c>
      <c r="L1576" s="2">
        <v>19025</v>
      </c>
      <c r="M1576">
        <v>2.21</v>
      </c>
      <c r="O1576">
        <v>4670130103498</v>
      </c>
      <c r="Q1576" t="s">
        <v>1544</v>
      </c>
      <c r="S1576">
        <v>20</v>
      </c>
      <c r="U1576" t="s">
        <v>17846</v>
      </c>
      <c r="V1576" t="s">
        <v>16607</v>
      </c>
      <c r="Y1576">
        <v>4415101000</v>
      </c>
      <c r="Z1576" t="s">
        <v>17847</v>
      </c>
      <c r="AA1576" t="s">
        <v>17848</v>
      </c>
      <c r="AB1576" t="s">
        <v>17849</v>
      </c>
      <c r="AC1576">
        <v>431</v>
      </c>
      <c r="AD1576" t="s">
        <v>15518</v>
      </c>
      <c r="AE1576">
        <v>0</v>
      </c>
      <c r="AF1576">
        <v>0</v>
      </c>
      <c r="AG1576" t="s">
        <v>17850</v>
      </c>
      <c r="AH1576" t="s">
        <v>17851</v>
      </c>
      <c r="AI1576" t="s">
        <v>17852</v>
      </c>
      <c r="AJ1576" t="s">
        <v>17853</v>
      </c>
      <c r="AK1576" t="s">
        <v>17854</v>
      </c>
      <c r="AL1576" t="s">
        <v>17855</v>
      </c>
    </row>
    <row r="1577" spans="1:51" x14ac:dyDescent="0.3">
      <c r="A1577" t="s">
        <v>17856</v>
      </c>
      <c r="B1577" t="str">
        <f>"0003151-04"</f>
        <v>0003151-04</v>
      </c>
      <c r="C1577" t="s">
        <v>304</v>
      </c>
      <c r="D1577" t="s">
        <v>280</v>
      </c>
      <c r="E1577">
        <v>150</v>
      </c>
      <c r="F1577">
        <v>210</v>
      </c>
      <c r="G1577">
        <v>310</v>
      </c>
      <c r="K1577">
        <v>0</v>
      </c>
      <c r="L1577" s="2">
        <v>34335</v>
      </c>
      <c r="M1577">
        <v>1.71</v>
      </c>
      <c r="O1577">
        <v>4670130103351</v>
      </c>
      <c r="Q1577" t="s">
        <v>1544</v>
      </c>
      <c r="S1577">
        <v>20</v>
      </c>
      <c r="U1577" t="s">
        <v>17857</v>
      </c>
      <c r="V1577" t="s">
        <v>16607</v>
      </c>
      <c r="Y1577">
        <v>4415101000</v>
      </c>
      <c r="Z1577" t="s">
        <v>17858</v>
      </c>
      <c r="AA1577" t="s">
        <v>17859</v>
      </c>
      <c r="AB1577" t="s">
        <v>17860</v>
      </c>
      <c r="AC1577">
        <v>414</v>
      </c>
      <c r="AD1577" t="s">
        <v>15518</v>
      </c>
      <c r="AE1577">
        <v>0</v>
      </c>
      <c r="AF1577">
        <v>0</v>
      </c>
      <c r="AG1577" t="s">
        <v>17861</v>
      </c>
      <c r="AH1577" t="s">
        <v>17862</v>
      </c>
      <c r="AI1577" t="s">
        <v>17863</v>
      </c>
      <c r="AJ1577" t="s">
        <v>17864</v>
      </c>
      <c r="AK1577" t="s">
        <v>17865</v>
      </c>
    </row>
    <row r="1578" spans="1:51" x14ac:dyDescent="0.3">
      <c r="A1578" t="s">
        <v>17866</v>
      </c>
      <c r="B1578" t="str">
        <f>"0003151-21"</f>
        <v>0003151-21</v>
      </c>
      <c r="C1578" t="s">
        <v>345</v>
      </c>
      <c r="D1578" t="s">
        <v>280</v>
      </c>
      <c r="E1578">
        <v>150</v>
      </c>
      <c r="F1578">
        <v>210</v>
      </c>
      <c r="G1578">
        <v>310</v>
      </c>
      <c r="K1578">
        <v>0</v>
      </c>
      <c r="L1578" s="2">
        <v>34335</v>
      </c>
      <c r="M1578">
        <v>1.71</v>
      </c>
      <c r="O1578">
        <v>4670130103368</v>
      </c>
      <c r="Q1578" t="s">
        <v>1544</v>
      </c>
      <c r="S1578">
        <v>20</v>
      </c>
      <c r="U1578" t="s">
        <v>17857</v>
      </c>
      <c r="V1578" t="s">
        <v>16607</v>
      </c>
      <c r="Y1578">
        <v>4415101000</v>
      </c>
      <c r="Z1578" t="s">
        <v>17867</v>
      </c>
      <c r="AA1578" t="s">
        <v>17868</v>
      </c>
      <c r="AB1578" t="s">
        <v>17869</v>
      </c>
      <c r="AC1578">
        <v>514</v>
      </c>
      <c r="AD1578" t="s">
        <v>15518</v>
      </c>
      <c r="AE1578">
        <v>0</v>
      </c>
      <c r="AF1578">
        <v>0</v>
      </c>
      <c r="AG1578" t="s">
        <v>17870</v>
      </c>
      <c r="AH1578" t="s">
        <v>17871</v>
      </c>
      <c r="AI1578" t="s">
        <v>17872</v>
      </c>
      <c r="AJ1578" t="s">
        <v>17873</v>
      </c>
      <c r="AK1578" t="s">
        <v>17874</v>
      </c>
      <c r="AL1578" t="s">
        <v>17875</v>
      </c>
    </row>
    <row r="1579" spans="1:51" x14ac:dyDescent="0.3">
      <c r="A1579" t="s">
        <v>17876</v>
      </c>
      <c r="B1579" t="str">
        <f>"0003156-04"</f>
        <v>0003156-04</v>
      </c>
      <c r="C1579" t="s">
        <v>304</v>
      </c>
      <c r="D1579" t="s">
        <v>280</v>
      </c>
      <c r="E1579">
        <v>150</v>
      </c>
      <c r="F1579">
        <v>330</v>
      </c>
      <c r="G1579">
        <v>330</v>
      </c>
      <c r="K1579">
        <v>0</v>
      </c>
      <c r="L1579" s="2">
        <v>19025</v>
      </c>
      <c r="M1579">
        <v>2.21</v>
      </c>
      <c r="O1579">
        <v>4670130103504</v>
      </c>
      <c r="Q1579" t="s">
        <v>1544</v>
      </c>
      <c r="S1579">
        <v>20</v>
      </c>
      <c r="U1579" t="s">
        <v>17846</v>
      </c>
      <c r="V1579" t="s">
        <v>16607</v>
      </c>
      <c r="Y1579">
        <v>4415101000</v>
      </c>
      <c r="Z1579" t="s">
        <v>17877</v>
      </c>
      <c r="AA1579" t="s">
        <v>17878</v>
      </c>
      <c r="AB1579">
        <v>550</v>
      </c>
      <c r="AC1579">
        <v>458</v>
      </c>
      <c r="AD1579" t="s">
        <v>15518</v>
      </c>
      <c r="AE1579">
        <v>0</v>
      </c>
      <c r="AF1579">
        <v>0</v>
      </c>
      <c r="AG1579" t="s">
        <v>17879</v>
      </c>
      <c r="AH1579" t="s">
        <v>17880</v>
      </c>
      <c r="AI1579" t="s">
        <v>17881</v>
      </c>
      <c r="AJ1579" t="s">
        <v>17882</v>
      </c>
      <c r="AK1579" t="s">
        <v>17883</v>
      </c>
      <c r="AL1579" t="s">
        <v>17884</v>
      </c>
    </row>
    <row r="1580" spans="1:51" x14ac:dyDescent="0.3">
      <c r="A1580" t="s">
        <v>17885</v>
      </c>
      <c r="B1580" t="str">
        <f>"0003156-21"</f>
        <v>0003156-21</v>
      </c>
      <c r="C1580" t="s">
        <v>345</v>
      </c>
      <c r="D1580" t="s">
        <v>280</v>
      </c>
      <c r="E1580">
        <v>150</v>
      </c>
      <c r="F1580">
        <v>330</v>
      </c>
      <c r="G1580">
        <v>330</v>
      </c>
      <c r="K1580">
        <v>0</v>
      </c>
      <c r="L1580" s="2">
        <v>19025</v>
      </c>
      <c r="M1580">
        <v>2.21</v>
      </c>
      <c r="O1580">
        <v>4670130103511</v>
      </c>
      <c r="Q1580" t="s">
        <v>1544</v>
      </c>
      <c r="S1580">
        <v>20</v>
      </c>
      <c r="U1580" t="s">
        <v>17846</v>
      </c>
      <c r="V1580" t="s">
        <v>16607</v>
      </c>
      <c r="Y1580">
        <v>4415101000</v>
      </c>
      <c r="Z1580" t="s">
        <v>17886</v>
      </c>
      <c r="AA1580" t="s">
        <v>17887</v>
      </c>
      <c r="AB1580" t="s">
        <v>17888</v>
      </c>
      <c r="AC1580">
        <v>347</v>
      </c>
      <c r="AD1580" t="s">
        <v>15518</v>
      </c>
      <c r="AE1580">
        <v>0</v>
      </c>
      <c r="AF1580">
        <v>0</v>
      </c>
      <c r="AG1580" t="s">
        <v>17889</v>
      </c>
      <c r="AH1580" t="s">
        <v>17890</v>
      </c>
      <c r="AI1580" t="s">
        <v>17891</v>
      </c>
      <c r="AJ1580" t="s">
        <v>17892</v>
      </c>
      <c r="AK1580" t="s">
        <v>17893</v>
      </c>
      <c r="AL1580" t="s">
        <v>17894</v>
      </c>
    </row>
    <row r="1581" spans="1:51" x14ac:dyDescent="0.3">
      <c r="A1581" t="s">
        <v>17895</v>
      </c>
      <c r="B1581" t="str">
        <f>"0003151"</f>
        <v>0003151</v>
      </c>
      <c r="C1581" t="s">
        <v>345</v>
      </c>
      <c r="D1581" t="s">
        <v>280</v>
      </c>
      <c r="E1581">
        <v>150</v>
      </c>
      <c r="F1581">
        <v>210</v>
      </c>
      <c r="G1581">
        <v>310</v>
      </c>
      <c r="K1581">
        <v>0</v>
      </c>
      <c r="L1581" s="2">
        <v>34335</v>
      </c>
      <c r="M1581">
        <v>1.71</v>
      </c>
      <c r="O1581">
        <v>4670130103344</v>
      </c>
      <c r="Q1581" t="s">
        <v>1544</v>
      </c>
      <c r="S1581">
        <v>20</v>
      </c>
      <c r="U1581" s="4" t="s">
        <v>17896</v>
      </c>
      <c r="V1581" t="s">
        <v>16607</v>
      </c>
      <c r="Y1581">
        <v>4415101000</v>
      </c>
      <c r="Z1581" t="s">
        <v>17897</v>
      </c>
      <c r="AA1581" t="s">
        <v>17898</v>
      </c>
      <c r="AB1581" t="s">
        <v>17899</v>
      </c>
      <c r="AC1581">
        <v>331</v>
      </c>
      <c r="AD1581" t="s">
        <v>15518</v>
      </c>
      <c r="AE1581">
        <v>0</v>
      </c>
      <c r="AF1581">
        <v>0</v>
      </c>
      <c r="AG1581" t="s">
        <v>17900</v>
      </c>
      <c r="AH1581" t="s">
        <v>17901</v>
      </c>
      <c r="AI1581" t="s">
        <v>17902</v>
      </c>
      <c r="AJ1581" t="s">
        <v>17903</v>
      </c>
      <c r="AK1581" t="s">
        <v>17904</v>
      </c>
      <c r="AL1581" t="s">
        <v>17905</v>
      </c>
      <c r="AM1581" t="s">
        <v>17906</v>
      </c>
    </row>
    <row r="1582" spans="1:51" x14ac:dyDescent="0.3">
      <c r="A1582" t="s">
        <v>17907</v>
      </c>
      <c r="B1582" t="str">
        <f>"0002764.9"</f>
        <v>0002764.9</v>
      </c>
      <c r="C1582" t="s">
        <v>304</v>
      </c>
      <c r="D1582" t="s">
        <v>1050</v>
      </c>
      <c r="E1582">
        <v>810</v>
      </c>
      <c r="F1582">
        <v>170</v>
      </c>
      <c r="G1582">
        <v>80</v>
      </c>
      <c r="H1582">
        <v>79</v>
      </c>
      <c r="I1582">
        <v>60</v>
      </c>
      <c r="K1582">
        <v>0</v>
      </c>
      <c r="L1582" s="2">
        <v>33298</v>
      </c>
      <c r="M1582">
        <v>3.7</v>
      </c>
      <c r="O1582">
        <v>4670130104075</v>
      </c>
      <c r="Q1582" t="s">
        <v>1544</v>
      </c>
      <c r="S1582">
        <v>20</v>
      </c>
      <c r="U1582" t="s">
        <v>17908</v>
      </c>
      <c r="V1582" t="s">
        <v>2355</v>
      </c>
      <c r="Y1582">
        <v>9403609001</v>
      </c>
      <c r="Z1582" t="s">
        <v>17909</v>
      </c>
      <c r="AA1582" t="s">
        <v>17910</v>
      </c>
      <c r="AB1582">
        <v>1450</v>
      </c>
      <c r="AC1582">
        <v>1208</v>
      </c>
      <c r="AD1582" t="s">
        <v>240</v>
      </c>
      <c r="AE1582">
        <v>0</v>
      </c>
      <c r="AF1582">
        <v>15</v>
      </c>
      <c r="AG1582" t="s">
        <v>17911</v>
      </c>
      <c r="AH1582" t="s">
        <v>17912</v>
      </c>
      <c r="AI1582" t="s">
        <v>17913</v>
      </c>
      <c r="AJ1582" t="s">
        <v>17914</v>
      </c>
      <c r="AK1582" t="s">
        <v>17915</v>
      </c>
      <c r="AL1582" t="s">
        <v>17916</v>
      </c>
      <c r="AM1582" t="s">
        <v>17917</v>
      </c>
      <c r="AN1582" t="s">
        <v>17918</v>
      </c>
      <c r="AO1582" t="s">
        <v>17919</v>
      </c>
      <c r="AP1582" t="s">
        <v>17920</v>
      </c>
    </row>
    <row r="1583" spans="1:51" x14ac:dyDescent="0.3">
      <c r="A1583" t="s">
        <v>17921</v>
      </c>
      <c r="B1583" t="str">
        <f>"0002764.42"</f>
        <v>0002764.42</v>
      </c>
      <c r="C1583" t="s">
        <v>1644</v>
      </c>
      <c r="D1583" t="s">
        <v>1050</v>
      </c>
      <c r="E1583">
        <v>81</v>
      </c>
      <c r="F1583">
        <v>17</v>
      </c>
      <c r="G1583">
        <v>80</v>
      </c>
      <c r="H1583">
        <v>79</v>
      </c>
      <c r="I1583">
        <v>60</v>
      </c>
      <c r="K1583">
        <v>0</v>
      </c>
      <c r="L1583" s="2">
        <v>33298</v>
      </c>
      <c r="O1583">
        <v>4670130104082</v>
      </c>
      <c r="Q1583" t="s">
        <v>1544</v>
      </c>
      <c r="S1583">
        <v>20</v>
      </c>
      <c r="U1583" t="s">
        <v>17908</v>
      </c>
      <c r="V1583" t="s">
        <v>2355</v>
      </c>
      <c r="Y1583">
        <v>9403609001</v>
      </c>
      <c r="Z1583" t="s">
        <v>17922</v>
      </c>
      <c r="AA1583" t="s">
        <v>17923</v>
      </c>
      <c r="AB1583">
        <v>1490</v>
      </c>
      <c r="AC1583">
        <v>1242</v>
      </c>
      <c r="AD1583" t="s">
        <v>240</v>
      </c>
      <c r="AE1583">
        <v>0</v>
      </c>
      <c r="AF1583">
        <v>0</v>
      </c>
      <c r="AG1583" t="s">
        <v>17924</v>
      </c>
      <c r="AH1583" t="s">
        <v>17925</v>
      </c>
      <c r="AI1583" t="s">
        <v>17926</v>
      </c>
      <c r="AJ1583" t="s">
        <v>17927</v>
      </c>
      <c r="AK1583" t="s">
        <v>17928</v>
      </c>
      <c r="AL1583" t="s">
        <v>17929</v>
      </c>
      <c r="AM1583" t="s">
        <v>17930</v>
      </c>
      <c r="AN1583" t="s">
        <v>17931</v>
      </c>
    </row>
    <row r="1584" spans="1:51" x14ac:dyDescent="0.3">
      <c r="A1584" t="s">
        <v>17932</v>
      </c>
      <c r="B1584" t="str">
        <f>"0003162-19"</f>
        <v>0003162-19</v>
      </c>
      <c r="C1584" t="s">
        <v>16055</v>
      </c>
      <c r="D1584" t="s">
        <v>280</v>
      </c>
      <c r="E1584">
        <v>1300</v>
      </c>
      <c r="F1584">
        <v>800</v>
      </c>
      <c r="G1584">
        <v>160</v>
      </c>
      <c r="H1584">
        <v>124</v>
      </c>
      <c r="I1584">
        <v>69</v>
      </c>
      <c r="J1584">
        <v>104</v>
      </c>
      <c r="K1584" t="s">
        <v>17765</v>
      </c>
      <c r="L1584">
        <v>36</v>
      </c>
      <c r="M1584">
        <v>33.5</v>
      </c>
      <c r="O1584">
        <v>4640011884297</v>
      </c>
      <c r="Q1584" t="s">
        <v>88</v>
      </c>
      <c r="S1584">
        <v>10</v>
      </c>
      <c r="U1584" t="s">
        <v>17933</v>
      </c>
      <c r="V1584" t="s">
        <v>1199</v>
      </c>
      <c r="Y1584">
        <v>9403500009</v>
      </c>
      <c r="Z1584" t="s">
        <v>17934</v>
      </c>
      <c r="AA1584" t="s">
        <v>17935</v>
      </c>
      <c r="AB1584">
        <v>17929</v>
      </c>
      <c r="AC1584">
        <v>14941</v>
      </c>
      <c r="AD1584" t="s">
        <v>288</v>
      </c>
      <c r="AE1584">
        <v>0</v>
      </c>
      <c r="AF1584">
        <v>10</v>
      </c>
      <c r="AG1584" t="s">
        <v>17936</v>
      </c>
      <c r="AH1584" t="s">
        <v>17937</v>
      </c>
      <c r="AI1584" t="s">
        <v>17938</v>
      </c>
      <c r="AJ1584" t="s">
        <v>17939</v>
      </c>
      <c r="AK1584" t="s">
        <v>17940</v>
      </c>
      <c r="AL1584" t="s">
        <v>17941</v>
      </c>
      <c r="AM1584" t="s">
        <v>17942</v>
      </c>
      <c r="AN1584" t="s">
        <v>17943</v>
      </c>
      <c r="AO1584" t="s">
        <v>17944</v>
      </c>
      <c r="AP1584" t="s">
        <v>17945</v>
      </c>
      <c r="AQ1584" t="s">
        <v>17946</v>
      </c>
      <c r="AR1584" t="s">
        <v>17947</v>
      </c>
      <c r="AS1584" t="s">
        <v>17948</v>
      </c>
      <c r="AT1584" t="s">
        <v>17949</v>
      </c>
      <c r="AU1584" t="s">
        <v>17950</v>
      </c>
      <c r="AV1584" t="s">
        <v>17951</v>
      </c>
    </row>
    <row r="1585" spans="1:49" x14ac:dyDescent="0.3">
      <c r="A1585" t="s">
        <v>17952</v>
      </c>
      <c r="B1585" t="str">
        <f>"0002757.9.16"</f>
        <v>0002757.9.16</v>
      </c>
      <c r="C1585" t="s">
        <v>304</v>
      </c>
      <c r="D1585" t="s">
        <v>4256</v>
      </c>
      <c r="E1585">
        <v>1260</v>
      </c>
      <c r="F1585">
        <v>700</v>
      </c>
      <c r="G1585">
        <v>115</v>
      </c>
      <c r="H1585">
        <v>124</v>
      </c>
      <c r="I1585">
        <v>64</v>
      </c>
      <c r="J1585">
        <v>103</v>
      </c>
      <c r="K1585" t="s">
        <v>17953</v>
      </c>
      <c r="L1585" s="1">
        <v>45922</v>
      </c>
      <c r="M1585">
        <v>22.3</v>
      </c>
      <c r="O1585">
        <v>4670130103993</v>
      </c>
      <c r="Q1585" t="s">
        <v>88</v>
      </c>
      <c r="S1585">
        <v>10</v>
      </c>
      <c r="U1585" t="s">
        <v>17954</v>
      </c>
      <c r="V1585" t="s">
        <v>1122</v>
      </c>
      <c r="Y1585">
        <v>9403500009</v>
      </c>
      <c r="Z1585" t="s">
        <v>17955</v>
      </c>
      <c r="AA1585" t="s">
        <v>17956</v>
      </c>
      <c r="AB1585">
        <v>8490</v>
      </c>
      <c r="AC1585">
        <v>7075</v>
      </c>
      <c r="AD1585" t="s">
        <v>288</v>
      </c>
      <c r="AE1585">
        <v>0</v>
      </c>
      <c r="AF1585">
        <v>0</v>
      </c>
      <c r="AG1585" t="s">
        <v>17957</v>
      </c>
      <c r="AH1585" t="s">
        <v>17958</v>
      </c>
      <c r="AI1585" t="s">
        <v>17959</v>
      </c>
      <c r="AJ1585" t="s">
        <v>17960</v>
      </c>
      <c r="AK1585" t="s">
        <v>17961</v>
      </c>
      <c r="AL1585" t="s">
        <v>17962</v>
      </c>
      <c r="AM1585" t="s">
        <v>17963</v>
      </c>
      <c r="AN1585" t="s">
        <v>17964</v>
      </c>
      <c r="AO1585" t="s">
        <v>17965</v>
      </c>
      <c r="AP1585" t="s">
        <v>17966</v>
      </c>
      <c r="AQ1585" t="s">
        <v>17967</v>
      </c>
      <c r="AR1585" t="s">
        <v>17968</v>
      </c>
      <c r="AS1585" t="s">
        <v>17969</v>
      </c>
    </row>
    <row r="1586" spans="1:49" x14ac:dyDescent="0.3">
      <c r="A1586" t="s">
        <v>17970</v>
      </c>
      <c r="B1586" t="str">
        <f>"0002757.9.17"</f>
        <v>0002757.9.17</v>
      </c>
      <c r="C1586" t="s">
        <v>304</v>
      </c>
      <c r="D1586" t="s">
        <v>4256</v>
      </c>
      <c r="E1586">
        <v>1260</v>
      </c>
      <c r="F1586">
        <v>700</v>
      </c>
      <c r="G1586">
        <v>115</v>
      </c>
      <c r="H1586">
        <v>124</v>
      </c>
      <c r="I1586">
        <v>64</v>
      </c>
      <c r="J1586">
        <v>103</v>
      </c>
      <c r="K1586" t="s">
        <v>17953</v>
      </c>
      <c r="L1586" s="1">
        <v>45922</v>
      </c>
      <c r="M1586">
        <v>22.3</v>
      </c>
      <c r="O1586">
        <v>4670130104006</v>
      </c>
      <c r="Q1586" t="s">
        <v>88</v>
      </c>
      <c r="S1586">
        <v>10</v>
      </c>
      <c r="U1586" t="s">
        <v>17954</v>
      </c>
      <c r="V1586" t="s">
        <v>1122</v>
      </c>
      <c r="Y1586">
        <v>9403500009</v>
      </c>
      <c r="Z1586" t="s">
        <v>17971</v>
      </c>
      <c r="AA1586" t="s">
        <v>17972</v>
      </c>
      <c r="AB1586">
        <v>8490</v>
      </c>
      <c r="AC1586">
        <v>7075</v>
      </c>
      <c r="AD1586" t="s">
        <v>288</v>
      </c>
      <c r="AE1586">
        <v>0</v>
      </c>
      <c r="AF1586">
        <v>0</v>
      </c>
      <c r="AG1586" t="s">
        <v>17973</v>
      </c>
      <c r="AH1586" t="s">
        <v>17974</v>
      </c>
      <c r="AI1586" t="s">
        <v>17975</v>
      </c>
      <c r="AJ1586" t="s">
        <v>17976</v>
      </c>
      <c r="AK1586" t="s">
        <v>17977</v>
      </c>
      <c r="AL1586" t="s">
        <v>17978</v>
      </c>
      <c r="AM1586" t="s">
        <v>17979</v>
      </c>
      <c r="AN1586" t="s">
        <v>17980</v>
      </c>
      <c r="AO1586" t="s">
        <v>17981</v>
      </c>
      <c r="AP1586" t="s">
        <v>17982</v>
      </c>
      <c r="AQ1586" t="s">
        <v>17983</v>
      </c>
      <c r="AR1586" t="s">
        <v>17984</v>
      </c>
      <c r="AS1586" t="s">
        <v>17985</v>
      </c>
      <c r="AT1586" t="s">
        <v>17986</v>
      </c>
      <c r="AU1586" t="s">
        <v>17987</v>
      </c>
    </row>
    <row r="1587" spans="1:49" x14ac:dyDescent="0.3">
      <c r="A1587" t="s">
        <v>17988</v>
      </c>
      <c r="B1587" t="str">
        <f>"0002757.9.18"</f>
        <v>0002757.9.18</v>
      </c>
      <c r="C1587" t="s">
        <v>304</v>
      </c>
      <c r="D1587" t="s">
        <v>4256</v>
      </c>
      <c r="E1587">
        <v>1260</v>
      </c>
      <c r="F1587">
        <v>700</v>
      </c>
      <c r="G1587">
        <v>115</v>
      </c>
      <c r="H1587">
        <v>124</v>
      </c>
      <c r="I1587">
        <v>64</v>
      </c>
      <c r="J1587">
        <v>103</v>
      </c>
      <c r="K1587" t="s">
        <v>17953</v>
      </c>
      <c r="L1587" s="1">
        <v>45922</v>
      </c>
      <c r="M1587">
        <v>22.3</v>
      </c>
      <c r="O1587">
        <v>4670130104013</v>
      </c>
      <c r="Q1587" t="s">
        <v>88</v>
      </c>
      <c r="S1587">
        <v>10</v>
      </c>
      <c r="U1587" t="s">
        <v>17954</v>
      </c>
      <c r="V1587" t="s">
        <v>1122</v>
      </c>
      <c r="Y1587">
        <v>9403500009</v>
      </c>
      <c r="Z1587" t="s">
        <v>17989</v>
      </c>
      <c r="AA1587" t="s">
        <v>17990</v>
      </c>
      <c r="AB1587">
        <v>8490</v>
      </c>
      <c r="AC1587">
        <v>7075</v>
      </c>
      <c r="AD1587" t="s">
        <v>288</v>
      </c>
      <c r="AE1587">
        <v>0</v>
      </c>
      <c r="AF1587">
        <v>0</v>
      </c>
      <c r="AG1587" t="s">
        <v>17991</v>
      </c>
      <c r="AH1587" t="s">
        <v>17992</v>
      </c>
      <c r="AI1587" t="s">
        <v>17993</v>
      </c>
      <c r="AJ1587" t="s">
        <v>17994</v>
      </c>
      <c r="AK1587" t="s">
        <v>17995</v>
      </c>
      <c r="AL1587" t="s">
        <v>17996</v>
      </c>
      <c r="AM1587" t="s">
        <v>17997</v>
      </c>
      <c r="AN1587" t="s">
        <v>17998</v>
      </c>
      <c r="AO1587" t="s">
        <v>17999</v>
      </c>
      <c r="AP1587" t="s">
        <v>18000</v>
      </c>
      <c r="AQ1587" t="s">
        <v>18001</v>
      </c>
      <c r="AR1587" t="s">
        <v>18002</v>
      </c>
      <c r="AS1587" t="s">
        <v>18003</v>
      </c>
      <c r="AT1587" t="s">
        <v>18004</v>
      </c>
      <c r="AU1587" t="s">
        <v>18005</v>
      </c>
    </row>
    <row r="1588" spans="1:49" x14ac:dyDescent="0.3">
      <c r="A1588" t="s">
        <v>18006</v>
      </c>
      <c r="B1588" t="str">
        <f>"0002757.9.19"</f>
        <v>0002757.9.19</v>
      </c>
      <c r="C1588" t="s">
        <v>304</v>
      </c>
      <c r="D1588" t="s">
        <v>4256</v>
      </c>
      <c r="E1588">
        <v>1260</v>
      </c>
      <c r="F1588">
        <v>700</v>
      </c>
      <c r="G1588">
        <v>115</v>
      </c>
      <c r="H1588">
        <v>124</v>
      </c>
      <c r="I1588">
        <v>64</v>
      </c>
      <c r="J1588">
        <v>103</v>
      </c>
      <c r="K1588" t="s">
        <v>17953</v>
      </c>
      <c r="L1588" s="1">
        <v>45922</v>
      </c>
      <c r="M1588">
        <v>22.3</v>
      </c>
      <c r="O1588">
        <v>4670130104020</v>
      </c>
      <c r="Q1588" t="s">
        <v>88</v>
      </c>
      <c r="S1588">
        <v>10</v>
      </c>
      <c r="U1588" t="s">
        <v>17954</v>
      </c>
      <c r="V1588" t="s">
        <v>1122</v>
      </c>
      <c r="Y1588">
        <v>9403500009</v>
      </c>
      <c r="Z1588" t="s">
        <v>18007</v>
      </c>
      <c r="AA1588" t="s">
        <v>18008</v>
      </c>
      <c r="AB1588">
        <v>8490</v>
      </c>
      <c r="AC1588">
        <v>7075</v>
      </c>
      <c r="AD1588" t="s">
        <v>288</v>
      </c>
      <c r="AE1588">
        <v>0</v>
      </c>
      <c r="AF1588">
        <v>0</v>
      </c>
      <c r="AG1588" t="s">
        <v>18009</v>
      </c>
      <c r="AH1588" t="s">
        <v>18010</v>
      </c>
      <c r="AI1588" t="s">
        <v>18011</v>
      </c>
      <c r="AJ1588" t="s">
        <v>18012</v>
      </c>
      <c r="AK1588" t="s">
        <v>18013</v>
      </c>
      <c r="AL1588" t="s">
        <v>18014</v>
      </c>
      <c r="AM1588" t="s">
        <v>18015</v>
      </c>
      <c r="AN1588" t="s">
        <v>18016</v>
      </c>
      <c r="AO1588" t="s">
        <v>18017</v>
      </c>
      <c r="AP1588" t="s">
        <v>18018</v>
      </c>
      <c r="AQ1588" t="s">
        <v>18019</v>
      </c>
      <c r="AR1588" t="s">
        <v>18020</v>
      </c>
      <c r="AS1588" t="s">
        <v>18021</v>
      </c>
      <c r="AT1588" t="s">
        <v>18022</v>
      </c>
      <c r="AU1588" t="s">
        <v>18023</v>
      </c>
      <c r="AV1588" t="s">
        <v>18024</v>
      </c>
      <c r="AW1588" t="s">
        <v>18025</v>
      </c>
    </row>
    <row r="1589" spans="1:49" x14ac:dyDescent="0.3">
      <c r="A1589" t="s">
        <v>18026</v>
      </c>
      <c r="B1589" t="str">
        <f>"0002757.9.20"</f>
        <v>0002757.9.20</v>
      </c>
      <c r="C1589" t="s">
        <v>304</v>
      </c>
      <c r="D1589" t="s">
        <v>4256</v>
      </c>
      <c r="E1589">
        <v>1260</v>
      </c>
      <c r="F1589">
        <v>700</v>
      </c>
      <c r="G1589">
        <v>115</v>
      </c>
      <c r="H1589">
        <v>124</v>
      </c>
      <c r="I1589">
        <v>64</v>
      </c>
      <c r="J1589">
        <v>103</v>
      </c>
      <c r="K1589" t="s">
        <v>17953</v>
      </c>
      <c r="L1589" s="1">
        <v>45922</v>
      </c>
      <c r="M1589">
        <v>22.3</v>
      </c>
      <c r="O1589">
        <v>4670130104037</v>
      </c>
      <c r="Q1589" t="s">
        <v>88</v>
      </c>
      <c r="S1589">
        <v>10</v>
      </c>
      <c r="U1589" t="s">
        <v>17954</v>
      </c>
      <c r="V1589" t="s">
        <v>1122</v>
      </c>
      <c r="Y1589">
        <v>9403500009</v>
      </c>
      <c r="Z1589" t="s">
        <v>18027</v>
      </c>
      <c r="AA1589" t="s">
        <v>18028</v>
      </c>
      <c r="AB1589">
        <v>8490</v>
      </c>
      <c r="AC1589">
        <v>7075</v>
      </c>
      <c r="AD1589" t="s">
        <v>288</v>
      </c>
      <c r="AE1589">
        <v>0</v>
      </c>
      <c r="AF1589">
        <v>0</v>
      </c>
      <c r="AG1589" t="s">
        <v>18029</v>
      </c>
      <c r="AH1589" t="s">
        <v>18030</v>
      </c>
      <c r="AI1589" t="s">
        <v>18031</v>
      </c>
      <c r="AJ1589" t="s">
        <v>18032</v>
      </c>
      <c r="AK1589" t="s">
        <v>18033</v>
      </c>
      <c r="AL1589" t="s">
        <v>18034</v>
      </c>
      <c r="AM1589" t="s">
        <v>18035</v>
      </c>
      <c r="AN1589" t="s">
        <v>18036</v>
      </c>
      <c r="AO1589" t="s">
        <v>18037</v>
      </c>
      <c r="AP1589" t="s">
        <v>18038</v>
      </c>
      <c r="AQ1589" t="s">
        <v>18039</v>
      </c>
      <c r="AR1589" t="s">
        <v>18040</v>
      </c>
      <c r="AS1589" t="s">
        <v>18041</v>
      </c>
      <c r="AT1589" t="s">
        <v>18042</v>
      </c>
    </row>
    <row r="1590" spans="1:49" x14ac:dyDescent="0.3">
      <c r="A1590" t="s">
        <v>18043</v>
      </c>
      <c r="B1590" t="str">
        <f>"0003162-17"</f>
        <v>0003162-17</v>
      </c>
      <c r="C1590" t="s">
        <v>4091</v>
      </c>
      <c r="D1590" t="s">
        <v>280</v>
      </c>
      <c r="E1590">
        <v>1300</v>
      </c>
      <c r="F1590">
        <v>800</v>
      </c>
      <c r="G1590">
        <v>160</v>
      </c>
      <c r="H1590">
        <v>124</v>
      </c>
      <c r="I1590">
        <v>69</v>
      </c>
      <c r="J1590">
        <v>104</v>
      </c>
      <c r="K1590" t="s">
        <v>17765</v>
      </c>
      <c r="L1590">
        <v>36</v>
      </c>
      <c r="M1590">
        <v>33.5</v>
      </c>
      <c r="O1590">
        <v>4640011884303</v>
      </c>
      <c r="Q1590" t="s">
        <v>88</v>
      </c>
      <c r="S1590">
        <v>10</v>
      </c>
      <c r="U1590" t="s">
        <v>17933</v>
      </c>
      <c r="V1590" t="s">
        <v>1199</v>
      </c>
      <c r="Y1590">
        <v>9403500009</v>
      </c>
      <c r="Z1590" t="s">
        <v>18044</v>
      </c>
      <c r="AA1590" t="s">
        <v>18045</v>
      </c>
      <c r="AB1590">
        <v>17929</v>
      </c>
      <c r="AC1590">
        <v>14941</v>
      </c>
      <c r="AD1590" t="s">
        <v>288</v>
      </c>
      <c r="AE1590">
        <v>0</v>
      </c>
      <c r="AF1590">
        <v>8</v>
      </c>
      <c r="AG1590" t="s">
        <v>18046</v>
      </c>
      <c r="AH1590" t="s">
        <v>18047</v>
      </c>
      <c r="AI1590" t="s">
        <v>18048</v>
      </c>
      <c r="AJ1590" t="s">
        <v>18049</v>
      </c>
      <c r="AK1590" t="s">
        <v>18050</v>
      </c>
      <c r="AL1590" t="s">
        <v>18051</v>
      </c>
      <c r="AM1590" t="s">
        <v>18052</v>
      </c>
      <c r="AN1590" t="s">
        <v>18053</v>
      </c>
      <c r="AO1590" t="s">
        <v>18054</v>
      </c>
      <c r="AP1590" t="s">
        <v>18055</v>
      </c>
      <c r="AQ1590" t="s">
        <v>18056</v>
      </c>
      <c r="AR1590" t="s">
        <v>18057</v>
      </c>
      <c r="AS1590" t="s">
        <v>18058</v>
      </c>
      <c r="AT1590" t="s">
        <v>18059</v>
      </c>
    </row>
    <row r="1591" spans="1:49" x14ac:dyDescent="0.3">
      <c r="A1591" t="s">
        <v>18060</v>
      </c>
      <c r="B1591" t="str">
        <f>"0002549.9.16"</f>
        <v>0002549.9.16</v>
      </c>
      <c r="C1591" t="s">
        <v>304</v>
      </c>
      <c r="D1591" t="s">
        <v>4256</v>
      </c>
      <c r="E1591">
        <v>1260</v>
      </c>
      <c r="F1591">
        <v>700</v>
      </c>
      <c r="G1591">
        <v>115</v>
      </c>
      <c r="H1591">
        <v>124</v>
      </c>
      <c r="I1591">
        <v>64</v>
      </c>
      <c r="J1591">
        <v>120</v>
      </c>
      <c r="K1591" t="s">
        <v>14003</v>
      </c>
      <c r="L1591" s="1">
        <v>45831</v>
      </c>
      <c r="M1591">
        <v>23</v>
      </c>
      <c r="O1591">
        <v>4670130104303</v>
      </c>
      <c r="Q1591" t="s">
        <v>88</v>
      </c>
      <c r="S1591">
        <v>10</v>
      </c>
      <c r="U1591" t="s">
        <v>18061</v>
      </c>
      <c r="V1591" t="s">
        <v>1054</v>
      </c>
      <c r="Y1591">
        <v>9403500009</v>
      </c>
      <c r="Z1591" t="s">
        <v>18062</v>
      </c>
      <c r="AA1591" t="s">
        <v>18063</v>
      </c>
      <c r="AB1591">
        <v>7990</v>
      </c>
      <c r="AC1591">
        <v>6658</v>
      </c>
      <c r="AD1591" t="s">
        <v>288</v>
      </c>
      <c r="AE1591">
        <v>0</v>
      </c>
      <c r="AF1591">
        <v>0</v>
      </c>
      <c r="AG1591" t="s">
        <v>18064</v>
      </c>
      <c r="AH1591" t="s">
        <v>18065</v>
      </c>
      <c r="AI1591" t="s">
        <v>18066</v>
      </c>
      <c r="AJ1591" t="s">
        <v>18067</v>
      </c>
      <c r="AK1591" t="s">
        <v>18068</v>
      </c>
      <c r="AL1591" t="s">
        <v>18069</v>
      </c>
      <c r="AM1591" t="s">
        <v>18070</v>
      </c>
      <c r="AN1591" t="s">
        <v>18071</v>
      </c>
      <c r="AO1591" t="s">
        <v>18072</v>
      </c>
      <c r="AP1591" t="s">
        <v>18073</v>
      </c>
      <c r="AQ1591" t="s">
        <v>18074</v>
      </c>
    </row>
    <row r="1592" spans="1:49" x14ac:dyDescent="0.3">
      <c r="A1592" t="s">
        <v>18075</v>
      </c>
      <c r="B1592" t="str">
        <f>"0002549.9.17"</f>
        <v>0002549.9.17</v>
      </c>
      <c r="C1592" t="s">
        <v>304</v>
      </c>
      <c r="D1592" t="s">
        <v>4256</v>
      </c>
      <c r="E1592">
        <v>1260</v>
      </c>
      <c r="F1592">
        <v>700</v>
      </c>
      <c r="G1592">
        <v>115</v>
      </c>
      <c r="H1592">
        <v>124</v>
      </c>
      <c r="I1592">
        <v>64</v>
      </c>
      <c r="J1592">
        <v>120</v>
      </c>
      <c r="K1592" t="s">
        <v>14003</v>
      </c>
      <c r="L1592" s="1">
        <v>45831</v>
      </c>
      <c r="M1592">
        <v>23</v>
      </c>
      <c r="O1592">
        <v>4670130104310</v>
      </c>
      <c r="Q1592" t="s">
        <v>88</v>
      </c>
      <c r="S1592">
        <v>10</v>
      </c>
      <c r="U1592" t="s">
        <v>18076</v>
      </c>
      <c r="V1592" t="s">
        <v>1122</v>
      </c>
      <c r="Y1592">
        <v>9403500009</v>
      </c>
      <c r="Z1592" t="s">
        <v>18077</v>
      </c>
      <c r="AA1592" t="s">
        <v>18078</v>
      </c>
      <c r="AB1592">
        <v>7990</v>
      </c>
      <c r="AC1592">
        <v>6658</v>
      </c>
      <c r="AD1592" t="s">
        <v>288</v>
      </c>
      <c r="AE1592">
        <v>0</v>
      </c>
      <c r="AF1592">
        <v>0</v>
      </c>
      <c r="AG1592" t="s">
        <v>18079</v>
      </c>
      <c r="AH1592" t="s">
        <v>18080</v>
      </c>
      <c r="AI1592" t="s">
        <v>18081</v>
      </c>
      <c r="AJ1592" t="s">
        <v>18082</v>
      </c>
      <c r="AK1592" t="s">
        <v>18083</v>
      </c>
      <c r="AL1592" t="s">
        <v>18084</v>
      </c>
      <c r="AM1592" t="s">
        <v>18085</v>
      </c>
      <c r="AN1592" t="s">
        <v>18086</v>
      </c>
      <c r="AO1592" t="s">
        <v>18087</v>
      </c>
      <c r="AP1592" t="s">
        <v>18088</v>
      </c>
      <c r="AQ1592" t="s">
        <v>18089</v>
      </c>
      <c r="AR1592" t="s">
        <v>18090</v>
      </c>
    </row>
    <row r="1593" spans="1:49" x14ac:dyDescent="0.3">
      <c r="A1593" t="s">
        <v>18091</v>
      </c>
      <c r="B1593" t="str">
        <f>"0002549.9.18"</f>
        <v>0002549.9.18</v>
      </c>
      <c r="C1593" t="s">
        <v>304</v>
      </c>
      <c r="D1593" t="s">
        <v>4256</v>
      </c>
      <c r="E1593">
        <v>1260</v>
      </c>
      <c r="F1593">
        <v>700</v>
      </c>
      <c r="G1593">
        <v>115</v>
      </c>
      <c r="H1593">
        <v>124</v>
      </c>
      <c r="I1593">
        <v>64</v>
      </c>
      <c r="J1593">
        <v>120</v>
      </c>
      <c r="K1593" t="s">
        <v>14003</v>
      </c>
      <c r="L1593" s="1">
        <v>45831</v>
      </c>
      <c r="M1593">
        <v>23</v>
      </c>
      <c r="O1593">
        <v>4670130104327</v>
      </c>
      <c r="Q1593" t="s">
        <v>88</v>
      </c>
      <c r="S1593">
        <v>10</v>
      </c>
      <c r="U1593" t="s">
        <v>18092</v>
      </c>
      <c r="V1593" t="s">
        <v>1122</v>
      </c>
      <c r="Y1593">
        <v>9403500009</v>
      </c>
      <c r="Z1593" t="s">
        <v>18093</v>
      </c>
      <c r="AA1593" t="s">
        <v>18094</v>
      </c>
      <c r="AB1593">
        <v>7990</v>
      </c>
      <c r="AC1593">
        <v>6658</v>
      </c>
      <c r="AD1593" t="s">
        <v>288</v>
      </c>
      <c r="AE1593">
        <v>0</v>
      </c>
      <c r="AF1593">
        <v>0</v>
      </c>
      <c r="AG1593" t="s">
        <v>18095</v>
      </c>
      <c r="AH1593" t="s">
        <v>18096</v>
      </c>
      <c r="AI1593" t="s">
        <v>18097</v>
      </c>
      <c r="AJ1593" t="s">
        <v>18098</v>
      </c>
      <c r="AK1593" t="s">
        <v>18099</v>
      </c>
      <c r="AL1593" t="s">
        <v>18100</v>
      </c>
      <c r="AM1593" t="s">
        <v>18101</v>
      </c>
      <c r="AN1593" t="s">
        <v>18102</v>
      </c>
      <c r="AO1593" t="s">
        <v>18103</v>
      </c>
      <c r="AP1593" t="s">
        <v>18104</v>
      </c>
      <c r="AQ1593" t="s">
        <v>18105</v>
      </c>
    </row>
    <row r="1594" spans="1:49" x14ac:dyDescent="0.3">
      <c r="A1594" t="s">
        <v>18106</v>
      </c>
      <c r="B1594" t="str">
        <f>"0002760.165"</f>
        <v>0002760.165</v>
      </c>
      <c r="C1594" t="s">
        <v>16936</v>
      </c>
      <c r="D1594" t="s">
        <v>1050</v>
      </c>
      <c r="E1594">
        <v>1075</v>
      </c>
      <c r="F1594">
        <v>560</v>
      </c>
      <c r="G1594">
        <v>215</v>
      </c>
      <c r="I1594">
        <v>103</v>
      </c>
      <c r="J1594">
        <v>86</v>
      </c>
      <c r="K1594">
        <v>0</v>
      </c>
      <c r="L1594" t="s">
        <v>18107</v>
      </c>
      <c r="M1594">
        <v>49.4</v>
      </c>
      <c r="N1594">
        <v>0.5</v>
      </c>
      <c r="O1594">
        <v>4670130105010</v>
      </c>
      <c r="Q1594" t="s">
        <v>1544</v>
      </c>
      <c r="R1594" t="s">
        <v>18108</v>
      </c>
      <c r="S1594">
        <v>20</v>
      </c>
      <c r="U1594" t="s">
        <v>18109</v>
      </c>
      <c r="V1594" t="s">
        <v>1122</v>
      </c>
      <c r="Y1594">
        <v>9403601001</v>
      </c>
      <c r="Z1594" t="s">
        <v>18110</v>
      </c>
      <c r="AA1594" t="s">
        <v>18111</v>
      </c>
      <c r="AB1594">
        <v>11500</v>
      </c>
      <c r="AC1594">
        <v>9583</v>
      </c>
      <c r="AD1594" t="s">
        <v>1125</v>
      </c>
      <c r="AE1594">
        <v>0</v>
      </c>
      <c r="AF1594">
        <v>4</v>
      </c>
      <c r="AG1594" t="s">
        <v>18112</v>
      </c>
      <c r="AH1594" t="s">
        <v>18113</v>
      </c>
      <c r="AI1594" t="s">
        <v>18114</v>
      </c>
      <c r="AJ1594" t="s">
        <v>18115</v>
      </c>
      <c r="AK1594" t="s">
        <v>18116</v>
      </c>
      <c r="AL1594" t="s">
        <v>18117</v>
      </c>
      <c r="AM1594" t="s">
        <v>18118</v>
      </c>
      <c r="AN1594" t="s">
        <v>18119</v>
      </c>
      <c r="AO1594" t="s">
        <v>18120</v>
      </c>
      <c r="AP1594" t="s">
        <v>18121</v>
      </c>
      <c r="AQ1594" t="s">
        <v>18122</v>
      </c>
      <c r="AR1594" t="s">
        <v>18123</v>
      </c>
      <c r="AS1594" t="s">
        <v>18124</v>
      </c>
      <c r="AT1594" t="s">
        <v>18125</v>
      </c>
      <c r="AU1594" t="s">
        <v>18126</v>
      </c>
    </row>
    <row r="1595" spans="1:49" x14ac:dyDescent="0.3">
      <c r="A1595" t="s">
        <v>18127</v>
      </c>
      <c r="B1595" t="str">
        <f>"0002760.31"</f>
        <v>0002760.31</v>
      </c>
      <c r="C1595" t="s">
        <v>4091</v>
      </c>
      <c r="D1595" t="s">
        <v>1050</v>
      </c>
      <c r="E1595">
        <v>1075</v>
      </c>
      <c r="F1595">
        <v>560</v>
      </c>
      <c r="G1595">
        <v>215</v>
      </c>
      <c r="I1595">
        <v>103</v>
      </c>
      <c r="J1595">
        <v>86</v>
      </c>
      <c r="K1595">
        <v>0</v>
      </c>
      <c r="L1595" t="s">
        <v>18107</v>
      </c>
      <c r="M1595">
        <v>49.4</v>
      </c>
      <c r="N1595">
        <v>0.5</v>
      </c>
      <c r="O1595">
        <v>4670130105027</v>
      </c>
      <c r="Q1595" t="s">
        <v>1544</v>
      </c>
      <c r="R1595" t="s">
        <v>18108</v>
      </c>
      <c r="S1595">
        <v>20</v>
      </c>
      <c r="U1595" t="s">
        <v>18109</v>
      </c>
      <c r="V1595" t="s">
        <v>1122</v>
      </c>
      <c r="Y1595">
        <v>9403601001</v>
      </c>
      <c r="Z1595" t="s">
        <v>18128</v>
      </c>
      <c r="AA1595" t="s">
        <v>18129</v>
      </c>
      <c r="AB1595">
        <v>12490</v>
      </c>
      <c r="AC1595">
        <v>10408</v>
      </c>
      <c r="AD1595" t="s">
        <v>1125</v>
      </c>
      <c r="AE1595">
        <v>0</v>
      </c>
      <c r="AF1595">
        <v>3</v>
      </c>
      <c r="AG1595" t="s">
        <v>18130</v>
      </c>
      <c r="AH1595" t="s">
        <v>18131</v>
      </c>
      <c r="AI1595" t="s">
        <v>18132</v>
      </c>
      <c r="AJ1595" t="s">
        <v>18133</v>
      </c>
      <c r="AK1595" t="s">
        <v>18134</v>
      </c>
      <c r="AL1595" t="s">
        <v>18135</v>
      </c>
      <c r="AM1595" t="s">
        <v>18136</v>
      </c>
      <c r="AN1595" t="s">
        <v>18137</v>
      </c>
      <c r="AO1595" t="s">
        <v>18138</v>
      </c>
      <c r="AP1595" t="s">
        <v>18139</v>
      </c>
      <c r="AQ1595" t="s">
        <v>18140</v>
      </c>
      <c r="AR1595" t="s">
        <v>18141</v>
      </c>
      <c r="AS1595" t="s">
        <v>18142</v>
      </c>
      <c r="AT1595" t="s">
        <v>18143</v>
      </c>
    </row>
    <row r="1596" spans="1:49" x14ac:dyDescent="0.3">
      <c r="A1596" t="s">
        <v>18144</v>
      </c>
      <c r="B1596" t="str">
        <f>"0002761.165"</f>
        <v>0002761.165</v>
      </c>
      <c r="C1596" t="s">
        <v>16936</v>
      </c>
      <c r="D1596" t="s">
        <v>1050</v>
      </c>
      <c r="E1596">
        <v>910</v>
      </c>
      <c r="F1596">
        <v>580</v>
      </c>
      <c r="G1596">
        <v>230</v>
      </c>
      <c r="I1596">
        <v>86</v>
      </c>
      <c r="J1596">
        <v>96</v>
      </c>
      <c r="K1596">
        <v>0</v>
      </c>
      <c r="L1596" t="s">
        <v>18145</v>
      </c>
      <c r="M1596">
        <v>52.9</v>
      </c>
      <c r="N1596">
        <v>0.5</v>
      </c>
      <c r="O1596">
        <v>4670130105041</v>
      </c>
      <c r="Q1596" t="s">
        <v>1544</v>
      </c>
      <c r="R1596" t="s">
        <v>18108</v>
      </c>
      <c r="S1596">
        <v>20</v>
      </c>
      <c r="U1596" t="s">
        <v>18146</v>
      </c>
      <c r="V1596" t="s">
        <v>1122</v>
      </c>
      <c r="Y1596">
        <v>9403601001</v>
      </c>
      <c r="Z1596" t="s">
        <v>18147</v>
      </c>
      <c r="AA1596" t="s">
        <v>18148</v>
      </c>
      <c r="AB1596">
        <v>12000</v>
      </c>
      <c r="AC1596">
        <v>10000</v>
      </c>
      <c r="AD1596" t="s">
        <v>1125</v>
      </c>
      <c r="AE1596">
        <v>0</v>
      </c>
      <c r="AF1596">
        <v>7</v>
      </c>
      <c r="AG1596" t="s">
        <v>18149</v>
      </c>
      <c r="AH1596" t="s">
        <v>18150</v>
      </c>
      <c r="AI1596" t="s">
        <v>18151</v>
      </c>
      <c r="AJ1596" t="s">
        <v>18152</v>
      </c>
      <c r="AK1596" t="s">
        <v>18153</v>
      </c>
      <c r="AL1596" t="s">
        <v>18154</v>
      </c>
      <c r="AM1596" t="s">
        <v>18155</v>
      </c>
      <c r="AN1596" t="s">
        <v>18156</v>
      </c>
      <c r="AO1596" t="s">
        <v>18157</v>
      </c>
      <c r="AP1596" t="s">
        <v>18158</v>
      </c>
      <c r="AQ1596" t="s">
        <v>18159</v>
      </c>
      <c r="AR1596" t="s">
        <v>18160</v>
      </c>
      <c r="AS1596" t="s">
        <v>18161</v>
      </c>
      <c r="AT1596" t="s">
        <v>18162</v>
      </c>
    </row>
    <row r="1597" spans="1:49" x14ac:dyDescent="0.3">
      <c r="A1597" t="s">
        <v>18163</v>
      </c>
      <c r="B1597" t="str">
        <f>"0002761.31"</f>
        <v>0002761.31</v>
      </c>
      <c r="C1597" t="s">
        <v>4091</v>
      </c>
      <c r="D1597" t="s">
        <v>1050</v>
      </c>
      <c r="E1597">
        <v>910</v>
      </c>
      <c r="F1597">
        <v>580</v>
      </c>
      <c r="G1597">
        <v>230</v>
      </c>
      <c r="I1597">
        <v>86</v>
      </c>
      <c r="J1597">
        <v>96</v>
      </c>
      <c r="K1597">
        <v>0</v>
      </c>
      <c r="L1597" t="s">
        <v>18145</v>
      </c>
      <c r="M1597">
        <v>52.9</v>
      </c>
      <c r="N1597">
        <v>0.5</v>
      </c>
      <c r="O1597">
        <v>4670130105058</v>
      </c>
      <c r="Q1597" t="s">
        <v>1544</v>
      </c>
      <c r="R1597" t="s">
        <v>18108</v>
      </c>
      <c r="S1597">
        <v>20</v>
      </c>
      <c r="U1597" t="s">
        <v>18146</v>
      </c>
      <c r="V1597" t="s">
        <v>1122</v>
      </c>
      <c r="Y1597">
        <v>9403601001</v>
      </c>
      <c r="Z1597" t="s">
        <v>18164</v>
      </c>
      <c r="AA1597" t="s">
        <v>18165</v>
      </c>
      <c r="AB1597">
        <v>13490</v>
      </c>
      <c r="AC1597">
        <v>11242</v>
      </c>
      <c r="AD1597" t="s">
        <v>1125</v>
      </c>
      <c r="AE1597">
        <v>0</v>
      </c>
      <c r="AF1597">
        <v>3</v>
      </c>
      <c r="AG1597" t="s">
        <v>18166</v>
      </c>
      <c r="AH1597" t="s">
        <v>18167</v>
      </c>
      <c r="AI1597" t="s">
        <v>18168</v>
      </c>
      <c r="AJ1597" t="s">
        <v>18169</v>
      </c>
      <c r="AK1597" t="s">
        <v>18170</v>
      </c>
      <c r="AL1597" t="s">
        <v>18171</v>
      </c>
      <c r="AM1597" t="s">
        <v>18172</v>
      </c>
      <c r="AN1597" t="s">
        <v>18173</v>
      </c>
      <c r="AO1597" t="s">
        <v>18174</v>
      </c>
      <c r="AP1597" t="s">
        <v>18175</v>
      </c>
      <c r="AQ1597" t="s">
        <v>18176</v>
      </c>
      <c r="AR1597" t="s">
        <v>18177</v>
      </c>
      <c r="AS1597" t="s">
        <v>18178</v>
      </c>
      <c r="AT1597" t="s">
        <v>18179</v>
      </c>
      <c r="AU1597" t="s">
        <v>18180</v>
      </c>
    </row>
    <row r="1598" spans="1:49" x14ac:dyDescent="0.3">
      <c r="A1598" t="s">
        <v>18181</v>
      </c>
      <c r="B1598" t="str">
        <f>"0002762.165"</f>
        <v>0002762.165</v>
      </c>
      <c r="C1598" t="s">
        <v>16936</v>
      </c>
      <c r="D1598" t="s">
        <v>1050</v>
      </c>
      <c r="E1598">
        <v>1350</v>
      </c>
      <c r="F1598">
        <v>585</v>
      </c>
      <c r="G1598">
        <v>205</v>
      </c>
      <c r="I1598">
        <v>87</v>
      </c>
      <c r="J1598">
        <v>142</v>
      </c>
      <c r="K1598">
        <v>0</v>
      </c>
      <c r="L1598" t="s">
        <v>18182</v>
      </c>
      <c r="M1598">
        <v>55.2</v>
      </c>
      <c r="N1598">
        <v>0.5</v>
      </c>
      <c r="O1598">
        <v>4670130105072</v>
      </c>
      <c r="Q1598" t="s">
        <v>1544</v>
      </c>
      <c r="R1598" t="s">
        <v>18108</v>
      </c>
      <c r="S1598">
        <v>20</v>
      </c>
      <c r="U1598" t="s">
        <v>18183</v>
      </c>
      <c r="V1598" t="s">
        <v>2103</v>
      </c>
      <c r="Y1598">
        <v>9403601001</v>
      </c>
      <c r="Z1598" t="s">
        <v>18184</v>
      </c>
      <c r="AA1598" t="s">
        <v>18185</v>
      </c>
      <c r="AB1598">
        <v>10200</v>
      </c>
      <c r="AC1598">
        <v>8500</v>
      </c>
      <c r="AD1598" t="s">
        <v>1539</v>
      </c>
      <c r="AE1598">
        <v>0</v>
      </c>
      <c r="AF1598">
        <v>0</v>
      </c>
      <c r="AG1598" t="s">
        <v>18186</v>
      </c>
      <c r="AH1598" t="s">
        <v>18187</v>
      </c>
      <c r="AI1598" t="s">
        <v>18188</v>
      </c>
      <c r="AJ1598" t="s">
        <v>18189</v>
      </c>
      <c r="AK1598" t="s">
        <v>18190</v>
      </c>
      <c r="AL1598" t="s">
        <v>18191</v>
      </c>
      <c r="AM1598" t="s">
        <v>18192</v>
      </c>
      <c r="AN1598" t="s">
        <v>18193</v>
      </c>
      <c r="AO1598" t="s">
        <v>18194</v>
      </c>
      <c r="AP1598" t="s">
        <v>18195</v>
      </c>
      <c r="AQ1598" t="s">
        <v>18196</v>
      </c>
      <c r="AR1598" t="s">
        <v>18197</v>
      </c>
      <c r="AS1598" t="s">
        <v>18198</v>
      </c>
    </row>
    <row r="1599" spans="1:49" x14ac:dyDescent="0.3">
      <c r="A1599" t="s">
        <v>18199</v>
      </c>
      <c r="B1599" t="str">
        <f>"0002763.165"</f>
        <v>0002763.165</v>
      </c>
      <c r="C1599" t="s">
        <v>16936</v>
      </c>
      <c r="D1599" t="s">
        <v>1050</v>
      </c>
      <c r="E1599">
        <v>1885</v>
      </c>
      <c r="F1599">
        <v>610</v>
      </c>
      <c r="G1599">
        <v>240</v>
      </c>
      <c r="I1599">
        <v>103</v>
      </c>
      <c r="J1599">
        <v>195</v>
      </c>
      <c r="K1599">
        <v>0</v>
      </c>
      <c r="L1599" t="s">
        <v>18200</v>
      </c>
      <c r="M1599">
        <v>98.6</v>
      </c>
      <c r="N1599">
        <v>0.33300000000000002</v>
      </c>
      <c r="O1599">
        <v>4670130105102</v>
      </c>
      <c r="Q1599" t="s">
        <v>1544</v>
      </c>
      <c r="R1599" t="s">
        <v>18108</v>
      </c>
      <c r="S1599">
        <v>20</v>
      </c>
      <c r="U1599" t="s">
        <v>18201</v>
      </c>
      <c r="V1599" t="s">
        <v>2103</v>
      </c>
      <c r="Y1599">
        <v>9403601001</v>
      </c>
      <c r="Z1599" t="s">
        <v>18202</v>
      </c>
      <c r="AA1599" t="s">
        <v>18203</v>
      </c>
      <c r="AB1599">
        <v>17300</v>
      </c>
      <c r="AC1599">
        <v>14417</v>
      </c>
      <c r="AD1599" t="s">
        <v>1539</v>
      </c>
      <c r="AE1599">
        <v>0</v>
      </c>
      <c r="AF1599">
        <v>3</v>
      </c>
      <c r="AG1599" t="s">
        <v>18204</v>
      </c>
      <c r="AH1599" t="s">
        <v>18205</v>
      </c>
      <c r="AI1599" t="s">
        <v>18206</v>
      </c>
      <c r="AJ1599" t="s">
        <v>18207</v>
      </c>
      <c r="AK1599" t="s">
        <v>18208</v>
      </c>
      <c r="AL1599" t="s">
        <v>18209</v>
      </c>
      <c r="AM1599" t="s">
        <v>18210</v>
      </c>
      <c r="AN1599" t="s">
        <v>18211</v>
      </c>
      <c r="AO1599" t="s">
        <v>18212</v>
      </c>
      <c r="AP1599" t="s">
        <v>18213</v>
      </c>
      <c r="AQ1599" t="s">
        <v>18214</v>
      </c>
      <c r="AR1599" t="s">
        <v>18215</v>
      </c>
    </row>
    <row r="1600" spans="1:49" x14ac:dyDescent="0.3">
      <c r="A1600" t="s">
        <v>18216</v>
      </c>
      <c r="B1600" t="str">
        <f>"0002763.31"</f>
        <v>0002763.31</v>
      </c>
      <c r="C1600" t="s">
        <v>4091</v>
      </c>
      <c r="D1600" t="s">
        <v>1050</v>
      </c>
      <c r="E1600">
        <v>1885</v>
      </c>
      <c r="F1600">
        <v>610</v>
      </c>
      <c r="G1600">
        <v>240</v>
      </c>
      <c r="I1600">
        <v>103</v>
      </c>
      <c r="J1600">
        <v>195</v>
      </c>
      <c r="K1600">
        <v>0</v>
      </c>
      <c r="L1600" t="s">
        <v>18200</v>
      </c>
      <c r="M1600">
        <v>98.6</v>
      </c>
      <c r="N1600">
        <v>0.33300000000000002</v>
      </c>
      <c r="O1600">
        <v>4670130105119</v>
      </c>
      <c r="Q1600" t="s">
        <v>1544</v>
      </c>
      <c r="R1600" t="s">
        <v>18108</v>
      </c>
      <c r="S1600">
        <v>20</v>
      </c>
      <c r="U1600" t="s">
        <v>18201</v>
      </c>
      <c r="V1600" t="s">
        <v>2103</v>
      </c>
      <c r="Y1600">
        <v>9403601001</v>
      </c>
      <c r="Z1600" t="s">
        <v>18217</v>
      </c>
      <c r="AA1600" t="s">
        <v>18218</v>
      </c>
      <c r="AB1600">
        <v>20990</v>
      </c>
      <c r="AC1600">
        <v>17492</v>
      </c>
      <c r="AD1600" t="s">
        <v>1539</v>
      </c>
      <c r="AE1600">
        <v>0</v>
      </c>
      <c r="AF1600">
        <v>0</v>
      </c>
      <c r="AG1600" t="s">
        <v>18219</v>
      </c>
      <c r="AH1600" t="s">
        <v>18220</v>
      </c>
      <c r="AI1600" t="s">
        <v>18221</v>
      </c>
      <c r="AJ1600" t="s">
        <v>18222</v>
      </c>
      <c r="AK1600" t="s">
        <v>18223</v>
      </c>
      <c r="AL1600" t="s">
        <v>18224</v>
      </c>
      <c r="AM1600" t="s">
        <v>18225</v>
      </c>
      <c r="AN1600" t="s">
        <v>18226</v>
      </c>
      <c r="AO1600" t="s">
        <v>18227</v>
      </c>
      <c r="AP1600" t="s">
        <v>18228</v>
      </c>
      <c r="AQ1600" t="s">
        <v>18229</v>
      </c>
      <c r="AR1600" t="s">
        <v>18230</v>
      </c>
    </row>
    <row r="1601" spans="1:42" x14ac:dyDescent="0.3">
      <c r="A1601" t="s">
        <v>18231</v>
      </c>
      <c r="B1601" t="str">
        <f>"0002782.9"</f>
        <v>0002782.9</v>
      </c>
      <c r="C1601" t="s">
        <v>304</v>
      </c>
      <c r="D1601" t="s">
        <v>1050</v>
      </c>
      <c r="E1601">
        <v>870</v>
      </c>
      <c r="F1601">
        <v>530</v>
      </c>
      <c r="G1601">
        <v>215</v>
      </c>
      <c r="I1601">
        <v>78</v>
      </c>
      <c r="J1601">
        <v>80</v>
      </c>
      <c r="K1601">
        <v>0</v>
      </c>
      <c r="L1601" t="s">
        <v>18232</v>
      </c>
      <c r="M1601">
        <v>33.200000000000003</v>
      </c>
      <c r="N1601">
        <v>0.5</v>
      </c>
      <c r="O1601">
        <v>4670130104884</v>
      </c>
      <c r="Q1601" t="s">
        <v>1544</v>
      </c>
      <c r="R1601" t="s">
        <v>1869</v>
      </c>
      <c r="S1601">
        <v>20</v>
      </c>
      <c r="U1601" t="s">
        <v>7269</v>
      </c>
      <c r="V1601" t="s">
        <v>1122</v>
      </c>
      <c r="Z1601" t="s">
        <v>18233</v>
      </c>
      <c r="AA1601" t="s">
        <v>18234</v>
      </c>
      <c r="AB1601">
        <v>9990</v>
      </c>
      <c r="AC1601">
        <v>8325</v>
      </c>
      <c r="AD1601" t="s">
        <v>1125</v>
      </c>
      <c r="AE1601">
        <v>0</v>
      </c>
      <c r="AF1601">
        <v>1</v>
      </c>
      <c r="AG1601" t="s">
        <v>18235</v>
      </c>
      <c r="AH1601" t="s">
        <v>18236</v>
      </c>
      <c r="AI1601" t="s">
        <v>18237</v>
      </c>
      <c r="AJ1601" t="s">
        <v>18238</v>
      </c>
      <c r="AK1601" t="s">
        <v>18239</v>
      </c>
      <c r="AL1601" t="s">
        <v>18240</v>
      </c>
    </row>
    <row r="1602" spans="1:42" x14ac:dyDescent="0.3">
      <c r="A1602" t="s">
        <v>18241</v>
      </c>
      <c r="B1602" t="str">
        <f>"0002783.9"</f>
        <v>0002783.9</v>
      </c>
      <c r="C1602" t="s">
        <v>304</v>
      </c>
      <c r="D1602" t="s">
        <v>1050</v>
      </c>
      <c r="E1602">
        <v>870</v>
      </c>
      <c r="F1602">
        <v>530</v>
      </c>
      <c r="G1602">
        <v>215</v>
      </c>
      <c r="I1602">
        <v>78</v>
      </c>
      <c r="J1602">
        <v>80</v>
      </c>
      <c r="K1602">
        <v>0</v>
      </c>
      <c r="L1602" t="s">
        <v>18232</v>
      </c>
      <c r="M1602">
        <v>33.200000000000003</v>
      </c>
      <c r="N1602">
        <v>0.5</v>
      </c>
      <c r="O1602">
        <v>4670130104891</v>
      </c>
      <c r="Q1602" t="s">
        <v>1544</v>
      </c>
      <c r="R1602" t="s">
        <v>1869</v>
      </c>
      <c r="S1602">
        <v>20</v>
      </c>
      <c r="U1602" t="s">
        <v>7269</v>
      </c>
      <c r="V1602" t="s">
        <v>1122</v>
      </c>
      <c r="Z1602" t="s">
        <v>18242</v>
      </c>
      <c r="AA1602" t="s">
        <v>18243</v>
      </c>
      <c r="AB1602">
        <v>9990</v>
      </c>
      <c r="AC1602">
        <v>8325</v>
      </c>
      <c r="AD1602" t="s">
        <v>1125</v>
      </c>
      <c r="AE1602">
        <v>0</v>
      </c>
      <c r="AF1602">
        <v>0</v>
      </c>
      <c r="AG1602" t="s">
        <v>18244</v>
      </c>
      <c r="AH1602" t="s">
        <v>18245</v>
      </c>
      <c r="AI1602" t="s">
        <v>18246</v>
      </c>
      <c r="AJ1602" t="s">
        <v>18247</v>
      </c>
      <c r="AK1602" t="s">
        <v>18248</v>
      </c>
      <c r="AL1602" t="s">
        <v>18249</v>
      </c>
      <c r="AM1602" t="s">
        <v>18250</v>
      </c>
      <c r="AN1602" t="s">
        <v>18251</v>
      </c>
    </row>
    <row r="1603" spans="1:42" x14ac:dyDescent="0.3">
      <c r="A1603" t="s">
        <v>18252</v>
      </c>
      <c r="B1603" t="str">
        <f>"0002784.9"</f>
        <v>0002784.9</v>
      </c>
      <c r="C1603" t="s">
        <v>304</v>
      </c>
      <c r="D1603" t="s">
        <v>1050</v>
      </c>
      <c r="E1603">
        <v>870</v>
      </c>
      <c r="F1603">
        <v>530</v>
      </c>
      <c r="G1603">
        <v>215</v>
      </c>
      <c r="I1603">
        <v>78</v>
      </c>
      <c r="J1603">
        <v>80</v>
      </c>
      <c r="K1603">
        <v>0</v>
      </c>
      <c r="L1603" t="s">
        <v>18232</v>
      </c>
      <c r="M1603">
        <v>33.200000000000003</v>
      </c>
      <c r="N1603">
        <v>0.5</v>
      </c>
      <c r="O1603">
        <v>4670130104907</v>
      </c>
      <c r="Q1603" t="s">
        <v>1544</v>
      </c>
      <c r="R1603" t="s">
        <v>1869</v>
      </c>
      <c r="S1603">
        <v>20</v>
      </c>
      <c r="U1603" t="s">
        <v>7269</v>
      </c>
      <c r="V1603" t="s">
        <v>1122</v>
      </c>
      <c r="Z1603" t="s">
        <v>18253</v>
      </c>
      <c r="AA1603" t="s">
        <v>18254</v>
      </c>
      <c r="AB1603">
        <v>9990</v>
      </c>
      <c r="AC1603">
        <v>8325</v>
      </c>
      <c r="AD1603" t="s">
        <v>1125</v>
      </c>
      <c r="AE1603">
        <v>0</v>
      </c>
      <c r="AF1603">
        <v>0</v>
      </c>
      <c r="AG1603" t="s">
        <v>18255</v>
      </c>
      <c r="AH1603" t="s">
        <v>18256</v>
      </c>
      <c r="AI1603" t="s">
        <v>18257</v>
      </c>
      <c r="AJ1603" t="s">
        <v>18258</v>
      </c>
      <c r="AK1603" t="s">
        <v>18259</v>
      </c>
      <c r="AL1603" t="s">
        <v>18260</v>
      </c>
      <c r="AM1603" t="s">
        <v>18261</v>
      </c>
      <c r="AN1603" t="s">
        <v>18262</v>
      </c>
    </row>
    <row r="1604" spans="1:42" x14ac:dyDescent="0.3">
      <c r="A1604" t="s">
        <v>18263</v>
      </c>
      <c r="B1604" t="str">
        <f>"0002785.9"</f>
        <v>0002785.9</v>
      </c>
      <c r="C1604" t="s">
        <v>304</v>
      </c>
      <c r="D1604" t="s">
        <v>1050</v>
      </c>
      <c r="E1604">
        <v>870</v>
      </c>
      <c r="F1604">
        <v>530</v>
      </c>
      <c r="G1604">
        <v>215</v>
      </c>
      <c r="I1604">
        <v>78</v>
      </c>
      <c r="J1604">
        <v>80</v>
      </c>
      <c r="K1604">
        <v>0</v>
      </c>
      <c r="L1604" t="s">
        <v>18232</v>
      </c>
      <c r="M1604">
        <v>33.200000000000003</v>
      </c>
      <c r="N1604">
        <v>0.5</v>
      </c>
      <c r="O1604">
        <v>4670130104914</v>
      </c>
      <c r="Q1604" t="s">
        <v>1544</v>
      </c>
      <c r="R1604" t="s">
        <v>1869</v>
      </c>
      <c r="S1604">
        <v>20</v>
      </c>
      <c r="U1604" t="s">
        <v>7269</v>
      </c>
      <c r="V1604" t="s">
        <v>1122</v>
      </c>
      <c r="Z1604" t="s">
        <v>18264</v>
      </c>
      <c r="AA1604" t="s">
        <v>18265</v>
      </c>
      <c r="AB1604">
        <v>9990</v>
      </c>
      <c r="AC1604">
        <v>8325</v>
      </c>
      <c r="AD1604" t="s">
        <v>1125</v>
      </c>
      <c r="AE1604">
        <v>0</v>
      </c>
      <c r="AF1604">
        <v>0</v>
      </c>
      <c r="AG1604" t="s">
        <v>18266</v>
      </c>
      <c r="AH1604" t="s">
        <v>18267</v>
      </c>
      <c r="AI1604" t="s">
        <v>18268</v>
      </c>
      <c r="AJ1604" t="s">
        <v>18269</v>
      </c>
      <c r="AK1604" t="s">
        <v>18270</v>
      </c>
      <c r="AL1604" t="s">
        <v>18271</v>
      </c>
      <c r="AM1604" t="s">
        <v>18272</v>
      </c>
      <c r="AN1604" t="s">
        <v>18273</v>
      </c>
    </row>
    <row r="1605" spans="1:42" x14ac:dyDescent="0.3">
      <c r="A1605" t="s">
        <v>18274</v>
      </c>
      <c r="B1605" t="str">
        <f>"0002240.68"</f>
        <v>0002240.68</v>
      </c>
      <c r="C1605" t="s">
        <v>4533</v>
      </c>
      <c r="D1605" t="s">
        <v>1050</v>
      </c>
      <c r="E1605">
        <v>385</v>
      </c>
      <c r="F1605">
        <v>372</v>
      </c>
      <c r="G1605">
        <v>75</v>
      </c>
      <c r="K1605">
        <v>0</v>
      </c>
      <c r="L1605" s="1">
        <v>45751</v>
      </c>
      <c r="M1605">
        <v>4</v>
      </c>
      <c r="O1605">
        <v>4630074142458</v>
      </c>
      <c r="Q1605" t="s">
        <v>1544</v>
      </c>
      <c r="R1605" t="s">
        <v>5418</v>
      </c>
      <c r="S1605">
        <v>20</v>
      </c>
      <c r="U1605" t="s">
        <v>9712</v>
      </c>
      <c r="V1605" t="s">
        <v>9713</v>
      </c>
      <c r="Y1605">
        <v>9403601001</v>
      </c>
      <c r="Z1605" t="s">
        <v>18275</v>
      </c>
      <c r="AA1605" t="s">
        <v>9745</v>
      </c>
      <c r="AB1605">
        <v>1090</v>
      </c>
      <c r="AC1605">
        <v>908</v>
      </c>
      <c r="AD1605" t="s">
        <v>2472</v>
      </c>
      <c r="AE1605">
        <v>0</v>
      </c>
      <c r="AF1605">
        <v>0</v>
      </c>
    </row>
    <row r="1606" spans="1:42" x14ac:dyDescent="0.3">
      <c r="A1606" t="s">
        <v>18276</v>
      </c>
      <c r="B1606" t="str">
        <f>"0001098"</f>
        <v>0001098</v>
      </c>
      <c r="C1606" t="s">
        <v>177</v>
      </c>
      <c r="D1606" t="s">
        <v>110</v>
      </c>
      <c r="E1606">
        <v>320</v>
      </c>
      <c r="F1606">
        <v>260</v>
      </c>
      <c r="G1606">
        <v>20</v>
      </c>
      <c r="K1606">
        <v>0</v>
      </c>
      <c r="L1606" t="s">
        <v>6056</v>
      </c>
      <c r="M1606">
        <v>0.15</v>
      </c>
      <c r="O1606">
        <v>4610012358189</v>
      </c>
      <c r="Q1606" t="s">
        <v>88</v>
      </c>
      <c r="S1606">
        <v>20</v>
      </c>
      <c r="U1606" t="s">
        <v>18277</v>
      </c>
      <c r="V1606" t="s">
        <v>118</v>
      </c>
      <c r="Y1606">
        <v>6302210000</v>
      </c>
      <c r="Z1606" t="s">
        <v>18278</v>
      </c>
      <c r="AA1606" t="s">
        <v>9745</v>
      </c>
      <c r="AB1606">
        <v>400</v>
      </c>
      <c r="AC1606">
        <v>333</v>
      </c>
      <c r="AD1606" t="s">
        <v>149</v>
      </c>
      <c r="AE1606">
        <v>0</v>
      </c>
      <c r="AF1606">
        <v>0</v>
      </c>
    </row>
    <row r="1607" spans="1:42" x14ac:dyDescent="0.3">
      <c r="A1607" t="s">
        <v>18279</v>
      </c>
      <c r="B1607" t="str">
        <f>"0001490-6"</f>
        <v>0001490-6</v>
      </c>
      <c r="C1607" t="s">
        <v>5874</v>
      </c>
      <c r="D1607" t="s">
        <v>110</v>
      </c>
      <c r="E1607">
        <v>200</v>
      </c>
      <c r="F1607">
        <v>600</v>
      </c>
      <c r="G1607">
        <v>750</v>
      </c>
      <c r="K1607">
        <v>0</v>
      </c>
      <c r="L1607" s="1">
        <v>45691</v>
      </c>
      <c r="M1607">
        <v>3.1</v>
      </c>
      <c r="O1607">
        <v>4630035404090</v>
      </c>
      <c r="Q1607" t="s">
        <v>1544</v>
      </c>
      <c r="R1607" t="s">
        <v>7139</v>
      </c>
      <c r="S1607">
        <v>20</v>
      </c>
      <c r="U1607" t="s">
        <v>5971</v>
      </c>
      <c r="V1607" t="s">
        <v>128</v>
      </c>
      <c r="W1607" t="s">
        <v>118</v>
      </c>
      <c r="Y1607">
        <v>6302210000</v>
      </c>
      <c r="Z1607" t="s">
        <v>18280</v>
      </c>
      <c r="AA1607" t="s">
        <v>9745</v>
      </c>
      <c r="AB1607">
        <v>2750</v>
      </c>
      <c r="AC1607">
        <v>2292</v>
      </c>
      <c r="AD1607" t="s">
        <v>122</v>
      </c>
      <c r="AE1607">
        <v>0</v>
      </c>
      <c r="AF1607">
        <v>0</v>
      </c>
    </row>
    <row r="1608" spans="1:42" x14ac:dyDescent="0.3">
      <c r="A1608" t="s">
        <v>18281</v>
      </c>
      <c r="B1608" t="str">
        <f>"0002473-1"</f>
        <v>0002473-1</v>
      </c>
      <c r="C1608" t="s">
        <v>144</v>
      </c>
      <c r="D1608" t="s">
        <v>86</v>
      </c>
      <c r="E1608">
        <v>501</v>
      </c>
      <c r="F1608">
        <v>220</v>
      </c>
      <c r="G1608">
        <v>501</v>
      </c>
      <c r="K1608">
        <v>0</v>
      </c>
      <c r="L1608" s="1">
        <v>45658</v>
      </c>
      <c r="M1608">
        <v>0.85</v>
      </c>
      <c r="O1608">
        <v>4630074148719</v>
      </c>
      <c r="Q1608" t="s">
        <v>1544</v>
      </c>
      <c r="S1608">
        <v>20</v>
      </c>
      <c r="U1608" t="s">
        <v>4971</v>
      </c>
      <c r="V1608" t="s">
        <v>560</v>
      </c>
      <c r="Y1608">
        <v>9401800009</v>
      </c>
      <c r="Z1608" t="s">
        <v>18282</v>
      </c>
      <c r="AA1608" t="s">
        <v>9745</v>
      </c>
      <c r="AB1608">
        <v>1850</v>
      </c>
      <c r="AC1608">
        <v>1542</v>
      </c>
      <c r="AD1608" t="s">
        <v>101</v>
      </c>
      <c r="AE1608">
        <v>0</v>
      </c>
      <c r="AF1608">
        <v>0</v>
      </c>
    </row>
    <row r="1609" spans="1:42" x14ac:dyDescent="0.3">
      <c r="A1609" t="s">
        <v>18283</v>
      </c>
      <c r="B1609" t="str">
        <f>"0001651.8"</f>
        <v>0001651.8</v>
      </c>
      <c r="C1609" t="s">
        <v>5327</v>
      </c>
      <c r="D1609" t="s">
        <v>305</v>
      </c>
      <c r="E1609">
        <v>1050</v>
      </c>
      <c r="F1609">
        <v>920</v>
      </c>
      <c r="G1609">
        <v>160</v>
      </c>
      <c r="I1609">
        <v>87</v>
      </c>
      <c r="J1609">
        <v>100</v>
      </c>
      <c r="K1609">
        <v>0</v>
      </c>
      <c r="L1609" s="1">
        <v>45710</v>
      </c>
      <c r="M1609">
        <v>19.2</v>
      </c>
      <c r="O1609">
        <v>4630035401129</v>
      </c>
      <c r="Q1609" t="s">
        <v>1544</v>
      </c>
      <c r="R1609" t="s">
        <v>4538</v>
      </c>
      <c r="S1609">
        <v>20</v>
      </c>
      <c r="U1609" t="s">
        <v>18284</v>
      </c>
      <c r="V1609" t="s">
        <v>4540</v>
      </c>
      <c r="Y1609">
        <v>9403208009</v>
      </c>
      <c r="Z1609" t="s">
        <v>18285</v>
      </c>
      <c r="AA1609" t="s">
        <v>9745</v>
      </c>
      <c r="AB1609">
        <v>6990</v>
      </c>
      <c r="AC1609">
        <v>5825</v>
      </c>
      <c r="AD1609" t="s">
        <v>1125</v>
      </c>
      <c r="AE1609">
        <v>0</v>
      </c>
      <c r="AF1609">
        <v>0</v>
      </c>
    </row>
    <row r="1610" spans="1:42" x14ac:dyDescent="0.3">
      <c r="A1610" t="s">
        <v>18286</v>
      </c>
      <c r="B1610" t="str">
        <f>"0002409-23"</f>
        <v>0002409-23</v>
      </c>
      <c r="C1610" t="s">
        <v>144</v>
      </c>
      <c r="D1610" t="s">
        <v>1551</v>
      </c>
      <c r="E1610">
        <v>830</v>
      </c>
      <c r="F1610">
        <v>380</v>
      </c>
      <c r="G1610">
        <v>250</v>
      </c>
      <c r="K1610">
        <v>0</v>
      </c>
      <c r="L1610" s="1">
        <v>45720</v>
      </c>
      <c r="M1610">
        <v>3.4</v>
      </c>
      <c r="O1610">
        <v>4630074147149</v>
      </c>
      <c r="Q1610" t="s">
        <v>3553</v>
      </c>
      <c r="R1610" t="s">
        <v>11340</v>
      </c>
      <c r="S1610">
        <v>20</v>
      </c>
      <c r="U1610" t="s">
        <v>10459</v>
      </c>
      <c r="Y1610">
        <v>9401710009</v>
      </c>
      <c r="Z1610" t="s">
        <v>18287</v>
      </c>
      <c r="AA1610" t="s">
        <v>9745</v>
      </c>
      <c r="AB1610">
        <v>2750</v>
      </c>
      <c r="AC1610">
        <v>2292</v>
      </c>
      <c r="AD1610" t="s">
        <v>7193</v>
      </c>
      <c r="AE1610">
        <v>0</v>
      </c>
      <c r="AF1610">
        <v>0</v>
      </c>
    </row>
    <row r="1611" spans="1:42" x14ac:dyDescent="0.3">
      <c r="A1611" t="s">
        <v>18288</v>
      </c>
      <c r="B1611" t="str">
        <f>"0001635-3"</f>
        <v>0001635-3</v>
      </c>
      <c r="C1611" t="s">
        <v>304</v>
      </c>
      <c r="D1611" t="s">
        <v>110</v>
      </c>
      <c r="E1611">
        <v>300</v>
      </c>
      <c r="F1611">
        <v>250</v>
      </c>
      <c r="G1611">
        <v>50</v>
      </c>
      <c r="H1611">
        <v>120</v>
      </c>
      <c r="I1611">
        <v>60</v>
      </c>
      <c r="K1611">
        <v>0</v>
      </c>
      <c r="L1611" t="s">
        <v>2984</v>
      </c>
      <c r="M1611">
        <v>0.8</v>
      </c>
      <c r="O1611">
        <v>4620031188896</v>
      </c>
      <c r="Q1611" t="s">
        <v>3553</v>
      </c>
      <c r="R1611" t="s">
        <v>3554</v>
      </c>
      <c r="S1611">
        <v>20</v>
      </c>
      <c r="U1611" t="s">
        <v>4723</v>
      </c>
      <c r="V1611" t="s">
        <v>118</v>
      </c>
      <c r="Y1611">
        <v>6302210000</v>
      </c>
      <c r="Z1611" t="s">
        <v>18289</v>
      </c>
      <c r="AA1611" t="s">
        <v>9745</v>
      </c>
      <c r="AB1611">
        <v>850</v>
      </c>
      <c r="AC1611">
        <v>708</v>
      </c>
      <c r="AD1611" t="s">
        <v>149</v>
      </c>
      <c r="AE1611">
        <v>0</v>
      </c>
      <c r="AF1611">
        <v>0</v>
      </c>
    </row>
    <row r="1612" spans="1:42" x14ac:dyDescent="0.3">
      <c r="A1612" t="s">
        <v>18290</v>
      </c>
      <c r="B1612" t="str">
        <f>"0002623-14"</f>
        <v>0002623-14</v>
      </c>
      <c r="C1612" t="s">
        <v>1718</v>
      </c>
      <c r="E1612">
        <v>640</v>
      </c>
      <c r="F1612">
        <v>640</v>
      </c>
      <c r="G1612">
        <v>210</v>
      </c>
      <c r="K1612">
        <v>0</v>
      </c>
      <c r="L1612" s="1">
        <v>45812</v>
      </c>
      <c r="M1612">
        <v>3.3</v>
      </c>
      <c r="O1612">
        <v>4670130101104</v>
      </c>
      <c r="Q1612" t="s">
        <v>1544</v>
      </c>
      <c r="S1612">
        <v>20</v>
      </c>
      <c r="U1612" t="s">
        <v>15696</v>
      </c>
      <c r="V1612" t="s">
        <v>15697</v>
      </c>
      <c r="Y1612">
        <v>9401790009</v>
      </c>
      <c r="Z1612" t="s">
        <v>18291</v>
      </c>
      <c r="AA1612" t="s">
        <v>9745</v>
      </c>
      <c r="AB1612">
        <v>3490</v>
      </c>
      <c r="AC1612">
        <v>2908</v>
      </c>
      <c r="AD1612" t="s">
        <v>101</v>
      </c>
      <c r="AE1612">
        <v>0</v>
      </c>
      <c r="AF1612">
        <v>0</v>
      </c>
    </row>
    <row r="1613" spans="1:42" x14ac:dyDescent="0.3">
      <c r="A1613" t="s">
        <v>18292</v>
      </c>
      <c r="B1613" t="str">
        <f>"0002623-20"</f>
        <v>0002623-20</v>
      </c>
      <c r="C1613" t="s">
        <v>1901</v>
      </c>
      <c r="E1613">
        <v>640</v>
      </c>
      <c r="F1613">
        <v>640</v>
      </c>
      <c r="G1613">
        <v>210</v>
      </c>
      <c r="K1613">
        <v>0</v>
      </c>
      <c r="L1613" s="1">
        <v>45812</v>
      </c>
      <c r="M1613">
        <v>3.3</v>
      </c>
      <c r="O1613">
        <v>4670130101128</v>
      </c>
      <c r="Q1613" t="s">
        <v>1544</v>
      </c>
      <c r="S1613">
        <v>20</v>
      </c>
      <c r="U1613" t="s">
        <v>15696</v>
      </c>
      <c r="V1613" t="s">
        <v>15697</v>
      </c>
      <c r="Y1613">
        <v>9401790009</v>
      </c>
      <c r="Z1613" t="s">
        <v>18293</v>
      </c>
      <c r="AA1613" t="s">
        <v>9745</v>
      </c>
      <c r="AB1613">
        <v>3490</v>
      </c>
      <c r="AC1613">
        <v>2908</v>
      </c>
      <c r="AD1613" t="s">
        <v>101</v>
      </c>
      <c r="AE1613">
        <v>0</v>
      </c>
      <c r="AF1613">
        <v>0</v>
      </c>
    </row>
    <row r="1614" spans="1:42" x14ac:dyDescent="0.3">
      <c r="A1614" t="s">
        <v>18294</v>
      </c>
      <c r="B1614" t="str">
        <f>"0002623-28"</f>
        <v>0002623-28</v>
      </c>
      <c r="C1614" t="s">
        <v>16284</v>
      </c>
      <c r="E1614">
        <v>640</v>
      </c>
      <c r="F1614">
        <v>640</v>
      </c>
      <c r="G1614">
        <v>210</v>
      </c>
      <c r="K1614">
        <v>0</v>
      </c>
      <c r="L1614" s="1">
        <v>45812</v>
      </c>
      <c r="M1614">
        <v>3.3</v>
      </c>
      <c r="O1614">
        <v>4670130101142</v>
      </c>
      <c r="Q1614" t="s">
        <v>1544</v>
      </c>
      <c r="S1614">
        <v>20</v>
      </c>
      <c r="U1614" t="s">
        <v>15696</v>
      </c>
      <c r="V1614" t="s">
        <v>15697</v>
      </c>
      <c r="Y1614">
        <v>9401790009</v>
      </c>
      <c r="Z1614" t="s">
        <v>18295</v>
      </c>
      <c r="AA1614" t="s">
        <v>9745</v>
      </c>
      <c r="AB1614">
        <v>3490</v>
      </c>
      <c r="AC1614">
        <v>2908</v>
      </c>
      <c r="AD1614" t="s">
        <v>101</v>
      </c>
      <c r="AE1614">
        <v>0</v>
      </c>
      <c r="AF1614">
        <v>0</v>
      </c>
    </row>
    <row r="1615" spans="1:42" x14ac:dyDescent="0.3">
      <c r="A1615" t="s">
        <v>18296</v>
      </c>
      <c r="B1615" t="str">
        <f>"0004336-24"</f>
        <v>0004336-24</v>
      </c>
      <c r="C1615" t="s">
        <v>85</v>
      </c>
      <c r="D1615" t="s">
        <v>2290</v>
      </c>
      <c r="E1615">
        <v>780</v>
      </c>
      <c r="F1615">
        <v>470</v>
      </c>
      <c r="G1615">
        <v>80</v>
      </c>
      <c r="H1615">
        <v>79</v>
      </c>
      <c r="I1615">
        <v>49</v>
      </c>
      <c r="K1615">
        <v>0</v>
      </c>
      <c r="L1615" s="1">
        <v>45718</v>
      </c>
      <c r="M1615">
        <v>2.2000000000000002</v>
      </c>
      <c r="O1615">
        <v>4670130102217</v>
      </c>
      <c r="Q1615" t="s">
        <v>88</v>
      </c>
      <c r="S1615">
        <v>20</v>
      </c>
      <c r="U1615" t="s">
        <v>590</v>
      </c>
      <c r="V1615" t="s">
        <v>560</v>
      </c>
      <c r="Y1615">
        <v>4421991000</v>
      </c>
      <c r="Z1615" t="s">
        <v>18297</v>
      </c>
      <c r="AA1615" t="s">
        <v>18298</v>
      </c>
      <c r="AB1615">
        <v>900</v>
      </c>
      <c r="AC1615">
        <v>750</v>
      </c>
      <c r="AD1615" t="s">
        <v>240</v>
      </c>
      <c r="AE1615">
        <v>0</v>
      </c>
      <c r="AF1615">
        <v>0</v>
      </c>
      <c r="AG1615" t="s">
        <v>18299</v>
      </c>
      <c r="AH1615" t="s">
        <v>18300</v>
      </c>
      <c r="AI1615" t="s">
        <v>18301</v>
      </c>
      <c r="AJ1615" t="s">
        <v>18302</v>
      </c>
      <c r="AK1615" t="s">
        <v>18303</v>
      </c>
      <c r="AL1615" t="s">
        <v>18304</v>
      </c>
      <c r="AM1615" t="s">
        <v>18305</v>
      </c>
      <c r="AN1615" t="s">
        <v>18306</v>
      </c>
      <c r="AO1615" t="s">
        <v>18307</v>
      </c>
      <c r="AP1615" t="s">
        <v>18308</v>
      </c>
    </row>
    <row r="1616" spans="1:42" x14ac:dyDescent="0.3">
      <c r="A1616" t="s">
        <v>18309</v>
      </c>
      <c r="B1616" t="str">
        <f>"0002733"</f>
        <v>0002733</v>
      </c>
      <c r="C1616" t="s">
        <v>3704</v>
      </c>
      <c r="D1616" t="s">
        <v>1831</v>
      </c>
      <c r="E1616">
        <v>800</v>
      </c>
      <c r="F1616">
        <v>750</v>
      </c>
      <c r="G1616">
        <v>160</v>
      </c>
      <c r="H1616">
        <v>73</v>
      </c>
      <c r="I1616">
        <v>72</v>
      </c>
      <c r="J1616">
        <v>100</v>
      </c>
      <c r="K1616" t="s">
        <v>3614</v>
      </c>
      <c r="L1616" s="1">
        <v>45753</v>
      </c>
      <c r="M1616">
        <v>5.5</v>
      </c>
      <c r="O1616">
        <v>4670130102330</v>
      </c>
      <c r="Q1616" t="s">
        <v>1544</v>
      </c>
      <c r="R1616" t="s">
        <v>15838</v>
      </c>
      <c r="S1616">
        <v>10</v>
      </c>
      <c r="U1616" t="s">
        <v>18310</v>
      </c>
      <c r="V1616" t="s">
        <v>1833</v>
      </c>
      <c r="Y1616">
        <v>9401710009</v>
      </c>
      <c r="Z1616" t="s">
        <v>18311</v>
      </c>
      <c r="AA1616" t="s">
        <v>9745</v>
      </c>
      <c r="AB1616">
        <v>3690</v>
      </c>
      <c r="AC1616">
        <v>3075</v>
      </c>
      <c r="AD1616" t="s">
        <v>1836</v>
      </c>
      <c r="AE1616">
        <v>0</v>
      </c>
      <c r="AF1616">
        <v>0</v>
      </c>
    </row>
    <row r="1617" spans="1:56" x14ac:dyDescent="0.3">
      <c r="A1617" t="s">
        <v>18312</v>
      </c>
      <c r="B1617" t="str">
        <f>"0004238-10.1"</f>
        <v>0004238-10.1</v>
      </c>
      <c r="C1617" t="s">
        <v>144</v>
      </c>
      <c r="E1617">
        <v>1130</v>
      </c>
      <c r="F1617">
        <v>380</v>
      </c>
      <c r="G1617">
        <v>110</v>
      </c>
      <c r="K1617">
        <v>0</v>
      </c>
      <c r="L1617" s="2">
        <v>12905</v>
      </c>
      <c r="M1617">
        <v>5.0999999999999996</v>
      </c>
      <c r="O1617">
        <v>4630035404021</v>
      </c>
      <c r="Q1617" t="s">
        <v>88</v>
      </c>
      <c r="S1617">
        <v>20</v>
      </c>
      <c r="U1617" t="s">
        <v>6489</v>
      </c>
      <c r="V1617" t="s">
        <v>4650</v>
      </c>
      <c r="Y1617">
        <v>9401710009</v>
      </c>
      <c r="Z1617" t="s">
        <v>18313</v>
      </c>
      <c r="AA1617" t="s">
        <v>9745</v>
      </c>
      <c r="AB1617">
        <v>3000</v>
      </c>
      <c r="AC1617">
        <v>2500</v>
      </c>
      <c r="AD1617" t="s">
        <v>101</v>
      </c>
      <c r="AE1617">
        <v>0</v>
      </c>
      <c r="AF1617">
        <v>0</v>
      </c>
    </row>
    <row r="1618" spans="1:56" x14ac:dyDescent="0.3">
      <c r="A1618" t="s">
        <v>18314</v>
      </c>
      <c r="B1618" t="str">
        <f>"0004258-5.1"</f>
        <v>0004258-5.1</v>
      </c>
      <c r="D1618" t="s">
        <v>110</v>
      </c>
      <c r="E1618">
        <v>700</v>
      </c>
      <c r="F1618">
        <v>400</v>
      </c>
      <c r="G1618">
        <v>100</v>
      </c>
      <c r="K1618">
        <v>0</v>
      </c>
      <c r="L1618" s="2">
        <v>42005</v>
      </c>
      <c r="M1618">
        <v>1</v>
      </c>
      <c r="O1618">
        <v>4630074147330</v>
      </c>
      <c r="Q1618" t="s">
        <v>88</v>
      </c>
      <c r="S1618">
        <v>10</v>
      </c>
      <c r="U1618" t="s">
        <v>7410</v>
      </c>
      <c r="V1618" t="s">
        <v>7411</v>
      </c>
      <c r="Y1618">
        <v>9503009909</v>
      </c>
      <c r="Z1618" t="s">
        <v>18315</v>
      </c>
      <c r="AA1618" t="s">
        <v>18316</v>
      </c>
      <c r="AB1618">
        <v>1500</v>
      </c>
      <c r="AC1618">
        <v>1250</v>
      </c>
      <c r="AD1618" t="s">
        <v>101</v>
      </c>
      <c r="AE1618">
        <v>0</v>
      </c>
      <c r="AF1618">
        <v>0</v>
      </c>
      <c r="AG1618" t="s">
        <v>18317</v>
      </c>
      <c r="AH1618" t="s">
        <v>18318</v>
      </c>
      <c r="AI1618" t="s">
        <v>18319</v>
      </c>
      <c r="AJ1618" t="s">
        <v>18320</v>
      </c>
      <c r="AK1618" t="s">
        <v>18321</v>
      </c>
      <c r="AL1618" t="s">
        <v>18322</v>
      </c>
      <c r="AM1618" t="s">
        <v>18323</v>
      </c>
      <c r="AN1618" t="s">
        <v>18324</v>
      </c>
    </row>
    <row r="1619" spans="1:56" x14ac:dyDescent="0.3">
      <c r="A1619" t="s">
        <v>18325</v>
      </c>
      <c r="B1619" t="str">
        <f>"0001432-3"</f>
        <v>0001432-3</v>
      </c>
      <c r="C1619" t="s">
        <v>85</v>
      </c>
      <c r="D1619" t="s">
        <v>110</v>
      </c>
      <c r="E1619">
        <v>671</v>
      </c>
      <c r="F1619">
        <v>531</v>
      </c>
      <c r="G1619">
        <v>121</v>
      </c>
      <c r="H1619">
        <v>130</v>
      </c>
      <c r="I1619">
        <v>130</v>
      </c>
      <c r="J1619">
        <v>147</v>
      </c>
      <c r="K1619" s="2">
        <v>1074942</v>
      </c>
      <c r="L1619" s="1">
        <v>45721</v>
      </c>
      <c r="M1619">
        <v>4.5</v>
      </c>
      <c r="O1619">
        <v>4620031183464</v>
      </c>
      <c r="Q1619" t="s">
        <v>1544</v>
      </c>
      <c r="S1619">
        <v>10</v>
      </c>
      <c r="U1619" t="s">
        <v>3078</v>
      </c>
      <c r="V1619" t="s">
        <v>3079</v>
      </c>
      <c r="Y1619">
        <v>9503009901</v>
      </c>
      <c r="Z1619" t="s">
        <v>18326</v>
      </c>
      <c r="AA1619" t="s">
        <v>9745</v>
      </c>
      <c r="AB1619">
        <v>3490</v>
      </c>
      <c r="AC1619">
        <v>2908</v>
      </c>
      <c r="AD1619" t="s">
        <v>3082</v>
      </c>
      <c r="AE1619">
        <v>0</v>
      </c>
      <c r="AF1619">
        <v>0</v>
      </c>
    </row>
    <row r="1620" spans="1:56" x14ac:dyDescent="0.3">
      <c r="A1620" t="s">
        <v>18327</v>
      </c>
      <c r="B1620" t="str">
        <f>"0002484-04"</f>
        <v>0002484-04</v>
      </c>
      <c r="C1620" t="s">
        <v>85</v>
      </c>
      <c r="D1620" t="s">
        <v>1831</v>
      </c>
      <c r="E1620">
        <v>540</v>
      </c>
      <c r="F1620">
        <v>190</v>
      </c>
      <c r="G1620">
        <v>770</v>
      </c>
      <c r="H1620">
        <v>74</v>
      </c>
      <c r="I1620">
        <v>53</v>
      </c>
      <c r="J1620">
        <v>100</v>
      </c>
      <c r="K1620" t="s">
        <v>3552</v>
      </c>
      <c r="L1620">
        <v>6</v>
      </c>
      <c r="M1620">
        <v>5.4</v>
      </c>
      <c r="O1620">
        <v>4630074148917</v>
      </c>
      <c r="Q1620" t="s">
        <v>13355</v>
      </c>
      <c r="R1620" t="s">
        <v>18328</v>
      </c>
      <c r="S1620">
        <v>10</v>
      </c>
      <c r="U1620" t="s">
        <v>13357</v>
      </c>
      <c r="V1620" t="s">
        <v>13392</v>
      </c>
      <c r="Y1620">
        <v>9401710009</v>
      </c>
      <c r="Z1620" t="s">
        <v>18329</v>
      </c>
      <c r="AA1620" t="s">
        <v>9745</v>
      </c>
      <c r="AB1620">
        <v>3390</v>
      </c>
      <c r="AC1620">
        <v>2825</v>
      </c>
      <c r="AD1620" t="s">
        <v>9115</v>
      </c>
      <c r="AE1620">
        <v>0</v>
      </c>
      <c r="AF1620">
        <v>0</v>
      </c>
    </row>
    <row r="1621" spans="1:56" x14ac:dyDescent="0.3">
      <c r="A1621" t="s">
        <v>18330</v>
      </c>
      <c r="B1621" t="str">
        <f>"0002623-27"</f>
        <v>0002623-27</v>
      </c>
      <c r="C1621" t="s">
        <v>7725</v>
      </c>
      <c r="E1621">
        <v>640</v>
      </c>
      <c r="F1621">
        <v>640</v>
      </c>
      <c r="G1621">
        <v>210</v>
      </c>
      <c r="K1621">
        <v>0</v>
      </c>
      <c r="L1621" s="1">
        <v>45812</v>
      </c>
      <c r="M1621">
        <v>3.3</v>
      </c>
      <c r="O1621">
        <v>4670130101135</v>
      </c>
      <c r="Q1621" t="s">
        <v>1544</v>
      </c>
      <c r="S1621">
        <v>20</v>
      </c>
      <c r="U1621" t="s">
        <v>15696</v>
      </c>
      <c r="V1621" t="s">
        <v>15697</v>
      </c>
      <c r="Y1621">
        <v>9401790009</v>
      </c>
      <c r="Z1621" t="s">
        <v>18331</v>
      </c>
      <c r="AA1621" t="s">
        <v>9745</v>
      </c>
      <c r="AB1621">
        <v>3490</v>
      </c>
      <c r="AC1621">
        <v>2908</v>
      </c>
      <c r="AD1621" t="s">
        <v>101</v>
      </c>
      <c r="AE1621">
        <v>0</v>
      </c>
      <c r="AF1621">
        <v>0</v>
      </c>
    </row>
    <row r="1622" spans="1:56" x14ac:dyDescent="0.3">
      <c r="A1622" t="s">
        <v>18332</v>
      </c>
      <c r="B1622" t="str">
        <f>"0002472.3"</f>
        <v>0002472.3</v>
      </c>
      <c r="C1622" t="s">
        <v>1644</v>
      </c>
      <c r="D1622" t="s">
        <v>13092</v>
      </c>
      <c r="E1622">
        <v>46</v>
      </c>
      <c r="F1622">
        <v>53</v>
      </c>
      <c r="G1622">
        <v>100</v>
      </c>
      <c r="K1622">
        <v>0</v>
      </c>
      <c r="L1622" t="s">
        <v>13093</v>
      </c>
      <c r="M1622">
        <v>0.7</v>
      </c>
      <c r="O1622">
        <v>4670130101371</v>
      </c>
      <c r="Q1622" t="s">
        <v>1544</v>
      </c>
      <c r="S1622">
        <v>10</v>
      </c>
      <c r="U1622" t="s">
        <v>13094</v>
      </c>
      <c r="V1622" t="s">
        <v>13095</v>
      </c>
      <c r="Y1622">
        <v>9508900000</v>
      </c>
      <c r="Z1622" t="s">
        <v>18333</v>
      </c>
      <c r="AA1622" t="s">
        <v>9745</v>
      </c>
      <c r="AB1622">
        <v>600</v>
      </c>
      <c r="AC1622">
        <v>500</v>
      </c>
      <c r="AD1622" t="s">
        <v>101</v>
      </c>
      <c r="AE1622">
        <v>0</v>
      </c>
      <c r="AF1622">
        <v>3</v>
      </c>
    </row>
    <row r="1623" spans="1:56" x14ac:dyDescent="0.3">
      <c r="A1623" t="s">
        <v>18334</v>
      </c>
      <c r="B1623" t="str">
        <f>"0002472.9"</f>
        <v>0002472.9</v>
      </c>
      <c r="C1623" t="s">
        <v>5874</v>
      </c>
      <c r="D1623" t="s">
        <v>13092</v>
      </c>
      <c r="E1623">
        <v>46</v>
      </c>
      <c r="F1623">
        <v>53</v>
      </c>
      <c r="G1623">
        <v>100</v>
      </c>
      <c r="K1623">
        <v>0</v>
      </c>
      <c r="L1623" t="s">
        <v>13093</v>
      </c>
      <c r="M1623">
        <v>0.7</v>
      </c>
      <c r="O1623">
        <v>4670130101388</v>
      </c>
      <c r="Q1623" t="s">
        <v>1544</v>
      </c>
      <c r="S1623">
        <v>10</v>
      </c>
      <c r="U1623" t="s">
        <v>13094</v>
      </c>
      <c r="V1623" t="s">
        <v>13095</v>
      </c>
      <c r="Y1623">
        <v>9508900000</v>
      </c>
      <c r="Z1623" t="s">
        <v>18335</v>
      </c>
      <c r="AA1623" t="s">
        <v>9745</v>
      </c>
      <c r="AB1623">
        <v>600</v>
      </c>
      <c r="AC1623">
        <v>500</v>
      </c>
      <c r="AD1623" t="s">
        <v>101</v>
      </c>
      <c r="AE1623">
        <v>0</v>
      </c>
      <c r="AF1623">
        <v>0</v>
      </c>
    </row>
    <row r="1624" spans="1:56" x14ac:dyDescent="0.3">
      <c r="A1624" t="s">
        <v>18336</v>
      </c>
      <c r="B1624" t="str">
        <f>"0002283-3"</f>
        <v>0002283-3</v>
      </c>
      <c r="C1624" t="s">
        <v>1644</v>
      </c>
      <c r="D1624" t="s">
        <v>1551</v>
      </c>
      <c r="E1624">
        <v>860</v>
      </c>
      <c r="F1624">
        <v>410</v>
      </c>
      <c r="G1624">
        <v>280</v>
      </c>
      <c r="K1624">
        <v>0</v>
      </c>
      <c r="L1624" s="1">
        <v>45873</v>
      </c>
      <c r="M1624">
        <v>3.6</v>
      </c>
      <c r="O1624">
        <v>4630074143424</v>
      </c>
      <c r="Q1624" t="s">
        <v>1544</v>
      </c>
      <c r="R1624" t="s">
        <v>3021</v>
      </c>
      <c r="S1624">
        <v>20</v>
      </c>
      <c r="U1624" t="s">
        <v>10459</v>
      </c>
      <c r="V1624" t="s">
        <v>181</v>
      </c>
      <c r="Y1624">
        <v>9401710009</v>
      </c>
      <c r="Z1624" t="s">
        <v>18337</v>
      </c>
      <c r="AA1624" t="s">
        <v>9745</v>
      </c>
      <c r="AB1624">
        <v>2750</v>
      </c>
      <c r="AC1624">
        <v>2292</v>
      </c>
      <c r="AD1624" t="s">
        <v>7193</v>
      </c>
      <c r="AE1624">
        <v>0</v>
      </c>
      <c r="AF1624">
        <v>0</v>
      </c>
    </row>
    <row r="1625" spans="1:56" x14ac:dyDescent="0.3">
      <c r="A1625" t="s">
        <v>18338</v>
      </c>
      <c r="B1625" t="str">
        <f>"0001033.12"</f>
        <v>0001033.12</v>
      </c>
      <c r="C1625" t="s">
        <v>1277</v>
      </c>
      <c r="D1625" t="s">
        <v>1050</v>
      </c>
      <c r="E1625">
        <v>1760</v>
      </c>
      <c r="F1625">
        <v>720</v>
      </c>
      <c r="G1625">
        <v>210</v>
      </c>
      <c r="H1625">
        <v>170</v>
      </c>
      <c r="I1625">
        <v>60</v>
      </c>
      <c r="J1625">
        <v>110</v>
      </c>
      <c r="K1625" t="s">
        <v>1051</v>
      </c>
      <c r="L1625" t="s">
        <v>1094</v>
      </c>
      <c r="M1625">
        <v>74.099999999999994</v>
      </c>
      <c r="N1625">
        <v>0.5</v>
      </c>
      <c r="O1625">
        <v>4610012355362</v>
      </c>
      <c r="P1625" t="s">
        <v>283</v>
      </c>
      <c r="Q1625" t="s">
        <v>88</v>
      </c>
      <c r="S1625">
        <v>10</v>
      </c>
      <c r="U1625" t="s">
        <v>1053</v>
      </c>
      <c r="V1625" t="s">
        <v>1132</v>
      </c>
      <c r="Y1625">
        <v>9403500009</v>
      </c>
      <c r="Z1625" t="s">
        <v>18339</v>
      </c>
      <c r="AA1625" t="s">
        <v>9745</v>
      </c>
      <c r="AB1625">
        <v>15990</v>
      </c>
      <c r="AC1625">
        <v>13325</v>
      </c>
      <c r="AD1625" t="s">
        <v>1057</v>
      </c>
      <c r="AE1625">
        <v>0</v>
      </c>
      <c r="AF1625">
        <v>0</v>
      </c>
      <c r="AG1625" t="s">
        <v>18340</v>
      </c>
      <c r="AH1625" t="s">
        <v>18341</v>
      </c>
    </row>
    <row r="1626" spans="1:56" x14ac:dyDescent="0.3">
      <c r="A1626" t="s">
        <v>18342</v>
      </c>
      <c r="B1626" t="str">
        <f>"0002355-09"</f>
        <v>0002355-09</v>
      </c>
      <c r="C1626" t="s">
        <v>5874</v>
      </c>
      <c r="D1626" t="s">
        <v>1831</v>
      </c>
      <c r="E1626">
        <v>800</v>
      </c>
      <c r="F1626">
        <v>750</v>
      </c>
      <c r="G1626">
        <v>160</v>
      </c>
      <c r="H1626">
        <v>73</v>
      </c>
      <c r="I1626">
        <v>72</v>
      </c>
      <c r="J1626">
        <v>100</v>
      </c>
      <c r="K1626" t="s">
        <v>3614</v>
      </c>
      <c r="L1626" s="1">
        <v>45753</v>
      </c>
      <c r="M1626">
        <v>5.5</v>
      </c>
      <c r="O1626">
        <v>4630074145497</v>
      </c>
      <c r="Q1626" t="s">
        <v>1544</v>
      </c>
      <c r="R1626" t="s">
        <v>3630</v>
      </c>
      <c r="S1626">
        <v>10</v>
      </c>
      <c r="U1626" t="s">
        <v>3631</v>
      </c>
      <c r="V1626" t="s">
        <v>1833</v>
      </c>
      <c r="Y1626">
        <v>9401710009</v>
      </c>
      <c r="Z1626" t="s">
        <v>18343</v>
      </c>
      <c r="AA1626" t="s">
        <v>9745</v>
      </c>
      <c r="AB1626">
        <v>3690</v>
      </c>
      <c r="AC1626">
        <v>3075</v>
      </c>
      <c r="AD1626" t="s">
        <v>1836</v>
      </c>
      <c r="AE1626">
        <v>0</v>
      </c>
      <c r="AF1626">
        <v>0</v>
      </c>
    </row>
    <row r="1627" spans="1:56" x14ac:dyDescent="0.3">
      <c r="A1627" t="s">
        <v>18344</v>
      </c>
      <c r="B1627" t="str">
        <f>"0004238-10.5"</f>
        <v>0004238-10.5</v>
      </c>
      <c r="C1627" t="s">
        <v>135</v>
      </c>
      <c r="D1627" t="s">
        <v>305</v>
      </c>
      <c r="E1627">
        <v>1130</v>
      </c>
      <c r="F1627">
        <v>380</v>
      </c>
      <c r="G1627">
        <v>110</v>
      </c>
      <c r="K1627">
        <v>0</v>
      </c>
      <c r="L1627" s="2">
        <v>12905</v>
      </c>
      <c r="M1627">
        <v>5.0999999999999996</v>
      </c>
      <c r="O1627">
        <v>4630035404052</v>
      </c>
      <c r="Q1627" t="s">
        <v>88</v>
      </c>
      <c r="S1627">
        <v>20</v>
      </c>
      <c r="U1627" t="s">
        <v>18345</v>
      </c>
      <c r="V1627" t="s">
        <v>4650</v>
      </c>
      <c r="Y1627">
        <v>9401710009</v>
      </c>
      <c r="Z1627" t="s">
        <v>18346</v>
      </c>
      <c r="AA1627" t="s">
        <v>9745</v>
      </c>
      <c r="AB1627">
        <v>3000</v>
      </c>
      <c r="AC1627">
        <v>2500</v>
      </c>
      <c r="AD1627" t="s">
        <v>101</v>
      </c>
      <c r="AE1627">
        <v>0</v>
      </c>
      <c r="AF1627">
        <v>0</v>
      </c>
    </row>
    <row r="1628" spans="1:56" x14ac:dyDescent="0.3">
      <c r="A1628" t="s">
        <v>18347</v>
      </c>
      <c r="B1628" t="str">
        <f>"0003104-04"</f>
        <v>0003104-04</v>
      </c>
      <c r="C1628" t="s">
        <v>304</v>
      </c>
      <c r="D1628" t="s">
        <v>280</v>
      </c>
      <c r="E1628">
        <v>930</v>
      </c>
      <c r="F1628">
        <v>580</v>
      </c>
      <c r="G1628">
        <v>100</v>
      </c>
      <c r="K1628">
        <v>0</v>
      </c>
      <c r="L1628" s="1">
        <v>45785</v>
      </c>
      <c r="M1628">
        <v>7.3</v>
      </c>
      <c r="O1628">
        <v>4630074147408</v>
      </c>
      <c r="Q1628" t="s">
        <v>1544</v>
      </c>
      <c r="S1628">
        <v>20</v>
      </c>
      <c r="U1628" t="s">
        <v>12862</v>
      </c>
      <c r="V1628" t="s">
        <v>854</v>
      </c>
      <c r="Y1628">
        <v>9401690000</v>
      </c>
      <c r="Z1628" t="s">
        <v>18348</v>
      </c>
      <c r="AA1628" t="s">
        <v>9745</v>
      </c>
      <c r="AB1628">
        <v>4185</v>
      </c>
      <c r="AC1628">
        <v>3488</v>
      </c>
      <c r="AD1628" t="s">
        <v>184</v>
      </c>
      <c r="AE1628">
        <v>0</v>
      </c>
      <c r="AF1628">
        <v>0</v>
      </c>
      <c r="AG1628" t="s">
        <v>18349</v>
      </c>
      <c r="AH1628" t="s">
        <v>18350</v>
      </c>
      <c r="AI1628" t="s">
        <v>18351</v>
      </c>
      <c r="AJ1628" t="s">
        <v>18352</v>
      </c>
      <c r="AK1628" t="s">
        <v>18353</v>
      </c>
      <c r="AL1628" t="s">
        <v>18354</v>
      </c>
      <c r="AM1628" t="s">
        <v>18355</v>
      </c>
      <c r="AN1628" t="s">
        <v>18356</v>
      </c>
      <c r="AO1628" t="s">
        <v>18357</v>
      </c>
    </row>
    <row r="1629" spans="1:56" x14ac:dyDescent="0.3">
      <c r="A1629" t="s">
        <v>18358</v>
      </c>
      <c r="B1629" t="str">
        <f>"0002440.1"</f>
        <v>0002440.1</v>
      </c>
      <c r="C1629" t="s">
        <v>304</v>
      </c>
      <c r="D1629" t="s">
        <v>12778</v>
      </c>
      <c r="E1629">
        <v>760</v>
      </c>
      <c r="F1629">
        <v>70</v>
      </c>
      <c r="G1629">
        <v>930</v>
      </c>
      <c r="K1629">
        <v>0</v>
      </c>
      <c r="L1629" s="2">
        <v>42064</v>
      </c>
      <c r="M1629">
        <v>3</v>
      </c>
      <c r="O1629">
        <v>4630074147910</v>
      </c>
      <c r="Q1629" t="s">
        <v>1544</v>
      </c>
      <c r="S1629">
        <v>20</v>
      </c>
      <c r="U1629" t="s">
        <v>18359</v>
      </c>
      <c r="V1629" t="s">
        <v>12512</v>
      </c>
      <c r="Z1629" t="s">
        <v>18360</v>
      </c>
      <c r="AA1629" t="s">
        <v>9745</v>
      </c>
      <c r="AB1629">
        <v>1250</v>
      </c>
      <c r="AC1629">
        <v>1042</v>
      </c>
      <c r="AD1629" t="s">
        <v>563</v>
      </c>
      <c r="AE1629">
        <v>0</v>
      </c>
      <c r="AF1629">
        <v>0</v>
      </c>
    </row>
    <row r="1630" spans="1:56" x14ac:dyDescent="0.3">
      <c r="A1630" t="s">
        <v>18361</v>
      </c>
      <c r="B1630" t="str">
        <f>"0002069.9"</f>
        <v>0002069.9</v>
      </c>
      <c r="C1630" t="s">
        <v>304</v>
      </c>
      <c r="D1630" t="s">
        <v>1050</v>
      </c>
      <c r="E1630">
        <v>2330</v>
      </c>
      <c r="F1630">
        <v>550</v>
      </c>
      <c r="G1630">
        <v>300</v>
      </c>
      <c r="I1630">
        <v>52</v>
      </c>
      <c r="J1630">
        <v>240</v>
      </c>
      <c r="K1630">
        <v>0</v>
      </c>
      <c r="L1630">
        <v>63</v>
      </c>
      <c r="M1630">
        <v>61</v>
      </c>
      <c r="N1630">
        <v>0.5</v>
      </c>
      <c r="O1630">
        <v>4630055620814</v>
      </c>
      <c r="Q1630" t="s">
        <v>1544</v>
      </c>
      <c r="R1630" t="s">
        <v>7672</v>
      </c>
      <c r="S1630">
        <v>20</v>
      </c>
      <c r="U1630" t="s">
        <v>14336</v>
      </c>
      <c r="V1630" t="s">
        <v>1179</v>
      </c>
      <c r="Y1630">
        <v>9403601001</v>
      </c>
      <c r="Z1630" t="s">
        <v>18362</v>
      </c>
      <c r="AA1630" t="s">
        <v>9745</v>
      </c>
      <c r="AB1630">
        <v>9990</v>
      </c>
      <c r="AC1630">
        <v>8325</v>
      </c>
      <c r="AD1630" t="s">
        <v>1539</v>
      </c>
      <c r="AE1630">
        <v>0</v>
      </c>
      <c r="AF1630">
        <v>0</v>
      </c>
    </row>
    <row r="1631" spans="1:56" x14ac:dyDescent="0.3">
      <c r="A1631" t="s">
        <v>18363</v>
      </c>
      <c r="B1631" t="str">
        <f>"0002769.31"</f>
        <v>0002769.31</v>
      </c>
      <c r="C1631" t="s">
        <v>4091</v>
      </c>
      <c r="D1631" t="s">
        <v>4256</v>
      </c>
      <c r="E1631">
        <v>965</v>
      </c>
      <c r="F1631">
        <v>570</v>
      </c>
      <c r="G1631">
        <v>205</v>
      </c>
      <c r="I1631">
        <v>91</v>
      </c>
      <c r="J1631">
        <v>92</v>
      </c>
      <c r="K1631">
        <v>0</v>
      </c>
      <c r="L1631">
        <v>47</v>
      </c>
      <c r="M1631">
        <v>45.2</v>
      </c>
      <c r="N1631">
        <v>0.5</v>
      </c>
      <c r="O1631">
        <v>4670130105195</v>
      </c>
      <c r="Q1631" t="s">
        <v>1544</v>
      </c>
      <c r="R1631" t="s">
        <v>1869</v>
      </c>
      <c r="S1631">
        <v>20</v>
      </c>
      <c r="U1631" t="s">
        <v>18364</v>
      </c>
      <c r="V1631" t="s">
        <v>1122</v>
      </c>
      <c r="Y1631">
        <v>9403601001</v>
      </c>
      <c r="Z1631" t="s">
        <v>18365</v>
      </c>
      <c r="AA1631" t="s">
        <v>18366</v>
      </c>
      <c r="AB1631">
        <v>16990</v>
      </c>
      <c r="AC1631">
        <v>14158</v>
      </c>
      <c r="AD1631" t="s">
        <v>1125</v>
      </c>
      <c r="AE1631">
        <v>0</v>
      </c>
      <c r="AF1631">
        <v>2</v>
      </c>
      <c r="AG1631" t="s">
        <v>18367</v>
      </c>
      <c r="AH1631" t="s">
        <v>18368</v>
      </c>
      <c r="AI1631" t="s">
        <v>18369</v>
      </c>
      <c r="AJ1631" t="s">
        <v>18370</v>
      </c>
      <c r="AK1631" t="s">
        <v>18371</v>
      </c>
      <c r="AL1631" t="s">
        <v>18372</v>
      </c>
      <c r="AM1631" t="s">
        <v>18373</v>
      </c>
      <c r="AN1631" t="s">
        <v>18374</v>
      </c>
      <c r="AO1631" t="s">
        <v>18375</v>
      </c>
      <c r="AP1631" t="s">
        <v>18376</v>
      </c>
      <c r="AQ1631" t="s">
        <v>18377</v>
      </c>
      <c r="AR1631" t="s">
        <v>18378</v>
      </c>
      <c r="AS1631" t="s">
        <v>18379</v>
      </c>
      <c r="AT1631" t="s">
        <v>18380</v>
      </c>
      <c r="AU1631" t="s">
        <v>18381</v>
      </c>
    </row>
    <row r="1632" spans="1:56" x14ac:dyDescent="0.3">
      <c r="A1632" t="s">
        <v>18382</v>
      </c>
      <c r="B1632" t="str">
        <f>"0002769.55"</f>
        <v>0002769.55</v>
      </c>
      <c r="C1632" t="s">
        <v>1718</v>
      </c>
      <c r="D1632" t="s">
        <v>4256</v>
      </c>
      <c r="E1632">
        <v>965</v>
      </c>
      <c r="F1632">
        <v>570</v>
      </c>
      <c r="G1632">
        <v>205</v>
      </c>
      <c r="I1632">
        <v>91</v>
      </c>
      <c r="J1632">
        <v>92</v>
      </c>
      <c r="K1632">
        <v>0</v>
      </c>
      <c r="L1632">
        <v>47</v>
      </c>
      <c r="M1632">
        <v>45.2</v>
      </c>
      <c r="N1632">
        <v>0.5</v>
      </c>
      <c r="O1632">
        <v>4670130105201</v>
      </c>
      <c r="Q1632" t="s">
        <v>1544</v>
      </c>
      <c r="R1632" t="s">
        <v>1869</v>
      </c>
      <c r="S1632">
        <v>20</v>
      </c>
      <c r="U1632" t="s">
        <v>18364</v>
      </c>
      <c r="V1632" t="s">
        <v>1122</v>
      </c>
      <c r="Y1632">
        <v>9403601001</v>
      </c>
      <c r="Z1632" t="s">
        <v>18383</v>
      </c>
      <c r="AA1632" t="s">
        <v>18384</v>
      </c>
      <c r="AB1632">
        <v>16990</v>
      </c>
      <c r="AC1632">
        <v>14158</v>
      </c>
      <c r="AD1632" t="s">
        <v>1125</v>
      </c>
      <c r="AE1632">
        <v>0</v>
      </c>
      <c r="AF1632">
        <v>0</v>
      </c>
      <c r="AG1632" t="s">
        <v>18385</v>
      </c>
      <c r="AH1632" t="s">
        <v>18386</v>
      </c>
      <c r="AI1632" t="s">
        <v>18387</v>
      </c>
      <c r="AJ1632" t="s">
        <v>18388</v>
      </c>
      <c r="AK1632" t="s">
        <v>18389</v>
      </c>
      <c r="AL1632" t="s">
        <v>18390</v>
      </c>
      <c r="AM1632" t="s">
        <v>18391</v>
      </c>
      <c r="AN1632" t="s">
        <v>18392</v>
      </c>
      <c r="AO1632" t="s">
        <v>18393</v>
      </c>
      <c r="AP1632" t="s">
        <v>18394</v>
      </c>
      <c r="AQ1632" t="s">
        <v>18395</v>
      </c>
      <c r="AR1632" t="s">
        <v>18396</v>
      </c>
      <c r="AS1632" t="s">
        <v>18397</v>
      </c>
      <c r="AT1632" t="s">
        <v>18398</v>
      </c>
      <c r="AU1632" t="s">
        <v>18399</v>
      </c>
      <c r="AV1632" t="s">
        <v>18400</v>
      </c>
      <c r="AW1632" t="s">
        <v>18401</v>
      </c>
      <c r="AX1632" t="s">
        <v>18402</v>
      </c>
      <c r="AY1632" t="s">
        <v>18403</v>
      </c>
      <c r="AZ1632" t="s">
        <v>18404</v>
      </c>
      <c r="BA1632" t="s">
        <v>18405</v>
      </c>
      <c r="BB1632" t="s">
        <v>18406</v>
      </c>
      <c r="BC1632" t="s">
        <v>18407</v>
      </c>
      <c r="BD1632" t="s">
        <v>18408</v>
      </c>
    </row>
    <row r="1633" spans="1:52" x14ac:dyDescent="0.3">
      <c r="A1633" t="s">
        <v>18409</v>
      </c>
      <c r="B1633" t="str">
        <f>"0002769.165"</f>
        <v>0002769.165</v>
      </c>
      <c r="C1633" t="s">
        <v>16936</v>
      </c>
      <c r="D1633" t="s">
        <v>4256</v>
      </c>
      <c r="E1633">
        <v>965</v>
      </c>
      <c r="F1633">
        <v>570</v>
      </c>
      <c r="G1633">
        <v>205</v>
      </c>
      <c r="I1633">
        <v>91</v>
      </c>
      <c r="J1633">
        <v>92</v>
      </c>
      <c r="K1633">
        <v>0</v>
      </c>
      <c r="L1633">
        <v>47</v>
      </c>
      <c r="M1633">
        <v>45.2</v>
      </c>
      <c r="N1633">
        <v>0.5</v>
      </c>
      <c r="O1633">
        <v>4670130105218</v>
      </c>
      <c r="Q1633" t="s">
        <v>1544</v>
      </c>
      <c r="R1633" t="s">
        <v>1869</v>
      </c>
      <c r="S1633">
        <v>20</v>
      </c>
      <c r="U1633" t="s">
        <v>18364</v>
      </c>
      <c r="V1633" t="s">
        <v>1122</v>
      </c>
      <c r="Y1633">
        <v>9403601001</v>
      </c>
      <c r="Z1633" t="s">
        <v>18410</v>
      </c>
      <c r="AA1633" t="s">
        <v>18411</v>
      </c>
      <c r="AB1633">
        <v>16990</v>
      </c>
      <c r="AC1633">
        <v>14158</v>
      </c>
      <c r="AD1633" t="s">
        <v>1125</v>
      </c>
      <c r="AE1633">
        <v>0</v>
      </c>
      <c r="AF1633">
        <v>6</v>
      </c>
      <c r="AG1633" t="s">
        <v>18412</v>
      </c>
      <c r="AH1633" t="s">
        <v>18413</v>
      </c>
      <c r="AI1633" t="s">
        <v>18414</v>
      </c>
      <c r="AJ1633" t="s">
        <v>18415</v>
      </c>
      <c r="AK1633" t="s">
        <v>18416</v>
      </c>
      <c r="AL1633" t="s">
        <v>18417</v>
      </c>
      <c r="AM1633" t="s">
        <v>18418</v>
      </c>
      <c r="AN1633" t="s">
        <v>18419</v>
      </c>
      <c r="AO1633" t="s">
        <v>18420</v>
      </c>
      <c r="AP1633" t="s">
        <v>18421</v>
      </c>
      <c r="AQ1633" t="s">
        <v>18422</v>
      </c>
      <c r="AR1633" t="s">
        <v>18423</v>
      </c>
      <c r="AS1633" t="s">
        <v>18424</v>
      </c>
      <c r="AT1633" t="s">
        <v>18425</v>
      </c>
      <c r="AU1633" t="s">
        <v>18426</v>
      </c>
      <c r="AV1633" t="s">
        <v>18427</v>
      </c>
      <c r="AW1633" t="s">
        <v>18428</v>
      </c>
    </row>
    <row r="1634" spans="1:52" x14ac:dyDescent="0.3">
      <c r="A1634" t="s">
        <v>18429</v>
      </c>
      <c r="B1634" t="str">
        <f>"0002770.31"</f>
        <v>0002770.31</v>
      </c>
      <c r="C1634" t="s">
        <v>4091</v>
      </c>
      <c r="D1634" t="s">
        <v>4256</v>
      </c>
      <c r="E1634">
        <v>1940</v>
      </c>
      <c r="F1634">
        <v>715</v>
      </c>
      <c r="G1634">
        <v>230</v>
      </c>
      <c r="I1634">
        <v>110</v>
      </c>
      <c r="J1634">
        <v>190</v>
      </c>
      <c r="K1634">
        <v>0</v>
      </c>
      <c r="L1634" t="s">
        <v>18430</v>
      </c>
      <c r="M1634">
        <v>98.4</v>
      </c>
      <c r="N1634">
        <v>0.33300000000000002</v>
      </c>
      <c r="O1634">
        <v>4670130105225</v>
      </c>
      <c r="Q1634" t="s">
        <v>1544</v>
      </c>
      <c r="R1634" t="s">
        <v>1869</v>
      </c>
      <c r="S1634">
        <v>20</v>
      </c>
      <c r="U1634" t="s">
        <v>18431</v>
      </c>
      <c r="V1634" t="s">
        <v>2103</v>
      </c>
      <c r="Y1634">
        <v>9403601001</v>
      </c>
      <c r="Z1634" t="s">
        <v>18432</v>
      </c>
      <c r="AA1634" t="s">
        <v>18433</v>
      </c>
      <c r="AB1634">
        <v>26990</v>
      </c>
      <c r="AC1634">
        <v>22492</v>
      </c>
      <c r="AD1634" t="s">
        <v>1539</v>
      </c>
      <c r="AE1634">
        <v>0</v>
      </c>
      <c r="AF1634">
        <v>3</v>
      </c>
      <c r="AG1634" t="s">
        <v>18434</v>
      </c>
      <c r="AH1634" t="s">
        <v>18435</v>
      </c>
      <c r="AI1634" t="s">
        <v>18436</v>
      </c>
      <c r="AJ1634" t="s">
        <v>18437</v>
      </c>
      <c r="AK1634" t="s">
        <v>18438</v>
      </c>
      <c r="AL1634" t="s">
        <v>18439</v>
      </c>
      <c r="AM1634" t="s">
        <v>18440</v>
      </c>
      <c r="AN1634" t="s">
        <v>18441</v>
      </c>
      <c r="AO1634" t="s">
        <v>18442</v>
      </c>
      <c r="AP1634" t="s">
        <v>18443</v>
      </c>
      <c r="AQ1634" t="s">
        <v>18444</v>
      </c>
      <c r="AR1634" t="s">
        <v>18445</v>
      </c>
      <c r="AS1634" t="s">
        <v>18446</v>
      </c>
      <c r="AT1634" t="s">
        <v>18447</v>
      </c>
      <c r="AU1634" t="s">
        <v>18448</v>
      </c>
      <c r="AV1634" t="s">
        <v>18449</v>
      </c>
      <c r="AW1634" t="s">
        <v>18450</v>
      </c>
      <c r="AX1634" t="s">
        <v>18451</v>
      </c>
      <c r="AY1634" t="s">
        <v>18452</v>
      </c>
    </row>
    <row r="1635" spans="1:52" x14ac:dyDescent="0.3">
      <c r="A1635" t="s">
        <v>18453</v>
      </c>
      <c r="B1635" t="str">
        <f>"0002770.55"</f>
        <v>0002770.55</v>
      </c>
      <c r="C1635" t="s">
        <v>1718</v>
      </c>
      <c r="D1635" t="s">
        <v>4256</v>
      </c>
      <c r="E1635">
        <v>1940</v>
      </c>
      <c r="F1635">
        <v>715</v>
      </c>
      <c r="G1635">
        <v>230</v>
      </c>
      <c r="I1635">
        <v>110</v>
      </c>
      <c r="J1635">
        <v>190</v>
      </c>
      <c r="K1635">
        <v>0</v>
      </c>
      <c r="L1635" t="s">
        <v>18430</v>
      </c>
      <c r="M1635">
        <v>98.4</v>
      </c>
      <c r="N1635">
        <v>0.33300000000000002</v>
      </c>
      <c r="O1635">
        <v>4670130105232</v>
      </c>
      <c r="Q1635" t="s">
        <v>1544</v>
      </c>
      <c r="R1635" t="s">
        <v>1869</v>
      </c>
      <c r="S1635">
        <v>20</v>
      </c>
      <c r="U1635" t="s">
        <v>18431</v>
      </c>
      <c r="V1635" t="s">
        <v>2103</v>
      </c>
      <c r="Y1635">
        <v>9403601001</v>
      </c>
      <c r="Z1635" t="s">
        <v>18454</v>
      </c>
      <c r="AA1635" t="s">
        <v>18455</v>
      </c>
      <c r="AB1635">
        <v>26990</v>
      </c>
      <c r="AC1635">
        <v>22492</v>
      </c>
      <c r="AD1635" t="s">
        <v>1539</v>
      </c>
      <c r="AE1635">
        <v>0</v>
      </c>
      <c r="AF1635">
        <v>6</v>
      </c>
      <c r="AG1635" t="s">
        <v>18456</v>
      </c>
      <c r="AH1635" t="s">
        <v>18457</v>
      </c>
      <c r="AI1635" t="s">
        <v>18458</v>
      </c>
      <c r="AJ1635" t="s">
        <v>18459</v>
      </c>
      <c r="AK1635" t="s">
        <v>18460</v>
      </c>
      <c r="AL1635" t="s">
        <v>18461</v>
      </c>
      <c r="AM1635" t="s">
        <v>18462</v>
      </c>
      <c r="AN1635" t="s">
        <v>18463</v>
      </c>
      <c r="AO1635" t="s">
        <v>18464</v>
      </c>
      <c r="AP1635" t="s">
        <v>18465</v>
      </c>
      <c r="AQ1635" t="s">
        <v>18466</v>
      </c>
      <c r="AR1635" t="s">
        <v>18467</v>
      </c>
      <c r="AS1635" t="s">
        <v>18468</v>
      </c>
      <c r="AT1635" t="s">
        <v>18469</v>
      </c>
      <c r="AU1635" t="s">
        <v>18470</v>
      </c>
      <c r="AV1635" t="s">
        <v>18471</v>
      </c>
      <c r="AW1635" t="s">
        <v>18472</v>
      </c>
      <c r="AX1635" t="s">
        <v>18473</v>
      </c>
    </row>
    <row r="1636" spans="1:52" x14ac:dyDescent="0.3">
      <c r="A1636" t="s">
        <v>18474</v>
      </c>
      <c r="B1636" t="str">
        <f>"0002770.165"</f>
        <v>0002770.165</v>
      </c>
      <c r="C1636" t="s">
        <v>16936</v>
      </c>
      <c r="D1636" t="s">
        <v>4256</v>
      </c>
      <c r="E1636">
        <v>1940</v>
      </c>
      <c r="F1636">
        <v>715</v>
      </c>
      <c r="G1636">
        <v>230</v>
      </c>
      <c r="I1636">
        <v>110</v>
      </c>
      <c r="J1636">
        <v>190</v>
      </c>
      <c r="K1636">
        <v>0</v>
      </c>
      <c r="L1636" t="s">
        <v>18430</v>
      </c>
      <c r="M1636">
        <v>98.4</v>
      </c>
      <c r="N1636">
        <v>0.33300000000000002</v>
      </c>
      <c r="O1636">
        <v>4670130105249</v>
      </c>
      <c r="Q1636" t="s">
        <v>1544</v>
      </c>
      <c r="R1636" t="s">
        <v>1869</v>
      </c>
      <c r="S1636">
        <v>20</v>
      </c>
      <c r="U1636" t="s">
        <v>18431</v>
      </c>
      <c r="V1636" t="s">
        <v>2103</v>
      </c>
      <c r="Y1636">
        <v>9403601001</v>
      </c>
      <c r="Z1636" t="s">
        <v>18475</v>
      </c>
      <c r="AA1636" t="s">
        <v>18476</v>
      </c>
      <c r="AB1636">
        <v>26990</v>
      </c>
      <c r="AC1636">
        <v>22492</v>
      </c>
      <c r="AD1636" t="s">
        <v>1539</v>
      </c>
      <c r="AE1636">
        <v>0</v>
      </c>
      <c r="AF1636">
        <v>2</v>
      </c>
      <c r="AG1636" t="s">
        <v>18477</v>
      </c>
      <c r="AH1636" t="s">
        <v>18478</v>
      </c>
      <c r="AI1636" t="s">
        <v>18479</v>
      </c>
      <c r="AJ1636" t="s">
        <v>18480</v>
      </c>
      <c r="AK1636" t="s">
        <v>18481</v>
      </c>
      <c r="AL1636" t="s">
        <v>18482</v>
      </c>
      <c r="AM1636" t="s">
        <v>18483</v>
      </c>
      <c r="AN1636" t="s">
        <v>18484</v>
      </c>
      <c r="AO1636" t="s">
        <v>18485</v>
      </c>
      <c r="AP1636" t="s">
        <v>18486</v>
      </c>
      <c r="AQ1636" t="s">
        <v>18487</v>
      </c>
      <c r="AR1636" t="s">
        <v>18488</v>
      </c>
      <c r="AS1636" t="s">
        <v>18489</v>
      </c>
      <c r="AT1636" t="s">
        <v>18490</v>
      </c>
      <c r="AU1636" t="s">
        <v>18491</v>
      </c>
      <c r="AV1636" t="s">
        <v>18492</v>
      </c>
      <c r="AW1636" t="s">
        <v>18493</v>
      </c>
      <c r="AX1636" t="s">
        <v>18494</v>
      </c>
      <c r="AY1636" t="s">
        <v>18495</v>
      </c>
    </row>
    <row r="1637" spans="1:52" x14ac:dyDescent="0.3">
      <c r="A1637" t="s">
        <v>18496</v>
      </c>
      <c r="B1637" t="str">
        <f>"0001651.9"</f>
        <v>0001651.9</v>
      </c>
      <c r="C1637" t="s">
        <v>5311</v>
      </c>
      <c r="D1637" t="s">
        <v>305</v>
      </c>
      <c r="E1637">
        <v>1050</v>
      </c>
      <c r="F1637">
        <v>920</v>
      </c>
      <c r="G1637">
        <v>160</v>
      </c>
      <c r="I1637">
        <v>87</v>
      </c>
      <c r="J1637">
        <v>100</v>
      </c>
      <c r="K1637">
        <v>0</v>
      </c>
      <c r="L1637" s="1">
        <v>45710</v>
      </c>
      <c r="M1637">
        <v>19.2</v>
      </c>
      <c r="O1637">
        <v>4630035401136</v>
      </c>
      <c r="Q1637" t="s">
        <v>1544</v>
      </c>
      <c r="R1637" t="s">
        <v>4538</v>
      </c>
      <c r="S1637">
        <v>20</v>
      </c>
      <c r="U1637" t="s">
        <v>13276</v>
      </c>
      <c r="V1637" t="s">
        <v>4540</v>
      </c>
      <c r="Y1637">
        <v>9403208009</v>
      </c>
      <c r="Z1637" t="s">
        <v>18497</v>
      </c>
      <c r="AA1637" t="s">
        <v>9745</v>
      </c>
      <c r="AB1637">
        <v>6990</v>
      </c>
      <c r="AC1637">
        <v>5825</v>
      </c>
      <c r="AD1637" t="s">
        <v>1125</v>
      </c>
      <c r="AE1637">
        <v>0</v>
      </c>
      <c r="AF1637">
        <v>0</v>
      </c>
    </row>
    <row r="1638" spans="1:52" x14ac:dyDescent="0.3">
      <c r="A1638" t="s">
        <v>18498</v>
      </c>
      <c r="B1638" t="str">
        <f>"0001033.4"</f>
        <v>0001033.4</v>
      </c>
      <c r="C1638" t="s">
        <v>1189</v>
      </c>
      <c r="D1638" t="s">
        <v>1050</v>
      </c>
      <c r="E1638">
        <v>1750</v>
      </c>
      <c r="F1638">
        <v>735</v>
      </c>
      <c r="G1638">
        <v>220</v>
      </c>
      <c r="H1638">
        <v>170</v>
      </c>
      <c r="I1638">
        <v>60</v>
      </c>
      <c r="J1638">
        <v>110</v>
      </c>
      <c r="K1638" t="s">
        <v>1051</v>
      </c>
      <c r="L1638">
        <v>81</v>
      </c>
      <c r="M1638">
        <v>76.900000000000006</v>
      </c>
      <c r="N1638">
        <v>0.5</v>
      </c>
      <c r="O1638">
        <v>4610012354525</v>
      </c>
      <c r="P1638" t="s">
        <v>283</v>
      </c>
      <c r="Q1638" t="s">
        <v>88</v>
      </c>
      <c r="S1638">
        <v>10</v>
      </c>
      <c r="U1638" t="s">
        <v>18499</v>
      </c>
      <c r="V1638" t="s">
        <v>181</v>
      </c>
      <c r="Y1638">
        <v>9403500009</v>
      </c>
      <c r="Z1638" t="s">
        <v>18500</v>
      </c>
      <c r="AA1638" t="s">
        <v>9745</v>
      </c>
      <c r="AB1638">
        <v>12990</v>
      </c>
      <c r="AC1638">
        <v>10825</v>
      </c>
      <c r="AD1638" t="s">
        <v>1057</v>
      </c>
      <c r="AE1638">
        <v>0</v>
      </c>
      <c r="AF1638">
        <v>0</v>
      </c>
      <c r="AG1638" t="s">
        <v>18501</v>
      </c>
      <c r="AH1638" t="s">
        <v>18502</v>
      </c>
    </row>
    <row r="1639" spans="1:52" x14ac:dyDescent="0.3">
      <c r="A1639" t="s">
        <v>18503</v>
      </c>
      <c r="B1639" t="str">
        <f>"0003165-04"</f>
        <v>0003165-04</v>
      </c>
      <c r="C1639" t="s">
        <v>304</v>
      </c>
      <c r="D1639" t="s">
        <v>4256</v>
      </c>
      <c r="E1639">
        <v>1270</v>
      </c>
      <c r="F1639">
        <v>770</v>
      </c>
      <c r="G1639">
        <v>130</v>
      </c>
      <c r="H1639">
        <v>124</v>
      </c>
      <c r="I1639">
        <v>74</v>
      </c>
      <c r="J1639">
        <v>107</v>
      </c>
      <c r="K1639" t="s">
        <v>18504</v>
      </c>
      <c r="L1639">
        <v>20</v>
      </c>
      <c r="M1639">
        <v>17.5</v>
      </c>
      <c r="O1639">
        <v>4670130105652</v>
      </c>
      <c r="Q1639" t="s">
        <v>88</v>
      </c>
      <c r="S1639">
        <v>10</v>
      </c>
      <c r="U1639" t="s">
        <v>18505</v>
      </c>
      <c r="Z1639" t="s">
        <v>18506</v>
      </c>
      <c r="AA1639" t="s">
        <v>18507</v>
      </c>
      <c r="AB1639">
        <v>13620</v>
      </c>
      <c r="AC1639">
        <v>11350</v>
      </c>
      <c r="AD1639" t="s">
        <v>288</v>
      </c>
      <c r="AE1639">
        <v>0</v>
      </c>
      <c r="AF1639">
        <v>0</v>
      </c>
      <c r="AG1639" t="s">
        <v>18508</v>
      </c>
      <c r="AH1639" t="s">
        <v>18509</v>
      </c>
      <c r="AI1639" t="s">
        <v>18510</v>
      </c>
      <c r="AJ1639" t="s">
        <v>18511</v>
      </c>
      <c r="AK1639" t="s">
        <v>18512</v>
      </c>
      <c r="AL1639" t="s">
        <v>18513</v>
      </c>
      <c r="AM1639" t="s">
        <v>18514</v>
      </c>
      <c r="AN1639" t="s">
        <v>18515</v>
      </c>
      <c r="AO1639" t="s">
        <v>18516</v>
      </c>
      <c r="AP1639" t="s">
        <v>18517</v>
      </c>
      <c r="AQ1639" t="s">
        <v>18518</v>
      </c>
      <c r="AR1639" t="s">
        <v>18519</v>
      </c>
      <c r="AS1639" t="s">
        <v>18520</v>
      </c>
      <c r="AT1639" t="s">
        <v>18521</v>
      </c>
      <c r="AU1639" t="s">
        <v>18522</v>
      </c>
    </row>
    <row r="1640" spans="1:52" x14ac:dyDescent="0.3">
      <c r="A1640" t="s">
        <v>18523</v>
      </c>
      <c r="B1640" t="str">
        <f>"0002752.163"</f>
        <v>0002752.163</v>
      </c>
      <c r="C1640" t="s">
        <v>15282</v>
      </c>
      <c r="D1640" t="s">
        <v>4256</v>
      </c>
      <c r="E1640">
        <v>1587</v>
      </c>
      <c r="F1640">
        <v>484</v>
      </c>
      <c r="G1640">
        <v>200</v>
      </c>
      <c r="I1640">
        <v>70</v>
      </c>
      <c r="J1640">
        <v>175</v>
      </c>
      <c r="K1640">
        <v>0</v>
      </c>
      <c r="L1640" t="s">
        <v>18524</v>
      </c>
      <c r="M1640">
        <v>52.5</v>
      </c>
      <c r="N1640">
        <v>0.5</v>
      </c>
      <c r="O1640">
        <v>4670130103863</v>
      </c>
      <c r="Q1640" t="s">
        <v>1544</v>
      </c>
      <c r="R1640" t="s">
        <v>1869</v>
      </c>
      <c r="S1640">
        <v>20</v>
      </c>
      <c r="U1640" t="s">
        <v>18525</v>
      </c>
      <c r="V1640" t="s">
        <v>2103</v>
      </c>
      <c r="Y1640">
        <v>9403601001</v>
      </c>
      <c r="Z1640" t="s">
        <v>18526</v>
      </c>
      <c r="AA1640" t="s">
        <v>18527</v>
      </c>
      <c r="AB1640">
        <v>17990</v>
      </c>
      <c r="AC1640">
        <v>14992</v>
      </c>
      <c r="AD1640" t="s">
        <v>1539</v>
      </c>
      <c r="AE1640">
        <v>0</v>
      </c>
      <c r="AF1640">
        <v>0</v>
      </c>
      <c r="AG1640" t="s">
        <v>18528</v>
      </c>
      <c r="AH1640" t="s">
        <v>18529</v>
      </c>
      <c r="AI1640" t="s">
        <v>18530</v>
      </c>
      <c r="AJ1640" t="s">
        <v>18531</v>
      </c>
      <c r="AK1640" t="s">
        <v>18532</v>
      </c>
      <c r="AL1640" t="s">
        <v>18533</v>
      </c>
      <c r="AM1640" t="s">
        <v>18534</v>
      </c>
      <c r="AN1640" t="s">
        <v>18535</v>
      </c>
      <c r="AO1640" t="s">
        <v>18536</v>
      </c>
      <c r="AP1640" t="s">
        <v>18537</v>
      </c>
      <c r="AQ1640" t="s">
        <v>18538</v>
      </c>
    </row>
    <row r="1641" spans="1:52" x14ac:dyDescent="0.3">
      <c r="A1641" t="s">
        <v>18539</v>
      </c>
      <c r="B1641" t="str">
        <f>"0002753.163"</f>
        <v>0002753.163</v>
      </c>
      <c r="C1641" t="s">
        <v>15282</v>
      </c>
      <c r="D1641" t="s">
        <v>4256</v>
      </c>
      <c r="E1641">
        <v>1740</v>
      </c>
      <c r="F1641">
        <v>558</v>
      </c>
      <c r="G1641">
        <v>235</v>
      </c>
      <c r="I1641">
        <v>90</v>
      </c>
      <c r="J1641">
        <v>190</v>
      </c>
      <c r="K1641">
        <v>0</v>
      </c>
      <c r="L1641" t="s">
        <v>18540</v>
      </c>
      <c r="M1641">
        <v>71.8</v>
      </c>
      <c r="N1641">
        <v>0.33300000000000002</v>
      </c>
      <c r="O1641">
        <v>4670130103887</v>
      </c>
      <c r="Q1641" t="s">
        <v>1544</v>
      </c>
      <c r="R1641" t="s">
        <v>1869</v>
      </c>
      <c r="S1641">
        <v>20</v>
      </c>
      <c r="U1641" t="s">
        <v>18541</v>
      </c>
      <c r="V1641" t="s">
        <v>2103</v>
      </c>
      <c r="Y1641">
        <v>9403601001</v>
      </c>
      <c r="Z1641" t="s">
        <v>18542</v>
      </c>
      <c r="AA1641" t="s">
        <v>18543</v>
      </c>
      <c r="AB1641">
        <v>22990</v>
      </c>
      <c r="AC1641">
        <v>19158</v>
      </c>
      <c r="AD1641" t="s">
        <v>1539</v>
      </c>
      <c r="AE1641">
        <v>0</v>
      </c>
      <c r="AF1641">
        <v>0</v>
      </c>
      <c r="AG1641" t="s">
        <v>18544</v>
      </c>
      <c r="AH1641" t="s">
        <v>18545</v>
      </c>
      <c r="AI1641" t="s">
        <v>18546</v>
      </c>
      <c r="AJ1641" t="s">
        <v>18547</v>
      </c>
      <c r="AK1641" t="s">
        <v>18548</v>
      </c>
      <c r="AL1641" t="s">
        <v>18549</v>
      </c>
      <c r="AM1641" t="s">
        <v>18550</v>
      </c>
      <c r="AN1641" t="s">
        <v>18551</v>
      </c>
      <c r="AO1641" t="s">
        <v>18552</v>
      </c>
      <c r="AP1641" t="s">
        <v>18553</v>
      </c>
    </row>
    <row r="1642" spans="1:52" x14ac:dyDescent="0.3">
      <c r="A1642" t="s">
        <v>18554</v>
      </c>
      <c r="B1642" t="str">
        <f>"0004289-1"</f>
        <v>0004289-1</v>
      </c>
      <c r="C1642" t="s">
        <v>144</v>
      </c>
      <c r="E1642">
        <v>1300</v>
      </c>
      <c r="F1642">
        <v>560</v>
      </c>
      <c r="G1642">
        <v>160</v>
      </c>
      <c r="K1642">
        <v>0</v>
      </c>
      <c r="L1642" s="2">
        <v>12905</v>
      </c>
      <c r="M1642">
        <v>5.3</v>
      </c>
      <c r="O1642">
        <v>4630035402485</v>
      </c>
      <c r="Q1642" t="s">
        <v>88</v>
      </c>
      <c r="S1642">
        <v>20</v>
      </c>
      <c r="U1642" t="s">
        <v>5544</v>
      </c>
      <c r="V1642" t="s">
        <v>181</v>
      </c>
      <c r="Y1642">
        <v>9401710009</v>
      </c>
      <c r="Z1642" t="s">
        <v>18555</v>
      </c>
      <c r="AA1642" t="s">
        <v>9745</v>
      </c>
      <c r="AB1642">
        <v>3150</v>
      </c>
      <c r="AC1642">
        <v>2625</v>
      </c>
      <c r="AD1642" t="s">
        <v>101</v>
      </c>
      <c r="AE1642">
        <v>0</v>
      </c>
      <c r="AF1642">
        <v>0</v>
      </c>
    </row>
    <row r="1643" spans="1:52" x14ac:dyDescent="0.3">
      <c r="A1643" t="s">
        <v>18556</v>
      </c>
      <c r="B1643" t="str">
        <f>"0002571.165"</f>
        <v>0002571.165</v>
      </c>
      <c r="C1643" t="s">
        <v>16936</v>
      </c>
      <c r="D1643" t="s">
        <v>4256</v>
      </c>
      <c r="E1643">
        <v>1280</v>
      </c>
      <c r="F1643">
        <v>780</v>
      </c>
      <c r="G1643">
        <v>180</v>
      </c>
      <c r="H1643">
        <v>130</v>
      </c>
      <c r="I1643">
        <v>65</v>
      </c>
      <c r="J1643">
        <v>100</v>
      </c>
      <c r="K1643" t="s">
        <v>15341</v>
      </c>
      <c r="L1643" s="1">
        <v>45898</v>
      </c>
      <c r="M1643">
        <v>26.5</v>
      </c>
      <c r="O1643">
        <v>4670130102361</v>
      </c>
      <c r="Q1643" t="s">
        <v>1544</v>
      </c>
      <c r="R1643" t="s">
        <v>15263</v>
      </c>
      <c r="S1643">
        <v>10</v>
      </c>
      <c r="U1643" t="s">
        <v>15581</v>
      </c>
      <c r="V1643" t="s">
        <v>1054</v>
      </c>
      <c r="Y1643">
        <v>9403500009</v>
      </c>
      <c r="Z1643" t="s">
        <v>18557</v>
      </c>
      <c r="AA1643" t="s">
        <v>18558</v>
      </c>
      <c r="AB1643">
        <v>14669</v>
      </c>
      <c r="AC1643">
        <v>12224</v>
      </c>
      <c r="AD1643" t="s">
        <v>288</v>
      </c>
      <c r="AE1643">
        <v>0</v>
      </c>
      <c r="AF1643">
        <v>0</v>
      </c>
      <c r="AG1643" t="s">
        <v>18559</v>
      </c>
      <c r="AH1643" t="s">
        <v>18560</v>
      </c>
      <c r="AI1643" t="s">
        <v>18561</v>
      </c>
      <c r="AJ1643" t="s">
        <v>18562</v>
      </c>
      <c r="AK1643" t="s">
        <v>18563</v>
      </c>
      <c r="AL1643" t="s">
        <v>18564</v>
      </c>
      <c r="AM1643" t="s">
        <v>18565</v>
      </c>
      <c r="AN1643" t="s">
        <v>18566</v>
      </c>
      <c r="AO1643" t="s">
        <v>18567</v>
      </c>
      <c r="AP1643" t="s">
        <v>18568</v>
      </c>
      <c r="AQ1643" t="s">
        <v>18569</v>
      </c>
      <c r="AR1643" t="s">
        <v>18570</v>
      </c>
      <c r="AS1643" t="s">
        <v>18571</v>
      </c>
      <c r="AT1643" t="s">
        <v>18572</v>
      </c>
    </row>
    <row r="1644" spans="1:52" x14ac:dyDescent="0.3">
      <c r="A1644" t="s">
        <v>18573</v>
      </c>
      <c r="B1644" t="str">
        <f>"0002801.9"</f>
        <v>0002801.9</v>
      </c>
      <c r="C1644" t="s">
        <v>304</v>
      </c>
      <c r="D1644" t="s">
        <v>1050</v>
      </c>
      <c r="E1644">
        <v>880</v>
      </c>
      <c r="F1644">
        <v>585</v>
      </c>
      <c r="G1644">
        <v>165</v>
      </c>
      <c r="I1644">
        <v>80</v>
      </c>
      <c r="J1644">
        <v>92</v>
      </c>
      <c r="K1644">
        <v>0</v>
      </c>
      <c r="L1644">
        <v>40</v>
      </c>
      <c r="M1644">
        <v>39</v>
      </c>
      <c r="O1644">
        <v>4670130105546</v>
      </c>
      <c r="Q1644" t="s">
        <v>88</v>
      </c>
      <c r="S1644">
        <v>20</v>
      </c>
      <c r="U1644" t="s">
        <v>18574</v>
      </c>
      <c r="V1644" t="s">
        <v>1122</v>
      </c>
      <c r="Y1644">
        <v>9403601001</v>
      </c>
      <c r="Z1644" t="s">
        <v>18575</v>
      </c>
      <c r="AA1644" t="s">
        <v>18576</v>
      </c>
      <c r="AB1644">
        <v>8200</v>
      </c>
      <c r="AC1644">
        <v>6833</v>
      </c>
      <c r="AD1644" t="s">
        <v>1125</v>
      </c>
      <c r="AE1644">
        <v>0</v>
      </c>
      <c r="AF1644">
        <v>0</v>
      </c>
      <c r="AG1644" t="s">
        <v>18577</v>
      </c>
      <c r="AH1644" t="s">
        <v>18578</v>
      </c>
      <c r="AI1644" t="s">
        <v>18579</v>
      </c>
      <c r="AJ1644" t="s">
        <v>18580</v>
      </c>
      <c r="AK1644" t="s">
        <v>18581</v>
      </c>
      <c r="AL1644" t="s">
        <v>18582</v>
      </c>
      <c r="AM1644" t="s">
        <v>18583</v>
      </c>
      <c r="AN1644" t="s">
        <v>18584</v>
      </c>
      <c r="AO1644" t="s">
        <v>18585</v>
      </c>
      <c r="AP1644" t="s">
        <v>18586</v>
      </c>
      <c r="AQ1644" t="s">
        <v>18587</v>
      </c>
      <c r="AR1644" t="s">
        <v>18588</v>
      </c>
      <c r="AS1644" t="s">
        <v>18589</v>
      </c>
      <c r="AT1644" t="s">
        <v>18590</v>
      </c>
      <c r="AU1644" t="s">
        <v>18591</v>
      </c>
      <c r="AV1644" t="s">
        <v>18592</v>
      </c>
      <c r="AW1644" t="s">
        <v>18593</v>
      </c>
      <c r="AX1644" t="s">
        <v>18594</v>
      </c>
      <c r="AY1644" t="s">
        <v>18595</v>
      </c>
    </row>
    <row r="1645" spans="1:52" x14ac:dyDescent="0.3">
      <c r="A1645" t="s">
        <v>18596</v>
      </c>
      <c r="B1645" t="str">
        <f>"0002801.9.16"</f>
        <v>0002801.9.16</v>
      </c>
      <c r="C1645" t="s">
        <v>304</v>
      </c>
      <c r="D1645" t="s">
        <v>1050</v>
      </c>
      <c r="E1645">
        <v>880</v>
      </c>
      <c r="F1645">
        <v>585</v>
      </c>
      <c r="G1645">
        <v>165</v>
      </c>
      <c r="I1645">
        <v>80</v>
      </c>
      <c r="J1645">
        <v>92</v>
      </c>
      <c r="K1645">
        <v>0</v>
      </c>
      <c r="L1645">
        <v>40</v>
      </c>
      <c r="M1645">
        <v>39</v>
      </c>
      <c r="O1645">
        <v>4670130105553</v>
      </c>
      <c r="Q1645" t="s">
        <v>88</v>
      </c>
      <c r="S1645">
        <v>20</v>
      </c>
      <c r="U1645" t="s">
        <v>18574</v>
      </c>
      <c r="V1645" t="s">
        <v>1122</v>
      </c>
      <c r="Y1645">
        <v>9403601001</v>
      </c>
      <c r="Z1645" t="s">
        <v>18597</v>
      </c>
      <c r="AA1645" t="s">
        <v>18598</v>
      </c>
      <c r="AB1645">
        <v>8500</v>
      </c>
      <c r="AC1645">
        <v>7083</v>
      </c>
      <c r="AD1645" t="s">
        <v>1125</v>
      </c>
      <c r="AE1645">
        <v>0</v>
      </c>
      <c r="AF1645">
        <v>2</v>
      </c>
      <c r="AG1645" t="s">
        <v>18599</v>
      </c>
      <c r="AH1645" t="s">
        <v>18600</v>
      </c>
      <c r="AI1645" t="s">
        <v>18601</v>
      </c>
      <c r="AJ1645" t="s">
        <v>18602</v>
      </c>
      <c r="AK1645" t="s">
        <v>18603</v>
      </c>
      <c r="AL1645" t="s">
        <v>18604</v>
      </c>
      <c r="AM1645" t="s">
        <v>18605</v>
      </c>
      <c r="AN1645" t="s">
        <v>18606</v>
      </c>
      <c r="AO1645" t="s">
        <v>18607</v>
      </c>
      <c r="AP1645" t="s">
        <v>18608</v>
      </c>
      <c r="AQ1645" t="s">
        <v>18609</v>
      </c>
      <c r="AR1645" t="s">
        <v>18610</v>
      </c>
      <c r="AS1645" t="s">
        <v>18611</v>
      </c>
      <c r="AT1645" t="s">
        <v>18612</v>
      </c>
      <c r="AU1645" t="s">
        <v>18613</v>
      </c>
      <c r="AV1645" t="s">
        <v>18614</v>
      </c>
      <c r="AW1645" t="s">
        <v>18615</v>
      </c>
      <c r="AX1645" t="s">
        <v>18616</v>
      </c>
      <c r="AY1645" t="s">
        <v>18617</v>
      </c>
    </row>
    <row r="1646" spans="1:52" x14ac:dyDescent="0.3">
      <c r="A1646" t="s">
        <v>18618</v>
      </c>
      <c r="B1646" t="str">
        <f>"0002801.9.18"</f>
        <v>0002801.9.18</v>
      </c>
      <c r="C1646" t="s">
        <v>304</v>
      </c>
      <c r="D1646" t="s">
        <v>1050</v>
      </c>
      <c r="E1646">
        <v>880</v>
      </c>
      <c r="F1646">
        <v>585</v>
      </c>
      <c r="G1646">
        <v>165</v>
      </c>
      <c r="I1646">
        <v>80</v>
      </c>
      <c r="J1646">
        <v>92</v>
      </c>
      <c r="K1646">
        <v>0</v>
      </c>
      <c r="L1646">
        <v>40</v>
      </c>
      <c r="M1646">
        <v>39</v>
      </c>
      <c r="O1646">
        <v>4670130105577</v>
      </c>
      <c r="Q1646" t="s">
        <v>88</v>
      </c>
      <c r="S1646">
        <v>20</v>
      </c>
      <c r="U1646" t="s">
        <v>18574</v>
      </c>
      <c r="V1646" t="s">
        <v>1122</v>
      </c>
      <c r="Y1646">
        <v>9403601001</v>
      </c>
      <c r="Z1646" t="s">
        <v>18619</v>
      </c>
      <c r="AA1646" t="s">
        <v>18620</v>
      </c>
      <c r="AB1646">
        <v>8500</v>
      </c>
      <c r="AC1646">
        <v>7083</v>
      </c>
      <c r="AD1646" t="s">
        <v>1125</v>
      </c>
      <c r="AE1646">
        <v>0</v>
      </c>
      <c r="AF1646">
        <v>0</v>
      </c>
      <c r="AG1646" t="s">
        <v>18621</v>
      </c>
      <c r="AH1646" t="s">
        <v>18622</v>
      </c>
      <c r="AI1646" t="s">
        <v>18623</v>
      </c>
      <c r="AJ1646" t="s">
        <v>18624</v>
      </c>
      <c r="AK1646" t="s">
        <v>18625</v>
      </c>
      <c r="AL1646" t="s">
        <v>18626</v>
      </c>
      <c r="AM1646" t="s">
        <v>18627</v>
      </c>
      <c r="AN1646" t="s">
        <v>18628</v>
      </c>
      <c r="AO1646" t="s">
        <v>18629</v>
      </c>
      <c r="AP1646" t="s">
        <v>18630</v>
      </c>
      <c r="AQ1646" t="s">
        <v>18631</v>
      </c>
      <c r="AR1646" t="s">
        <v>18632</v>
      </c>
      <c r="AS1646" t="s">
        <v>18633</v>
      </c>
      <c r="AT1646" t="s">
        <v>18634</v>
      </c>
      <c r="AU1646" t="s">
        <v>18635</v>
      </c>
      <c r="AV1646" t="s">
        <v>18636</v>
      </c>
      <c r="AW1646" t="s">
        <v>18637</v>
      </c>
      <c r="AX1646" t="s">
        <v>18638</v>
      </c>
      <c r="AY1646" t="s">
        <v>18639</v>
      </c>
    </row>
    <row r="1647" spans="1:52" x14ac:dyDescent="0.3">
      <c r="A1647" t="s">
        <v>18640</v>
      </c>
      <c r="B1647" t="str">
        <f>"0002801.9.19"</f>
        <v>0002801.9.19</v>
      </c>
      <c r="C1647" t="s">
        <v>304</v>
      </c>
      <c r="D1647" t="s">
        <v>1050</v>
      </c>
      <c r="E1647">
        <v>880</v>
      </c>
      <c r="F1647">
        <v>585</v>
      </c>
      <c r="G1647">
        <v>165</v>
      </c>
      <c r="I1647">
        <v>80</v>
      </c>
      <c r="J1647">
        <v>92</v>
      </c>
      <c r="K1647">
        <v>0</v>
      </c>
      <c r="L1647">
        <v>40</v>
      </c>
      <c r="M1647">
        <v>39</v>
      </c>
      <c r="O1647">
        <v>4670130105584</v>
      </c>
      <c r="Q1647" t="s">
        <v>88</v>
      </c>
      <c r="S1647">
        <v>20</v>
      </c>
      <c r="U1647" t="s">
        <v>18574</v>
      </c>
      <c r="V1647" t="s">
        <v>1122</v>
      </c>
      <c r="Y1647">
        <v>9403601001</v>
      </c>
      <c r="Z1647" t="s">
        <v>18641</v>
      </c>
      <c r="AA1647" t="s">
        <v>18642</v>
      </c>
      <c r="AB1647">
        <v>8500</v>
      </c>
      <c r="AC1647">
        <v>7083</v>
      </c>
      <c r="AD1647" t="s">
        <v>1125</v>
      </c>
      <c r="AE1647">
        <v>0</v>
      </c>
      <c r="AF1647">
        <v>0</v>
      </c>
      <c r="AG1647" t="s">
        <v>18643</v>
      </c>
      <c r="AH1647" t="s">
        <v>18644</v>
      </c>
      <c r="AI1647" t="s">
        <v>18645</v>
      </c>
      <c r="AJ1647" t="s">
        <v>18646</v>
      </c>
      <c r="AK1647" t="s">
        <v>18647</v>
      </c>
      <c r="AL1647" t="s">
        <v>18648</v>
      </c>
      <c r="AM1647" t="s">
        <v>18649</v>
      </c>
      <c r="AN1647" t="s">
        <v>18650</v>
      </c>
      <c r="AO1647" t="s">
        <v>18651</v>
      </c>
      <c r="AP1647" t="s">
        <v>18652</v>
      </c>
      <c r="AQ1647" t="s">
        <v>18653</v>
      </c>
      <c r="AR1647" t="s">
        <v>18654</v>
      </c>
      <c r="AS1647" t="s">
        <v>18655</v>
      </c>
      <c r="AT1647" t="s">
        <v>18656</v>
      </c>
      <c r="AU1647" t="s">
        <v>18657</v>
      </c>
      <c r="AV1647" t="s">
        <v>18658</v>
      </c>
      <c r="AW1647" t="s">
        <v>18659</v>
      </c>
      <c r="AX1647" t="s">
        <v>18660</v>
      </c>
      <c r="AY1647" t="s">
        <v>18661</v>
      </c>
    </row>
    <row r="1648" spans="1:52" x14ac:dyDescent="0.3">
      <c r="A1648" t="s">
        <v>18662</v>
      </c>
      <c r="B1648" t="str">
        <f>"0002759.165"</f>
        <v>0002759.165</v>
      </c>
      <c r="C1648" t="s">
        <v>16936</v>
      </c>
      <c r="D1648" t="s">
        <v>1050</v>
      </c>
      <c r="E1648">
        <v>1510</v>
      </c>
      <c r="F1648">
        <v>835</v>
      </c>
      <c r="G1648">
        <v>140</v>
      </c>
      <c r="K1648">
        <v>0</v>
      </c>
      <c r="L1648">
        <v>58</v>
      </c>
      <c r="M1648">
        <v>56</v>
      </c>
      <c r="N1648">
        <v>0.5</v>
      </c>
      <c r="O1648">
        <v>4670130104983</v>
      </c>
      <c r="Q1648" t="s">
        <v>88</v>
      </c>
      <c r="S1648">
        <v>20</v>
      </c>
      <c r="U1648" t="s">
        <v>18663</v>
      </c>
      <c r="V1648" t="s">
        <v>1122</v>
      </c>
      <c r="Y1648">
        <v>9403500001</v>
      </c>
      <c r="Z1648" t="s">
        <v>18664</v>
      </c>
      <c r="AA1648" t="s">
        <v>18665</v>
      </c>
      <c r="AB1648">
        <v>10900</v>
      </c>
      <c r="AC1648">
        <v>9083</v>
      </c>
      <c r="AD1648" t="s">
        <v>1057</v>
      </c>
      <c r="AE1648">
        <v>0</v>
      </c>
      <c r="AF1648">
        <v>0</v>
      </c>
      <c r="AG1648" t="s">
        <v>18666</v>
      </c>
      <c r="AH1648" t="s">
        <v>18667</v>
      </c>
      <c r="AI1648" t="s">
        <v>18668</v>
      </c>
      <c r="AJ1648" t="s">
        <v>18669</v>
      </c>
      <c r="AK1648" t="s">
        <v>18670</v>
      </c>
      <c r="AL1648" t="s">
        <v>18671</v>
      </c>
      <c r="AM1648" t="s">
        <v>18672</v>
      </c>
      <c r="AN1648" t="s">
        <v>18673</v>
      </c>
      <c r="AO1648" t="s">
        <v>18674</v>
      </c>
      <c r="AP1648" t="s">
        <v>18675</v>
      </c>
      <c r="AQ1648" t="s">
        <v>18676</v>
      </c>
      <c r="AR1648" t="s">
        <v>18677</v>
      </c>
      <c r="AS1648" t="s">
        <v>18678</v>
      </c>
      <c r="AT1648" t="s">
        <v>18679</v>
      </c>
      <c r="AU1648" t="s">
        <v>18680</v>
      </c>
      <c r="AV1648" t="s">
        <v>18681</v>
      </c>
      <c r="AW1648" t="s">
        <v>18682</v>
      </c>
      <c r="AX1648" t="s">
        <v>18683</v>
      </c>
      <c r="AY1648" t="s">
        <v>18684</v>
      </c>
      <c r="AZ1648" t="s">
        <v>18685</v>
      </c>
    </row>
    <row r="1649" spans="1:62" x14ac:dyDescent="0.3">
      <c r="A1649" t="s">
        <v>18686</v>
      </c>
      <c r="B1649" t="str">
        <f>"0002759.31"</f>
        <v>0002759.31</v>
      </c>
      <c r="C1649" t="s">
        <v>4091</v>
      </c>
      <c r="D1649" t="s">
        <v>1050</v>
      </c>
      <c r="E1649">
        <v>1510</v>
      </c>
      <c r="F1649">
        <v>835</v>
      </c>
      <c r="G1649">
        <v>140</v>
      </c>
      <c r="K1649">
        <v>0</v>
      </c>
      <c r="L1649">
        <v>58</v>
      </c>
      <c r="M1649">
        <v>56</v>
      </c>
      <c r="N1649">
        <v>0.5</v>
      </c>
      <c r="O1649">
        <v>4670130104990</v>
      </c>
      <c r="Q1649" t="s">
        <v>88</v>
      </c>
      <c r="S1649">
        <v>20</v>
      </c>
      <c r="U1649" t="s">
        <v>18663</v>
      </c>
      <c r="V1649" t="s">
        <v>1122</v>
      </c>
      <c r="Y1649">
        <v>9403500001</v>
      </c>
      <c r="Z1649" t="s">
        <v>18687</v>
      </c>
      <c r="AA1649" t="s">
        <v>18688</v>
      </c>
      <c r="AB1649">
        <v>13990</v>
      </c>
      <c r="AC1649">
        <v>11658</v>
      </c>
      <c r="AD1649" t="s">
        <v>1057</v>
      </c>
      <c r="AE1649">
        <v>0</v>
      </c>
      <c r="AF1649">
        <v>0</v>
      </c>
      <c r="AG1649" t="s">
        <v>18689</v>
      </c>
      <c r="AH1649" t="s">
        <v>18690</v>
      </c>
      <c r="AI1649" t="s">
        <v>18691</v>
      </c>
      <c r="AJ1649" t="s">
        <v>18692</v>
      </c>
      <c r="AK1649" t="s">
        <v>18693</v>
      </c>
      <c r="AL1649" t="s">
        <v>18694</v>
      </c>
      <c r="AM1649" t="s">
        <v>18695</v>
      </c>
      <c r="AN1649" t="s">
        <v>18696</v>
      </c>
      <c r="AO1649" t="s">
        <v>18697</v>
      </c>
      <c r="AP1649" t="s">
        <v>18698</v>
      </c>
      <c r="AQ1649" t="s">
        <v>18699</v>
      </c>
      <c r="AR1649" t="s">
        <v>18700</v>
      </c>
      <c r="AS1649" t="s">
        <v>18701</v>
      </c>
      <c r="AT1649" t="s">
        <v>18702</v>
      </c>
      <c r="AU1649" t="s">
        <v>18703</v>
      </c>
      <c r="AV1649" t="s">
        <v>18704</v>
      </c>
      <c r="AW1649" t="s">
        <v>18705</v>
      </c>
      <c r="AX1649" t="s">
        <v>18706</v>
      </c>
      <c r="AY1649" t="s">
        <v>18707</v>
      </c>
      <c r="AZ1649" t="s">
        <v>18708</v>
      </c>
      <c r="BA1649" t="s">
        <v>18709</v>
      </c>
      <c r="BB1649" t="s">
        <v>18710</v>
      </c>
      <c r="BC1649" t="s">
        <v>18711</v>
      </c>
    </row>
    <row r="1650" spans="1:62" x14ac:dyDescent="0.3">
      <c r="A1650" t="s">
        <v>18712</v>
      </c>
      <c r="B1650" t="str">
        <f>"0002786.9"</f>
        <v>0002786.9</v>
      </c>
      <c r="C1650" t="s">
        <v>304</v>
      </c>
      <c r="D1650" t="s">
        <v>4256</v>
      </c>
      <c r="E1650">
        <v>860</v>
      </c>
      <c r="F1650">
        <v>350</v>
      </c>
      <c r="G1650">
        <v>170</v>
      </c>
      <c r="H1650">
        <v>165</v>
      </c>
      <c r="I1650">
        <v>88</v>
      </c>
      <c r="J1650">
        <v>58</v>
      </c>
      <c r="K1650" t="s">
        <v>18713</v>
      </c>
      <c r="L1650">
        <v>22</v>
      </c>
      <c r="M1650">
        <v>21</v>
      </c>
      <c r="O1650">
        <v>4670130104976</v>
      </c>
      <c r="Q1650" t="s">
        <v>1544</v>
      </c>
      <c r="R1650" t="s">
        <v>1869</v>
      </c>
      <c r="S1650">
        <v>20</v>
      </c>
      <c r="U1650" t="s">
        <v>18714</v>
      </c>
      <c r="V1650" t="s">
        <v>1122</v>
      </c>
      <c r="Y1650">
        <v>9403500009</v>
      </c>
      <c r="Z1650" t="s">
        <v>18715</v>
      </c>
      <c r="AA1650" t="s">
        <v>18716</v>
      </c>
      <c r="AB1650">
        <v>7990</v>
      </c>
      <c r="AC1650">
        <v>6658</v>
      </c>
      <c r="AD1650" t="s">
        <v>2521</v>
      </c>
      <c r="AE1650">
        <v>0</v>
      </c>
      <c r="AF1650">
        <v>0</v>
      </c>
      <c r="AG1650" t="s">
        <v>18717</v>
      </c>
      <c r="AH1650" t="s">
        <v>18718</v>
      </c>
      <c r="AI1650" t="s">
        <v>18719</v>
      </c>
      <c r="AJ1650" t="s">
        <v>18720</v>
      </c>
      <c r="AK1650" t="s">
        <v>18721</v>
      </c>
      <c r="AL1650" t="s">
        <v>18722</v>
      </c>
      <c r="AM1650" t="s">
        <v>18723</v>
      </c>
      <c r="AN1650" t="s">
        <v>18724</v>
      </c>
      <c r="AO1650" t="s">
        <v>18725</v>
      </c>
      <c r="AP1650" t="s">
        <v>18726</v>
      </c>
      <c r="AQ1650" t="s">
        <v>18727</v>
      </c>
      <c r="AR1650" t="s">
        <v>18728</v>
      </c>
      <c r="AS1650" t="s">
        <v>18729</v>
      </c>
      <c r="AT1650" t="s">
        <v>18730</v>
      </c>
    </row>
    <row r="1651" spans="1:62" x14ac:dyDescent="0.3">
      <c r="A1651" t="s">
        <v>18731</v>
      </c>
      <c r="B1651" t="str">
        <f>"0002793.9"</f>
        <v>0002793.9</v>
      </c>
      <c r="C1651" t="s">
        <v>304</v>
      </c>
      <c r="D1651" t="s">
        <v>4256</v>
      </c>
      <c r="E1651">
        <v>2050</v>
      </c>
      <c r="F1651">
        <v>1065</v>
      </c>
      <c r="G1651">
        <v>355</v>
      </c>
      <c r="I1651">
        <v>175</v>
      </c>
      <c r="J1651">
        <v>101</v>
      </c>
      <c r="K1651">
        <v>0</v>
      </c>
      <c r="L1651" t="s">
        <v>18732</v>
      </c>
      <c r="M1651">
        <v>110.2</v>
      </c>
      <c r="N1651">
        <v>0.25</v>
      </c>
      <c r="O1651">
        <v>4670130105614</v>
      </c>
      <c r="Q1651" t="s">
        <v>1544</v>
      </c>
      <c r="R1651" t="s">
        <v>1869</v>
      </c>
      <c r="S1651">
        <v>10</v>
      </c>
      <c r="U1651" t="s">
        <v>18733</v>
      </c>
      <c r="V1651" t="s">
        <v>1122</v>
      </c>
      <c r="Y1651">
        <v>9403500009</v>
      </c>
      <c r="Z1651" t="s">
        <v>18734</v>
      </c>
      <c r="AA1651" t="s">
        <v>18735</v>
      </c>
      <c r="AB1651">
        <v>24990</v>
      </c>
      <c r="AC1651">
        <v>20825</v>
      </c>
      <c r="AD1651" t="s">
        <v>1057</v>
      </c>
      <c r="AE1651">
        <v>0</v>
      </c>
      <c r="AF1651">
        <v>0</v>
      </c>
      <c r="AG1651" t="s">
        <v>18736</v>
      </c>
      <c r="AH1651" t="s">
        <v>18737</v>
      </c>
      <c r="AI1651" t="s">
        <v>18738</v>
      </c>
      <c r="AJ1651" t="s">
        <v>18739</v>
      </c>
      <c r="AK1651" t="s">
        <v>18740</v>
      </c>
      <c r="AL1651" t="s">
        <v>18741</v>
      </c>
      <c r="AM1651" t="s">
        <v>18742</v>
      </c>
      <c r="AN1651" t="s">
        <v>18743</v>
      </c>
      <c r="AO1651" t="s">
        <v>18744</v>
      </c>
      <c r="AP1651" t="s">
        <v>18745</v>
      </c>
      <c r="AQ1651" t="s">
        <v>18746</v>
      </c>
      <c r="AR1651" t="s">
        <v>18747</v>
      </c>
      <c r="AS1651" t="s">
        <v>18748</v>
      </c>
      <c r="AT1651" t="s">
        <v>18749</v>
      </c>
      <c r="AU1651" t="s">
        <v>18750</v>
      </c>
      <c r="AV1651" t="s">
        <v>18751</v>
      </c>
      <c r="AW1651" t="s">
        <v>18752</v>
      </c>
      <c r="AX1651" t="s">
        <v>18753</v>
      </c>
      <c r="AY1651" t="s">
        <v>18754</v>
      </c>
      <c r="AZ1651" t="s">
        <v>18755</v>
      </c>
      <c r="BA1651" t="s">
        <v>18756</v>
      </c>
      <c r="BB1651" t="s">
        <v>18757</v>
      </c>
      <c r="BC1651" t="s">
        <v>18758</v>
      </c>
      <c r="BD1651" t="s">
        <v>18759</v>
      </c>
      <c r="BE1651" t="s">
        <v>18760</v>
      </c>
      <c r="BF1651" t="s">
        <v>18761</v>
      </c>
      <c r="BG1651" t="s">
        <v>18762</v>
      </c>
      <c r="BH1651" t="s">
        <v>18763</v>
      </c>
      <c r="BI1651" t="s">
        <v>18764</v>
      </c>
      <c r="BJ1651" t="s">
        <v>18765</v>
      </c>
    </row>
    <row r="1652" spans="1:62" x14ac:dyDescent="0.3">
      <c r="A1652" t="s">
        <v>18766</v>
      </c>
      <c r="B1652" t="str">
        <f>"0002792.9"</f>
        <v>0002792.9</v>
      </c>
      <c r="C1652" t="s">
        <v>304</v>
      </c>
      <c r="D1652" t="s">
        <v>4256</v>
      </c>
      <c r="E1652">
        <v>1260</v>
      </c>
      <c r="F1652">
        <v>1065</v>
      </c>
      <c r="G1652">
        <v>280</v>
      </c>
      <c r="I1652">
        <v>175</v>
      </c>
      <c r="J1652">
        <v>101</v>
      </c>
      <c r="K1652">
        <v>0</v>
      </c>
      <c r="L1652" t="s">
        <v>18767</v>
      </c>
      <c r="M1652">
        <v>82.7</v>
      </c>
      <c r="N1652">
        <v>0.33300000000000002</v>
      </c>
      <c r="O1652">
        <v>4670130105607</v>
      </c>
      <c r="Q1652" t="s">
        <v>1544</v>
      </c>
      <c r="R1652" t="s">
        <v>1869</v>
      </c>
      <c r="S1652">
        <v>10</v>
      </c>
      <c r="U1652" t="s">
        <v>18768</v>
      </c>
      <c r="V1652" t="s">
        <v>1122</v>
      </c>
      <c r="Y1652">
        <v>9403500009</v>
      </c>
      <c r="Z1652" t="s">
        <v>18769</v>
      </c>
      <c r="AA1652" t="s">
        <v>18770</v>
      </c>
      <c r="AB1652">
        <v>16490</v>
      </c>
      <c r="AC1652">
        <v>13742</v>
      </c>
      <c r="AD1652" t="s">
        <v>1057</v>
      </c>
      <c r="AE1652">
        <v>0</v>
      </c>
      <c r="AF1652">
        <v>0</v>
      </c>
      <c r="AG1652" t="s">
        <v>18771</v>
      </c>
      <c r="AH1652" t="s">
        <v>18772</v>
      </c>
      <c r="AI1652" t="s">
        <v>18773</v>
      </c>
      <c r="AJ1652" t="s">
        <v>18774</v>
      </c>
      <c r="AK1652" t="s">
        <v>18775</v>
      </c>
      <c r="AL1652" t="s">
        <v>18776</v>
      </c>
      <c r="AM1652" t="s">
        <v>18777</v>
      </c>
      <c r="AN1652" t="s">
        <v>18778</v>
      </c>
      <c r="AO1652" t="s">
        <v>18779</v>
      </c>
      <c r="AP1652" t="s">
        <v>18780</v>
      </c>
      <c r="AQ1652" t="s">
        <v>18781</v>
      </c>
      <c r="AR1652" t="s">
        <v>18782</v>
      </c>
      <c r="AS1652" t="s">
        <v>18783</v>
      </c>
      <c r="AT1652" t="s">
        <v>18784</v>
      </c>
      <c r="AU1652" t="s">
        <v>18785</v>
      </c>
      <c r="AV1652" t="s">
        <v>18786</v>
      </c>
      <c r="AW1652" t="s">
        <v>18787</v>
      </c>
      <c r="AX1652" t="s">
        <v>18788</v>
      </c>
      <c r="AY1652" t="s">
        <v>18789</v>
      </c>
      <c r="AZ1652" t="s">
        <v>18790</v>
      </c>
      <c r="BA1652" t="s">
        <v>18791</v>
      </c>
      <c r="BB1652" t="s">
        <v>18792</v>
      </c>
      <c r="BC1652" t="s">
        <v>18793</v>
      </c>
      <c r="BD1652" t="s">
        <v>18794</v>
      </c>
    </row>
    <row r="1653" spans="1:62" x14ac:dyDescent="0.3">
      <c r="A1653" t="s">
        <v>18795</v>
      </c>
      <c r="B1653" t="str">
        <f>"0002795.9"</f>
        <v>0002795.9</v>
      </c>
      <c r="C1653" t="s">
        <v>304</v>
      </c>
      <c r="D1653" t="s">
        <v>1050</v>
      </c>
      <c r="E1653">
        <v>605</v>
      </c>
      <c r="F1653">
        <v>460</v>
      </c>
      <c r="G1653">
        <v>130</v>
      </c>
      <c r="I1653">
        <v>40</v>
      </c>
      <c r="J1653">
        <v>56</v>
      </c>
      <c r="K1653">
        <v>0</v>
      </c>
      <c r="L1653" s="1">
        <v>45792</v>
      </c>
      <c r="M1653">
        <v>15</v>
      </c>
      <c r="O1653">
        <v>4670130105621</v>
      </c>
      <c r="Q1653" t="s">
        <v>1544</v>
      </c>
      <c r="R1653" t="s">
        <v>1869</v>
      </c>
      <c r="S1653">
        <v>20</v>
      </c>
      <c r="U1653" t="s">
        <v>18796</v>
      </c>
      <c r="V1653" t="s">
        <v>2103</v>
      </c>
      <c r="Y1653">
        <v>9403609009</v>
      </c>
      <c r="Z1653" t="s">
        <v>18797</v>
      </c>
      <c r="AA1653" t="s">
        <v>18798</v>
      </c>
      <c r="AB1653">
        <v>4800</v>
      </c>
      <c r="AC1653">
        <v>4000</v>
      </c>
      <c r="AD1653" t="s">
        <v>1125</v>
      </c>
      <c r="AE1653">
        <v>0</v>
      </c>
      <c r="AF1653">
        <v>5</v>
      </c>
      <c r="AG1653" t="s">
        <v>18799</v>
      </c>
      <c r="AH1653" t="s">
        <v>18800</v>
      </c>
      <c r="AI1653" t="s">
        <v>18801</v>
      </c>
      <c r="AJ1653" t="s">
        <v>18802</v>
      </c>
      <c r="AK1653" t="s">
        <v>18803</v>
      </c>
      <c r="AL1653" t="s">
        <v>18804</v>
      </c>
      <c r="AM1653" t="s">
        <v>18805</v>
      </c>
      <c r="AN1653" t="s">
        <v>18806</v>
      </c>
      <c r="AO1653" t="s">
        <v>18807</v>
      </c>
      <c r="AP1653" t="s">
        <v>18808</v>
      </c>
      <c r="AQ1653" t="s">
        <v>18809</v>
      </c>
      <c r="AR1653" t="s">
        <v>18810</v>
      </c>
    </row>
    <row r="1654" spans="1:62" x14ac:dyDescent="0.3">
      <c r="A1654" t="s">
        <v>18811</v>
      </c>
      <c r="B1654" t="str">
        <f>"0002796.9"</f>
        <v>0002796.9</v>
      </c>
      <c r="C1654" t="s">
        <v>304</v>
      </c>
      <c r="D1654" t="s">
        <v>1050</v>
      </c>
      <c r="E1654">
        <v>1290</v>
      </c>
      <c r="F1654">
        <v>455</v>
      </c>
      <c r="G1654">
        <v>105</v>
      </c>
      <c r="I1654">
        <v>40</v>
      </c>
      <c r="J1654">
        <v>125</v>
      </c>
      <c r="K1654">
        <v>0</v>
      </c>
      <c r="L1654" s="1">
        <v>45836</v>
      </c>
      <c r="M1654">
        <v>27.7</v>
      </c>
      <c r="O1654">
        <v>4670130105638</v>
      </c>
      <c r="Q1654" t="s">
        <v>1544</v>
      </c>
      <c r="R1654" t="s">
        <v>1869</v>
      </c>
      <c r="S1654">
        <v>20</v>
      </c>
      <c r="U1654" t="s">
        <v>18812</v>
      </c>
      <c r="V1654" t="s">
        <v>1122</v>
      </c>
      <c r="Y1654">
        <v>9403601001</v>
      </c>
      <c r="Z1654" t="s">
        <v>18813</v>
      </c>
      <c r="AA1654" t="s">
        <v>18814</v>
      </c>
      <c r="AB1654">
        <v>8990</v>
      </c>
      <c r="AC1654">
        <v>7492</v>
      </c>
      <c r="AD1654" t="s">
        <v>1125</v>
      </c>
      <c r="AE1654">
        <v>0</v>
      </c>
      <c r="AF1654">
        <v>3</v>
      </c>
      <c r="AG1654" t="s">
        <v>18815</v>
      </c>
      <c r="AH1654" t="s">
        <v>18816</v>
      </c>
      <c r="AI1654" t="s">
        <v>18817</v>
      </c>
      <c r="AJ1654" t="s">
        <v>18818</v>
      </c>
      <c r="AK1654" t="s">
        <v>18819</v>
      </c>
      <c r="AL1654" t="s">
        <v>18820</v>
      </c>
      <c r="AM1654" t="s">
        <v>18821</v>
      </c>
      <c r="AN1654" t="s">
        <v>18822</v>
      </c>
      <c r="AO1654" t="s">
        <v>18823</v>
      </c>
      <c r="AP1654" t="s">
        <v>18824</v>
      </c>
      <c r="AQ1654" t="s">
        <v>18825</v>
      </c>
      <c r="AR1654" t="s">
        <v>18826</v>
      </c>
    </row>
    <row r="1655" spans="1:62" x14ac:dyDescent="0.3">
      <c r="A1655" t="s">
        <v>18827</v>
      </c>
      <c r="B1655" t="str">
        <f>"0002797.9"</f>
        <v>0002797.9</v>
      </c>
      <c r="C1655" t="s">
        <v>304</v>
      </c>
      <c r="D1655" t="s">
        <v>1050</v>
      </c>
      <c r="E1655">
        <v>1205</v>
      </c>
      <c r="F1655">
        <v>650</v>
      </c>
      <c r="G1655">
        <v>170</v>
      </c>
      <c r="I1655">
        <v>110</v>
      </c>
      <c r="J1655">
        <v>77</v>
      </c>
      <c r="K1655">
        <v>0</v>
      </c>
      <c r="L1655" t="s">
        <v>18828</v>
      </c>
      <c r="M1655">
        <v>35</v>
      </c>
      <c r="N1655">
        <v>0.5</v>
      </c>
      <c r="O1655">
        <v>4670130105645</v>
      </c>
      <c r="Q1655" t="s">
        <v>1544</v>
      </c>
      <c r="R1655" t="s">
        <v>1869</v>
      </c>
      <c r="S1655">
        <v>20</v>
      </c>
      <c r="U1655" t="s">
        <v>18829</v>
      </c>
      <c r="V1655" t="s">
        <v>4460</v>
      </c>
      <c r="Y1655">
        <v>9403609009</v>
      </c>
      <c r="Z1655" t="s">
        <v>18830</v>
      </c>
      <c r="AA1655" t="s">
        <v>18831</v>
      </c>
      <c r="AB1655">
        <v>8750</v>
      </c>
      <c r="AC1655">
        <v>7292</v>
      </c>
      <c r="AD1655" t="s">
        <v>3841</v>
      </c>
      <c r="AE1655">
        <v>0</v>
      </c>
      <c r="AF1655">
        <v>9</v>
      </c>
      <c r="AG1655" t="s">
        <v>18832</v>
      </c>
      <c r="AH1655" t="s">
        <v>18833</v>
      </c>
      <c r="AI1655" t="s">
        <v>18834</v>
      </c>
      <c r="AJ1655" t="s">
        <v>18835</v>
      </c>
      <c r="AK1655" t="s">
        <v>18836</v>
      </c>
      <c r="AL1655" t="s">
        <v>18837</v>
      </c>
      <c r="AM1655" t="s">
        <v>18838</v>
      </c>
      <c r="AN1655" t="s">
        <v>18839</v>
      </c>
      <c r="AO1655" t="s">
        <v>18840</v>
      </c>
      <c r="AP1655" t="s">
        <v>18841</v>
      </c>
      <c r="AQ1655" t="s">
        <v>18842</v>
      </c>
      <c r="AR1655" t="s">
        <v>18843</v>
      </c>
      <c r="AS1655" t="s">
        <v>18844</v>
      </c>
      <c r="AT1655" t="s">
        <v>18845</v>
      </c>
      <c r="AU1655" t="s">
        <v>18846</v>
      </c>
    </row>
    <row r="1656" spans="1:62" x14ac:dyDescent="0.3">
      <c r="A1656" t="s">
        <v>18847</v>
      </c>
      <c r="B1656" t="str">
        <f>"0003140-09"</f>
        <v>0003140-09</v>
      </c>
      <c r="C1656" t="s">
        <v>16212</v>
      </c>
      <c r="D1656" t="s">
        <v>4256</v>
      </c>
      <c r="E1656">
        <v>1270</v>
      </c>
      <c r="F1656">
        <v>770</v>
      </c>
      <c r="G1656">
        <v>150</v>
      </c>
      <c r="H1656">
        <v>125</v>
      </c>
      <c r="I1656">
        <v>65</v>
      </c>
      <c r="J1656">
        <v>102</v>
      </c>
      <c r="K1656" t="s">
        <v>15365</v>
      </c>
      <c r="L1656" s="1">
        <v>45687</v>
      </c>
      <c r="M1656">
        <v>27.6</v>
      </c>
      <c r="O1656">
        <v>4640011884426</v>
      </c>
      <c r="Q1656" t="s">
        <v>1544</v>
      </c>
      <c r="R1656" t="s">
        <v>1869</v>
      </c>
      <c r="S1656">
        <v>10</v>
      </c>
      <c r="U1656" t="s">
        <v>15366</v>
      </c>
      <c r="V1656" t="s">
        <v>1199</v>
      </c>
      <c r="Y1656">
        <v>9403500009</v>
      </c>
      <c r="Z1656" t="s">
        <v>18848</v>
      </c>
      <c r="AA1656" t="s">
        <v>18849</v>
      </c>
      <c r="AB1656">
        <v>14155</v>
      </c>
      <c r="AC1656">
        <v>11796</v>
      </c>
      <c r="AD1656" t="s">
        <v>288</v>
      </c>
      <c r="AE1656">
        <v>0</v>
      </c>
      <c r="AF1656">
        <v>0</v>
      </c>
      <c r="AG1656" t="s">
        <v>18850</v>
      </c>
      <c r="AH1656" t="s">
        <v>18851</v>
      </c>
      <c r="AI1656" t="s">
        <v>18852</v>
      </c>
      <c r="AJ1656" t="s">
        <v>18853</v>
      </c>
      <c r="AK1656" t="s">
        <v>18854</v>
      </c>
      <c r="AL1656" t="s">
        <v>18855</v>
      </c>
      <c r="AM1656" t="s">
        <v>18856</v>
      </c>
    </row>
    <row r="1657" spans="1:62" x14ac:dyDescent="0.3">
      <c r="A1657" t="s">
        <v>18857</v>
      </c>
      <c r="B1657" t="str">
        <f>"0001704-09"</f>
        <v>0001704-09</v>
      </c>
      <c r="C1657" t="s">
        <v>5874</v>
      </c>
      <c r="D1657" t="s">
        <v>1831</v>
      </c>
      <c r="E1657">
        <v>800</v>
      </c>
      <c r="F1657">
        <v>750</v>
      </c>
      <c r="G1657">
        <v>160</v>
      </c>
      <c r="H1657">
        <v>73</v>
      </c>
      <c r="I1657">
        <v>72</v>
      </c>
      <c r="J1657">
        <v>100</v>
      </c>
      <c r="K1657" t="s">
        <v>3614</v>
      </c>
      <c r="L1657" s="1">
        <v>45753</v>
      </c>
      <c r="M1657">
        <v>5.5</v>
      </c>
      <c r="O1657">
        <v>4630035401983</v>
      </c>
      <c r="Q1657" t="s">
        <v>1544</v>
      </c>
      <c r="S1657">
        <v>10</v>
      </c>
      <c r="U1657" t="s">
        <v>3631</v>
      </c>
      <c r="V1657" t="s">
        <v>1833</v>
      </c>
      <c r="Y1657">
        <v>9401710009</v>
      </c>
      <c r="Z1657" t="s">
        <v>18858</v>
      </c>
      <c r="AA1657" t="s">
        <v>9745</v>
      </c>
      <c r="AB1657">
        <v>3490</v>
      </c>
      <c r="AC1657">
        <v>2908</v>
      </c>
      <c r="AD1657" t="s">
        <v>1836</v>
      </c>
      <c r="AE1657">
        <v>0</v>
      </c>
      <c r="AF1657">
        <v>0</v>
      </c>
    </row>
    <row r="1658" spans="1:62" x14ac:dyDescent="0.3">
      <c r="A1658" t="s">
        <v>18859</v>
      </c>
      <c r="B1658" t="str">
        <f>"930001"</f>
        <v>930001</v>
      </c>
      <c r="C1658" t="s">
        <v>304</v>
      </c>
      <c r="E1658">
        <v>480</v>
      </c>
      <c r="F1658">
        <v>480</v>
      </c>
      <c r="G1658">
        <v>490</v>
      </c>
      <c r="K1658">
        <v>0</v>
      </c>
      <c r="L1658">
        <v>10</v>
      </c>
      <c r="M1658">
        <v>9</v>
      </c>
      <c r="O1658">
        <v>4678597302003</v>
      </c>
      <c r="Q1658" t="s">
        <v>88</v>
      </c>
      <c r="S1658">
        <v>20</v>
      </c>
      <c r="U1658" t="s">
        <v>18860</v>
      </c>
      <c r="V1658" t="s">
        <v>18861</v>
      </c>
      <c r="W1658" t="s">
        <v>18862</v>
      </c>
      <c r="Y1658">
        <v>8450190000</v>
      </c>
      <c r="Z1658" t="s">
        <v>18863</v>
      </c>
      <c r="AA1658" t="s">
        <v>18864</v>
      </c>
      <c r="AB1658" t="s">
        <v>18865</v>
      </c>
      <c r="AC1658">
        <v>6852</v>
      </c>
      <c r="AD1658" t="s">
        <v>18866</v>
      </c>
      <c r="AE1658">
        <v>0</v>
      </c>
      <c r="AF1658">
        <v>0</v>
      </c>
      <c r="AG1658" t="s">
        <v>18867</v>
      </c>
      <c r="AH1658" t="s">
        <v>18868</v>
      </c>
      <c r="AI1658" t="s">
        <v>18869</v>
      </c>
      <c r="AJ1658" t="s">
        <v>18870</v>
      </c>
      <c r="AK1658" t="s">
        <v>18871</v>
      </c>
      <c r="AL1658" t="s">
        <v>18872</v>
      </c>
      <c r="AM1658" t="s">
        <v>18873</v>
      </c>
      <c r="AN1658" t="s">
        <v>18874</v>
      </c>
      <c r="AO1658" t="s">
        <v>18875</v>
      </c>
      <c r="AP1658" t="s">
        <v>18876</v>
      </c>
    </row>
    <row r="1659" spans="1:62" x14ac:dyDescent="0.3">
      <c r="A1659" t="s">
        <v>18877</v>
      </c>
      <c r="B1659" t="str">
        <f>"930094-1"</f>
        <v>930094-1</v>
      </c>
      <c r="C1659" t="s">
        <v>304</v>
      </c>
      <c r="D1659" t="s">
        <v>1831</v>
      </c>
      <c r="E1659">
        <v>650</v>
      </c>
      <c r="F1659">
        <v>400</v>
      </c>
      <c r="G1659">
        <v>760</v>
      </c>
      <c r="K1659">
        <v>0</v>
      </c>
      <c r="L1659" s="1">
        <v>45883</v>
      </c>
      <c r="M1659">
        <v>13</v>
      </c>
      <c r="O1659">
        <v>4678597302041</v>
      </c>
      <c r="Q1659" t="s">
        <v>88</v>
      </c>
      <c r="S1659">
        <v>20</v>
      </c>
      <c r="U1659" t="s">
        <v>18878</v>
      </c>
      <c r="V1659" t="s">
        <v>18861</v>
      </c>
      <c r="W1659" t="s">
        <v>18862</v>
      </c>
      <c r="Y1659">
        <v>8450120000</v>
      </c>
      <c r="Z1659" t="s">
        <v>18879</v>
      </c>
      <c r="AA1659" t="s">
        <v>18880</v>
      </c>
      <c r="AB1659" t="s">
        <v>18881</v>
      </c>
      <c r="AC1659">
        <v>11370</v>
      </c>
      <c r="AD1659" t="s">
        <v>18866</v>
      </c>
      <c r="AE1659">
        <v>0</v>
      </c>
      <c r="AF1659">
        <v>0</v>
      </c>
      <c r="AG1659" t="s">
        <v>18882</v>
      </c>
      <c r="AH1659" t="s">
        <v>18883</v>
      </c>
      <c r="AI1659" t="s">
        <v>18884</v>
      </c>
      <c r="AJ1659" t="s">
        <v>18885</v>
      </c>
      <c r="AK1659" t="s">
        <v>18886</v>
      </c>
      <c r="AL1659" t="s">
        <v>18887</v>
      </c>
      <c r="AM1659" t="s">
        <v>18888</v>
      </c>
      <c r="AN1659" t="s">
        <v>18889</v>
      </c>
      <c r="AO1659" t="s">
        <v>18890</v>
      </c>
      <c r="AP1659" t="s">
        <v>18891</v>
      </c>
      <c r="AQ1659" t="s">
        <v>18892</v>
      </c>
      <c r="AR1659" t="s">
        <v>18893</v>
      </c>
      <c r="AS1659" t="s">
        <v>18894</v>
      </c>
      <c r="AT1659" t="s">
        <v>18895</v>
      </c>
      <c r="AU1659" t="s">
        <v>18896</v>
      </c>
      <c r="AV1659" t="s">
        <v>18897</v>
      </c>
      <c r="AW1659" t="s">
        <v>18898</v>
      </c>
      <c r="AX1659" t="s">
        <v>18899</v>
      </c>
      <c r="AY1659" t="s">
        <v>18900</v>
      </c>
    </row>
    <row r="1660" spans="1:62" x14ac:dyDescent="0.3">
      <c r="A1660" t="s">
        <v>18901</v>
      </c>
      <c r="B1660" t="str">
        <f>"930098-1"</f>
        <v>930098-1</v>
      </c>
      <c r="C1660" t="s">
        <v>304</v>
      </c>
      <c r="D1660" t="s">
        <v>1831</v>
      </c>
      <c r="E1660">
        <v>700</v>
      </c>
      <c r="F1660">
        <v>450</v>
      </c>
      <c r="G1660">
        <v>800</v>
      </c>
      <c r="K1660">
        <v>0</v>
      </c>
      <c r="L1660">
        <v>17</v>
      </c>
      <c r="M1660">
        <v>14.5</v>
      </c>
      <c r="O1660">
        <v>4678597302089</v>
      </c>
      <c r="Q1660" t="s">
        <v>88</v>
      </c>
      <c r="S1660">
        <v>20</v>
      </c>
      <c r="U1660" t="s">
        <v>18902</v>
      </c>
      <c r="V1660" t="s">
        <v>18861</v>
      </c>
      <c r="W1660" t="s">
        <v>18862</v>
      </c>
      <c r="Y1660">
        <v>8450120000</v>
      </c>
      <c r="Z1660" t="s">
        <v>18903</v>
      </c>
      <c r="AA1660" t="s">
        <v>18904</v>
      </c>
      <c r="AB1660" t="s">
        <v>18905</v>
      </c>
      <c r="AC1660">
        <v>13553</v>
      </c>
      <c r="AD1660" t="s">
        <v>18866</v>
      </c>
      <c r="AE1660">
        <v>0</v>
      </c>
      <c r="AF1660">
        <v>0</v>
      </c>
      <c r="AG1660" t="s">
        <v>18906</v>
      </c>
      <c r="AH1660" t="s">
        <v>18907</v>
      </c>
      <c r="AI1660" t="s">
        <v>18908</v>
      </c>
      <c r="AJ1660" t="s">
        <v>18909</v>
      </c>
      <c r="AK1660" t="s">
        <v>18910</v>
      </c>
      <c r="AL1660" t="s">
        <v>18911</v>
      </c>
      <c r="AM1660" t="s">
        <v>18912</v>
      </c>
      <c r="AN1660" t="s">
        <v>18913</v>
      </c>
      <c r="AO1660" t="s">
        <v>18914</v>
      </c>
      <c r="AP1660" t="s">
        <v>18915</v>
      </c>
      <c r="AQ1660" t="s">
        <v>18916</v>
      </c>
    </row>
    <row r="1661" spans="1:62" x14ac:dyDescent="0.3">
      <c r="A1661" t="s">
        <v>18917</v>
      </c>
      <c r="B1661" t="str">
        <f>"930094"</f>
        <v>930094</v>
      </c>
      <c r="C1661" t="s">
        <v>304</v>
      </c>
      <c r="D1661" t="s">
        <v>1831</v>
      </c>
      <c r="E1661">
        <v>650</v>
      </c>
      <c r="F1661">
        <v>400</v>
      </c>
      <c r="G1661">
        <v>760</v>
      </c>
      <c r="K1661">
        <v>0</v>
      </c>
      <c r="L1661" s="1">
        <v>45883</v>
      </c>
      <c r="M1661">
        <v>13</v>
      </c>
      <c r="O1661">
        <v>4678597302034</v>
      </c>
      <c r="Q1661" t="s">
        <v>88</v>
      </c>
      <c r="S1661">
        <v>20</v>
      </c>
      <c r="U1661" t="s">
        <v>18918</v>
      </c>
      <c r="V1661" t="s">
        <v>18861</v>
      </c>
      <c r="W1661" t="s">
        <v>18862</v>
      </c>
      <c r="Y1661">
        <v>8450120000</v>
      </c>
      <c r="Z1661" t="s">
        <v>18919</v>
      </c>
      <c r="AA1661" t="s">
        <v>18920</v>
      </c>
      <c r="AB1661" t="s">
        <v>18881</v>
      </c>
      <c r="AC1661">
        <v>11370</v>
      </c>
      <c r="AD1661" t="s">
        <v>18866</v>
      </c>
      <c r="AE1661">
        <v>0</v>
      </c>
      <c r="AF1661">
        <v>0</v>
      </c>
      <c r="AG1661" t="s">
        <v>18921</v>
      </c>
      <c r="AH1661" t="s">
        <v>18922</v>
      </c>
      <c r="AI1661" t="s">
        <v>18923</v>
      </c>
      <c r="AJ1661" t="s">
        <v>18924</v>
      </c>
      <c r="AK1661" t="s">
        <v>18925</v>
      </c>
      <c r="AL1661" t="s">
        <v>18926</v>
      </c>
      <c r="AM1661" t="s">
        <v>18927</v>
      </c>
      <c r="AN1661" t="s">
        <v>18928</v>
      </c>
      <c r="AO1661" t="s">
        <v>18929</v>
      </c>
      <c r="AP1661" t="s">
        <v>18930</v>
      </c>
      <c r="AQ1661" t="s">
        <v>18931</v>
      </c>
      <c r="AR1661" t="s">
        <v>18932</v>
      </c>
      <c r="AS1661" t="s">
        <v>18933</v>
      </c>
      <c r="AT1661" t="s">
        <v>18934</v>
      </c>
      <c r="AU1661" t="s">
        <v>18935</v>
      </c>
      <c r="AV1661" t="s">
        <v>18936</v>
      </c>
      <c r="AW1661" t="s">
        <v>18937</v>
      </c>
      <c r="AX1661" t="s">
        <v>18938</v>
      </c>
    </row>
    <row r="1662" spans="1:62" x14ac:dyDescent="0.3">
      <c r="A1662" t="s">
        <v>18939</v>
      </c>
      <c r="B1662" t="str">
        <f>"930092"</f>
        <v>930092</v>
      </c>
      <c r="E1662">
        <v>650</v>
      </c>
      <c r="F1662">
        <v>400</v>
      </c>
      <c r="G1662">
        <v>700</v>
      </c>
      <c r="K1662">
        <v>0</v>
      </c>
      <c r="L1662" s="1">
        <v>45789</v>
      </c>
      <c r="M1662">
        <v>11</v>
      </c>
      <c r="O1662">
        <v>4678597302096</v>
      </c>
      <c r="Q1662" t="s">
        <v>88</v>
      </c>
      <c r="S1662">
        <v>20</v>
      </c>
      <c r="U1662" t="s">
        <v>18940</v>
      </c>
      <c r="V1662" t="s">
        <v>18861</v>
      </c>
      <c r="W1662" t="s">
        <v>18862</v>
      </c>
      <c r="Y1662">
        <v>8450120000</v>
      </c>
      <c r="Z1662" t="s">
        <v>18941</v>
      </c>
      <c r="AA1662" t="s">
        <v>18942</v>
      </c>
      <c r="AB1662" t="s">
        <v>18943</v>
      </c>
      <c r="AC1662">
        <v>10843</v>
      </c>
      <c r="AD1662" t="s">
        <v>18866</v>
      </c>
      <c r="AE1662">
        <v>0</v>
      </c>
      <c r="AF1662">
        <v>0</v>
      </c>
      <c r="AG1662" t="s">
        <v>18944</v>
      </c>
      <c r="AH1662" t="s">
        <v>18945</v>
      </c>
      <c r="AI1662" t="s">
        <v>18946</v>
      </c>
      <c r="AJ1662" t="s">
        <v>18947</v>
      </c>
      <c r="AK1662" t="s">
        <v>18948</v>
      </c>
      <c r="AL1662" t="s">
        <v>18949</v>
      </c>
      <c r="AM1662" t="s">
        <v>18950</v>
      </c>
      <c r="AN1662" t="s">
        <v>18951</v>
      </c>
      <c r="AO1662" t="s">
        <v>18952</v>
      </c>
      <c r="AP1662" t="s">
        <v>18953</v>
      </c>
      <c r="AQ1662" t="s">
        <v>18954</v>
      </c>
      <c r="AR1662" t="s">
        <v>18955</v>
      </c>
      <c r="AS1662" t="s">
        <v>18956</v>
      </c>
      <c r="AT1662" t="s">
        <v>18957</v>
      </c>
      <c r="AU1662" t="s">
        <v>18958</v>
      </c>
      <c r="AV1662" t="s">
        <v>18959</v>
      </c>
      <c r="AW1662" t="s">
        <v>18960</v>
      </c>
      <c r="AX1662" t="s">
        <v>18961</v>
      </c>
      <c r="AY1662" t="s">
        <v>18962</v>
      </c>
    </row>
    <row r="1663" spans="1:62" x14ac:dyDescent="0.3">
      <c r="A1663" t="s">
        <v>18963</v>
      </c>
      <c r="B1663" t="str">
        <f>"930096"</f>
        <v>930096</v>
      </c>
      <c r="C1663" t="s">
        <v>304</v>
      </c>
      <c r="D1663" t="s">
        <v>1831</v>
      </c>
      <c r="E1663">
        <v>700</v>
      </c>
      <c r="F1663">
        <v>450</v>
      </c>
      <c r="G1663">
        <v>800</v>
      </c>
      <c r="K1663">
        <v>0</v>
      </c>
      <c r="L1663" s="1">
        <v>45794</v>
      </c>
      <c r="M1663">
        <v>15</v>
      </c>
      <c r="O1663">
        <v>4678597302058</v>
      </c>
      <c r="Q1663" t="s">
        <v>88</v>
      </c>
      <c r="S1663">
        <v>20</v>
      </c>
      <c r="U1663" t="s">
        <v>18964</v>
      </c>
      <c r="V1663" t="s">
        <v>18861</v>
      </c>
      <c r="W1663" t="s">
        <v>18862</v>
      </c>
      <c r="Y1663">
        <v>8450120000</v>
      </c>
      <c r="Z1663" t="s">
        <v>18965</v>
      </c>
      <c r="AA1663" t="s">
        <v>18966</v>
      </c>
      <c r="AB1663" t="s">
        <v>18967</v>
      </c>
      <c r="AC1663">
        <v>12424</v>
      </c>
      <c r="AD1663" t="s">
        <v>18866</v>
      </c>
      <c r="AE1663">
        <v>0</v>
      </c>
      <c r="AF1663">
        <v>0</v>
      </c>
      <c r="AG1663" t="s">
        <v>18968</v>
      </c>
      <c r="AH1663" t="s">
        <v>18969</v>
      </c>
      <c r="AI1663" t="s">
        <v>18970</v>
      </c>
      <c r="AJ1663" t="s">
        <v>18971</v>
      </c>
      <c r="AK1663" t="s">
        <v>18972</v>
      </c>
      <c r="AL1663" t="s">
        <v>18973</v>
      </c>
      <c r="AM1663" t="s">
        <v>18974</v>
      </c>
      <c r="AN1663" t="s">
        <v>18975</v>
      </c>
      <c r="AO1663" t="s">
        <v>18976</v>
      </c>
      <c r="AP1663" t="s">
        <v>18977</v>
      </c>
      <c r="AQ1663" t="s">
        <v>18978</v>
      </c>
      <c r="AR1663" t="s">
        <v>18979</v>
      </c>
      <c r="AS1663" t="s">
        <v>18980</v>
      </c>
      <c r="AT1663" t="s">
        <v>18981</v>
      </c>
      <c r="AU1663" t="s">
        <v>18982</v>
      </c>
      <c r="AV1663" t="s">
        <v>18983</v>
      </c>
      <c r="AW1663" t="s">
        <v>18984</v>
      </c>
      <c r="AX1663" t="s">
        <v>18985</v>
      </c>
    </row>
    <row r="1664" spans="1:62" x14ac:dyDescent="0.3">
      <c r="A1664" t="s">
        <v>18986</v>
      </c>
      <c r="B1664" t="str">
        <f>"930096-1"</f>
        <v>930096-1</v>
      </c>
      <c r="C1664" t="s">
        <v>304</v>
      </c>
      <c r="D1664" t="s">
        <v>1831</v>
      </c>
      <c r="E1664">
        <v>700</v>
      </c>
      <c r="F1664">
        <v>450</v>
      </c>
      <c r="G1664">
        <v>800</v>
      </c>
      <c r="K1664">
        <v>0</v>
      </c>
      <c r="L1664" s="1">
        <v>45794</v>
      </c>
      <c r="M1664">
        <v>15</v>
      </c>
      <c r="O1664">
        <v>4678597302065</v>
      </c>
      <c r="Q1664" t="s">
        <v>88</v>
      </c>
      <c r="S1664">
        <v>20</v>
      </c>
      <c r="U1664" t="s">
        <v>18987</v>
      </c>
      <c r="V1664" t="s">
        <v>18861</v>
      </c>
      <c r="W1664" t="s">
        <v>18862</v>
      </c>
      <c r="Y1664">
        <v>8450120000</v>
      </c>
      <c r="Z1664" t="s">
        <v>18988</v>
      </c>
      <c r="AA1664" t="s">
        <v>18989</v>
      </c>
      <c r="AB1664" t="s">
        <v>18967</v>
      </c>
      <c r="AC1664">
        <v>12424</v>
      </c>
      <c r="AD1664" t="s">
        <v>18866</v>
      </c>
      <c r="AE1664">
        <v>0</v>
      </c>
      <c r="AF1664">
        <v>0</v>
      </c>
      <c r="AG1664" t="s">
        <v>18990</v>
      </c>
      <c r="AH1664" t="s">
        <v>18991</v>
      </c>
      <c r="AI1664" t="s">
        <v>18992</v>
      </c>
      <c r="AJ1664" t="s">
        <v>18993</v>
      </c>
      <c r="AK1664" t="s">
        <v>18994</v>
      </c>
      <c r="AL1664" t="s">
        <v>18995</v>
      </c>
      <c r="AM1664" t="s">
        <v>18996</v>
      </c>
      <c r="AN1664" t="s">
        <v>18997</v>
      </c>
      <c r="AO1664" t="s">
        <v>18998</v>
      </c>
      <c r="AP1664" t="s">
        <v>18999</v>
      </c>
    </row>
    <row r="1665" spans="1:53" x14ac:dyDescent="0.3">
      <c r="A1665" t="s">
        <v>19000</v>
      </c>
      <c r="B1665" t="str">
        <f>"930098"</f>
        <v>930098</v>
      </c>
      <c r="C1665" t="s">
        <v>304</v>
      </c>
      <c r="D1665" t="s">
        <v>1831</v>
      </c>
      <c r="E1665">
        <v>700</v>
      </c>
      <c r="F1665">
        <v>450</v>
      </c>
      <c r="G1665">
        <v>800</v>
      </c>
      <c r="K1665">
        <v>0</v>
      </c>
      <c r="L1665">
        <v>17</v>
      </c>
      <c r="M1665">
        <v>14.5</v>
      </c>
      <c r="O1665">
        <v>4678597302072</v>
      </c>
      <c r="Q1665" t="s">
        <v>88</v>
      </c>
      <c r="S1665">
        <v>20</v>
      </c>
      <c r="U1665" t="s">
        <v>19001</v>
      </c>
      <c r="V1665" t="s">
        <v>18861</v>
      </c>
      <c r="W1665" t="s">
        <v>18862</v>
      </c>
      <c r="Y1665">
        <v>8450120000</v>
      </c>
      <c r="Z1665" t="s">
        <v>19002</v>
      </c>
      <c r="AA1665" t="s">
        <v>19003</v>
      </c>
      <c r="AB1665" t="s">
        <v>18905</v>
      </c>
      <c r="AC1665">
        <v>13553</v>
      </c>
      <c r="AD1665" t="s">
        <v>18866</v>
      </c>
      <c r="AE1665">
        <v>0</v>
      </c>
      <c r="AF1665">
        <v>0</v>
      </c>
      <c r="AG1665" t="s">
        <v>19004</v>
      </c>
      <c r="AH1665" t="s">
        <v>19005</v>
      </c>
      <c r="AI1665" t="s">
        <v>19006</v>
      </c>
      <c r="AJ1665" t="s">
        <v>19007</v>
      </c>
      <c r="AK1665" t="s">
        <v>19008</v>
      </c>
      <c r="AL1665" t="s">
        <v>19009</v>
      </c>
      <c r="AM1665" t="s">
        <v>19010</v>
      </c>
      <c r="AN1665" t="s">
        <v>19011</v>
      </c>
      <c r="AO1665" t="s">
        <v>19012</v>
      </c>
      <c r="AP1665" t="s">
        <v>19013</v>
      </c>
      <c r="AQ1665" t="s">
        <v>19014</v>
      </c>
      <c r="AR1665" t="s">
        <v>19015</v>
      </c>
      <c r="AS1665" t="s">
        <v>19016</v>
      </c>
      <c r="AT1665" t="s">
        <v>19017</v>
      </c>
      <c r="AU1665" t="s">
        <v>19018</v>
      </c>
      <c r="AV1665" t="s">
        <v>19019</v>
      </c>
      <c r="AW1665" t="s">
        <v>19020</v>
      </c>
    </row>
    <row r="1666" spans="1:53" x14ac:dyDescent="0.3">
      <c r="A1666" t="s">
        <v>19021</v>
      </c>
      <c r="B1666" t="str">
        <f>"930018"</f>
        <v>930018</v>
      </c>
      <c r="C1666" t="s">
        <v>304</v>
      </c>
      <c r="E1666">
        <v>480</v>
      </c>
      <c r="F1666">
        <v>480</v>
      </c>
      <c r="G1666">
        <v>490</v>
      </c>
      <c r="K1666">
        <v>0</v>
      </c>
      <c r="L1666">
        <v>10</v>
      </c>
      <c r="M1666">
        <v>9</v>
      </c>
      <c r="O1666">
        <v>4678597302010</v>
      </c>
      <c r="Q1666" t="s">
        <v>19022</v>
      </c>
      <c r="S1666">
        <v>20</v>
      </c>
      <c r="U1666" t="s">
        <v>19023</v>
      </c>
      <c r="V1666" t="s">
        <v>18861</v>
      </c>
      <c r="W1666" t="s">
        <v>18862</v>
      </c>
      <c r="Y1666">
        <v>8450190000</v>
      </c>
      <c r="Z1666" t="s">
        <v>19024</v>
      </c>
      <c r="AA1666" t="s">
        <v>19025</v>
      </c>
      <c r="AB1666" t="s">
        <v>18865</v>
      </c>
      <c r="AC1666">
        <v>6852</v>
      </c>
      <c r="AD1666" t="s">
        <v>18866</v>
      </c>
      <c r="AE1666">
        <v>0</v>
      </c>
      <c r="AF1666">
        <v>0</v>
      </c>
      <c r="AG1666" t="s">
        <v>19026</v>
      </c>
      <c r="AH1666" t="s">
        <v>19027</v>
      </c>
      <c r="AI1666" t="s">
        <v>19028</v>
      </c>
      <c r="AJ1666" t="s">
        <v>19029</v>
      </c>
      <c r="AK1666" t="s">
        <v>19030</v>
      </c>
      <c r="AL1666" t="s">
        <v>19031</v>
      </c>
      <c r="AM1666" t="s">
        <v>19032</v>
      </c>
      <c r="AN1666" t="s">
        <v>19033</v>
      </c>
      <c r="AO1666" t="s">
        <v>19034</v>
      </c>
      <c r="AP1666" t="s">
        <v>19035</v>
      </c>
      <c r="AQ1666" t="s">
        <v>19036</v>
      </c>
    </row>
    <row r="1667" spans="1:53" x14ac:dyDescent="0.3">
      <c r="A1667" t="s">
        <v>19037</v>
      </c>
      <c r="B1667" t="str">
        <f>"930001-4"</f>
        <v>930001-4</v>
      </c>
      <c r="E1667">
        <v>480</v>
      </c>
      <c r="F1667">
        <v>480</v>
      </c>
      <c r="G1667">
        <v>490</v>
      </c>
      <c r="K1667">
        <v>0</v>
      </c>
      <c r="L1667">
        <v>10</v>
      </c>
      <c r="M1667">
        <v>9</v>
      </c>
      <c r="O1667">
        <v>4678597302102</v>
      </c>
      <c r="S1667">
        <v>20</v>
      </c>
      <c r="U1667" t="s">
        <v>18860</v>
      </c>
      <c r="V1667" t="s">
        <v>18861</v>
      </c>
      <c r="W1667" t="s">
        <v>18862</v>
      </c>
      <c r="Y1667">
        <v>8450190000</v>
      </c>
      <c r="Z1667" t="s">
        <v>19038</v>
      </c>
      <c r="AA1667" t="s">
        <v>19039</v>
      </c>
      <c r="AB1667" t="s">
        <v>19040</v>
      </c>
      <c r="AC1667">
        <v>7002</v>
      </c>
      <c r="AD1667" t="s">
        <v>18866</v>
      </c>
      <c r="AE1667">
        <v>0</v>
      </c>
      <c r="AF1667">
        <v>0</v>
      </c>
      <c r="AG1667" t="s">
        <v>19041</v>
      </c>
      <c r="AH1667" t="s">
        <v>19042</v>
      </c>
      <c r="AI1667" t="s">
        <v>19043</v>
      </c>
      <c r="AJ1667" t="s">
        <v>19044</v>
      </c>
      <c r="AK1667" t="s">
        <v>19045</v>
      </c>
      <c r="AL1667" t="s">
        <v>19046</v>
      </c>
      <c r="AM1667" t="s">
        <v>19047</v>
      </c>
      <c r="AN1667" t="s">
        <v>19048</v>
      </c>
      <c r="AO1667" t="s">
        <v>19049</v>
      </c>
      <c r="AP1667" t="s">
        <v>19050</v>
      </c>
    </row>
    <row r="1668" spans="1:53" x14ac:dyDescent="0.3">
      <c r="A1668" t="s">
        <v>19051</v>
      </c>
      <c r="B1668" t="str">
        <f>"0001288.9.1"</f>
        <v>0001288.9.1</v>
      </c>
      <c r="C1668" t="s">
        <v>304</v>
      </c>
      <c r="D1668" t="s">
        <v>1050</v>
      </c>
      <c r="E1668">
        <v>860</v>
      </c>
      <c r="F1668">
        <v>530</v>
      </c>
      <c r="G1668">
        <v>195</v>
      </c>
      <c r="I1668">
        <v>80</v>
      </c>
      <c r="J1668">
        <v>92</v>
      </c>
      <c r="K1668">
        <v>0</v>
      </c>
      <c r="L1668" t="s">
        <v>1979</v>
      </c>
      <c r="M1668">
        <v>38.5</v>
      </c>
      <c r="N1668">
        <v>0.5</v>
      </c>
      <c r="O1668">
        <v>4620031184287</v>
      </c>
      <c r="Q1668" t="s">
        <v>1544</v>
      </c>
      <c r="R1668" t="s">
        <v>1869</v>
      </c>
      <c r="S1668">
        <v>20</v>
      </c>
      <c r="U1668" t="s">
        <v>1879</v>
      </c>
      <c r="V1668" t="s">
        <v>1179</v>
      </c>
      <c r="Y1668">
        <v>9403601001</v>
      </c>
      <c r="Z1668" t="s">
        <v>19052</v>
      </c>
      <c r="AA1668" t="s">
        <v>9745</v>
      </c>
      <c r="AB1668">
        <v>9990</v>
      </c>
      <c r="AC1668">
        <v>8325</v>
      </c>
      <c r="AD1668" t="s">
        <v>1125</v>
      </c>
      <c r="AE1668">
        <v>0</v>
      </c>
      <c r="AF1668">
        <v>0</v>
      </c>
      <c r="AG1668" t="s">
        <v>19053</v>
      </c>
    </row>
    <row r="1669" spans="1:53" x14ac:dyDescent="0.3">
      <c r="A1669" t="s">
        <v>19054</v>
      </c>
      <c r="B1669" t="str">
        <f>"0003145-17"</f>
        <v>0003145-17</v>
      </c>
      <c r="C1669" t="s">
        <v>6940</v>
      </c>
      <c r="D1669" t="s">
        <v>280</v>
      </c>
      <c r="E1669">
        <v>1270</v>
      </c>
      <c r="F1669">
        <v>770</v>
      </c>
      <c r="G1669">
        <v>130</v>
      </c>
      <c r="H1669">
        <v>125</v>
      </c>
      <c r="I1669">
        <v>72</v>
      </c>
      <c r="J1669">
        <v>102</v>
      </c>
      <c r="K1669" t="s">
        <v>19055</v>
      </c>
      <c r="L1669" s="1">
        <v>45765</v>
      </c>
      <c r="M1669">
        <v>16.2</v>
      </c>
      <c r="O1669">
        <v>4670130102354</v>
      </c>
      <c r="Q1669" t="s">
        <v>88</v>
      </c>
      <c r="S1669">
        <v>10</v>
      </c>
      <c r="U1669" t="s">
        <v>19056</v>
      </c>
      <c r="V1669" t="s">
        <v>854</v>
      </c>
      <c r="Y1669">
        <v>9403500009</v>
      </c>
      <c r="Z1669" t="s">
        <v>19057</v>
      </c>
      <c r="AA1669" t="s">
        <v>9745</v>
      </c>
      <c r="AB1669">
        <v>8903</v>
      </c>
      <c r="AC1669">
        <v>7419</v>
      </c>
      <c r="AD1669" t="s">
        <v>288</v>
      </c>
      <c r="AE1669">
        <v>0</v>
      </c>
      <c r="AF1669">
        <v>0</v>
      </c>
    </row>
    <row r="1670" spans="1:53" x14ac:dyDescent="0.3">
      <c r="A1670" t="s">
        <v>19058</v>
      </c>
      <c r="B1670" t="str">
        <f>"0002757.9"</f>
        <v>0002757.9</v>
      </c>
      <c r="C1670" t="s">
        <v>304</v>
      </c>
      <c r="D1670" t="s">
        <v>4256</v>
      </c>
      <c r="E1670">
        <v>1260</v>
      </c>
      <c r="F1670">
        <v>700</v>
      </c>
      <c r="G1670">
        <v>115</v>
      </c>
      <c r="H1670">
        <v>124</v>
      </c>
      <c r="I1670">
        <v>64</v>
      </c>
      <c r="J1670">
        <v>103</v>
      </c>
      <c r="K1670" t="s">
        <v>17953</v>
      </c>
      <c r="L1670" s="1">
        <v>45922</v>
      </c>
      <c r="M1670">
        <v>22.3</v>
      </c>
      <c r="O1670">
        <v>4670130105485</v>
      </c>
      <c r="Q1670" t="s">
        <v>88</v>
      </c>
      <c r="S1670">
        <v>10</v>
      </c>
      <c r="U1670" t="s">
        <v>19059</v>
      </c>
      <c r="V1670" t="s">
        <v>1122</v>
      </c>
      <c r="Y1670">
        <v>9403500009</v>
      </c>
      <c r="Z1670" t="s">
        <v>19060</v>
      </c>
      <c r="AA1670" t="s">
        <v>19061</v>
      </c>
      <c r="AB1670">
        <v>8250</v>
      </c>
      <c r="AC1670">
        <v>6875</v>
      </c>
      <c r="AD1670" t="s">
        <v>288</v>
      </c>
      <c r="AE1670">
        <v>0</v>
      </c>
      <c r="AF1670">
        <v>0</v>
      </c>
      <c r="AG1670" t="s">
        <v>19062</v>
      </c>
      <c r="AH1670" t="s">
        <v>19063</v>
      </c>
      <c r="AI1670" t="s">
        <v>19064</v>
      </c>
      <c r="AJ1670" t="s">
        <v>19065</v>
      </c>
      <c r="AK1670" t="s">
        <v>19066</v>
      </c>
      <c r="AL1670" t="s">
        <v>19067</v>
      </c>
      <c r="AM1670" t="s">
        <v>19068</v>
      </c>
      <c r="AN1670" t="s">
        <v>19069</v>
      </c>
      <c r="AO1670" t="s">
        <v>19070</v>
      </c>
      <c r="AP1670" t="s">
        <v>19071</v>
      </c>
      <c r="AQ1670" t="s">
        <v>19072</v>
      </c>
      <c r="AR1670" t="s">
        <v>19073</v>
      </c>
      <c r="AS1670" t="s">
        <v>19074</v>
      </c>
      <c r="AT1670" t="s">
        <v>19075</v>
      </c>
      <c r="AU1670" t="s">
        <v>19076</v>
      </c>
      <c r="AV1670" t="s">
        <v>19077</v>
      </c>
      <c r="AW1670" t="s">
        <v>19078</v>
      </c>
      <c r="AX1670" t="s">
        <v>19079</v>
      </c>
      <c r="AY1670" t="s">
        <v>19080</v>
      </c>
    </row>
    <row r="1671" spans="1:53" x14ac:dyDescent="0.3">
      <c r="A1671" t="s">
        <v>19081</v>
      </c>
      <c r="B1671" t="str">
        <f>"930094-5"</f>
        <v>930094-5</v>
      </c>
      <c r="C1671" t="s">
        <v>7710</v>
      </c>
      <c r="E1671">
        <v>650</v>
      </c>
      <c r="F1671">
        <v>400</v>
      </c>
      <c r="G1671">
        <v>760</v>
      </c>
      <c r="K1671">
        <v>0</v>
      </c>
      <c r="L1671" s="1">
        <v>45883</v>
      </c>
      <c r="M1671">
        <v>13</v>
      </c>
      <c r="O1671">
        <v>4678597302201</v>
      </c>
      <c r="Q1671" t="s">
        <v>88</v>
      </c>
      <c r="S1671">
        <v>20</v>
      </c>
      <c r="U1671" t="s">
        <v>19082</v>
      </c>
      <c r="V1671" t="s">
        <v>18861</v>
      </c>
      <c r="W1671" t="s">
        <v>18862</v>
      </c>
      <c r="Y1671">
        <v>8450120000</v>
      </c>
      <c r="Z1671" t="s">
        <v>19083</v>
      </c>
      <c r="AA1671" t="s">
        <v>19084</v>
      </c>
      <c r="AB1671">
        <v>13915</v>
      </c>
      <c r="AC1671">
        <v>11596</v>
      </c>
      <c r="AD1671" t="s">
        <v>18866</v>
      </c>
      <c r="AE1671">
        <v>0</v>
      </c>
      <c r="AF1671">
        <v>0</v>
      </c>
      <c r="AG1671" t="s">
        <v>19085</v>
      </c>
      <c r="AH1671" t="s">
        <v>19086</v>
      </c>
      <c r="AI1671" t="s">
        <v>19087</v>
      </c>
      <c r="AJ1671" t="s">
        <v>19088</v>
      </c>
      <c r="AK1671" t="s">
        <v>19089</v>
      </c>
      <c r="AL1671" t="s">
        <v>19090</v>
      </c>
      <c r="AM1671" t="s">
        <v>19091</v>
      </c>
      <c r="AN1671" t="s">
        <v>19092</v>
      </c>
      <c r="AO1671" t="s">
        <v>19093</v>
      </c>
      <c r="AP1671" t="s">
        <v>19094</v>
      </c>
      <c r="AQ1671" t="s">
        <v>19095</v>
      </c>
      <c r="AR1671" t="s">
        <v>19096</v>
      </c>
      <c r="AS1671" t="s">
        <v>19097</v>
      </c>
      <c r="AT1671" t="s">
        <v>19098</v>
      </c>
      <c r="AU1671" t="s">
        <v>19099</v>
      </c>
      <c r="AV1671" t="s">
        <v>19100</v>
      </c>
    </row>
    <row r="1672" spans="1:53" x14ac:dyDescent="0.3">
      <c r="A1672" t="s">
        <v>19101</v>
      </c>
      <c r="B1672" t="str">
        <f>"0001017.3"</f>
        <v>0001017.3</v>
      </c>
      <c r="C1672" t="s">
        <v>85</v>
      </c>
      <c r="D1672" t="s">
        <v>117</v>
      </c>
      <c r="E1672">
        <v>650</v>
      </c>
      <c r="F1672">
        <v>200</v>
      </c>
      <c r="G1672">
        <v>500</v>
      </c>
      <c r="K1672">
        <v>0</v>
      </c>
      <c r="L1672" s="1">
        <v>45779</v>
      </c>
      <c r="M1672">
        <v>2.2999999999999998</v>
      </c>
      <c r="O1672">
        <v>4610012358066</v>
      </c>
      <c r="Q1672" t="s">
        <v>245</v>
      </c>
      <c r="S1672">
        <v>20</v>
      </c>
      <c r="U1672" t="s">
        <v>19102</v>
      </c>
      <c r="V1672" t="s">
        <v>128</v>
      </c>
      <c r="W1672" t="s">
        <v>118</v>
      </c>
      <c r="Y1672">
        <v>6302210000</v>
      </c>
      <c r="Z1672" t="s">
        <v>19103</v>
      </c>
      <c r="AA1672" t="s">
        <v>9745</v>
      </c>
      <c r="AB1672">
        <v>2250</v>
      </c>
      <c r="AC1672">
        <v>1875</v>
      </c>
      <c r="AD1672" t="s">
        <v>122</v>
      </c>
      <c r="AE1672">
        <v>0</v>
      </c>
      <c r="AF1672">
        <v>0</v>
      </c>
    </row>
    <row r="1673" spans="1:53" x14ac:dyDescent="0.3">
      <c r="A1673" t="s">
        <v>19104</v>
      </c>
      <c r="B1673" t="str">
        <f>"0002787.32"</f>
        <v>0002787.32</v>
      </c>
      <c r="C1673" t="s">
        <v>16340</v>
      </c>
      <c r="D1673" t="s">
        <v>305</v>
      </c>
      <c r="E1673">
        <v>730</v>
      </c>
      <c r="F1673">
        <v>65</v>
      </c>
      <c r="G1673">
        <v>740</v>
      </c>
      <c r="I1673">
        <v>70</v>
      </c>
      <c r="J1673">
        <v>40</v>
      </c>
      <c r="K1673">
        <v>0</v>
      </c>
      <c r="L1673">
        <v>8</v>
      </c>
      <c r="M1673">
        <v>7</v>
      </c>
      <c r="O1673">
        <v>4640011885256</v>
      </c>
      <c r="Q1673" t="s">
        <v>88</v>
      </c>
      <c r="R1673" t="s">
        <v>19105</v>
      </c>
      <c r="S1673">
        <v>20</v>
      </c>
      <c r="U1673" t="s">
        <v>19106</v>
      </c>
      <c r="V1673" t="s">
        <v>16239</v>
      </c>
      <c r="Y1673">
        <v>9403409000</v>
      </c>
      <c r="Z1673" t="s">
        <v>19107</v>
      </c>
      <c r="AA1673" t="s">
        <v>19108</v>
      </c>
      <c r="AB1673">
        <v>3137</v>
      </c>
      <c r="AC1673">
        <v>2614</v>
      </c>
      <c r="AD1673" t="s">
        <v>184</v>
      </c>
      <c r="AE1673">
        <v>0</v>
      </c>
      <c r="AF1673">
        <v>1</v>
      </c>
      <c r="AG1673" t="s">
        <v>19109</v>
      </c>
      <c r="AH1673" t="s">
        <v>19110</v>
      </c>
      <c r="AI1673" t="s">
        <v>19111</v>
      </c>
      <c r="AJ1673" t="s">
        <v>19112</v>
      </c>
      <c r="AK1673" t="s">
        <v>19113</v>
      </c>
      <c r="AL1673" t="s">
        <v>19114</v>
      </c>
      <c r="AM1673" t="s">
        <v>19115</v>
      </c>
      <c r="AN1673" t="s">
        <v>19116</v>
      </c>
      <c r="AO1673" t="s">
        <v>19117</v>
      </c>
      <c r="AP1673" t="s">
        <v>19118</v>
      </c>
      <c r="AQ1673" t="s">
        <v>19119</v>
      </c>
      <c r="AR1673" t="s">
        <v>19120</v>
      </c>
      <c r="AS1673" t="s">
        <v>19121</v>
      </c>
    </row>
    <row r="1674" spans="1:53" x14ac:dyDescent="0.3">
      <c r="A1674" t="s">
        <v>19122</v>
      </c>
      <c r="B1674" t="str">
        <f>"0002787.31"</f>
        <v>0002787.31</v>
      </c>
      <c r="C1674" t="s">
        <v>16326</v>
      </c>
      <c r="D1674" t="s">
        <v>305</v>
      </c>
      <c r="E1674">
        <v>730</v>
      </c>
      <c r="F1674">
        <v>65</v>
      </c>
      <c r="G1674">
        <v>740</v>
      </c>
      <c r="I1674">
        <v>70</v>
      </c>
      <c r="J1674">
        <v>40</v>
      </c>
      <c r="K1674">
        <v>0</v>
      </c>
      <c r="L1674">
        <v>8</v>
      </c>
      <c r="M1674">
        <v>7</v>
      </c>
      <c r="O1674">
        <v>4640011885249</v>
      </c>
      <c r="Q1674" t="s">
        <v>88</v>
      </c>
      <c r="R1674" t="s">
        <v>19105</v>
      </c>
      <c r="S1674">
        <v>20</v>
      </c>
      <c r="U1674" t="s">
        <v>19106</v>
      </c>
      <c r="V1674" t="s">
        <v>16239</v>
      </c>
      <c r="Y1674">
        <v>9403409000</v>
      </c>
      <c r="Z1674" t="s">
        <v>19123</v>
      </c>
      <c r="AA1674" t="s">
        <v>19124</v>
      </c>
      <c r="AB1674">
        <v>3137</v>
      </c>
      <c r="AC1674">
        <v>2614</v>
      </c>
      <c r="AD1674" t="s">
        <v>184</v>
      </c>
      <c r="AE1674">
        <v>0</v>
      </c>
      <c r="AF1674">
        <v>1</v>
      </c>
      <c r="AG1674" t="s">
        <v>19125</v>
      </c>
      <c r="AH1674" t="s">
        <v>19126</v>
      </c>
      <c r="AI1674" t="s">
        <v>19127</v>
      </c>
      <c r="AJ1674" t="s">
        <v>19128</v>
      </c>
      <c r="AK1674" t="s">
        <v>19129</v>
      </c>
      <c r="AL1674" t="s">
        <v>19130</v>
      </c>
      <c r="AM1674" t="s">
        <v>19131</v>
      </c>
      <c r="AN1674" t="s">
        <v>19132</v>
      </c>
      <c r="AO1674" t="s">
        <v>19133</v>
      </c>
      <c r="AP1674" t="s">
        <v>19134</v>
      </c>
      <c r="AQ1674" t="s">
        <v>19135</v>
      </c>
      <c r="AR1674" t="s">
        <v>19136</v>
      </c>
      <c r="AS1674" t="s">
        <v>19137</v>
      </c>
    </row>
    <row r="1675" spans="1:53" x14ac:dyDescent="0.3">
      <c r="A1675" t="s">
        <v>19138</v>
      </c>
      <c r="B1675" t="str">
        <f>"0002787.30"</f>
        <v>0002787.30</v>
      </c>
      <c r="C1675" t="s">
        <v>16312</v>
      </c>
      <c r="D1675" t="s">
        <v>305</v>
      </c>
      <c r="E1675">
        <v>730</v>
      </c>
      <c r="F1675">
        <v>65</v>
      </c>
      <c r="G1675">
        <v>740</v>
      </c>
      <c r="I1675">
        <v>70</v>
      </c>
      <c r="J1675">
        <v>40</v>
      </c>
      <c r="K1675">
        <v>0</v>
      </c>
      <c r="L1675">
        <v>8</v>
      </c>
      <c r="M1675">
        <v>7</v>
      </c>
      <c r="O1675">
        <v>4640011885270</v>
      </c>
      <c r="Q1675" t="s">
        <v>88</v>
      </c>
      <c r="R1675" t="s">
        <v>19105</v>
      </c>
      <c r="S1675">
        <v>20</v>
      </c>
      <c r="U1675" t="s">
        <v>19106</v>
      </c>
      <c r="V1675" t="s">
        <v>16239</v>
      </c>
      <c r="Y1675">
        <v>9403409000</v>
      </c>
      <c r="Z1675" t="s">
        <v>19139</v>
      </c>
      <c r="AA1675" t="s">
        <v>19140</v>
      </c>
      <c r="AB1675">
        <v>3137</v>
      </c>
      <c r="AC1675">
        <v>2614</v>
      </c>
      <c r="AD1675" t="s">
        <v>184</v>
      </c>
      <c r="AE1675">
        <v>0</v>
      </c>
      <c r="AF1675">
        <v>3</v>
      </c>
      <c r="AG1675" t="s">
        <v>19141</v>
      </c>
      <c r="AH1675" t="s">
        <v>19142</v>
      </c>
      <c r="AI1675" t="s">
        <v>19143</v>
      </c>
      <c r="AJ1675" t="s">
        <v>19144</v>
      </c>
      <c r="AK1675" t="s">
        <v>19145</v>
      </c>
      <c r="AL1675" t="s">
        <v>19146</v>
      </c>
      <c r="AM1675" t="s">
        <v>19147</v>
      </c>
      <c r="AN1675" t="s">
        <v>19148</v>
      </c>
      <c r="AO1675" t="s">
        <v>19149</v>
      </c>
      <c r="AP1675" t="s">
        <v>19150</v>
      </c>
      <c r="AQ1675" t="s">
        <v>19151</v>
      </c>
      <c r="AR1675" t="s">
        <v>19152</v>
      </c>
    </row>
    <row r="1676" spans="1:53" x14ac:dyDescent="0.3">
      <c r="A1676" t="s">
        <v>19153</v>
      </c>
      <c r="B1676" t="str">
        <f>"0002787.29"</f>
        <v>0002787.29</v>
      </c>
      <c r="C1676" t="s">
        <v>7725</v>
      </c>
      <c r="D1676" t="s">
        <v>305</v>
      </c>
      <c r="E1676">
        <v>730</v>
      </c>
      <c r="F1676">
        <v>65</v>
      </c>
      <c r="G1676">
        <v>740</v>
      </c>
      <c r="I1676">
        <v>70</v>
      </c>
      <c r="J1676">
        <v>40</v>
      </c>
      <c r="K1676">
        <v>0</v>
      </c>
      <c r="L1676">
        <v>8</v>
      </c>
      <c r="M1676">
        <v>7</v>
      </c>
      <c r="O1676">
        <v>4640011885218</v>
      </c>
      <c r="Q1676" t="s">
        <v>88</v>
      </c>
      <c r="R1676" t="s">
        <v>19105</v>
      </c>
      <c r="S1676">
        <v>20</v>
      </c>
      <c r="U1676" t="s">
        <v>19106</v>
      </c>
      <c r="V1676" t="s">
        <v>16239</v>
      </c>
      <c r="Y1676">
        <v>9403409000</v>
      </c>
      <c r="Z1676" t="s">
        <v>19154</v>
      </c>
      <c r="AA1676" t="s">
        <v>19155</v>
      </c>
      <c r="AB1676">
        <v>3137</v>
      </c>
      <c r="AC1676">
        <v>2614</v>
      </c>
      <c r="AD1676" t="s">
        <v>184</v>
      </c>
      <c r="AE1676">
        <v>0</v>
      </c>
      <c r="AF1676">
        <v>0</v>
      </c>
      <c r="AG1676" t="s">
        <v>19156</v>
      </c>
      <c r="AH1676" t="s">
        <v>19157</v>
      </c>
      <c r="AI1676" t="s">
        <v>19158</v>
      </c>
      <c r="AJ1676" t="s">
        <v>19159</v>
      </c>
      <c r="AK1676" t="s">
        <v>19160</v>
      </c>
      <c r="AL1676" t="s">
        <v>19161</v>
      </c>
      <c r="AM1676" t="s">
        <v>19162</v>
      </c>
      <c r="AN1676" t="s">
        <v>19163</v>
      </c>
      <c r="AO1676" t="s">
        <v>19164</v>
      </c>
      <c r="AP1676" t="s">
        <v>19165</v>
      </c>
      <c r="AQ1676" t="s">
        <v>19166</v>
      </c>
    </row>
    <row r="1677" spans="1:53" x14ac:dyDescent="0.3">
      <c r="A1677" t="s">
        <v>19167</v>
      </c>
      <c r="B1677" t="str">
        <f>"0002787.28"</f>
        <v>0002787.28</v>
      </c>
      <c r="C1677" t="s">
        <v>16284</v>
      </c>
      <c r="D1677" t="s">
        <v>305</v>
      </c>
      <c r="E1677">
        <v>730</v>
      </c>
      <c r="F1677">
        <v>65</v>
      </c>
      <c r="G1677">
        <v>740</v>
      </c>
      <c r="I1677">
        <v>70</v>
      </c>
      <c r="J1677">
        <v>40</v>
      </c>
      <c r="K1677">
        <v>0</v>
      </c>
      <c r="L1677">
        <v>8</v>
      </c>
      <c r="M1677">
        <v>7</v>
      </c>
      <c r="O1677">
        <v>4640011885232</v>
      </c>
      <c r="Q1677" t="s">
        <v>88</v>
      </c>
      <c r="R1677" t="s">
        <v>19105</v>
      </c>
      <c r="S1677">
        <v>20</v>
      </c>
      <c r="U1677" t="s">
        <v>19106</v>
      </c>
      <c r="V1677" t="s">
        <v>16239</v>
      </c>
      <c r="Y1677">
        <v>9403409000</v>
      </c>
      <c r="Z1677" t="s">
        <v>19168</v>
      </c>
      <c r="AA1677" t="s">
        <v>19169</v>
      </c>
      <c r="AB1677">
        <v>3137</v>
      </c>
      <c r="AC1677">
        <v>2614</v>
      </c>
      <c r="AD1677" t="s">
        <v>184</v>
      </c>
      <c r="AE1677">
        <v>0</v>
      </c>
      <c r="AF1677">
        <v>0</v>
      </c>
      <c r="AG1677" t="s">
        <v>19170</v>
      </c>
      <c r="AH1677" t="s">
        <v>19171</v>
      </c>
      <c r="AI1677" t="s">
        <v>19172</v>
      </c>
      <c r="AJ1677" t="s">
        <v>19173</v>
      </c>
      <c r="AK1677" t="s">
        <v>19174</v>
      </c>
      <c r="AL1677" t="s">
        <v>19175</v>
      </c>
      <c r="AM1677" t="s">
        <v>19176</v>
      </c>
      <c r="AN1677" t="s">
        <v>19177</v>
      </c>
      <c r="AO1677" t="s">
        <v>19178</v>
      </c>
      <c r="AP1677" t="s">
        <v>19179</v>
      </c>
      <c r="AQ1677" t="s">
        <v>19180</v>
      </c>
    </row>
    <row r="1678" spans="1:53" x14ac:dyDescent="0.3">
      <c r="A1678" t="s">
        <v>19181</v>
      </c>
      <c r="B1678" t="str">
        <f>"0003063-61"</f>
        <v>0003063-61</v>
      </c>
      <c r="C1678" t="s">
        <v>135</v>
      </c>
      <c r="D1678" t="s">
        <v>3113</v>
      </c>
      <c r="E1678">
        <v>0</v>
      </c>
      <c r="F1678">
        <v>0</v>
      </c>
      <c r="G1678">
        <v>0</v>
      </c>
      <c r="K1678">
        <v>0</v>
      </c>
      <c r="L1678" s="1">
        <v>45902</v>
      </c>
      <c r="M1678">
        <v>2.5</v>
      </c>
      <c r="O1678">
        <v>4630074144643</v>
      </c>
      <c r="Q1678" t="s">
        <v>1544</v>
      </c>
      <c r="R1678" t="s">
        <v>19182</v>
      </c>
      <c r="S1678">
        <v>20</v>
      </c>
      <c r="U1678" t="s">
        <v>19183</v>
      </c>
      <c r="V1678" t="s">
        <v>285</v>
      </c>
      <c r="Y1678">
        <v>9401690000</v>
      </c>
      <c r="Z1678" t="s">
        <v>19184</v>
      </c>
      <c r="AA1678" t="s">
        <v>9745</v>
      </c>
      <c r="AB1678">
        <v>2490</v>
      </c>
      <c r="AC1678">
        <v>2075</v>
      </c>
      <c r="AD1678" t="s">
        <v>184</v>
      </c>
      <c r="AE1678">
        <v>0</v>
      </c>
      <c r="AF1678">
        <v>0</v>
      </c>
    </row>
    <row r="1679" spans="1:53" x14ac:dyDescent="0.3">
      <c r="A1679" t="s">
        <v>19185</v>
      </c>
      <c r="B1679" t="str">
        <f>"0002798.9"</f>
        <v>0002798.9</v>
      </c>
      <c r="C1679" t="s">
        <v>304</v>
      </c>
      <c r="D1679" t="s">
        <v>1050</v>
      </c>
      <c r="E1679">
        <v>2040</v>
      </c>
      <c r="F1679">
        <v>565</v>
      </c>
      <c r="G1679">
        <v>245</v>
      </c>
      <c r="I1679">
        <v>80</v>
      </c>
      <c r="J1679">
        <v>200</v>
      </c>
      <c r="K1679">
        <v>0</v>
      </c>
      <c r="L1679" t="s">
        <v>19186</v>
      </c>
      <c r="M1679">
        <v>78.400000000000006</v>
      </c>
      <c r="N1679">
        <v>0.5</v>
      </c>
      <c r="O1679">
        <v>4670130105751</v>
      </c>
      <c r="Q1679" t="s">
        <v>1544</v>
      </c>
      <c r="R1679" t="s">
        <v>1869</v>
      </c>
      <c r="S1679">
        <v>20</v>
      </c>
      <c r="U1679" t="s">
        <v>19187</v>
      </c>
      <c r="V1679" t="s">
        <v>1122</v>
      </c>
      <c r="Y1679">
        <v>9403601001</v>
      </c>
      <c r="Z1679" t="s">
        <v>19188</v>
      </c>
      <c r="AA1679" t="s">
        <v>19189</v>
      </c>
      <c r="AB1679">
        <v>15990</v>
      </c>
      <c r="AC1679">
        <v>13325</v>
      </c>
      <c r="AD1679" t="s">
        <v>1539</v>
      </c>
      <c r="AE1679">
        <v>0</v>
      </c>
      <c r="AF1679">
        <v>4</v>
      </c>
      <c r="AG1679" t="s">
        <v>19190</v>
      </c>
      <c r="AH1679" t="s">
        <v>19191</v>
      </c>
      <c r="AI1679" t="s">
        <v>19192</v>
      </c>
      <c r="AJ1679" t="s">
        <v>19193</v>
      </c>
      <c r="AK1679" t="s">
        <v>19194</v>
      </c>
      <c r="AL1679" t="s">
        <v>19195</v>
      </c>
      <c r="AM1679" t="s">
        <v>19196</v>
      </c>
      <c r="AN1679" t="s">
        <v>19197</v>
      </c>
      <c r="AO1679" t="s">
        <v>19198</v>
      </c>
      <c r="AP1679" t="s">
        <v>19199</v>
      </c>
      <c r="AQ1679" t="s">
        <v>19200</v>
      </c>
      <c r="AR1679" t="s">
        <v>19201</v>
      </c>
      <c r="AS1679" t="s">
        <v>19202</v>
      </c>
      <c r="AT1679" t="s">
        <v>19203</v>
      </c>
      <c r="AU1679" t="s">
        <v>19204</v>
      </c>
      <c r="AV1679" t="s">
        <v>19205</v>
      </c>
      <c r="AW1679" t="s">
        <v>19206</v>
      </c>
      <c r="AX1679" t="s">
        <v>19207</v>
      </c>
      <c r="AY1679" t="s">
        <v>19208</v>
      </c>
      <c r="AZ1679" t="s">
        <v>19209</v>
      </c>
      <c r="BA1679" t="s">
        <v>19210</v>
      </c>
    </row>
    <row r="1680" spans="1:53" x14ac:dyDescent="0.3">
      <c r="A1680" t="s">
        <v>19211</v>
      </c>
      <c r="B1680" t="str">
        <f>"0002799.9"</f>
        <v>0002799.9</v>
      </c>
      <c r="C1680" t="s">
        <v>304</v>
      </c>
      <c r="D1680" t="s">
        <v>1050</v>
      </c>
      <c r="E1680">
        <v>2040</v>
      </c>
      <c r="F1680">
        <v>560</v>
      </c>
      <c r="G1680">
        <v>245</v>
      </c>
      <c r="I1680">
        <v>120</v>
      </c>
      <c r="J1680">
        <v>200</v>
      </c>
      <c r="K1680">
        <v>0</v>
      </c>
      <c r="L1680" t="s">
        <v>19212</v>
      </c>
      <c r="M1680">
        <v>100.9</v>
      </c>
      <c r="N1680">
        <v>0.33300000000000002</v>
      </c>
      <c r="O1680">
        <v>4670130105768</v>
      </c>
      <c r="Q1680" t="s">
        <v>1544</v>
      </c>
      <c r="R1680" t="s">
        <v>1869</v>
      </c>
      <c r="S1680">
        <v>20</v>
      </c>
      <c r="U1680" t="s">
        <v>19213</v>
      </c>
      <c r="V1680" t="s">
        <v>1122</v>
      </c>
      <c r="Y1680">
        <v>9403601001</v>
      </c>
      <c r="Z1680" t="s">
        <v>19214</v>
      </c>
      <c r="AA1680" t="s">
        <v>19215</v>
      </c>
      <c r="AB1680">
        <v>20990</v>
      </c>
      <c r="AC1680">
        <v>17492</v>
      </c>
      <c r="AD1680" t="s">
        <v>1539</v>
      </c>
      <c r="AE1680">
        <v>0</v>
      </c>
      <c r="AF1680">
        <v>0</v>
      </c>
      <c r="AG1680" t="s">
        <v>19216</v>
      </c>
      <c r="AH1680" t="s">
        <v>19217</v>
      </c>
      <c r="AI1680" t="s">
        <v>19218</v>
      </c>
      <c r="AJ1680" t="s">
        <v>19219</v>
      </c>
      <c r="AK1680" t="s">
        <v>19220</v>
      </c>
      <c r="AL1680" t="s">
        <v>19221</v>
      </c>
      <c r="AM1680" t="s">
        <v>19222</v>
      </c>
      <c r="AN1680" t="s">
        <v>19223</v>
      </c>
      <c r="AO1680" t="s">
        <v>19224</v>
      </c>
      <c r="AP1680" t="s">
        <v>19225</v>
      </c>
      <c r="AQ1680" t="s">
        <v>19226</v>
      </c>
      <c r="AR1680" t="s">
        <v>19227</v>
      </c>
      <c r="AS1680" t="s">
        <v>19228</v>
      </c>
      <c r="AT1680" t="s">
        <v>19229</v>
      </c>
      <c r="AU1680" t="s">
        <v>19230</v>
      </c>
      <c r="AV1680" t="s">
        <v>19231</v>
      </c>
      <c r="AW1680" t="s">
        <v>19232</v>
      </c>
      <c r="AX1680" t="s">
        <v>19233</v>
      </c>
      <c r="AY1680" t="s">
        <v>19234</v>
      </c>
      <c r="AZ1680" t="s">
        <v>19235</v>
      </c>
      <c r="BA1680" t="s">
        <v>19236</v>
      </c>
    </row>
    <row r="1681" spans="1:54" x14ac:dyDescent="0.3">
      <c r="A1681" t="s">
        <v>19237</v>
      </c>
      <c r="B1681" t="str">
        <f>"0002800.9"</f>
        <v>0002800.9</v>
      </c>
      <c r="C1681" t="s">
        <v>304</v>
      </c>
      <c r="D1681" t="s">
        <v>1050</v>
      </c>
      <c r="E1681">
        <v>2040</v>
      </c>
      <c r="F1681">
        <v>555</v>
      </c>
      <c r="G1681">
        <v>335</v>
      </c>
      <c r="I1681">
        <v>160</v>
      </c>
      <c r="J1681">
        <v>200</v>
      </c>
      <c r="K1681">
        <v>0</v>
      </c>
      <c r="L1681" t="s">
        <v>19238</v>
      </c>
      <c r="M1681">
        <v>133</v>
      </c>
      <c r="N1681">
        <v>0.25</v>
      </c>
      <c r="O1681">
        <v>4670130105775</v>
      </c>
      <c r="Q1681" t="s">
        <v>1544</v>
      </c>
      <c r="R1681" t="s">
        <v>1869</v>
      </c>
      <c r="S1681">
        <v>20</v>
      </c>
      <c r="U1681" t="s">
        <v>19239</v>
      </c>
      <c r="V1681" t="s">
        <v>1122</v>
      </c>
      <c r="Y1681">
        <v>9403601001</v>
      </c>
      <c r="Z1681" t="s">
        <v>19240</v>
      </c>
      <c r="AA1681" t="s">
        <v>19241</v>
      </c>
      <c r="AB1681">
        <v>26990</v>
      </c>
      <c r="AC1681">
        <v>22492</v>
      </c>
      <c r="AD1681" t="s">
        <v>1539</v>
      </c>
      <c r="AE1681">
        <v>0</v>
      </c>
      <c r="AF1681">
        <v>0</v>
      </c>
      <c r="AG1681" t="s">
        <v>19242</v>
      </c>
      <c r="AH1681" t="s">
        <v>19243</v>
      </c>
      <c r="AI1681" t="s">
        <v>19244</v>
      </c>
      <c r="AJ1681" t="s">
        <v>19245</v>
      </c>
      <c r="AK1681" t="s">
        <v>19246</v>
      </c>
      <c r="AL1681" t="s">
        <v>19247</v>
      </c>
      <c r="AM1681" t="s">
        <v>19248</v>
      </c>
      <c r="AN1681" t="s">
        <v>19249</v>
      </c>
      <c r="AO1681" t="s">
        <v>19250</v>
      </c>
      <c r="AP1681" t="s">
        <v>19251</v>
      </c>
      <c r="AQ1681" t="s">
        <v>19252</v>
      </c>
      <c r="AR1681" t="s">
        <v>19253</v>
      </c>
      <c r="AS1681" t="s">
        <v>19254</v>
      </c>
      <c r="AT1681" t="s">
        <v>19255</v>
      </c>
      <c r="AU1681" t="s">
        <v>19256</v>
      </c>
      <c r="AV1681" t="s">
        <v>19257</v>
      </c>
      <c r="AW1681" t="s">
        <v>19258</v>
      </c>
      <c r="AX1681" t="s">
        <v>19259</v>
      </c>
      <c r="AY1681" t="s">
        <v>19260</v>
      </c>
      <c r="AZ1681" t="s">
        <v>19261</v>
      </c>
    </row>
    <row r="1682" spans="1:54" x14ac:dyDescent="0.3">
      <c r="A1682" t="s">
        <v>19262</v>
      </c>
      <c r="B1682" t="str">
        <f>"0003022-16"</f>
        <v>0003022-16</v>
      </c>
      <c r="C1682" t="s">
        <v>1718</v>
      </c>
      <c r="D1682" t="s">
        <v>280</v>
      </c>
      <c r="E1682">
        <v>1290</v>
      </c>
      <c r="F1682">
        <v>800</v>
      </c>
      <c r="G1682">
        <v>150</v>
      </c>
      <c r="H1682">
        <v>124</v>
      </c>
      <c r="I1682">
        <v>68</v>
      </c>
      <c r="J1682">
        <v>84</v>
      </c>
      <c r="K1682" t="s">
        <v>2025</v>
      </c>
      <c r="L1682">
        <v>14</v>
      </c>
      <c r="M1682">
        <v>11.5</v>
      </c>
      <c r="O1682">
        <v>4630074141710</v>
      </c>
      <c r="Q1682" t="s">
        <v>1544</v>
      </c>
      <c r="R1682" t="s">
        <v>1869</v>
      </c>
      <c r="S1682">
        <v>10</v>
      </c>
      <c r="U1682" t="s">
        <v>19263</v>
      </c>
      <c r="V1682" t="s">
        <v>854</v>
      </c>
      <c r="Y1682">
        <v>9403500009</v>
      </c>
      <c r="Z1682" t="s">
        <v>19264</v>
      </c>
      <c r="AA1682" t="s">
        <v>9745</v>
      </c>
      <c r="AB1682">
        <v>5758</v>
      </c>
      <c r="AC1682">
        <v>4798</v>
      </c>
      <c r="AD1682" t="s">
        <v>288</v>
      </c>
      <c r="AE1682">
        <v>0</v>
      </c>
      <c r="AF1682">
        <v>0</v>
      </c>
    </row>
    <row r="1683" spans="1:54" x14ac:dyDescent="0.3">
      <c r="A1683" t="s">
        <v>19265</v>
      </c>
      <c r="B1683" t="str">
        <f>"0003022-17"</f>
        <v>0003022-17</v>
      </c>
      <c r="C1683" t="s">
        <v>304</v>
      </c>
      <c r="D1683" t="s">
        <v>280</v>
      </c>
      <c r="E1683">
        <v>1270</v>
      </c>
      <c r="F1683">
        <v>770</v>
      </c>
      <c r="G1683">
        <v>130</v>
      </c>
      <c r="H1683">
        <v>124</v>
      </c>
      <c r="I1683">
        <v>68</v>
      </c>
      <c r="J1683">
        <v>84</v>
      </c>
      <c r="K1683" t="s">
        <v>2025</v>
      </c>
      <c r="L1683" s="1">
        <v>45790</v>
      </c>
      <c r="M1683">
        <v>11</v>
      </c>
      <c r="O1683">
        <v>4630074141727</v>
      </c>
      <c r="Q1683" t="s">
        <v>1544</v>
      </c>
      <c r="R1683" t="s">
        <v>1869</v>
      </c>
      <c r="S1683">
        <v>10</v>
      </c>
      <c r="U1683" t="s">
        <v>19266</v>
      </c>
      <c r="V1683" t="s">
        <v>854</v>
      </c>
      <c r="Y1683">
        <v>9403500009</v>
      </c>
      <c r="Z1683" t="s">
        <v>19267</v>
      </c>
      <c r="AA1683" t="s">
        <v>9745</v>
      </c>
      <c r="AB1683">
        <v>7330</v>
      </c>
      <c r="AC1683">
        <v>6108</v>
      </c>
      <c r="AD1683" t="s">
        <v>288</v>
      </c>
      <c r="AE1683">
        <v>0</v>
      </c>
      <c r="AF1683">
        <v>0</v>
      </c>
    </row>
    <row r="1684" spans="1:54" x14ac:dyDescent="0.3">
      <c r="A1684" t="s">
        <v>19268</v>
      </c>
      <c r="B1684" t="str">
        <f>"0001033.9.14"</f>
        <v>0001033.9.14</v>
      </c>
      <c r="C1684" t="s">
        <v>304</v>
      </c>
      <c r="D1684" t="s">
        <v>1050</v>
      </c>
      <c r="E1684">
        <v>1760</v>
      </c>
      <c r="F1684">
        <v>700</v>
      </c>
      <c r="G1684">
        <v>210</v>
      </c>
      <c r="H1684">
        <v>170</v>
      </c>
      <c r="I1684">
        <v>60</v>
      </c>
      <c r="J1684">
        <v>110</v>
      </c>
      <c r="K1684" t="s">
        <v>1051</v>
      </c>
      <c r="L1684" t="s">
        <v>1052</v>
      </c>
      <c r="M1684">
        <v>74.099999999999994</v>
      </c>
      <c r="N1684">
        <v>0.5</v>
      </c>
      <c r="O1684">
        <v>4670130105881</v>
      </c>
      <c r="Q1684" t="s">
        <v>88</v>
      </c>
      <c r="R1684" t="s">
        <v>3630</v>
      </c>
      <c r="S1684">
        <v>10</v>
      </c>
      <c r="U1684" t="s">
        <v>19269</v>
      </c>
      <c r="V1684" t="s">
        <v>1132</v>
      </c>
      <c r="Y1684">
        <v>9403500001</v>
      </c>
      <c r="Z1684" t="s">
        <v>19270</v>
      </c>
      <c r="AA1684" t="s">
        <v>19271</v>
      </c>
      <c r="AB1684">
        <v>18000</v>
      </c>
      <c r="AC1684">
        <v>15000</v>
      </c>
      <c r="AD1684" t="s">
        <v>1057</v>
      </c>
      <c r="AE1684">
        <v>0</v>
      </c>
      <c r="AF1684">
        <v>0</v>
      </c>
      <c r="AG1684" t="s">
        <v>19272</v>
      </c>
      <c r="AH1684" t="s">
        <v>19273</v>
      </c>
      <c r="AI1684" t="s">
        <v>19274</v>
      </c>
      <c r="AJ1684" t="s">
        <v>19275</v>
      </c>
      <c r="AK1684" t="s">
        <v>19276</v>
      </c>
      <c r="AL1684" t="s">
        <v>19277</v>
      </c>
      <c r="AM1684" t="s">
        <v>19278</v>
      </c>
      <c r="AN1684" t="s">
        <v>19279</v>
      </c>
      <c r="AO1684" t="s">
        <v>19280</v>
      </c>
      <c r="AP1684" t="s">
        <v>19281</v>
      </c>
      <c r="AQ1684" t="s">
        <v>19282</v>
      </c>
      <c r="AR1684" t="s">
        <v>19283</v>
      </c>
      <c r="AS1684" t="s">
        <v>19284</v>
      </c>
      <c r="AT1684" t="s">
        <v>19285</v>
      </c>
      <c r="AU1684" t="s">
        <v>19286</v>
      </c>
      <c r="AV1684" t="s">
        <v>19287</v>
      </c>
      <c r="AW1684" t="s">
        <v>19288</v>
      </c>
      <c r="AX1684" t="s">
        <v>19289</v>
      </c>
      <c r="AY1684" t="s">
        <v>19290</v>
      </c>
      <c r="AZ1684" t="s">
        <v>19291</v>
      </c>
    </row>
    <row r="1685" spans="1:54" x14ac:dyDescent="0.3">
      <c r="A1685" t="s">
        <v>19292</v>
      </c>
      <c r="B1685" t="str">
        <f>"0001033.9.15"</f>
        <v>0001033.9.15</v>
      </c>
      <c r="C1685" t="s">
        <v>304</v>
      </c>
      <c r="D1685" t="s">
        <v>1050</v>
      </c>
      <c r="E1685">
        <v>1760</v>
      </c>
      <c r="F1685">
        <v>700</v>
      </c>
      <c r="G1685">
        <v>210</v>
      </c>
      <c r="H1685">
        <v>170</v>
      </c>
      <c r="I1685">
        <v>60</v>
      </c>
      <c r="J1685">
        <v>110</v>
      </c>
      <c r="K1685" t="s">
        <v>1051</v>
      </c>
      <c r="L1685" t="s">
        <v>1052</v>
      </c>
      <c r="M1685">
        <v>74.099999999999994</v>
      </c>
      <c r="N1685">
        <v>0.5</v>
      </c>
      <c r="O1685">
        <v>4670130105898</v>
      </c>
      <c r="Q1685" t="s">
        <v>88</v>
      </c>
      <c r="R1685" t="s">
        <v>10615</v>
      </c>
      <c r="S1685">
        <v>10</v>
      </c>
      <c r="U1685" t="s">
        <v>19269</v>
      </c>
      <c r="V1685" t="s">
        <v>1054</v>
      </c>
      <c r="Y1685">
        <v>9403500001</v>
      </c>
      <c r="Z1685" t="s">
        <v>19293</v>
      </c>
      <c r="AA1685" t="s">
        <v>19294</v>
      </c>
      <c r="AB1685">
        <v>18000</v>
      </c>
      <c r="AC1685">
        <v>15000</v>
      </c>
      <c r="AD1685" t="s">
        <v>1057</v>
      </c>
      <c r="AE1685">
        <v>0</v>
      </c>
      <c r="AF1685">
        <v>0</v>
      </c>
      <c r="AG1685" t="s">
        <v>19295</v>
      </c>
      <c r="AH1685" t="s">
        <v>19296</v>
      </c>
      <c r="AI1685" t="s">
        <v>19297</v>
      </c>
      <c r="AJ1685" t="s">
        <v>19298</v>
      </c>
      <c r="AK1685" t="s">
        <v>19299</v>
      </c>
      <c r="AL1685" t="s">
        <v>19300</v>
      </c>
      <c r="AM1685" t="s">
        <v>19301</v>
      </c>
      <c r="AN1685" t="s">
        <v>19302</v>
      </c>
      <c r="AO1685" t="s">
        <v>19303</v>
      </c>
      <c r="AP1685" t="s">
        <v>19304</v>
      </c>
      <c r="AQ1685" t="s">
        <v>19305</v>
      </c>
      <c r="AR1685" t="s">
        <v>19306</v>
      </c>
      <c r="AS1685" t="s">
        <v>19307</v>
      </c>
      <c r="AT1685" t="s">
        <v>19308</v>
      </c>
      <c r="AU1685" t="s">
        <v>19309</v>
      </c>
      <c r="AV1685" t="s">
        <v>19310</v>
      </c>
      <c r="AW1685" t="s">
        <v>19311</v>
      </c>
      <c r="AX1685" t="s">
        <v>19312</v>
      </c>
      <c r="AY1685" t="s">
        <v>19313</v>
      </c>
      <c r="AZ1685" t="s">
        <v>19314</v>
      </c>
      <c r="BA1685" t="s">
        <v>19315</v>
      </c>
      <c r="BB1685" t="s">
        <v>19316</v>
      </c>
    </row>
    <row r="1686" spans="1:54" x14ac:dyDescent="0.3">
      <c r="A1686" t="s">
        <v>19317</v>
      </c>
      <c r="B1686" t="str">
        <f>"0001033.9.18"</f>
        <v>0001033.9.18</v>
      </c>
      <c r="C1686" t="s">
        <v>304</v>
      </c>
      <c r="D1686" t="s">
        <v>1050</v>
      </c>
      <c r="E1686">
        <v>1760</v>
      </c>
      <c r="F1686">
        <v>700</v>
      </c>
      <c r="G1686">
        <v>210</v>
      </c>
      <c r="H1686">
        <v>170</v>
      </c>
      <c r="I1686">
        <v>60</v>
      </c>
      <c r="J1686">
        <v>110</v>
      </c>
      <c r="K1686" t="s">
        <v>1051</v>
      </c>
      <c r="L1686" t="s">
        <v>1052</v>
      </c>
      <c r="M1686">
        <v>74.099999999999994</v>
      </c>
      <c r="N1686">
        <v>0.5</v>
      </c>
      <c r="O1686">
        <v>4670130105928</v>
      </c>
      <c r="Q1686" t="s">
        <v>88</v>
      </c>
      <c r="R1686" t="s">
        <v>15609</v>
      </c>
      <c r="S1686">
        <v>10</v>
      </c>
      <c r="U1686" t="s">
        <v>19269</v>
      </c>
      <c r="V1686" t="s">
        <v>1132</v>
      </c>
      <c r="Y1686">
        <v>9403500001</v>
      </c>
      <c r="Z1686" t="s">
        <v>19318</v>
      </c>
      <c r="AA1686" t="s">
        <v>19319</v>
      </c>
      <c r="AB1686">
        <v>18000</v>
      </c>
      <c r="AC1686">
        <v>15000</v>
      </c>
      <c r="AD1686" t="s">
        <v>1057</v>
      </c>
      <c r="AE1686">
        <v>0</v>
      </c>
      <c r="AF1686">
        <v>0</v>
      </c>
      <c r="AG1686" t="s">
        <v>19320</v>
      </c>
      <c r="AH1686" t="s">
        <v>19321</v>
      </c>
      <c r="AI1686" t="s">
        <v>19322</v>
      </c>
      <c r="AJ1686" t="s">
        <v>19323</v>
      </c>
      <c r="AK1686" t="s">
        <v>19324</v>
      </c>
      <c r="AL1686" t="s">
        <v>19325</v>
      </c>
      <c r="AM1686" t="s">
        <v>19326</v>
      </c>
      <c r="AN1686" t="s">
        <v>19327</v>
      </c>
      <c r="AO1686" t="s">
        <v>19328</v>
      </c>
      <c r="AP1686" t="s">
        <v>19329</v>
      </c>
      <c r="AQ1686" t="s">
        <v>19330</v>
      </c>
      <c r="AR1686" t="s">
        <v>19331</v>
      </c>
      <c r="AS1686" t="s">
        <v>19332</v>
      </c>
      <c r="AT1686" t="s">
        <v>19333</v>
      </c>
      <c r="AU1686" t="s">
        <v>19334</v>
      </c>
      <c r="AV1686" t="s">
        <v>19335</v>
      </c>
      <c r="AW1686" t="s">
        <v>19336</v>
      </c>
      <c r="AX1686" t="s">
        <v>19337</v>
      </c>
      <c r="AY1686" t="s">
        <v>19338</v>
      </c>
      <c r="AZ1686" t="s">
        <v>19339</v>
      </c>
      <c r="BA1686" t="s">
        <v>19340</v>
      </c>
      <c r="BB1686" t="s">
        <v>19341</v>
      </c>
    </row>
    <row r="1687" spans="1:54" x14ac:dyDescent="0.3">
      <c r="A1687" t="s">
        <v>19342</v>
      </c>
      <c r="B1687" t="str">
        <f>"0002551.9.16"</f>
        <v>0002551.9.16</v>
      </c>
      <c r="C1687" t="s">
        <v>304</v>
      </c>
      <c r="D1687" t="s">
        <v>4256</v>
      </c>
      <c r="E1687">
        <v>0</v>
      </c>
      <c r="F1687">
        <v>0</v>
      </c>
      <c r="G1687">
        <v>0</v>
      </c>
      <c r="H1687">
        <v>123</v>
      </c>
      <c r="J1687">
        <v>105</v>
      </c>
      <c r="K1687">
        <v>0</v>
      </c>
      <c r="L1687" t="s">
        <v>3715</v>
      </c>
      <c r="M1687">
        <v>48.6</v>
      </c>
      <c r="N1687">
        <v>0.5</v>
      </c>
      <c r="O1687">
        <v>4670130104853</v>
      </c>
      <c r="Q1687" t="s">
        <v>88</v>
      </c>
      <c r="R1687" t="s">
        <v>15838</v>
      </c>
      <c r="S1687">
        <v>10</v>
      </c>
      <c r="U1687" t="s">
        <v>14284</v>
      </c>
      <c r="V1687" t="s">
        <v>1054</v>
      </c>
      <c r="Y1687">
        <v>9403500009</v>
      </c>
      <c r="Z1687" t="s">
        <v>19343</v>
      </c>
      <c r="AA1687" t="s">
        <v>19344</v>
      </c>
      <c r="AB1687">
        <v>9990</v>
      </c>
      <c r="AC1687">
        <v>8325</v>
      </c>
      <c r="AD1687" t="s">
        <v>288</v>
      </c>
      <c r="AE1687">
        <v>0</v>
      </c>
      <c r="AF1687">
        <v>0</v>
      </c>
      <c r="AG1687" t="s">
        <v>19345</v>
      </c>
      <c r="AH1687" t="s">
        <v>19346</v>
      </c>
      <c r="AI1687" t="s">
        <v>19347</v>
      </c>
      <c r="AJ1687" t="s">
        <v>19348</v>
      </c>
      <c r="AK1687" t="s">
        <v>19349</v>
      </c>
      <c r="AL1687" t="s">
        <v>19350</v>
      </c>
      <c r="AM1687" t="s">
        <v>19351</v>
      </c>
      <c r="AN1687" t="s">
        <v>19352</v>
      </c>
      <c r="AO1687" t="s">
        <v>19353</v>
      </c>
      <c r="AP1687" t="s">
        <v>19354</v>
      </c>
      <c r="AQ1687" t="s">
        <v>19355</v>
      </c>
      <c r="AR1687" t="s">
        <v>19356</v>
      </c>
      <c r="AS1687" t="s">
        <v>19357</v>
      </c>
    </row>
    <row r="1688" spans="1:54" x14ac:dyDescent="0.3">
      <c r="A1688" t="s">
        <v>19358</v>
      </c>
      <c r="B1688" t="str">
        <f>"0002551.9.17"</f>
        <v>0002551.9.17</v>
      </c>
      <c r="C1688" t="s">
        <v>304</v>
      </c>
      <c r="D1688" t="s">
        <v>4256</v>
      </c>
      <c r="E1688">
        <v>0</v>
      </c>
      <c r="F1688">
        <v>0</v>
      </c>
      <c r="G1688">
        <v>0</v>
      </c>
      <c r="H1688">
        <v>123</v>
      </c>
      <c r="I1688">
        <v>65</v>
      </c>
      <c r="J1688">
        <v>105</v>
      </c>
      <c r="K1688" t="s">
        <v>14283</v>
      </c>
      <c r="L1688" t="s">
        <v>3715</v>
      </c>
      <c r="N1688">
        <v>0.5</v>
      </c>
      <c r="O1688">
        <v>4670130104860</v>
      </c>
      <c r="Q1688" t="s">
        <v>88</v>
      </c>
      <c r="R1688" t="s">
        <v>13356</v>
      </c>
      <c r="S1688">
        <v>10</v>
      </c>
      <c r="U1688" t="s">
        <v>14284</v>
      </c>
      <c r="V1688" t="s">
        <v>1122</v>
      </c>
      <c r="Y1688">
        <v>9403500009</v>
      </c>
      <c r="Z1688" t="s">
        <v>19359</v>
      </c>
      <c r="AA1688" t="s">
        <v>19360</v>
      </c>
      <c r="AB1688">
        <v>9990</v>
      </c>
      <c r="AC1688">
        <v>8325</v>
      </c>
      <c r="AD1688" t="s">
        <v>288</v>
      </c>
      <c r="AE1688">
        <v>0</v>
      </c>
      <c r="AF1688">
        <v>0</v>
      </c>
      <c r="AG1688" t="s">
        <v>19361</v>
      </c>
      <c r="AH1688" t="s">
        <v>19362</v>
      </c>
      <c r="AI1688" t="s">
        <v>19363</v>
      </c>
      <c r="AJ1688" t="s">
        <v>19364</v>
      </c>
      <c r="AK1688" t="s">
        <v>19365</v>
      </c>
      <c r="AL1688" t="s">
        <v>19366</v>
      </c>
      <c r="AM1688" t="s">
        <v>19367</v>
      </c>
      <c r="AN1688" t="s">
        <v>19368</v>
      </c>
      <c r="AO1688" t="s">
        <v>19369</v>
      </c>
      <c r="AP1688" t="s">
        <v>19370</v>
      </c>
      <c r="AQ1688" t="s">
        <v>19371</v>
      </c>
      <c r="AR1688" t="s">
        <v>19372</v>
      </c>
      <c r="AS1688" t="s">
        <v>19373</v>
      </c>
      <c r="AT1688" t="s">
        <v>19374</v>
      </c>
      <c r="AU1688" t="s">
        <v>19375</v>
      </c>
    </row>
    <row r="1689" spans="1:54" x14ac:dyDescent="0.3">
      <c r="A1689" t="s">
        <v>19376</v>
      </c>
      <c r="B1689" t="str">
        <f>"0002551.9.18"</f>
        <v>0002551.9.18</v>
      </c>
      <c r="C1689" t="s">
        <v>304</v>
      </c>
      <c r="D1689" t="s">
        <v>4256</v>
      </c>
      <c r="E1689">
        <v>1260</v>
      </c>
      <c r="F1689">
        <v>700</v>
      </c>
      <c r="G1689">
        <v>150</v>
      </c>
      <c r="H1689">
        <v>123</v>
      </c>
      <c r="I1689">
        <v>65</v>
      </c>
      <c r="J1689">
        <v>105</v>
      </c>
      <c r="K1689" t="s">
        <v>14283</v>
      </c>
      <c r="L1689" t="s">
        <v>3715</v>
      </c>
      <c r="M1689">
        <v>48.6</v>
      </c>
      <c r="N1689">
        <v>0.5</v>
      </c>
      <c r="O1689">
        <v>4670130104877</v>
      </c>
      <c r="Q1689" t="s">
        <v>88</v>
      </c>
      <c r="R1689" t="s">
        <v>15609</v>
      </c>
      <c r="S1689">
        <v>10</v>
      </c>
      <c r="U1689" t="s">
        <v>14284</v>
      </c>
      <c r="V1689" t="s">
        <v>1122</v>
      </c>
      <c r="Y1689">
        <v>9403500009</v>
      </c>
      <c r="Z1689" t="s">
        <v>19377</v>
      </c>
      <c r="AA1689" t="s">
        <v>19378</v>
      </c>
      <c r="AB1689">
        <v>9990</v>
      </c>
      <c r="AC1689">
        <v>8325</v>
      </c>
      <c r="AD1689" t="s">
        <v>288</v>
      </c>
      <c r="AE1689">
        <v>0</v>
      </c>
      <c r="AF1689">
        <v>0</v>
      </c>
      <c r="AG1689" t="s">
        <v>19379</v>
      </c>
      <c r="AH1689" t="s">
        <v>19380</v>
      </c>
      <c r="AI1689" t="s">
        <v>19381</v>
      </c>
      <c r="AJ1689" t="s">
        <v>19382</v>
      </c>
      <c r="AK1689" t="s">
        <v>19383</v>
      </c>
      <c r="AL1689" t="s">
        <v>19384</v>
      </c>
      <c r="AM1689" t="s">
        <v>19385</v>
      </c>
      <c r="AN1689" t="s">
        <v>19386</v>
      </c>
      <c r="AO1689" t="s">
        <v>19387</v>
      </c>
      <c r="AP1689" t="s">
        <v>19388</v>
      </c>
      <c r="AQ1689" t="s">
        <v>19389</v>
      </c>
      <c r="AR1689" t="s">
        <v>19390</v>
      </c>
      <c r="AS1689" t="s">
        <v>19391</v>
      </c>
    </row>
    <row r="1690" spans="1:54" x14ac:dyDescent="0.3">
      <c r="A1690" t="s">
        <v>19392</v>
      </c>
      <c r="B1690" t="str">
        <f>"0002787.27"</f>
        <v>0002787.27</v>
      </c>
      <c r="C1690" t="s">
        <v>1901</v>
      </c>
      <c r="D1690" t="s">
        <v>305</v>
      </c>
      <c r="E1690">
        <v>730</v>
      </c>
      <c r="F1690">
        <v>65</v>
      </c>
      <c r="G1690">
        <v>740</v>
      </c>
      <c r="I1690">
        <v>70</v>
      </c>
      <c r="J1690">
        <v>40</v>
      </c>
      <c r="K1690">
        <v>0</v>
      </c>
      <c r="L1690">
        <v>8</v>
      </c>
      <c r="M1690">
        <v>7</v>
      </c>
      <c r="O1690">
        <v>4640011885263</v>
      </c>
      <c r="Q1690" t="s">
        <v>88</v>
      </c>
      <c r="R1690" t="s">
        <v>19105</v>
      </c>
      <c r="S1690">
        <v>20</v>
      </c>
      <c r="U1690" t="s">
        <v>19106</v>
      </c>
      <c r="V1690" t="s">
        <v>16239</v>
      </c>
      <c r="Y1690">
        <v>9403409000</v>
      </c>
      <c r="Z1690" t="s">
        <v>19393</v>
      </c>
      <c r="AA1690" t="s">
        <v>19394</v>
      </c>
      <c r="AB1690">
        <v>3137</v>
      </c>
      <c r="AC1690">
        <v>2614</v>
      </c>
      <c r="AD1690" t="s">
        <v>184</v>
      </c>
      <c r="AE1690">
        <v>0</v>
      </c>
      <c r="AF1690">
        <v>0</v>
      </c>
      <c r="AG1690" t="s">
        <v>19395</v>
      </c>
      <c r="AH1690" t="s">
        <v>19396</v>
      </c>
      <c r="AI1690" t="s">
        <v>19397</v>
      </c>
      <c r="AJ1690" t="s">
        <v>19398</v>
      </c>
      <c r="AK1690" t="s">
        <v>19399</v>
      </c>
      <c r="AL1690" t="s">
        <v>19400</v>
      </c>
      <c r="AM1690" t="s">
        <v>19401</v>
      </c>
      <c r="AN1690" t="s">
        <v>19402</v>
      </c>
      <c r="AO1690" t="s">
        <v>19403</v>
      </c>
      <c r="AP1690" t="s">
        <v>19404</v>
      </c>
    </row>
    <row r="1691" spans="1:54" x14ac:dyDescent="0.3">
      <c r="A1691" t="s">
        <v>19405</v>
      </c>
      <c r="B1691" t="str">
        <f>"0002787.26"</f>
        <v>0002787.26</v>
      </c>
      <c r="C1691" t="s">
        <v>527</v>
      </c>
      <c r="D1691" t="s">
        <v>305</v>
      </c>
      <c r="E1691">
        <v>730</v>
      </c>
      <c r="F1691">
        <v>65</v>
      </c>
      <c r="G1691">
        <v>740</v>
      </c>
      <c r="I1691">
        <v>70</v>
      </c>
      <c r="J1691">
        <v>40</v>
      </c>
      <c r="K1691">
        <v>0</v>
      </c>
      <c r="L1691">
        <v>8</v>
      </c>
      <c r="M1691">
        <v>7</v>
      </c>
      <c r="O1691">
        <v>4640011885225</v>
      </c>
      <c r="Q1691" t="s">
        <v>88</v>
      </c>
      <c r="R1691" t="s">
        <v>19105</v>
      </c>
      <c r="S1691">
        <v>20</v>
      </c>
      <c r="U1691" t="s">
        <v>19106</v>
      </c>
      <c r="V1691" t="s">
        <v>16239</v>
      </c>
      <c r="Y1691">
        <v>9403409000</v>
      </c>
      <c r="Z1691" t="s">
        <v>19406</v>
      </c>
      <c r="AA1691" t="s">
        <v>19407</v>
      </c>
      <c r="AB1691">
        <v>3137</v>
      </c>
      <c r="AC1691">
        <v>2614</v>
      </c>
      <c r="AD1691" t="s">
        <v>184</v>
      </c>
      <c r="AE1691">
        <v>0</v>
      </c>
      <c r="AF1691">
        <v>5</v>
      </c>
      <c r="AG1691" t="s">
        <v>19408</v>
      </c>
      <c r="AH1691" t="s">
        <v>19409</v>
      </c>
      <c r="AI1691" t="s">
        <v>19410</v>
      </c>
      <c r="AJ1691" t="s">
        <v>19411</v>
      </c>
      <c r="AK1691" t="s">
        <v>19412</v>
      </c>
      <c r="AL1691" t="s">
        <v>19413</v>
      </c>
      <c r="AM1691" t="s">
        <v>19414</v>
      </c>
      <c r="AN1691" t="s">
        <v>19415</v>
      </c>
      <c r="AO1691" t="s">
        <v>19416</v>
      </c>
      <c r="AP1691" t="s">
        <v>19417</v>
      </c>
    </row>
    <row r="1692" spans="1:54" x14ac:dyDescent="0.3">
      <c r="A1692" t="s">
        <v>19418</v>
      </c>
      <c r="B1692" t="str">
        <f>"0002787.48"</f>
        <v>0002787.48</v>
      </c>
      <c r="C1692" t="s">
        <v>304</v>
      </c>
      <c r="D1692" t="s">
        <v>305</v>
      </c>
      <c r="E1692">
        <v>0</v>
      </c>
      <c r="F1692">
        <v>0</v>
      </c>
      <c r="G1692">
        <v>0</v>
      </c>
      <c r="I1692">
        <v>70</v>
      </c>
      <c r="J1692">
        <v>40</v>
      </c>
      <c r="K1692">
        <v>0</v>
      </c>
      <c r="L1692">
        <v>8</v>
      </c>
      <c r="M1692">
        <v>7</v>
      </c>
      <c r="O1692">
        <v>4640011885201</v>
      </c>
      <c r="Q1692" t="s">
        <v>88</v>
      </c>
      <c r="R1692" t="s">
        <v>19105</v>
      </c>
      <c r="S1692">
        <v>20</v>
      </c>
      <c r="U1692" t="s">
        <v>19106</v>
      </c>
      <c r="V1692" t="s">
        <v>16239</v>
      </c>
      <c r="Y1692">
        <v>9403409000</v>
      </c>
      <c r="Z1692" t="s">
        <v>19419</v>
      </c>
      <c r="AA1692" t="s">
        <v>19420</v>
      </c>
      <c r="AB1692">
        <v>3137</v>
      </c>
      <c r="AC1692">
        <v>2614</v>
      </c>
      <c r="AD1692" t="s">
        <v>184</v>
      </c>
      <c r="AE1692">
        <v>0</v>
      </c>
      <c r="AF1692">
        <v>1</v>
      </c>
      <c r="AG1692" t="s">
        <v>19421</v>
      </c>
      <c r="AH1692" t="s">
        <v>19422</v>
      </c>
      <c r="AI1692" t="s">
        <v>19423</v>
      </c>
      <c r="AJ1692" t="s">
        <v>19424</v>
      </c>
      <c r="AK1692" t="s">
        <v>19425</v>
      </c>
      <c r="AL1692" t="s">
        <v>19426</v>
      </c>
      <c r="AM1692" t="s">
        <v>19427</v>
      </c>
      <c r="AN1692" t="s">
        <v>19428</v>
      </c>
      <c r="AO1692" t="s">
        <v>19429</v>
      </c>
      <c r="AP1692" t="s">
        <v>19430</v>
      </c>
    </row>
    <row r="1693" spans="1:54" x14ac:dyDescent="0.3">
      <c r="A1693" t="s">
        <v>19431</v>
      </c>
      <c r="B1693" t="str">
        <f>"930096-6"</f>
        <v>930096-6</v>
      </c>
      <c r="C1693" t="s">
        <v>1644</v>
      </c>
      <c r="D1693" t="s">
        <v>1831</v>
      </c>
      <c r="E1693">
        <v>700</v>
      </c>
      <c r="F1693">
        <v>450</v>
      </c>
      <c r="G1693">
        <v>800</v>
      </c>
      <c r="K1693">
        <v>0</v>
      </c>
      <c r="L1693" s="1">
        <v>45794</v>
      </c>
      <c r="M1693">
        <v>15</v>
      </c>
      <c r="O1693">
        <v>4678597302157</v>
      </c>
      <c r="Q1693" t="s">
        <v>88</v>
      </c>
      <c r="S1693">
        <v>20</v>
      </c>
      <c r="U1693" t="s">
        <v>18964</v>
      </c>
      <c r="V1693" t="s">
        <v>18861</v>
      </c>
      <c r="W1693" t="s">
        <v>18862</v>
      </c>
      <c r="Y1693">
        <v>8450120000</v>
      </c>
      <c r="Z1693" t="s">
        <v>19432</v>
      </c>
      <c r="AA1693" t="s">
        <v>19433</v>
      </c>
      <c r="AB1693">
        <v>15180</v>
      </c>
      <c r="AC1693">
        <v>12650</v>
      </c>
      <c r="AD1693" t="s">
        <v>18866</v>
      </c>
      <c r="AE1693">
        <v>0</v>
      </c>
      <c r="AF1693">
        <v>0</v>
      </c>
      <c r="AG1693" t="s">
        <v>19434</v>
      </c>
      <c r="AH1693" t="s">
        <v>19435</v>
      </c>
      <c r="AI1693" t="s">
        <v>19436</v>
      </c>
      <c r="AJ1693" t="s">
        <v>19437</v>
      </c>
      <c r="AK1693" t="s">
        <v>19438</v>
      </c>
      <c r="AL1693" t="s">
        <v>19439</v>
      </c>
      <c r="AM1693" t="s">
        <v>19440</v>
      </c>
      <c r="AN1693" t="s">
        <v>19441</v>
      </c>
      <c r="AO1693" t="s">
        <v>19442</v>
      </c>
      <c r="AP1693" t="s">
        <v>19443</v>
      </c>
      <c r="AQ1693" t="s">
        <v>19444</v>
      </c>
      <c r="AR1693" t="s">
        <v>19445</v>
      </c>
      <c r="AS1693" t="s">
        <v>19446</v>
      </c>
      <c r="AT1693" t="s">
        <v>19447</v>
      </c>
      <c r="AU1693" t="s">
        <v>19448</v>
      </c>
      <c r="AV1693" t="s">
        <v>19449</v>
      </c>
    </row>
    <row r="1694" spans="1:54" x14ac:dyDescent="0.3">
      <c r="A1694" t="s">
        <v>19450</v>
      </c>
      <c r="B1694" t="str">
        <f>"930096-5"</f>
        <v>930096-5</v>
      </c>
      <c r="C1694" t="s">
        <v>144</v>
      </c>
      <c r="D1694" t="s">
        <v>1831</v>
      </c>
      <c r="E1694">
        <v>700</v>
      </c>
      <c r="F1694">
        <v>450</v>
      </c>
      <c r="G1694">
        <v>800</v>
      </c>
      <c r="K1694">
        <v>0</v>
      </c>
      <c r="L1694" s="1">
        <v>45794</v>
      </c>
      <c r="M1694">
        <v>15</v>
      </c>
      <c r="O1694">
        <v>4678597302140</v>
      </c>
      <c r="Q1694" t="s">
        <v>88</v>
      </c>
      <c r="S1694">
        <v>20</v>
      </c>
      <c r="U1694" t="s">
        <v>18964</v>
      </c>
      <c r="V1694" t="s">
        <v>18861</v>
      </c>
      <c r="W1694" t="s">
        <v>18862</v>
      </c>
      <c r="Y1694">
        <v>8450120000</v>
      </c>
      <c r="Z1694" t="s">
        <v>19451</v>
      </c>
      <c r="AA1694" t="s">
        <v>19452</v>
      </c>
      <c r="AB1694">
        <v>15180</v>
      </c>
      <c r="AC1694">
        <v>12650</v>
      </c>
      <c r="AD1694" t="s">
        <v>18866</v>
      </c>
      <c r="AE1694">
        <v>0</v>
      </c>
      <c r="AF1694">
        <v>0</v>
      </c>
      <c r="AG1694" t="s">
        <v>19453</v>
      </c>
      <c r="AH1694" t="s">
        <v>19454</v>
      </c>
      <c r="AI1694" t="s">
        <v>19455</v>
      </c>
      <c r="AJ1694" t="s">
        <v>19456</v>
      </c>
      <c r="AK1694" t="s">
        <v>19457</v>
      </c>
      <c r="AL1694" t="s">
        <v>19458</v>
      </c>
      <c r="AM1694" t="s">
        <v>19459</v>
      </c>
      <c r="AN1694" t="s">
        <v>19460</v>
      </c>
      <c r="AO1694" t="s">
        <v>19461</v>
      </c>
      <c r="AP1694" t="s">
        <v>19462</v>
      </c>
      <c r="AQ1694" t="s">
        <v>19463</v>
      </c>
      <c r="AR1694" t="s">
        <v>19464</v>
      </c>
      <c r="AS1694" t="s">
        <v>19465</v>
      </c>
      <c r="AT1694" t="s">
        <v>19466</v>
      </c>
      <c r="AU1694" t="s">
        <v>19467</v>
      </c>
      <c r="AV1694" t="s">
        <v>19468</v>
      </c>
    </row>
    <row r="1695" spans="1:54" x14ac:dyDescent="0.3">
      <c r="A1695" t="s">
        <v>19469</v>
      </c>
      <c r="B1695" t="str">
        <f>"930096-7"</f>
        <v>930096-7</v>
      </c>
      <c r="C1695" t="s">
        <v>1644</v>
      </c>
      <c r="D1695" t="s">
        <v>1831</v>
      </c>
      <c r="E1695">
        <v>700</v>
      </c>
      <c r="F1695">
        <v>450</v>
      </c>
      <c r="G1695">
        <v>800</v>
      </c>
      <c r="K1695">
        <v>0</v>
      </c>
      <c r="L1695" s="1">
        <v>45794</v>
      </c>
      <c r="M1695">
        <v>15</v>
      </c>
      <c r="O1695">
        <v>4678597302164</v>
      </c>
      <c r="Q1695" t="s">
        <v>88</v>
      </c>
      <c r="S1695">
        <v>20</v>
      </c>
      <c r="U1695" t="s">
        <v>18964</v>
      </c>
      <c r="V1695" t="s">
        <v>18861</v>
      </c>
      <c r="W1695" t="s">
        <v>18862</v>
      </c>
      <c r="Y1695">
        <v>8450120000</v>
      </c>
      <c r="Z1695" t="s">
        <v>19470</v>
      </c>
      <c r="AA1695" t="s">
        <v>19471</v>
      </c>
      <c r="AB1695">
        <v>15180</v>
      </c>
      <c r="AC1695">
        <v>12650</v>
      </c>
      <c r="AD1695" t="s">
        <v>18866</v>
      </c>
      <c r="AE1695">
        <v>0</v>
      </c>
      <c r="AF1695">
        <v>0</v>
      </c>
      <c r="AG1695" t="s">
        <v>19472</v>
      </c>
      <c r="AH1695" t="s">
        <v>19473</v>
      </c>
      <c r="AI1695" t="s">
        <v>19474</v>
      </c>
      <c r="AJ1695" t="s">
        <v>19475</v>
      </c>
      <c r="AK1695" t="s">
        <v>19476</v>
      </c>
      <c r="AL1695" t="s">
        <v>19477</v>
      </c>
      <c r="AM1695" t="s">
        <v>19478</v>
      </c>
      <c r="AN1695" t="s">
        <v>19479</v>
      </c>
      <c r="AO1695" t="s">
        <v>19480</v>
      </c>
      <c r="AP1695" t="s">
        <v>19481</v>
      </c>
      <c r="AQ1695" t="s">
        <v>19482</v>
      </c>
      <c r="AR1695" t="s">
        <v>19483</v>
      </c>
      <c r="AS1695" t="s">
        <v>19484</v>
      </c>
      <c r="AT1695" t="s">
        <v>19485</v>
      </c>
      <c r="AU1695" t="s">
        <v>19486</v>
      </c>
      <c r="AV1695" t="s">
        <v>19487</v>
      </c>
    </row>
    <row r="1696" spans="1:54" x14ac:dyDescent="0.3">
      <c r="A1696" t="s">
        <v>19488</v>
      </c>
      <c r="B1696" t="str">
        <f>"930094-6"</f>
        <v>930094-6</v>
      </c>
      <c r="C1696" t="s">
        <v>1644</v>
      </c>
      <c r="D1696" t="s">
        <v>1831</v>
      </c>
      <c r="E1696">
        <v>650</v>
      </c>
      <c r="F1696">
        <v>400</v>
      </c>
      <c r="G1696">
        <v>760</v>
      </c>
      <c r="K1696">
        <v>0</v>
      </c>
      <c r="L1696" s="1">
        <v>45883</v>
      </c>
      <c r="M1696">
        <v>13</v>
      </c>
      <c r="O1696">
        <v>4678597302126</v>
      </c>
      <c r="Q1696" t="s">
        <v>88</v>
      </c>
      <c r="S1696">
        <v>20</v>
      </c>
      <c r="U1696" t="s">
        <v>18918</v>
      </c>
      <c r="V1696" t="s">
        <v>18861</v>
      </c>
      <c r="W1696" t="s">
        <v>18862</v>
      </c>
      <c r="Y1696">
        <v>8450120000</v>
      </c>
      <c r="Z1696" t="s">
        <v>19489</v>
      </c>
      <c r="AA1696" t="s">
        <v>19490</v>
      </c>
      <c r="AB1696">
        <v>13915</v>
      </c>
      <c r="AC1696">
        <v>11596</v>
      </c>
      <c r="AD1696" t="s">
        <v>18866</v>
      </c>
      <c r="AE1696">
        <v>0</v>
      </c>
      <c r="AF1696">
        <v>0</v>
      </c>
      <c r="AG1696" t="s">
        <v>19491</v>
      </c>
      <c r="AH1696" t="s">
        <v>19492</v>
      </c>
      <c r="AI1696" t="s">
        <v>19493</v>
      </c>
      <c r="AJ1696" t="s">
        <v>19494</v>
      </c>
      <c r="AK1696" t="s">
        <v>19495</v>
      </c>
      <c r="AL1696" t="s">
        <v>19496</v>
      </c>
      <c r="AM1696" t="s">
        <v>19497</v>
      </c>
      <c r="AN1696" t="s">
        <v>19498</v>
      </c>
      <c r="AO1696" t="s">
        <v>19499</v>
      </c>
      <c r="AP1696" t="s">
        <v>19500</v>
      </c>
      <c r="AQ1696" t="s">
        <v>19501</v>
      </c>
      <c r="AR1696" t="s">
        <v>19502</v>
      </c>
      <c r="AS1696" t="s">
        <v>19503</v>
      </c>
      <c r="AT1696" t="s">
        <v>19504</v>
      </c>
      <c r="AU1696" t="s">
        <v>19505</v>
      </c>
    </row>
    <row r="1697" spans="1:54" x14ac:dyDescent="0.3">
      <c r="A1697" t="s">
        <v>19506</v>
      </c>
      <c r="B1697" t="str">
        <f>"930094-7"</f>
        <v>930094-7</v>
      </c>
      <c r="C1697" t="s">
        <v>1644</v>
      </c>
      <c r="D1697" t="s">
        <v>1831</v>
      </c>
      <c r="E1697">
        <v>650</v>
      </c>
      <c r="F1697">
        <v>400</v>
      </c>
      <c r="G1697">
        <v>760</v>
      </c>
      <c r="K1697">
        <v>0</v>
      </c>
      <c r="L1697" s="1">
        <v>45883</v>
      </c>
      <c r="M1697">
        <v>13</v>
      </c>
      <c r="O1697">
        <v>4678597302133</v>
      </c>
      <c r="Q1697" t="s">
        <v>88</v>
      </c>
      <c r="S1697">
        <v>20</v>
      </c>
      <c r="U1697" t="s">
        <v>18918</v>
      </c>
      <c r="V1697" t="s">
        <v>18861</v>
      </c>
      <c r="W1697" t="s">
        <v>18862</v>
      </c>
      <c r="Y1697">
        <v>8450120000</v>
      </c>
      <c r="Z1697" t="s">
        <v>19507</v>
      </c>
      <c r="AA1697" t="s">
        <v>19508</v>
      </c>
      <c r="AB1697">
        <v>13915</v>
      </c>
      <c r="AC1697">
        <v>11596</v>
      </c>
      <c r="AD1697" t="s">
        <v>18866</v>
      </c>
      <c r="AE1697">
        <v>0</v>
      </c>
      <c r="AF1697">
        <v>0</v>
      </c>
      <c r="AG1697" t="s">
        <v>19509</v>
      </c>
      <c r="AH1697" t="s">
        <v>19510</v>
      </c>
      <c r="AI1697" t="s">
        <v>19511</v>
      </c>
      <c r="AJ1697" t="s">
        <v>19512</v>
      </c>
      <c r="AK1697" t="s">
        <v>19513</v>
      </c>
      <c r="AL1697" t="s">
        <v>19514</v>
      </c>
      <c r="AM1697" t="s">
        <v>19515</v>
      </c>
      <c r="AN1697" t="s">
        <v>19516</v>
      </c>
      <c r="AO1697" t="s">
        <v>19517</v>
      </c>
      <c r="AP1697" t="s">
        <v>19518</v>
      </c>
      <c r="AQ1697" t="s">
        <v>19519</v>
      </c>
      <c r="AR1697" t="s">
        <v>19520</v>
      </c>
      <c r="AS1697" t="s">
        <v>19521</v>
      </c>
      <c r="AT1697" t="s">
        <v>19522</v>
      </c>
      <c r="AU1697" t="s">
        <v>19523</v>
      </c>
      <c r="AV1697" t="s">
        <v>19524</v>
      </c>
    </row>
    <row r="1698" spans="1:54" x14ac:dyDescent="0.3">
      <c r="A1698" t="s">
        <v>19525</v>
      </c>
      <c r="B1698" t="str">
        <f>"0002780.48"</f>
        <v>0002780.48</v>
      </c>
      <c r="C1698" t="s">
        <v>304</v>
      </c>
      <c r="D1698" t="s">
        <v>1050</v>
      </c>
      <c r="E1698">
        <v>830</v>
      </c>
      <c r="F1698">
        <v>830</v>
      </c>
      <c r="G1698">
        <v>90</v>
      </c>
      <c r="K1698">
        <v>0</v>
      </c>
      <c r="L1698" s="2">
        <v>42339</v>
      </c>
      <c r="M1698">
        <v>10.9</v>
      </c>
      <c r="N1698">
        <v>1</v>
      </c>
      <c r="O1698">
        <v>4670130104648</v>
      </c>
      <c r="Q1698" t="s">
        <v>1544</v>
      </c>
      <c r="S1698">
        <v>20</v>
      </c>
      <c r="U1698" s="4" t="s">
        <v>19526</v>
      </c>
      <c r="V1698" t="s">
        <v>19527</v>
      </c>
      <c r="Y1698">
        <v>9403409000</v>
      </c>
      <c r="Z1698" t="s">
        <v>19528</v>
      </c>
      <c r="AA1698" t="s">
        <v>19529</v>
      </c>
      <c r="AB1698">
        <v>5990</v>
      </c>
      <c r="AC1698">
        <v>4992</v>
      </c>
      <c r="AD1698" t="s">
        <v>3841</v>
      </c>
      <c r="AE1698">
        <v>0</v>
      </c>
      <c r="AF1698">
        <v>0</v>
      </c>
      <c r="AG1698" t="s">
        <v>19530</v>
      </c>
      <c r="AH1698" t="s">
        <v>19531</v>
      </c>
      <c r="AI1698" t="s">
        <v>19532</v>
      </c>
      <c r="AJ1698" t="s">
        <v>19533</v>
      </c>
      <c r="AK1698" t="s">
        <v>19534</v>
      </c>
      <c r="AL1698" t="s">
        <v>19535</v>
      </c>
      <c r="AM1698" t="s">
        <v>19536</v>
      </c>
      <c r="AN1698" t="s">
        <v>19537</v>
      </c>
      <c r="AO1698" t="s">
        <v>19538</v>
      </c>
      <c r="AP1698" t="s">
        <v>19539</v>
      </c>
    </row>
    <row r="1699" spans="1:54" x14ac:dyDescent="0.3">
      <c r="A1699" t="s">
        <v>19540</v>
      </c>
      <c r="B1699" t="str">
        <f>"0002780.47"</f>
        <v>0002780.47</v>
      </c>
      <c r="C1699" t="s">
        <v>19541</v>
      </c>
      <c r="D1699" t="s">
        <v>1050</v>
      </c>
      <c r="E1699">
        <v>830</v>
      </c>
      <c r="F1699">
        <v>830</v>
      </c>
      <c r="G1699">
        <v>90</v>
      </c>
      <c r="K1699">
        <v>0</v>
      </c>
      <c r="L1699" s="2">
        <v>42339</v>
      </c>
      <c r="M1699">
        <v>10.9</v>
      </c>
      <c r="N1699">
        <v>1</v>
      </c>
      <c r="O1699">
        <v>4670130104655</v>
      </c>
      <c r="Q1699" t="s">
        <v>1544</v>
      </c>
      <c r="S1699">
        <v>20</v>
      </c>
      <c r="U1699" s="4" t="s">
        <v>19526</v>
      </c>
      <c r="V1699" t="s">
        <v>19527</v>
      </c>
      <c r="Y1699">
        <v>9403409000</v>
      </c>
      <c r="Z1699" t="s">
        <v>19542</v>
      </c>
      <c r="AA1699" t="s">
        <v>19543</v>
      </c>
      <c r="AB1699">
        <v>5990</v>
      </c>
      <c r="AC1699">
        <v>4992</v>
      </c>
      <c r="AD1699" t="s">
        <v>3841</v>
      </c>
      <c r="AE1699">
        <v>0</v>
      </c>
      <c r="AF1699">
        <v>3</v>
      </c>
      <c r="AG1699" t="s">
        <v>19544</v>
      </c>
      <c r="AH1699" t="s">
        <v>19545</v>
      </c>
      <c r="AI1699" t="s">
        <v>19546</v>
      </c>
      <c r="AJ1699" t="s">
        <v>19547</v>
      </c>
      <c r="AK1699" t="s">
        <v>19548</v>
      </c>
      <c r="AL1699" t="s">
        <v>19549</v>
      </c>
      <c r="AM1699" t="s">
        <v>19550</v>
      </c>
      <c r="AN1699" t="s">
        <v>19551</v>
      </c>
      <c r="AO1699" t="s">
        <v>19552</v>
      </c>
      <c r="AP1699" t="s">
        <v>19553</v>
      </c>
    </row>
    <row r="1700" spans="1:54" x14ac:dyDescent="0.3">
      <c r="A1700" t="s">
        <v>19554</v>
      </c>
      <c r="B1700" t="str">
        <f>"0002780.49"</f>
        <v>0002780.49</v>
      </c>
      <c r="C1700" t="s">
        <v>8033</v>
      </c>
      <c r="D1700" t="s">
        <v>1050</v>
      </c>
      <c r="E1700">
        <v>830</v>
      </c>
      <c r="F1700">
        <v>830</v>
      </c>
      <c r="G1700">
        <v>90</v>
      </c>
      <c r="K1700">
        <v>0</v>
      </c>
      <c r="L1700" s="2">
        <v>42339</v>
      </c>
      <c r="M1700">
        <v>10.9</v>
      </c>
      <c r="N1700">
        <v>1</v>
      </c>
      <c r="O1700">
        <v>4670130104662</v>
      </c>
      <c r="Q1700" t="s">
        <v>1544</v>
      </c>
      <c r="S1700">
        <v>20</v>
      </c>
      <c r="U1700" s="4" t="s">
        <v>19526</v>
      </c>
      <c r="V1700" t="s">
        <v>19527</v>
      </c>
      <c r="Y1700">
        <v>9403409000</v>
      </c>
      <c r="Z1700" t="s">
        <v>19555</v>
      </c>
      <c r="AA1700" t="s">
        <v>19556</v>
      </c>
      <c r="AB1700">
        <v>5990</v>
      </c>
      <c r="AC1700">
        <v>4992</v>
      </c>
      <c r="AD1700" t="s">
        <v>3841</v>
      </c>
      <c r="AE1700">
        <v>0</v>
      </c>
      <c r="AF1700">
        <v>0</v>
      </c>
      <c r="AG1700" t="s">
        <v>19557</v>
      </c>
      <c r="AH1700" t="s">
        <v>19558</v>
      </c>
      <c r="AI1700" t="s">
        <v>19559</v>
      </c>
      <c r="AJ1700" t="s">
        <v>19560</v>
      </c>
      <c r="AK1700" t="s">
        <v>19561</v>
      </c>
      <c r="AL1700" t="s">
        <v>19562</v>
      </c>
      <c r="AM1700" t="s">
        <v>19563</v>
      </c>
      <c r="AN1700" t="s">
        <v>19564</v>
      </c>
      <c r="AO1700" t="s">
        <v>19565</v>
      </c>
      <c r="AP1700" t="s">
        <v>19566</v>
      </c>
    </row>
    <row r="1701" spans="1:54" x14ac:dyDescent="0.3">
      <c r="A1701" t="s">
        <v>19567</v>
      </c>
      <c r="B1701" t="str">
        <f>"0002780.52"</f>
        <v>0002780.52</v>
      </c>
      <c r="C1701" t="s">
        <v>4533</v>
      </c>
      <c r="D1701" t="s">
        <v>1050</v>
      </c>
      <c r="E1701">
        <v>830</v>
      </c>
      <c r="F1701">
        <v>830</v>
      </c>
      <c r="G1701">
        <v>90</v>
      </c>
      <c r="K1701">
        <v>0</v>
      </c>
      <c r="L1701" s="2">
        <v>42339</v>
      </c>
      <c r="M1701">
        <v>10.9</v>
      </c>
      <c r="N1701">
        <v>1</v>
      </c>
      <c r="O1701">
        <v>4670130104693</v>
      </c>
      <c r="Q1701" t="s">
        <v>1544</v>
      </c>
      <c r="S1701">
        <v>20</v>
      </c>
      <c r="U1701" s="4" t="s">
        <v>19526</v>
      </c>
      <c r="V1701" t="s">
        <v>19527</v>
      </c>
      <c r="Y1701">
        <v>9403409000</v>
      </c>
      <c r="Z1701" t="s">
        <v>19568</v>
      </c>
      <c r="AA1701" t="s">
        <v>19569</v>
      </c>
      <c r="AB1701">
        <v>5990</v>
      </c>
      <c r="AC1701">
        <v>4992</v>
      </c>
      <c r="AD1701" t="s">
        <v>3841</v>
      </c>
      <c r="AE1701">
        <v>0</v>
      </c>
      <c r="AF1701">
        <v>0</v>
      </c>
      <c r="AG1701" t="s">
        <v>19570</v>
      </c>
      <c r="AH1701" t="s">
        <v>19571</v>
      </c>
      <c r="AI1701" t="s">
        <v>19572</v>
      </c>
      <c r="AJ1701" t="s">
        <v>19573</v>
      </c>
      <c r="AK1701" t="s">
        <v>19574</v>
      </c>
      <c r="AL1701" t="s">
        <v>19575</v>
      </c>
      <c r="AM1701" t="s">
        <v>19576</v>
      </c>
      <c r="AN1701" t="s">
        <v>19577</v>
      </c>
      <c r="AO1701" t="s">
        <v>19578</v>
      </c>
      <c r="AP1701" t="s">
        <v>19579</v>
      </c>
      <c r="AQ1701" t="s">
        <v>19580</v>
      </c>
    </row>
    <row r="1702" spans="1:54" x14ac:dyDescent="0.3">
      <c r="A1702" t="s">
        <v>19581</v>
      </c>
      <c r="B1702" t="str">
        <f>"0001753-2"</f>
        <v>0001753-2</v>
      </c>
      <c r="C1702" t="s">
        <v>116</v>
      </c>
      <c r="D1702" t="s">
        <v>110</v>
      </c>
      <c r="E1702">
        <v>200</v>
      </c>
      <c r="F1702">
        <v>600</v>
      </c>
      <c r="G1702">
        <v>750</v>
      </c>
      <c r="K1702">
        <v>0</v>
      </c>
      <c r="L1702" s="1">
        <v>45691</v>
      </c>
      <c r="M1702">
        <v>3.1</v>
      </c>
      <c r="O1702">
        <v>4630035406414</v>
      </c>
      <c r="Q1702" t="s">
        <v>1544</v>
      </c>
      <c r="R1702" t="s">
        <v>6916</v>
      </c>
      <c r="S1702">
        <v>20</v>
      </c>
      <c r="U1702" t="s">
        <v>6917</v>
      </c>
      <c r="V1702" t="s">
        <v>128</v>
      </c>
      <c r="W1702" t="s">
        <v>118</v>
      </c>
      <c r="Y1702">
        <v>6302210000</v>
      </c>
      <c r="Z1702" t="s">
        <v>19582</v>
      </c>
      <c r="AA1702" t="s">
        <v>9745</v>
      </c>
      <c r="AB1702">
        <v>2750</v>
      </c>
      <c r="AC1702">
        <v>2292</v>
      </c>
      <c r="AD1702" t="s">
        <v>122</v>
      </c>
      <c r="AE1702">
        <v>0</v>
      </c>
      <c r="AF1702">
        <v>0</v>
      </c>
    </row>
    <row r="1703" spans="1:54" x14ac:dyDescent="0.3">
      <c r="A1703" t="s">
        <v>19583</v>
      </c>
      <c r="B1703" t="str">
        <f>"0001033.9.16"</f>
        <v>0001033.9.16</v>
      </c>
      <c r="C1703" t="s">
        <v>304</v>
      </c>
      <c r="D1703" t="s">
        <v>1050</v>
      </c>
      <c r="E1703">
        <v>1760</v>
      </c>
      <c r="F1703">
        <v>700</v>
      </c>
      <c r="G1703">
        <v>210</v>
      </c>
      <c r="H1703">
        <v>170</v>
      </c>
      <c r="I1703">
        <v>60</v>
      </c>
      <c r="J1703">
        <v>110</v>
      </c>
      <c r="K1703" t="s">
        <v>1051</v>
      </c>
      <c r="L1703" t="s">
        <v>1052</v>
      </c>
      <c r="M1703">
        <v>74.099999999999994</v>
      </c>
      <c r="N1703">
        <v>0.5</v>
      </c>
      <c r="O1703">
        <v>4670130105904</v>
      </c>
      <c r="Q1703" t="s">
        <v>88</v>
      </c>
      <c r="R1703" t="s">
        <v>15838</v>
      </c>
      <c r="S1703">
        <v>10</v>
      </c>
      <c r="U1703" t="s">
        <v>1053</v>
      </c>
      <c r="V1703" t="s">
        <v>1132</v>
      </c>
      <c r="Y1703">
        <v>9403500001</v>
      </c>
      <c r="Z1703" t="s">
        <v>19584</v>
      </c>
      <c r="AA1703" t="s">
        <v>19585</v>
      </c>
      <c r="AB1703">
        <v>18000</v>
      </c>
      <c r="AC1703">
        <v>15000</v>
      </c>
      <c r="AD1703" t="s">
        <v>1057</v>
      </c>
      <c r="AE1703">
        <v>0</v>
      </c>
      <c r="AF1703">
        <v>0</v>
      </c>
      <c r="AG1703" t="s">
        <v>19586</v>
      </c>
      <c r="AH1703" t="s">
        <v>19587</v>
      </c>
      <c r="AI1703" t="s">
        <v>19588</v>
      </c>
      <c r="AJ1703" t="s">
        <v>19589</v>
      </c>
      <c r="AK1703" t="s">
        <v>19590</v>
      </c>
      <c r="AL1703" t="s">
        <v>19591</v>
      </c>
      <c r="AM1703" t="s">
        <v>19592</v>
      </c>
      <c r="AN1703" t="s">
        <v>19593</v>
      </c>
      <c r="AO1703" t="s">
        <v>19594</v>
      </c>
      <c r="AP1703" t="s">
        <v>19595</v>
      </c>
      <c r="AQ1703" t="s">
        <v>19596</v>
      </c>
      <c r="AR1703" t="s">
        <v>19597</v>
      </c>
      <c r="AS1703" t="s">
        <v>19598</v>
      </c>
      <c r="AT1703" t="s">
        <v>19599</v>
      </c>
      <c r="AU1703" t="s">
        <v>19600</v>
      </c>
      <c r="AV1703" t="s">
        <v>19601</v>
      </c>
      <c r="AW1703" t="s">
        <v>19602</v>
      </c>
      <c r="AX1703" t="s">
        <v>19603</v>
      </c>
      <c r="AY1703" t="s">
        <v>19604</v>
      </c>
      <c r="AZ1703" t="s">
        <v>19605</v>
      </c>
      <c r="BA1703" t="s">
        <v>19606</v>
      </c>
    </row>
    <row r="1704" spans="1:54" x14ac:dyDescent="0.3">
      <c r="A1704" t="s">
        <v>19607</v>
      </c>
      <c r="B1704" t="str">
        <f>"0001033.9.17"</f>
        <v>0001033.9.17</v>
      </c>
      <c r="C1704" t="s">
        <v>304</v>
      </c>
      <c r="D1704" t="s">
        <v>1050</v>
      </c>
      <c r="E1704">
        <v>1760</v>
      </c>
      <c r="F1704">
        <v>700</v>
      </c>
      <c r="G1704">
        <v>210</v>
      </c>
      <c r="H1704">
        <v>170</v>
      </c>
      <c r="I1704">
        <v>60</v>
      </c>
      <c r="J1704">
        <v>110</v>
      </c>
      <c r="K1704" t="s">
        <v>1051</v>
      </c>
      <c r="L1704" t="s">
        <v>1052</v>
      </c>
      <c r="M1704">
        <v>74.099999999999994</v>
      </c>
      <c r="N1704">
        <v>0.5</v>
      </c>
      <c r="O1704">
        <v>4670130105911</v>
      </c>
      <c r="Q1704" t="s">
        <v>88</v>
      </c>
      <c r="R1704" t="s">
        <v>13356</v>
      </c>
      <c r="S1704">
        <v>10</v>
      </c>
      <c r="U1704" t="s">
        <v>1053</v>
      </c>
      <c r="V1704" t="s">
        <v>1132</v>
      </c>
      <c r="Y1704">
        <v>9403500001</v>
      </c>
      <c r="Z1704" t="s">
        <v>19608</v>
      </c>
      <c r="AA1704" t="s">
        <v>19609</v>
      </c>
      <c r="AB1704">
        <v>18000</v>
      </c>
      <c r="AC1704">
        <v>15000</v>
      </c>
      <c r="AD1704" t="s">
        <v>1057</v>
      </c>
      <c r="AE1704">
        <v>0</v>
      </c>
      <c r="AF1704">
        <v>0</v>
      </c>
      <c r="AG1704" t="s">
        <v>19610</v>
      </c>
      <c r="AH1704" t="s">
        <v>19611</v>
      </c>
      <c r="AI1704" t="s">
        <v>19612</v>
      </c>
      <c r="AJ1704" t="s">
        <v>19613</v>
      </c>
      <c r="AK1704" t="s">
        <v>19614</v>
      </c>
      <c r="AL1704" t="s">
        <v>19615</v>
      </c>
      <c r="AM1704" t="s">
        <v>19616</v>
      </c>
      <c r="AN1704" t="s">
        <v>19617</v>
      </c>
      <c r="AO1704" t="s">
        <v>19618</v>
      </c>
      <c r="AP1704" t="s">
        <v>19619</v>
      </c>
      <c r="AQ1704" t="s">
        <v>19620</v>
      </c>
      <c r="AR1704" t="s">
        <v>19621</v>
      </c>
      <c r="AS1704" t="s">
        <v>19622</v>
      </c>
      <c r="AT1704" t="s">
        <v>19623</v>
      </c>
      <c r="AU1704" t="s">
        <v>19624</v>
      </c>
      <c r="AV1704" t="s">
        <v>19625</v>
      </c>
      <c r="AW1704" t="s">
        <v>19626</v>
      </c>
      <c r="AX1704" t="s">
        <v>19627</v>
      </c>
      <c r="AY1704" t="s">
        <v>19628</v>
      </c>
      <c r="AZ1704" t="s">
        <v>19629</v>
      </c>
      <c r="BA1704" t="s">
        <v>19630</v>
      </c>
      <c r="BB1704" t="s">
        <v>19631</v>
      </c>
    </row>
    <row r="1705" spans="1:54" x14ac:dyDescent="0.3">
      <c r="A1705" t="s">
        <v>19632</v>
      </c>
      <c r="B1705" t="str">
        <f>"0002764.168"</f>
        <v>0002764.168</v>
      </c>
      <c r="C1705" t="s">
        <v>16212</v>
      </c>
      <c r="D1705" t="s">
        <v>1050</v>
      </c>
      <c r="E1705">
        <v>810</v>
      </c>
      <c r="F1705">
        <v>170</v>
      </c>
      <c r="G1705">
        <v>80</v>
      </c>
      <c r="H1705">
        <v>79</v>
      </c>
      <c r="I1705">
        <v>60</v>
      </c>
      <c r="K1705">
        <v>0</v>
      </c>
      <c r="L1705" s="2">
        <v>33298</v>
      </c>
      <c r="M1705">
        <v>3.7</v>
      </c>
      <c r="O1705">
        <v>4670130105133</v>
      </c>
      <c r="Q1705" t="s">
        <v>1544</v>
      </c>
      <c r="S1705">
        <v>20</v>
      </c>
      <c r="U1705" t="s">
        <v>17908</v>
      </c>
      <c r="V1705" t="s">
        <v>2355</v>
      </c>
      <c r="Y1705">
        <v>9403609001</v>
      </c>
      <c r="Z1705" t="s">
        <v>19633</v>
      </c>
      <c r="AA1705" t="s">
        <v>19634</v>
      </c>
      <c r="AB1705">
        <v>1450</v>
      </c>
      <c r="AC1705">
        <v>1208</v>
      </c>
      <c r="AD1705" t="s">
        <v>240</v>
      </c>
      <c r="AE1705">
        <v>0</v>
      </c>
      <c r="AF1705">
        <v>0</v>
      </c>
      <c r="AG1705" t="s">
        <v>19635</v>
      </c>
      <c r="AH1705" t="s">
        <v>19636</v>
      </c>
      <c r="AI1705" t="s">
        <v>19637</v>
      </c>
      <c r="AJ1705" t="s">
        <v>19638</v>
      </c>
      <c r="AK1705" t="s">
        <v>19639</v>
      </c>
      <c r="AL1705" t="s">
        <v>19640</v>
      </c>
      <c r="AM1705" t="s">
        <v>19641</v>
      </c>
      <c r="AN1705" t="s">
        <v>19642</v>
      </c>
      <c r="AO1705" t="s">
        <v>19643</v>
      </c>
      <c r="AP1705" t="s">
        <v>19644</v>
      </c>
    </row>
    <row r="1706" spans="1:54" x14ac:dyDescent="0.3">
      <c r="A1706" t="s">
        <v>19645</v>
      </c>
      <c r="B1706" t="str">
        <f>"0002791"</f>
        <v>0002791</v>
      </c>
      <c r="C1706" t="s">
        <v>304</v>
      </c>
      <c r="D1706" t="s">
        <v>110</v>
      </c>
      <c r="E1706">
        <v>1150</v>
      </c>
      <c r="F1706">
        <v>700</v>
      </c>
      <c r="G1706">
        <v>100</v>
      </c>
      <c r="H1706">
        <v>115</v>
      </c>
      <c r="I1706">
        <v>70</v>
      </c>
      <c r="J1706">
        <v>10</v>
      </c>
      <c r="K1706" t="s">
        <v>19646</v>
      </c>
      <c r="L1706" s="1">
        <v>45840</v>
      </c>
      <c r="M1706">
        <v>2.5</v>
      </c>
      <c r="O1706">
        <v>4640011887335</v>
      </c>
      <c r="Q1706" t="s">
        <v>1544</v>
      </c>
      <c r="S1706">
        <v>20</v>
      </c>
      <c r="U1706" t="s">
        <v>19647</v>
      </c>
      <c r="V1706" t="s">
        <v>3302</v>
      </c>
      <c r="Y1706">
        <v>9404299000</v>
      </c>
      <c r="Z1706" t="s">
        <v>19648</v>
      </c>
      <c r="AA1706" t="s">
        <v>19649</v>
      </c>
      <c r="AB1706">
        <v>3137</v>
      </c>
      <c r="AC1706">
        <v>2614</v>
      </c>
      <c r="AD1706" t="s">
        <v>3279</v>
      </c>
      <c r="AE1706">
        <v>0</v>
      </c>
      <c r="AF1706">
        <v>16</v>
      </c>
      <c r="AG1706" t="s">
        <v>19650</v>
      </c>
      <c r="AH1706" t="s">
        <v>19651</v>
      </c>
      <c r="AI1706" t="s">
        <v>19652</v>
      </c>
      <c r="AJ1706" t="s">
        <v>19653</v>
      </c>
      <c r="AK1706" t="s">
        <v>19654</v>
      </c>
    </row>
    <row r="1707" spans="1:54" x14ac:dyDescent="0.3">
      <c r="A1707" t="s">
        <v>19655</v>
      </c>
      <c r="B1707" t="str">
        <f>"930098-5"</f>
        <v>930098-5</v>
      </c>
      <c r="C1707" t="s">
        <v>7710</v>
      </c>
      <c r="D1707" t="s">
        <v>1831</v>
      </c>
      <c r="E1707">
        <v>450</v>
      </c>
      <c r="F1707">
        <v>700</v>
      </c>
      <c r="G1707">
        <v>800</v>
      </c>
      <c r="K1707">
        <v>0</v>
      </c>
      <c r="L1707">
        <v>17</v>
      </c>
      <c r="M1707">
        <v>14.5</v>
      </c>
      <c r="O1707">
        <v>4678597302171</v>
      </c>
      <c r="Q1707" t="s">
        <v>88</v>
      </c>
      <c r="S1707">
        <v>20</v>
      </c>
      <c r="U1707" t="s">
        <v>19656</v>
      </c>
      <c r="V1707" t="s">
        <v>18861</v>
      </c>
      <c r="W1707" t="s">
        <v>18862</v>
      </c>
      <c r="Y1707">
        <v>8450120000</v>
      </c>
      <c r="Z1707" t="s">
        <v>19657</v>
      </c>
      <c r="AA1707" t="s">
        <v>19658</v>
      </c>
      <c r="AB1707">
        <v>16535</v>
      </c>
      <c r="AC1707">
        <v>13779</v>
      </c>
      <c r="AD1707" t="s">
        <v>18866</v>
      </c>
      <c r="AE1707">
        <v>0</v>
      </c>
      <c r="AF1707">
        <v>0</v>
      </c>
      <c r="AG1707" t="s">
        <v>19659</v>
      </c>
      <c r="AH1707" t="s">
        <v>19660</v>
      </c>
      <c r="AI1707" t="s">
        <v>19661</v>
      </c>
      <c r="AJ1707" t="s">
        <v>19662</v>
      </c>
      <c r="AK1707" t="s">
        <v>19663</v>
      </c>
      <c r="AL1707" t="s">
        <v>19664</v>
      </c>
      <c r="AM1707" t="s">
        <v>19665</v>
      </c>
      <c r="AN1707" t="s">
        <v>19666</v>
      </c>
      <c r="AO1707" t="s">
        <v>19667</v>
      </c>
      <c r="AP1707" t="s">
        <v>19668</v>
      </c>
      <c r="AQ1707" t="s">
        <v>19669</v>
      </c>
      <c r="AR1707" t="s">
        <v>19670</v>
      </c>
      <c r="AS1707" t="s">
        <v>19671</v>
      </c>
      <c r="AT1707" t="s">
        <v>19672</v>
      </c>
      <c r="AU1707" t="s">
        <v>19673</v>
      </c>
      <c r="AV1707" t="s">
        <v>19674</v>
      </c>
    </row>
    <row r="1708" spans="1:54" x14ac:dyDescent="0.3">
      <c r="A1708" t="s">
        <v>19675</v>
      </c>
      <c r="B1708" t="str">
        <f>"0001041.173"</f>
        <v>0001041.173</v>
      </c>
      <c r="C1708" t="s">
        <v>19676</v>
      </c>
      <c r="D1708" t="s">
        <v>1050</v>
      </c>
      <c r="E1708">
        <v>875</v>
      </c>
      <c r="F1708">
        <v>500</v>
      </c>
      <c r="G1708">
        <v>185</v>
      </c>
      <c r="I1708">
        <v>80</v>
      </c>
      <c r="J1708">
        <v>92</v>
      </c>
      <c r="K1708">
        <v>0</v>
      </c>
      <c r="L1708">
        <v>40</v>
      </c>
      <c r="M1708">
        <v>39.299999999999997</v>
      </c>
      <c r="O1708">
        <v>4670130106147</v>
      </c>
      <c r="Q1708" t="s">
        <v>88</v>
      </c>
      <c r="S1708">
        <v>20</v>
      </c>
      <c r="U1708" t="s">
        <v>19677</v>
      </c>
      <c r="V1708" t="s">
        <v>1122</v>
      </c>
      <c r="Y1708">
        <v>9403601001</v>
      </c>
      <c r="Z1708" t="s">
        <v>19678</v>
      </c>
      <c r="AA1708" t="s">
        <v>19679</v>
      </c>
      <c r="AB1708">
        <v>9900</v>
      </c>
      <c r="AC1708">
        <v>8250</v>
      </c>
      <c r="AD1708" t="s">
        <v>1125</v>
      </c>
      <c r="AE1708">
        <v>0</v>
      </c>
      <c r="AF1708">
        <v>5</v>
      </c>
      <c r="AG1708" t="s">
        <v>19680</v>
      </c>
      <c r="AH1708" t="s">
        <v>19681</v>
      </c>
      <c r="AI1708" t="s">
        <v>19682</v>
      </c>
      <c r="AJ1708" t="s">
        <v>19683</v>
      </c>
      <c r="AK1708" t="s">
        <v>19684</v>
      </c>
      <c r="AL1708" t="s">
        <v>19685</v>
      </c>
      <c r="AM1708" t="s">
        <v>19686</v>
      </c>
      <c r="AN1708" t="s">
        <v>19687</v>
      </c>
      <c r="AO1708" t="s">
        <v>19688</v>
      </c>
      <c r="AP1708" t="s">
        <v>19689</v>
      </c>
      <c r="AQ1708" t="s">
        <v>19690</v>
      </c>
      <c r="AR1708" t="s">
        <v>19691</v>
      </c>
      <c r="AS1708" t="s">
        <v>19692</v>
      </c>
      <c r="AT1708" t="s">
        <v>19693</v>
      </c>
      <c r="AU1708" t="s">
        <v>19694</v>
      </c>
      <c r="AV1708" t="s">
        <v>19695</v>
      </c>
      <c r="AW1708" t="s">
        <v>19696</v>
      </c>
      <c r="AX1708" t="s">
        <v>19697</v>
      </c>
    </row>
    <row r="1709" spans="1:54" x14ac:dyDescent="0.3">
      <c r="A1709" t="s">
        <v>19698</v>
      </c>
      <c r="B1709" t="str">
        <f>"0001041.177"</f>
        <v>0001041.177</v>
      </c>
      <c r="C1709" t="s">
        <v>19699</v>
      </c>
      <c r="D1709" t="s">
        <v>1050</v>
      </c>
      <c r="E1709">
        <v>875</v>
      </c>
      <c r="F1709">
        <v>500</v>
      </c>
      <c r="G1709">
        <v>185</v>
      </c>
      <c r="I1709">
        <v>80</v>
      </c>
      <c r="J1709">
        <v>92</v>
      </c>
      <c r="K1709">
        <v>0</v>
      </c>
      <c r="L1709">
        <v>40</v>
      </c>
      <c r="M1709">
        <v>39.299999999999997</v>
      </c>
      <c r="O1709">
        <v>4670130106154</v>
      </c>
      <c r="Q1709" t="s">
        <v>88</v>
      </c>
      <c r="S1709">
        <v>20</v>
      </c>
      <c r="U1709" t="s">
        <v>19677</v>
      </c>
      <c r="V1709" t="s">
        <v>1122</v>
      </c>
      <c r="Y1709">
        <v>9403601001</v>
      </c>
      <c r="Z1709" t="s">
        <v>19700</v>
      </c>
      <c r="AA1709" t="s">
        <v>19701</v>
      </c>
      <c r="AB1709">
        <v>9900</v>
      </c>
      <c r="AC1709">
        <v>8250</v>
      </c>
      <c r="AD1709" t="s">
        <v>1125</v>
      </c>
      <c r="AE1709">
        <v>0</v>
      </c>
      <c r="AF1709">
        <v>0</v>
      </c>
      <c r="AG1709" t="s">
        <v>19702</v>
      </c>
      <c r="AH1709" t="s">
        <v>19703</v>
      </c>
      <c r="AI1709" t="s">
        <v>19704</v>
      </c>
      <c r="AJ1709" t="s">
        <v>19705</v>
      </c>
      <c r="AK1709" t="s">
        <v>19706</v>
      </c>
      <c r="AL1709" t="s">
        <v>19707</v>
      </c>
      <c r="AM1709" t="s">
        <v>19708</v>
      </c>
      <c r="AN1709" t="s">
        <v>19709</v>
      </c>
      <c r="AO1709" t="s">
        <v>19710</v>
      </c>
      <c r="AP1709" t="s">
        <v>19711</v>
      </c>
      <c r="AQ1709" t="s">
        <v>19712</v>
      </c>
      <c r="AR1709" t="s">
        <v>19713</v>
      </c>
      <c r="AS1709" t="s">
        <v>19714</v>
      </c>
      <c r="AT1709" t="s">
        <v>19715</v>
      </c>
      <c r="AU1709" t="s">
        <v>19716</v>
      </c>
      <c r="AV1709" t="s">
        <v>19717</v>
      </c>
    </row>
    <row r="1710" spans="1:54" x14ac:dyDescent="0.3">
      <c r="A1710" t="s">
        <v>19718</v>
      </c>
      <c r="B1710" t="str">
        <f>"0001041.166"</f>
        <v>0001041.166</v>
      </c>
      <c r="C1710" t="s">
        <v>16055</v>
      </c>
      <c r="D1710" t="s">
        <v>1050</v>
      </c>
      <c r="E1710">
        <v>875</v>
      </c>
      <c r="F1710">
        <v>500</v>
      </c>
      <c r="G1710">
        <v>185</v>
      </c>
      <c r="I1710">
        <v>80</v>
      </c>
      <c r="J1710">
        <v>92</v>
      </c>
      <c r="K1710">
        <v>0</v>
      </c>
      <c r="L1710">
        <v>40</v>
      </c>
      <c r="M1710">
        <v>39.299999999999997</v>
      </c>
      <c r="O1710">
        <v>4670130106123</v>
      </c>
      <c r="Q1710" t="s">
        <v>88</v>
      </c>
      <c r="S1710">
        <v>20</v>
      </c>
      <c r="U1710" t="s">
        <v>19677</v>
      </c>
      <c r="V1710" t="s">
        <v>1122</v>
      </c>
      <c r="Y1710">
        <v>9403601001</v>
      </c>
      <c r="Z1710" t="s">
        <v>19719</v>
      </c>
      <c r="AA1710" t="s">
        <v>19720</v>
      </c>
      <c r="AB1710">
        <v>9900</v>
      </c>
      <c r="AC1710">
        <v>8250</v>
      </c>
      <c r="AD1710" t="s">
        <v>1125</v>
      </c>
      <c r="AE1710">
        <v>0</v>
      </c>
      <c r="AF1710">
        <v>0</v>
      </c>
      <c r="AG1710" t="s">
        <v>19721</v>
      </c>
      <c r="AH1710" t="s">
        <v>19722</v>
      </c>
      <c r="AI1710" t="s">
        <v>19723</v>
      </c>
      <c r="AJ1710" t="s">
        <v>19724</v>
      </c>
      <c r="AK1710" t="s">
        <v>19725</v>
      </c>
      <c r="AL1710" t="s">
        <v>19726</v>
      </c>
      <c r="AM1710" t="s">
        <v>19727</v>
      </c>
      <c r="AN1710" t="s">
        <v>19728</v>
      </c>
      <c r="AO1710" t="s">
        <v>19729</v>
      </c>
      <c r="AP1710" t="s">
        <v>19730</v>
      </c>
      <c r="AQ1710" t="s">
        <v>19731</v>
      </c>
      <c r="AR1710" t="s">
        <v>19732</v>
      </c>
      <c r="AS1710" t="s">
        <v>19733</v>
      </c>
      <c r="AT1710" t="s">
        <v>19734</v>
      </c>
      <c r="AU1710" t="s">
        <v>19735</v>
      </c>
      <c r="AV1710" t="s">
        <v>19736</v>
      </c>
      <c r="AW1710" t="s">
        <v>19737</v>
      </c>
      <c r="AX1710" t="s">
        <v>19738</v>
      </c>
    </row>
    <row r="1711" spans="1:54" x14ac:dyDescent="0.3">
      <c r="A1711" t="s">
        <v>19739</v>
      </c>
      <c r="B1711" t="str">
        <f>"0001041.176"</f>
        <v>0001041.176</v>
      </c>
      <c r="C1711" t="s">
        <v>19740</v>
      </c>
      <c r="D1711" t="s">
        <v>1050</v>
      </c>
      <c r="E1711">
        <v>875</v>
      </c>
      <c r="F1711">
        <v>500</v>
      </c>
      <c r="G1711">
        <v>185</v>
      </c>
      <c r="I1711">
        <v>80</v>
      </c>
      <c r="J1711">
        <v>92</v>
      </c>
      <c r="K1711">
        <v>0</v>
      </c>
      <c r="L1711">
        <v>40</v>
      </c>
      <c r="M1711">
        <v>39.299999999999997</v>
      </c>
      <c r="O1711">
        <v>4670130106130</v>
      </c>
      <c r="Q1711" t="s">
        <v>88</v>
      </c>
      <c r="S1711">
        <v>20</v>
      </c>
      <c r="U1711" t="s">
        <v>19677</v>
      </c>
      <c r="V1711" t="s">
        <v>1122</v>
      </c>
      <c r="Y1711">
        <v>9403601001</v>
      </c>
      <c r="Z1711" t="s">
        <v>19741</v>
      </c>
      <c r="AA1711" t="s">
        <v>19742</v>
      </c>
      <c r="AB1711">
        <v>9900</v>
      </c>
      <c r="AC1711">
        <v>8250</v>
      </c>
      <c r="AD1711" t="s">
        <v>1125</v>
      </c>
      <c r="AE1711">
        <v>0</v>
      </c>
      <c r="AF1711">
        <v>7</v>
      </c>
      <c r="AG1711" t="s">
        <v>19743</v>
      </c>
      <c r="AH1711" t="s">
        <v>19744</v>
      </c>
      <c r="AI1711" t="s">
        <v>19745</v>
      </c>
      <c r="AJ1711" t="s">
        <v>19746</v>
      </c>
      <c r="AK1711" t="s">
        <v>19747</v>
      </c>
      <c r="AL1711" t="s">
        <v>19748</v>
      </c>
      <c r="AM1711" t="s">
        <v>19749</v>
      </c>
      <c r="AN1711" t="s">
        <v>19750</v>
      </c>
      <c r="AO1711" t="s">
        <v>19751</v>
      </c>
      <c r="AP1711" t="s">
        <v>19752</v>
      </c>
      <c r="AQ1711" t="s">
        <v>19753</v>
      </c>
      <c r="AR1711" t="s">
        <v>19754</v>
      </c>
      <c r="AS1711" t="s">
        <v>19755</v>
      </c>
      <c r="AT1711" t="s">
        <v>19756</v>
      </c>
      <c r="AU1711" t="s">
        <v>19757</v>
      </c>
      <c r="AV1711" t="s">
        <v>19758</v>
      </c>
      <c r="AW1711" t="s">
        <v>19759</v>
      </c>
      <c r="AX1711" t="s">
        <v>19760</v>
      </c>
    </row>
    <row r="1712" spans="1:54" x14ac:dyDescent="0.3">
      <c r="A1712" t="s">
        <v>19761</v>
      </c>
      <c r="B1712" t="str">
        <f>"0001447.174"</f>
        <v>0001447.174</v>
      </c>
      <c r="C1712" t="s">
        <v>19762</v>
      </c>
      <c r="D1712" t="s">
        <v>1050</v>
      </c>
      <c r="E1712">
        <v>2060</v>
      </c>
      <c r="F1712">
        <v>690</v>
      </c>
      <c r="G1712">
        <v>595</v>
      </c>
      <c r="H1712">
        <v>205</v>
      </c>
      <c r="J1712">
        <v>200</v>
      </c>
      <c r="K1712">
        <v>0</v>
      </c>
      <c r="L1712" t="s">
        <v>2588</v>
      </c>
      <c r="M1712">
        <v>223</v>
      </c>
      <c r="N1712">
        <v>0.125</v>
      </c>
      <c r="O1712">
        <v>4670130106161</v>
      </c>
      <c r="Q1712" t="s">
        <v>1544</v>
      </c>
      <c r="R1712" t="s">
        <v>1869</v>
      </c>
      <c r="S1712">
        <v>20</v>
      </c>
      <c r="U1712" t="s">
        <v>2589</v>
      </c>
      <c r="V1712" t="s">
        <v>1054</v>
      </c>
      <c r="Y1712">
        <v>9403500009</v>
      </c>
      <c r="Z1712" t="s">
        <v>19763</v>
      </c>
      <c r="AA1712" t="s">
        <v>19764</v>
      </c>
      <c r="AB1712">
        <v>33900</v>
      </c>
      <c r="AC1712">
        <v>28250</v>
      </c>
      <c r="AD1712" t="s">
        <v>2592</v>
      </c>
      <c r="AE1712">
        <v>0</v>
      </c>
      <c r="AF1712">
        <v>0</v>
      </c>
      <c r="AG1712" t="s">
        <v>19765</v>
      </c>
      <c r="AH1712" t="s">
        <v>19766</v>
      </c>
      <c r="AI1712" t="s">
        <v>19767</v>
      </c>
      <c r="AJ1712" t="s">
        <v>19768</v>
      </c>
      <c r="AK1712" t="s">
        <v>19769</v>
      </c>
      <c r="AL1712" t="s">
        <v>19770</v>
      </c>
      <c r="AM1712" t="s">
        <v>19771</v>
      </c>
      <c r="AN1712" t="s">
        <v>19772</v>
      </c>
      <c r="AO1712" t="s">
        <v>19773</v>
      </c>
      <c r="AP1712" t="s">
        <v>19774</v>
      </c>
      <c r="AQ1712" t="s">
        <v>19775</v>
      </c>
      <c r="AR1712" t="s">
        <v>19776</v>
      </c>
      <c r="AS1712" t="s">
        <v>19777</v>
      </c>
    </row>
    <row r="1713" spans="1:50" x14ac:dyDescent="0.3">
      <c r="A1713" t="s">
        <v>19778</v>
      </c>
      <c r="B1713" t="str">
        <f>"0001757.168"</f>
        <v>0001757.168</v>
      </c>
      <c r="C1713" t="s">
        <v>16212</v>
      </c>
      <c r="D1713" t="s">
        <v>1050</v>
      </c>
      <c r="E1713">
        <v>0</v>
      </c>
      <c r="F1713">
        <v>0</v>
      </c>
      <c r="G1713">
        <v>0</v>
      </c>
      <c r="H1713">
        <v>75</v>
      </c>
      <c r="I1713">
        <v>80</v>
      </c>
      <c r="K1713">
        <v>0</v>
      </c>
      <c r="L1713" s="1">
        <v>45873</v>
      </c>
      <c r="M1713">
        <v>4.4000000000000004</v>
      </c>
      <c r="O1713">
        <v>4670130105140</v>
      </c>
      <c r="Q1713" t="s">
        <v>1544</v>
      </c>
      <c r="S1713">
        <v>20</v>
      </c>
      <c r="U1713" t="s">
        <v>8732</v>
      </c>
      <c r="V1713" t="s">
        <v>2355</v>
      </c>
      <c r="Y1713">
        <v>4421991000</v>
      </c>
      <c r="Z1713" t="s">
        <v>19779</v>
      </c>
      <c r="AA1713" t="s">
        <v>19780</v>
      </c>
      <c r="AB1713">
        <v>1750</v>
      </c>
      <c r="AC1713">
        <v>1458</v>
      </c>
      <c r="AD1713" t="s">
        <v>240</v>
      </c>
      <c r="AE1713">
        <v>0</v>
      </c>
      <c r="AF1713">
        <v>17</v>
      </c>
      <c r="AG1713" t="s">
        <v>19781</v>
      </c>
      <c r="AH1713" t="s">
        <v>19782</v>
      </c>
      <c r="AI1713" t="s">
        <v>19783</v>
      </c>
      <c r="AJ1713" t="s">
        <v>19784</v>
      </c>
      <c r="AK1713" t="s">
        <v>19785</v>
      </c>
      <c r="AL1713" t="s">
        <v>19786</v>
      </c>
      <c r="AM1713" t="s">
        <v>19787</v>
      </c>
      <c r="AN1713" t="s">
        <v>19788</v>
      </c>
      <c r="AO1713" t="s">
        <v>19789</v>
      </c>
      <c r="AP1713" t="s">
        <v>19790</v>
      </c>
      <c r="AQ1713" t="s">
        <v>19791</v>
      </c>
      <c r="AR1713" t="s">
        <v>19792</v>
      </c>
    </row>
    <row r="1714" spans="1:50" x14ac:dyDescent="0.3">
      <c r="A1714" t="s">
        <v>19793</v>
      </c>
      <c r="B1714" t="str">
        <f>"0001697.171"</f>
        <v>0001697.171</v>
      </c>
      <c r="C1714" t="s">
        <v>19794</v>
      </c>
      <c r="D1714" t="s">
        <v>1050</v>
      </c>
      <c r="E1714">
        <v>1445</v>
      </c>
      <c r="F1714">
        <v>345</v>
      </c>
      <c r="G1714">
        <v>135</v>
      </c>
      <c r="I1714">
        <v>138</v>
      </c>
      <c r="J1714">
        <v>142</v>
      </c>
      <c r="K1714">
        <v>0</v>
      </c>
      <c r="L1714" s="1">
        <v>45899</v>
      </c>
      <c r="M1714">
        <v>30.1</v>
      </c>
      <c r="O1714">
        <v>4670130106260</v>
      </c>
      <c r="Q1714" t="s">
        <v>1544</v>
      </c>
      <c r="R1714" t="s">
        <v>5418</v>
      </c>
      <c r="S1714">
        <v>20</v>
      </c>
      <c r="U1714" t="s">
        <v>5485</v>
      </c>
      <c r="V1714" t="s">
        <v>5420</v>
      </c>
      <c r="Y1714">
        <v>9403601001</v>
      </c>
      <c r="Z1714" t="s">
        <v>19795</v>
      </c>
      <c r="AA1714" t="s">
        <v>19796</v>
      </c>
      <c r="AB1714">
        <v>5900</v>
      </c>
      <c r="AC1714">
        <v>4917</v>
      </c>
      <c r="AD1714" t="s">
        <v>2472</v>
      </c>
      <c r="AE1714">
        <v>0</v>
      </c>
      <c r="AF1714">
        <v>0</v>
      </c>
      <c r="AG1714" t="s">
        <v>19797</v>
      </c>
      <c r="AH1714" t="s">
        <v>19798</v>
      </c>
      <c r="AI1714" t="s">
        <v>19799</v>
      </c>
      <c r="AJ1714" t="s">
        <v>19800</v>
      </c>
      <c r="AK1714" t="s">
        <v>19801</v>
      </c>
      <c r="AL1714" t="s">
        <v>19802</v>
      </c>
      <c r="AM1714" t="s">
        <v>19803</v>
      </c>
    </row>
    <row r="1715" spans="1:50" x14ac:dyDescent="0.3">
      <c r="A1715" t="s">
        <v>19804</v>
      </c>
      <c r="B1715" t="str">
        <f>"0002287.171"</f>
        <v>0002287.171</v>
      </c>
      <c r="C1715" t="s">
        <v>19794</v>
      </c>
      <c r="D1715" t="s">
        <v>1050</v>
      </c>
      <c r="E1715">
        <v>2078</v>
      </c>
      <c r="F1715">
        <v>425</v>
      </c>
      <c r="G1715">
        <v>62</v>
      </c>
      <c r="I1715">
        <v>40</v>
      </c>
      <c r="J1715">
        <v>202</v>
      </c>
      <c r="K1715">
        <v>0</v>
      </c>
      <c r="L1715" t="s">
        <v>11102</v>
      </c>
      <c r="M1715">
        <v>25.5</v>
      </c>
      <c r="N1715">
        <v>1</v>
      </c>
      <c r="O1715">
        <v>4670130106192</v>
      </c>
      <c r="Q1715" t="s">
        <v>1544</v>
      </c>
      <c r="R1715" t="s">
        <v>5418</v>
      </c>
      <c r="S1715">
        <v>20</v>
      </c>
      <c r="U1715" t="s">
        <v>19805</v>
      </c>
      <c r="V1715" t="s">
        <v>5420</v>
      </c>
      <c r="Y1715">
        <v>9403601001</v>
      </c>
      <c r="Z1715" t="s">
        <v>19806</v>
      </c>
      <c r="AA1715" t="s">
        <v>19807</v>
      </c>
      <c r="AB1715">
        <v>4390</v>
      </c>
      <c r="AC1715">
        <v>3658</v>
      </c>
      <c r="AD1715" t="s">
        <v>2472</v>
      </c>
      <c r="AE1715">
        <v>0</v>
      </c>
      <c r="AF1715">
        <v>7</v>
      </c>
      <c r="AG1715" t="s">
        <v>19808</v>
      </c>
      <c r="AH1715" t="s">
        <v>19809</v>
      </c>
      <c r="AI1715" t="s">
        <v>19810</v>
      </c>
      <c r="AJ1715" t="s">
        <v>19811</v>
      </c>
      <c r="AK1715" t="s">
        <v>19812</v>
      </c>
      <c r="AL1715" t="s">
        <v>19813</v>
      </c>
      <c r="AM1715" t="s">
        <v>19814</v>
      </c>
      <c r="AN1715" t="s">
        <v>19815</v>
      </c>
    </row>
    <row r="1716" spans="1:50" x14ac:dyDescent="0.3">
      <c r="A1716" t="s">
        <v>19816</v>
      </c>
      <c r="B1716" t="str">
        <f>"0002288.171"</f>
        <v>0002288.171</v>
      </c>
      <c r="C1716" t="s">
        <v>19794</v>
      </c>
      <c r="D1716" t="s">
        <v>1050</v>
      </c>
      <c r="E1716">
        <v>2080</v>
      </c>
      <c r="F1716">
        <v>380</v>
      </c>
      <c r="G1716">
        <v>170</v>
      </c>
      <c r="I1716">
        <v>80</v>
      </c>
      <c r="J1716">
        <v>202</v>
      </c>
      <c r="K1716">
        <v>0</v>
      </c>
      <c r="L1716">
        <v>30</v>
      </c>
      <c r="M1716">
        <v>28.6</v>
      </c>
      <c r="N1716">
        <v>0.5</v>
      </c>
      <c r="O1716">
        <v>4670130106208</v>
      </c>
      <c r="Q1716" t="s">
        <v>1544</v>
      </c>
      <c r="R1716" t="s">
        <v>5418</v>
      </c>
      <c r="S1716">
        <v>20</v>
      </c>
      <c r="U1716" t="s">
        <v>19817</v>
      </c>
      <c r="V1716" t="s">
        <v>5420</v>
      </c>
      <c r="Y1716">
        <v>9403601001</v>
      </c>
      <c r="Z1716" t="s">
        <v>19818</v>
      </c>
      <c r="AA1716" t="s">
        <v>19819</v>
      </c>
      <c r="AB1716">
        <v>5990</v>
      </c>
      <c r="AC1716">
        <v>4992</v>
      </c>
      <c r="AD1716" t="s">
        <v>2472</v>
      </c>
      <c r="AE1716">
        <v>0</v>
      </c>
      <c r="AF1716">
        <v>0</v>
      </c>
      <c r="AG1716" t="s">
        <v>19820</v>
      </c>
      <c r="AH1716" t="s">
        <v>19821</v>
      </c>
      <c r="AI1716" t="s">
        <v>19822</v>
      </c>
      <c r="AJ1716" t="s">
        <v>19823</v>
      </c>
      <c r="AK1716" t="s">
        <v>19824</v>
      </c>
      <c r="AL1716" t="s">
        <v>19825</v>
      </c>
      <c r="AM1716" t="s">
        <v>19826</v>
      </c>
      <c r="AN1716" t="s">
        <v>19827</v>
      </c>
    </row>
    <row r="1717" spans="1:50" x14ac:dyDescent="0.3">
      <c r="A1717" t="s">
        <v>19828</v>
      </c>
      <c r="B1717" t="str">
        <f>"0002323.171"</f>
        <v>0002323.171</v>
      </c>
      <c r="C1717" t="s">
        <v>19794</v>
      </c>
      <c r="D1717" t="s">
        <v>1050</v>
      </c>
      <c r="E1717">
        <v>860</v>
      </c>
      <c r="F1717">
        <v>555</v>
      </c>
      <c r="G1717">
        <v>180</v>
      </c>
      <c r="I1717">
        <v>80</v>
      </c>
      <c r="J1717">
        <v>78</v>
      </c>
      <c r="K1717">
        <v>0</v>
      </c>
      <c r="L1717" t="s">
        <v>19829</v>
      </c>
      <c r="M1717">
        <v>34</v>
      </c>
      <c r="N1717">
        <v>0.5</v>
      </c>
      <c r="O1717">
        <v>4670130106079</v>
      </c>
      <c r="Q1717" t="s">
        <v>1544</v>
      </c>
      <c r="R1717" t="s">
        <v>1869</v>
      </c>
      <c r="S1717">
        <v>20</v>
      </c>
      <c r="U1717" t="s">
        <v>19830</v>
      </c>
      <c r="V1717" t="s">
        <v>1179</v>
      </c>
      <c r="Y1717">
        <v>9403601001</v>
      </c>
      <c r="Z1717" t="s">
        <v>19831</v>
      </c>
      <c r="AA1717" t="s">
        <v>19832</v>
      </c>
      <c r="AB1717">
        <v>7990</v>
      </c>
      <c r="AC1717">
        <v>6658</v>
      </c>
      <c r="AD1717" t="s">
        <v>1125</v>
      </c>
      <c r="AE1717">
        <v>0</v>
      </c>
      <c r="AF1717">
        <v>2</v>
      </c>
      <c r="AG1717" t="s">
        <v>19833</v>
      </c>
      <c r="AH1717" t="s">
        <v>19834</v>
      </c>
      <c r="AI1717" t="s">
        <v>19835</v>
      </c>
      <c r="AJ1717" t="s">
        <v>19836</v>
      </c>
      <c r="AK1717" t="s">
        <v>19837</v>
      </c>
      <c r="AL1717" t="s">
        <v>19838</v>
      </c>
      <c r="AM1717" t="s">
        <v>19839</v>
      </c>
      <c r="AN1717" t="s">
        <v>19840</v>
      </c>
      <c r="AO1717" t="s">
        <v>19841</v>
      </c>
      <c r="AP1717" t="s">
        <v>19842</v>
      </c>
      <c r="AQ1717" t="s">
        <v>19843</v>
      </c>
      <c r="AR1717" t="s">
        <v>19844</v>
      </c>
      <c r="AS1717" t="s">
        <v>19845</v>
      </c>
      <c r="AT1717" t="s">
        <v>19846</v>
      </c>
      <c r="AU1717" t="s">
        <v>19847</v>
      </c>
      <c r="AV1717" t="s">
        <v>19848</v>
      </c>
      <c r="AW1717" t="s">
        <v>19849</v>
      </c>
    </row>
    <row r="1718" spans="1:50" x14ac:dyDescent="0.3">
      <c r="A1718" t="s">
        <v>19850</v>
      </c>
      <c r="B1718" t="str">
        <f>"0002323.172"</f>
        <v>0002323.172</v>
      </c>
      <c r="C1718" t="s">
        <v>19794</v>
      </c>
      <c r="D1718" t="s">
        <v>1050</v>
      </c>
      <c r="E1718">
        <v>860</v>
      </c>
      <c r="F1718">
        <v>555</v>
      </c>
      <c r="G1718">
        <v>180</v>
      </c>
      <c r="I1718">
        <v>80</v>
      </c>
      <c r="J1718">
        <v>78</v>
      </c>
      <c r="K1718">
        <v>0</v>
      </c>
      <c r="L1718" t="s">
        <v>19829</v>
      </c>
      <c r="M1718">
        <v>34</v>
      </c>
      <c r="N1718">
        <v>0.5</v>
      </c>
      <c r="O1718">
        <v>4670130106086</v>
      </c>
      <c r="Q1718" t="s">
        <v>1544</v>
      </c>
      <c r="R1718" t="s">
        <v>1869</v>
      </c>
      <c r="S1718">
        <v>20</v>
      </c>
      <c r="U1718" t="s">
        <v>19830</v>
      </c>
      <c r="V1718" t="s">
        <v>1179</v>
      </c>
      <c r="Y1718">
        <v>9403601001</v>
      </c>
      <c r="Z1718" t="s">
        <v>19851</v>
      </c>
      <c r="AA1718" t="s">
        <v>19852</v>
      </c>
      <c r="AB1718">
        <v>7990</v>
      </c>
      <c r="AC1718">
        <v>6658</v>
      </c>
      <c r="AD1718" t="s">
        <v>1125</v>
      </c>
      <c r="AE1718">
        <v>0</v>
      </c>
      <c r="AF1718">
        <v>4</v>
      </c>
      <c r="AG1718" t="s">
        <v>19853</v>
      </c>
      <c r="AH1718" t="s">
        <v>19854</v>
      </c>
      <c r="AI1718" t="s">
        <v>19855</v>
      </c>
      <c r="AJ1718" t="s">
        <v>19856</v>
      </c>
      <c r="AK1718" t="s">
        <v>19857</v>
      </c>
      <c r="AL1718" t="s">
        <v>19858</v>
      </c>
      <c r="AM1718" t="s">
        <v>19859</v>
      </c>
      <c r="AN1718" t="s">
        <v>19860</v>
      </c>
      <c r="AO1718" t="s">
        <v>19861</v>
      </c>
      <c r="AP1718" t="s">
        <v>19862</v>
      </c>
      <c r="AQ1718" t="s">
        <v>19863</v>
      </c>
      <c r="AR1718" t="s">
        <v>19864</v>
      </c>
      <c r="AS1718" t="s">
        <v>19865</v>
      </c>
      <c r="AT1718" t="s">
        <v>19866</v>
      </c>
      <c r="AU1718" t="s">
        <v>19867</v>
      </c>
      <c r="AV1718" t="s">
        <v>19868</v>
      </c>
      <c r="AW1718" t="s">
        <v>19869</v>
      </c>
    </row>
    <row r="1719" spans="1:50" x14ac:dyDescent="0.3">
      <c r="A1719" t="s">
        <v>19870</v>
      </c>
      <c r="B1719" t="str">
        <f>"0002323.173"</f>
        <v>0002323.173</v>
      </c>
      <c r="C1719" t="s">
        <v>19676</v>
      </c>
      <c r="D1719" t="s">
        <v>1050</v>
      </c>
      <c r="E1719">
        <v>860</v>
      </c>
      <c r="F1719">
        <v>555</v>
      </c>
      <c r="G1719">
        <v>180</v>
      </c>
      <c r="I1719">
        <v>80</v>
      </c>
      <c r="J1719">
        <v>78</v>
      </c>
      <c r="K1719">
        <v>0</v>
      </c>
      <c r="L1719" t="s">
        <v>19829</v>
      </c>
      <c r="M1719">
        <v>34</v>
      </c>
      <c r="N1719">
        <v>0.5</v>
      </c>
      <c r="O1719">
        <v>4670130106093</v>
      </c>
      <c r="Q1719" t="s">
        <v>1544</v>
      </c>
      <c r="R1719" t="s">
        <v>1869</v>
      </c>
      <c r="S1719">
        <v>20</v>
      </c>
      <c r="U1719" t="s">
        <v>19830</v>
      </c>
      <c r="V1719" t="s">
        <v>1179</v>
      </c>
      <c r="Y1719">
        <v>9403601001</v>
      </c>
      <c r="Z1719" t="s">
        <v>19871</v>
      </c>
      <c r="AA1719" t="s">
        <v>19872</v>
      </c>
      <c r="AB1719">
        <v>7990</v>
      </c>
      <c r="AC1719">
        <v>6658</v>
      </c>
      <c r="AD1719" t="s">
        <v>1125</v>
      </c>
      <c r="AE1719">
        <v>0</v>
      </c>
      <c r="AF1719">
        <v>8</v>
      </c>
      <c r="AG1719" t="s">
        <v>19873</v>
      </c>
      <c r="AH1719" t="s">
        <v>19874</v>
      </c>
      <c r="AI1719" t="s">
        <v>19875</v>
      </c>
      <c r="AJ1719" t="s">
        <v>19876</v>
      </c>
      <c r="AK1719" t="s">
        <v>19877</v>
      </c>
      <c r="AL1719" t="s">
        <v>19878</v>
      </c>
      <c r="AM1719" t="s">
        <v>19879</v>
      </c>
      <c r="AN1719" t="s">
        <v>19880</v>
      </c>
      <c r="AO1719" t="s">
        <v>19881</v>
      </c>
      <c r="AP1719" t="s">
        <v>19882</v>
      </c>
      <c r="AQ1719" t="s">
        <v>19883</v>
      </c>
      <c r="AR1719" t="s">
        <v>19884</v>
      </c>
      <c r="AS1719" t="s">
        <v>19885</v>
      </c>
      <c r="AT1719" t="s">
        <v>19886</v>
      </c>
      <c r="AU1719" t="s">
        <v>19887</v>
      </c>
      <c r="AV1719" t="s">
        <v>19888</v>
      </c>
      <c r="AW1719" t="s">
        <v>19889</v>
      </c>
    </row>
    <row r="1720" spans="1:50" x14ac:dyDescent="0.3">
      <c r="A1720" t="s">
        <v>19890</v>
      </c>
      <c r="B1720" t="str">
        <f>"0002323.174"</f>
        <v>0002323.174</v>
      </c>
      <c r="C1720" t="s">
        <v>19762</v>
      </c>
      <c r="D1720" t="s">
        <v>1050</v>
      </c>
      <c r="E1720">
        <v>860</v>
      </c>
      <c r="F1720">
        <v>555</v>
      </c>
      <c r="G1720">
        <v>180</v>
      </c>
      <c r="I1720">
        <v>80</v>
      </c>
      <c r="J1720">
        <v>78</v>
      </c>
      <c r="K1720">
        <v>0</v>
      </c>
      <c r="L1720" t="s">
        <v>19829</v>
      </c>
      <c r="M1720">
        <v>34</v>
      </c>
      <c r="N1720">
        <v>0.5</v>
      </c>
      <c r="O1720">
        <v>4670130106109</v>
      </c>
      <c r="Q1720" t="s">
        <v>1544</v>
      </c>
      <c r="R1720" t="s">
        <v>1869</v>
      </c>
      <c r="S1720">
        <v>20</v>
      </c>
      <c r="U1720" t="s">
        <v>19830</v>
      </c>
      <c r="V1720" t="s">
        <v>1179</v>
      </c>
      <c r="Y1720">
        <v>9403601001</v>
      </c>
      <c r="Z1720" t="s">
        <v>19891</v>
      </c>
      <c r="AA1720" t="s">
        <v>19892</v>
      </c>
      <c r="AB1720">
        <v>7990</v>
      </c>
      <c r="AC1720">
        <v>6658</v>
      </c>
      <c r="AD1720" t="s">
        <v>1125</v>
      </c>
      <c r="AE1720">
        <v>0</v>
      </c>
      <c r="AF1720">
        <v>4</v>
      </c>
      <c r="AG1720" t="s">
        <v>19893</v>
      </c>
      <c r="AH1720" t="s">
        <v>19894</v>
      </c>
      <c r="AI1720" t="s">
        <v>19895</v>
      </c>
      <c r="AJ1720" t="s">
        <v>19896</v>
      </c>
      <c r="AK1720" t="s">
        <v>19897</v>
      </c>
      <c r="AL1720" t="s">
        <v>19898</v>
      </c>
      <c r="AM1720" t="s">
        <v>19899</v>
      </c>
      <c r="AN1720" t="s">
        <v>19900</v>
      </c>
      <c r="AO1720" t="s">
        <v>19901</v>
      </c>
      <c r="AP1720" t="s">
        <v>19902</v>
      </c>
      <c r="AQ1720" t="s">
        <v>19903</v>
      </c>
      <c r="AR1720" t="s">
        <v>19904</v>
      </c>
      <c r="AS1720" t="s">
        <v>19905</v>
      </c>
      <c r="AT1720" t="s">
        <v>19906</v>
      </c>
      <c r="AU1720" t="s">
        <v>19907</v>
      </c>
      <c r="AV1720" t="s">
        <v>19908</v>
      </c>
      <c r="AW1720" t="s">
        <v>19909</v>
      </c>
      <c r="AX1720" t="s">
        <v>19910</v>
      </c>
    </row>
    <row r="1721" spans="1:50" x14ac:dyDescent="0.3">
      <c r="A1721" t="s">
        <v>19911</v>
      </c>
      <c r="B1721" t="str">
        <f>"0002323.175"</f>
        <v>0002323.175</v>
      </c>
      <c r="C1721" t="s">
        <v>19912</v>
      </c>
      <c r="D1721" t="s">
        <v>1050</v>
      </c>
      <c r="E1721">
        <v>860</v>
      </c>
      <c r="F1721">
        <v>555</v>
      </c>
      <c r="G1721">
        <v>180</v>
      </c>
      <c r="I1721">
        <v>80</v>
      </c>
      <c r="J1721">
        <v>78</v>
      </c>
      <c r="K1721">
        <v>0</v>
      </c>
      <c r="L1721" t="s">
        <v>19829</v>
      </c>
      <c r="M1721">
        <v>34</v>
      </c>
      <c r="N1721">
        <v>0.5</v>
      </c>
      <c r="O1721">
        <v>4670130106116</v>
      </c>
      <c r="Q1721" t="s">
        <v>1544</v>
      </c>
      <c r="R1721" t="s">
        <v>1869</v>
      </c>
      <c r="S1721">
        <v>20</v>
      </c>
      <c r="U1721" t="s">
        <v>19830</v>
      </c>
      <c r="V1721" t="s">
        <v>1179</v>
      </c>
      <c r="Y1721">
        <v>9403601001</v>
      </c>
      <c r="Z1721" t="s">
        <v>19913</v>
      </c>
      <c r="AA1721" t="s">
        <v>19914</v>
      </c>
      <c r="AB1721">
        <v>7990</v>
      </c>
      <c r="AC1721">
        <v>6658</v>
      </c>
      <c r="AD1721" t="s">
        <v>1125</v>
      </c>
      <c r="AE1721">
        <v>0</v>
      </c>
      <c r="AF1721">
        <v>6</v>
      </c>
      <c r="AG1721" t="s">
        <v>19915</v>
      </c>
      <c r="AH1721" t="s">
        <v>19916</v>
      </c>
      <c r="AI1721" t="s">
        <v>19917</v>
      </c>
      <c r="AJ1721" t="s">
        <v>19918</v>
      </c>
      <c r="AK1721" t="s">
        <v>19919</v>
      </c>
      <c r="AL1721" t="s">
        <v>19920</v>
      </c>
      <c r="AM1721" t="s">
        <v>19921</v>
      </c>
      <c r="AN1721" t="s">
        <v>19922</v>
      </c>
      <c r="AO1721" t="s">
        <v>19923</v>
      </c>
      <c r="AP1721" t="s">
        <v>19924</v>
      </c>
      <c r="AQ1721" t="s">
        <v>19925</v>
      </c>
      <c r="AR1721" t="s">
        <v>19926</v>
      </c>
      <c r="AS1721" t="s">
        <v>19927</v>
      </c>
      <c r="AT1721" t="s">
        <v>19928</v>
      </c>
      <c r="AU1721" t="s">
        <v>19929</v>
      </c>
      <c r="AV1721" t="s">
        <v>19930</v>
      </c>
      <c r="AW1721" t="s">
        <v>19931</v>
      </c>
      <c r="AX1721" t="s">
        <v>19932</v>
      </c>
    </row>
    <row r="1722" spans="1:50" x14ac:dyDescent="0.3">
      <c r="A1722" t="s">
        <v>19933</v>
      </c>
      <c r="B1722" t="str">
        <f>"0002336.69"</f>
        <v>0002336.69</v>
      </c>
      <c r="C1722" t="s">
        <v>1397</v>
      </c>
      <c r="D1722" t="s">
        <v>4256</v>
      </c>
      <c r="E1722">
        <v>1260</v>
      </c>
      <c r="F1722">
        <v>740</v>
      </c>
      <c r="G1722">
        <v>189</v>
      </c>
      <c r="H1722">
        <v>123</v>
      </c>
      <c r="I1722">
        <v>65</v>
      </c>
      <c r="J1722">
        <v>104</v>
      </c>
      <c r="K1722" t="s">
        <v>19934</v>
      </c>
      <c r="L1722">
        <v>55</v>
      </c>
      <c r="M1722">
        <v>53</v>
      </c>
      <c r="N1722">
        <v>0.5</v>
      </c>
      <c r="O1722">
        <v>4630074144797</v>
      </c>
      <c r="Q1722" t="s">
        <v>3553</v>
      </c>
      <c r="R1722" t="s">
        <v>4348</v>
      </c>
      <c r="S1722">
        <v>10</v>
      </c>
      <c r="U1722" t="s">
        <v>19935</v>
      </c>
      <c r="V1722" t="s">
        <v>181</v>
      </c>
      <c r="Y1722">
        <v>9403500009</v>
      </c>
      <c r="Z1722" t="s">
        <v>19936</v>
      </c>
      <c r="AA1722" t="s">
        <v>9745</v>
      </c>
      <c r="AB1722">
        <v>11990</v>
      </c>
      <c r="AC1722">
        <v>9992</v>
      </c>
      <c r="AD1722" t="s">
        <v>1057</v>
      </c>
      <c r="AE1722">
        <v>0</v>
      </c>
      <c r="AF1722">
        <v>0</v>
      </c>
    </row>
    <row r="1723" spans="1:50" x14ac:dyDescent="0.3">
      <c r="A1723" t="s">
        <v>19937</v>
      </c>
      <c r="B1723" t="str">
        <f>"0002477.1"</f>
        <v>0002477.1</v>
      </c>
      <c r="C1723" t="s">
        <v>304</v>
      </c>
      <c r="D1723" t="s">
        <v>305</v>
      </c>
      <c r="E1723">
        <v>120</v>
      </c>
      <c r="F1723">
        <v>965</v>
      </c>
      <c r="G1723">
        <v>1030</v>
      </c>
      <c r="H1723">
        <v>200</v>
      </c>
      <c r="I1723">
        <v>90</v>
      </c>
      <c r="J1723">
        <v>100</v>
      </c>
      <c r="K1723" s="1">
        <v>45870</v>
      </c>
      <c r="L1723" s="1">
        <v>45734</v>
      </c>
      <c r="M1723">
        <v>16.5</v>
      </c>
      <c r="O1723">
        <v>4630074148764</v>
      </c>
      <c r="Q1723" t="s">
        <v>1544</v>
      </c>
      <c r="R1723" t="s">
        <v>4538</v>
      </c>
      <c r="S1723">
        <v>20</v>
      </c>
      <c r="U1723" t="s">
        <v>19938</v>
      </c>
      <c r="V1723" t="s">
        <v>13556</v>
      </c>
      <c r="Y1723">
        <v>9403202009</v>
      </c>
      <c r="Z1723" t="s">
        <v>19939</v>
      </c>
      <c r="AA1723" t="s">
        <v>9745</v>
      </c>
      <c r="AB1723">
        <v>9000</v>
      </c>
      <c r="AC1723">
        <v>7500</v>
      </c>
      <c r="AD1723" t="s">
        <v>288</v>
      </c>
      <c r="AE1723">
        <v>0</v>
      </c>
      <c r="AF1723">
        <v>0</v>
      </c>
    </row>
    <row r="1724" spans="1:50" x14ac:dyDescent="0.3">
      <c r="A1724" t="s">
        <v>19940</v>
      </c>
      <c r="B1724" t="str">
        <f>"0002477.9"</f>
        <v>0002477.9</v>
      </c>
      <c r="C1724" t="s">
        <v>5311</v>
      </c>
      <c r="D1724" t="s">
        <v>305</v>
      </c>
      <c r="E1724">
        <v>120</v>
      </c>
      <c r="F1724">
        <v>965</v>
      </c>
      <c r="G1724">
        <v>1030</v>
      </c>
      <c r="H1724">
        <v>200</v>
      </c>
      <c r="I1724">
        <v>90</v>
      </c>
      <c r="J1724">
        <v>100</v>
      </c>
      <c r="K1724" s="1">
        <v>45870</v>
      </c>
      <c r="L1724" s="1">
        <v>45734</v>
      </c>
      <c r="M1724">
        <v>16.5</v>
      </c>
      <c r="O1724">
        <v>4630074148771</v>
      </c>
      <c r="Q1724" t="s">
        <v>1544</v>
      </c>
      <c r="R1724" t="s">
        <v>4538</v>
      </c>
      <c r="S1724">
        <v>20</v>
      </c>
      <c r="U1724" t="s">
        <v>19938</v>
      </c>
      <c r="V1724" t="s">
        <v>13556</v>
      </c>
      <c r="Y1724">
        <v>9403202009</v>
      </c>
      <c r="Z1724" t="s">
        <v>19941</v>
      </c>
      <c r="AA1724" t="s">
        <v>9745</v>
      </c>
      <c r="AB1724">
        <v>9000</v>
      </c>
      <c r="AC1724">
        <v>7500</v>
      </c>
      <c r="AD1724" t="s">
        <v>288</v>
      </c>
      <c r="AE1724">
        <v>0</v>
      </c>
      <c r="AF1724">
        <v>0</v>
      </c>
    </row>
    <row r="1725" spans="1:50" x14ac:dyDescent="0.3">
      <c r="A1725" t="s">
        <v>19942</v>
      </c>
      <c r="B1725" t="str">
        <f>"0002477.8"</f>
        <v>0002477.8</v>
      </c>
      <c r="C1725" t="s">
        <v>5327</v>
      </c>
      <c r="D1725" t="s">
        <v>305</v>
      </c>
      <c r="E1725">
        <v>120</v>
      </c>
      <c r="F1725">
        <v>965</v>
      </c>
      <c r="G1725">
        <v>1030</v>
      </c>
      <c r="H1725">
        <v>200</v>
      </c>
      <c r="I1725">
        <v>90</v>
      </c>
      <c r="J1725">
        <v>100</v>
      </c>
      <c r="K1725" s="1">
        <v>45870</v>
      </c>
      <c r="L1725" s="1">
        <v>45734</v>
      </c>
      <c r="M1725">
        <v>16.5</v>
      </c>
      <c r="O1725">
        <v>4630074148788</v>
      </c>
      <c r="Q1725" t="s">
        <v>1544</v>
      </c>
      <c r="R1725" t="s">
        <v>4538</v>
      </c>
      <c r="S1725">
        <v>20</v>
      </c>
      <c r="U1725" t="s">
        <v>19938</v>
      </c>
      <c r="V1725" t="s">
        <v>13556</v>
      </c>
      <c r="Y1725">
        <v>9403202009</v>
      </c>
      <c r="Z1725" t="s">
        <v>19943</v>
      </c>
      <c r="AA1725" t="s">
        <v>9745</v>
      </c>
      <c r="AB1725">
        <v>9000</v>
      </c>
      <c r="AC1725">
        <v>7500</v>
      </c>
      <c r="AD1725" t="s">
        <v>288</v>
      </c>
      <c r="AE1725">
        <v>0</v>
      </c>
      <c r="AF1725">
        <v>0</v>
      </c>
    </row>
    <row r="1726" spans="1:50" x14ac:dyDescent="0.3">
      <c r="A1726" t="s">
        <v>19944</v>
      </c>
      <c r="B1726" t="str">
        <f>"0002477.22"</f>
        <v>0002477.22</v>
      </c>
      <c r="C1726" t="s">
        <v>3500</v>
      </c>
      <c r="D1726" t="s">
        <v>305</v>
      </c>
      <c r="E1726">
        <v>120</v>
      </c>
      <c r="F1726">
        <v>965</v>
      </c>
      <c r="G1726">
        <v>1030</v>
      </c>
      <c r="H1726">
        <v>200</v>
      </c>
      <c r="I1726">
        <v>90</v>
      </c>
      <c r="J1726">
        <v>100</v>
      </c>
      <c r="K1726" s="1">
        <v>45870</v>
      </c>
      <c r="L1726" s="1">
        <v>45734</v>
      </c>
      <c r="M1726">
        <v>16.5</v>
      </c>
      <c r="O1726">
        <v>4630074148795</v>
      </c>
      <c r="Q1726" t="s">
        <v>1544</v>
      </c>
      <c r="R1726" t="s">
        <v>4538</v>
      </c>
      <c r="S1726">
        <v>20</v>
      </c>
      <c r="U1726" t="s">
        <v>19938</v>
      </c>
      <c r="V1726" t="s">
        <v>13556</v>
      </c>
      <c r="Y1726">
        <v>9403202009</v>
      </c>
      <c r="Z1726" t="s">
        <v>19945</v>
      </c>
      <c r="AA1726" t="s">
        <v>9745</v>
      </c>
      <c r="AB1726">
        <v>9990</v>
      </c>
      <c r="AC1726">
        <v>8325</v>
      </c>
      <c r="AD1726" t="s">
        <v>288</v>
      </c>
      <c r="AE1726">
        <v>0</v>
      </c>
      <c r="AF1726">
        <v>0</v>
      </c>
    </row>
    <row r="1727" spans="1:50" x14ac:dyDescent="0.3">
      <c r="A1727" t="s">
        <v>19946</v>
      </c>
      <c r="B1727" t="str">
        <f>"0002324.55"</f>
        <v>0002324.55</v>
      </c>
      <c r="C1727" t="s">
        <v>1718</v>
      </c>
      <c r="D1727" t="s">
        <v>4256</v>
      </c>
      <c r="E1727">
        <v>1260</v>
      </c>
      <c r="F1727">
        <v>740</v>
      </c>
      <c r="G1727">
        <v>189</v>
      </c>
      <c r="H1727">
        <v>123</v>
      </c>
      <c r="I1727">
        <v>65</v>
      </c>
      <c r="J1727">
        <v>104</v>
      </c>
      <c r="K1727" t="s">
        <v>19934</v>
      </c>
      <c r="L1727">
        <v>55</v>
      </c>
      <c r="M1727">
        <v>53</v>
      </c>
      <c r="N1727">
        <v>0.5</v>
      </c>
      <c r="O1727">
        <v>4630074144278</v>
      </c>
      <c r="Q1727" t="s">
        <v>3553</v>
      </c>
      <c r="R1727" t="s">
        <v>10590</v>
      </c>
      <c r="S1727">
        <v>10</v>
      </c>
      <c r="U1727" t="s">
        <v>19947</v>
      </c>
      <c r="V1727" t="s">
        <v>181</v>
      </c>
      <c r="Y1727">
        <v>9403500009</v>
      </c>
      <c r="Z1727" t="s">
        <v>19948</v>
      </c>
      <c r="AA1727" t="s">
        <v>9745</v>
      </c>
      <c r="AB1727">
        <v>11990</v>
      </c>
      <c r="AC1727">
        <v>9992</v>
      </c>
      <c r="AD1727" t="s">
        <v>1057</v>
      </c>
      <c r="AE1727">
        <v>0</v>
      </c>
      <c r="AF1727">
        <v>0</v>
      </c>
    </row>
    <row r="1728" spans="1:50" x14ac:dyDescent="0.3">
      <c r="A1728" t="s">
        <v>19949</v>
      </c>
      <c r="B1728" t="str">
        <f>"0002786.163"</f>
        <v>0002786.163</v>
      </c>
      <c r="E1728">
        <v>860</v>
      </c>
      <c r="F1728">
        <v>350</v>
      </c>
      <c r="G1728">
        <v>170</v>
      </c>
      <c r="K1728">
        <v>0</v>
      </c>
      <c r="L1728">
        <v>22</v>
      </c>
      <c r="M1728">
        <v>21</v>
      </c>
      <c r="O1728">
        <v>4670130104921</v>
      </c>
      <c r="S1728">
        <v>20</v>
      </c>
      <c r="V1728" t="s">
        <v>1122</v>
      </c>
      <c r="Y1728">
        <v>9403500001</v>
      </c>
      <c r="Z1728" t="s">
        <v>19950</v>
      </c>
      <c r="AA1728" t="s">
        <v>19951</v>
      </c>
      <c r="AB1728">
        <v>7990</v>
      </c>
      <c r="AC1728">
        <v>6658</v>
      </c>
      <c r="AD1728" t="s">
        <v>2521</v>
      </c>
      <c r="AE1728">
        <v>0</v>
      </c>
      <c r="AF1728">
        <v>0</v>
      </c>
      <c r="AG1728" t="s">
        <v>19952</v>
      </c>
      <c r="AH1728" t="s">
        <v>19953</v>
      </c>
      <c r="AI1728" t="s">
        <v>19954</v>
      </c>
      <c r="AJ1728" t="s">
        <v>19955</v>
      </c>
      <c r="AK1728" t="s">
        <v>19956</v>
      </c>
      <c r="AL1728" t="s">
        <v>19957</v>
      </c>
      <c r="AM1728" t="s">
        <v>19958</v>
      </c>
      <c r="AN1728" t="s">
        <v>19959</v>
      </c>
      <c r="AO1728" t="s">
        <v>19960</v>
      </c>
      <c r="AP1728" t="s">
        <v>19961</v>
      </c>
      <c r="AQ1728" t="s">
        <v>19962</v>
      </c>
    </row>
    <row r="1729" spans="1:63" x14ac:dyDescent="0.3">
      <c r="A1729" t="s">
        <v>19963</v>
      </c>
      <c r="B1729" t="str">
        <f>"0002786.31"</f>
        <v>0002786.31</v>
      </c>
      <c r="C1729" t="s">
        <v>4091</v>
      </c>
      <c r="D1729" t="s">
        <v>4256</v>
      </c>
      <c r="E1729">
        <v>860</v>
      </c>
      <c r="F1729">
        <v>350</v>
      </c>
      <c r="G1729">
        <v>170</v>
      </c>
      <c r="H1729">
        <v>165</v>
      </c>
      <c r="I1729">
        <v>88</v>
      </c>
      <c r="J1729">
        <v>58</v>
      </c>
      <c r="K1729" t="s">
        <v>18713</v>
      </c>
      <c r="L1729">
        <v>22</v>
      </c>
      <c r="M1729">
        <v>21</v>
      </c>
      <c r="O1729">
        <v>4670130104952</v>
      </c>
      <c r="Q1729" t="s">
        <v>1544</v>
      </c>
      <c r="R1729" t="s">
        <v>1869</v>
      </c>
      <c r="S1729">
        <v>20</v>
      </c>
      <c r="U1729" t="s">
        <v>19964</v>
      </c>
      <c r="V1729" t="s">
        <v>1122</v>
      </c>
      <c r="Y1729">
        <v>9403500001</v>
      </c>
      <c r="Z1729" t="s">
        <v>19965</v>
      </c>
      <c r="AA1729" t="s">
        <v>19966</v>
      </c>
      <c r="AB1729">
        <v>7990</v>
      </c>
      <c r="AC1729">
        <v>6658</v>
      </c>
      <c r="AD1729" t="s">
        <v>2521</v>
      </c>
      <c r="AE1729">
        <v>0</v>
      </c>
      <c r="AF1729">
        <v>0</v>
      </c>
      <c r="AG1729" t="s">
        <v>19967</v>
      </c>
      <c r="AH1729" t="s">
        <v>19968</v>
      </c>
      <c r="AI1729" t="s">
        <v>19969</v>
      </c>
      <c r="AJ1729" t="s">
        <v>19970</v>
      </c>
      <c r="AK1729" t="s">
        <v>19971</v>
      </c>
      <c r="AL1729" t="s">
        <v>19972</v>
      </c>
      <c r="AM1729" t="s">
        <v>19973</v>
      </c>
      <c r="AN1729" t="s">
        <v>19974</v>
      </c>
      <c r="AO1729" t="s">
        <v>19975</v>
      </c>
      <c r="AP1729" t="s">
        <v>19976</v>
      </c>
      <c r="AQ1729" t="s">
        <v>19977</v>
      </c>
    </row>
    <row r="1730" spans="1:63" x14ac:dyDescent="0.3">
      <c r="A1730" t="s">
        <v>19978</v>
      </c>
      <c r="B1730" t="str">
        <f>"0002786.165"</f>
        <v>0002786.165</v>
      </c>
      <c r="C1730" t="s">
        <v>16936</v>
      </c>
      <c r="D1730" t="s">
        <v>4256</v>
      </c>
      <c r="E1730">
        <v>860</v>
      </c>
      <c r="F1730">
        <v>350</v>
      </c>
      <c r="G1730">
        <v>170</v>
      </c>
      <c r="H1730">
        <v>165</v>
      </c>
      <c r="I1730">
        <v>88</v>
      </c>
      <c r="J1730">
        <v>58</v>
      </c>
      <c r="K1730" t="s">
        <v>18713</v>
      </c>
      <c r="L1730">
        <v>22</v>
      </c>
      <c r="M1730">
        <v>21</v>
      </c>
      <c r="O1730">
        <v>4670130104938</v>
      </c>
      <c r="Q1730" t="s">
        <v>1544</v>
      </c>
      <c r="R1730" t="s">
        <v>1869</v>
      </c>
      <c r="S1730">
        <v>20</v>
      </c>
      <c r="U1730" t="s">
        <v>19964</v>
      </c>
      <c r="V1730" t="s">
        <v>1122</v>
      </c>
      <c r="Y1730">
        <v>9403500001</v>
      </c>
      <c r="Z1730" t="s">
        <v>19979</v>
      </c>
      <c r="AA1730" t="s">
        <v>19980</v>
      </c>
      <c r="AB1730">
        <v>7990</v>
      </c>
      <c r="AC1730">
        <v>6658</v>
      </c>
      <c r="AD1730" t="s">
        <v>2521</v>
      </c>
      <c r="AE1730">
        <v>0</v>
      </c>
      <c r="AF1730">
        <v>0</v>
      </c>
      <c r="AG1730" t="s">
        <v>19981</v>
      </c>
      <c r="AH1730" t="s">
        <v>19982</v>
      </c>
      <c r="AI1730" t="s">
        <v>19983</v>
      </c>
      <c r="AJ1730" t="s">
        <v>19984</v>
      </c>
      <c r="AK1730" t="s">
        <v>19985</v>
      </c>
      <c r="AL1730" t="s">
        <v>19986</v>
      </c>
      <c r="AM1730" t="s">
        <v>19987</v>
      </c>
      <c r="AN1730" t="s">
        <v>19988</v>
      </c>
      <c r="AO1730" t="s">
        <v>19989</v>
      </c>
      <c r="AP1730" t="s">
        <v>19990</v>
      </c>
      <c r="AQ1730" t="s">
        <v>19991</v>
      </c>
    </row>
    <row r="1731" spans="1:63" x14ac:dyDescent="0.3">
      <c r="A1731" t="s">
        <v>19992</v>
      </c>
      <c r="B1731" t="str">
        <f>"0002786.55"</f>
        <v>0002786.55</v>
      </c>
      <c r="C1731" t="s">
        <v>1718</v>
      </c>
      <c r="D1731" t="s">
        <v>4256</v>
      </c>
      <c r="E1731">
        <v>860</v>
      </c>
      <c r="F1731">
        <v>350</v>
      </c>
      <c r="G1731">
        <v>170</v>
      </c>
      <c r="H1731">
        <v>165</v>
      </c>
      <c r="I1731">
        <v>88</v>
      </c>
      <c r="J1731">
        <v>58</v>
      </c>
      <c r="K1731" t="s">
        <v>18713</v>
      </c>
      <c r="L1731">
        <v>22</v>
      </c>
      <c r="M1731">
        <v>21</v>
      </c>
      <c r="O1731">
        <v>4670130104969</v>
      </c>
      <c r="Q1731" t="s">
        <v>1544</v>
      </c>
      <c r="R1731" t="s">
        <v>1869</v>
      </c>
      <c r="S1731">
        <v>20</v>
      </c>
      <c r="U1731" t="s">
        <v>19964</v>
      </c>
      <c r="V1731" t="s">
        <v>1122</v>
      </c>
      <c r="Y1731">
        <v>9403500001</v>
      </c>
      <c r="Z1731" t="s">
        <v>19993</v>
      </c>
      <c r="AA1731" t="s">
        <v>19994</v>
      </c>
      <c r="AB1731">
        <v>7990</v>
      </c>
      <c r="AC1731">
        <v>6658</v>
      </c>
      <c r="AD1731" t="s">
        <v>2521</v>
      </c>
      <c r="AE1731">
        <v>0</v>
      </c>
      <c r="AF1731">
        <v>0</v>
      </c>
      <c r="AG1731" t="s">
        <v>19995</v>
      </c>
      <c r="AH1731" t="s">
        <v>19996</v>
      </c>
      <c r="AI1731" t="s">
        <v>19997</v>
      </c>
      <c r="AJ1731" t="s">
        <v>19998</v>
      </c>
      <c r="AK1731" t="s">
        <v>19999</v>
      </c>
      <c r="AL1731" t="s">
        <v>20000</v>
      </c>
      <c r="AM1731" t="s">
        <v>20001</v>
      </c>
      <c r="AN1731" t="s">
        <v>20002</v>
      </c>
      <c r="AO1731" t="s">
        <v>20003</v>
      </c>
      <c r="AP1731" t="s">
        <v>20004</v>
      </c>
      <c r="AQ1731" t="s">
        <v>20005</v>
      </c>
    </row>
    <row r="1732" spans="1:63" x14ac:dyDescent="0.3">
      <c r="A1732" t="s">
        <v>20006</v>
      </c>
      <c r="B1732" t="str">
        <f>"0003167-04"</f>
        <v>0003167-04</v>
      </c>
      <c r="C1732" t="s">
        <v>304</v>
      </c>
      <c r="D1732" t="s">
        <v>280</v>
      </c>
      <c r="E1732">
        <v>1300</v>
      </c>
      <c r="F1732">
        <v>800</v>
      </c>
      <c r="G1732">
        <v>150</v>
      </c>
      <c r="H1732">
        <v>125</v>
      </c>
      <c r="I1732">
        <v>64</v>
      </c>
      <c r="J1732">
        <v>98</v>
      </c>
      <c r="K1732" t="s">
        <v>11933</v>
      </c>
      <c r="L1732" s="1">
        <v>45798</v>
      </c>
      <c r="M1732">
        <v>19.5</v>
      </c>
      <c r="O1732">
        <v>4640011887069</v>
      </c>
      <c r="Q1732" t="s">
        <v>1544</v>
      </c>
      <c r="R1732" t="s">
        <v>1869</v>
      </c>
      <c r="S1732">
        <v>10</v>
      </c>
      <c r="U1732" t="s">
        <v>20007</v>
      </c>
      <c r="V1732" t="s">
        <v>1199</v>
      </c>
      <c r="Y1732">
        <v>9403500009</v>
      </c>
      <c r="Z1732" t="s">
        <v>20008</v>
      </c>
      <c r="AA1732" t="s">
        <v>20009</v>
      </c>
      <c r="AB1732">
        <v>16116</v>
      </c>
      <c r="AC1732">
        <v>13430</v>
      </c>
      <c r="AD1732" t="s">
        <v>288</v>
      </c>
      <c r="AE1732">
        <v>0</v>
      </c>
      <c r="AF1732">
        <v>0</v>
      </c>
      <c r="AG1732" t="s">
        <v>20010</v>
      </c>
      <c r="AH1732" t="s">
        <v>20011</v>
      </c>
      <c r="AI1732" t="s">
        <v>20012</v>
      </c>
      <c r="AJ1732" t="s">
        <v>20013</v>
      </c>
      <c r="AK1732" t="s">
        <v>20014</v>
      </c>
      <c r="AL1732" t="s">
        <v>20015</v>
      </c>
      <c r="AM1732" t="s">
        <v>20016</v>
      </c>
      <c r="AN1732" t="s">
        <v>20017</v>
      </c>
      <c r="AO1732" t="s">
        <v>20018</v>
      </c>
      <c r="AP1732" t="s">
        <v>20019</v>
      </c>
      <c r="AQ1732" t="s">
        <v>20020</v>
      </c>
      <c r="AR1732" t="s">
        <v>20021</v>
      </c>
      <c r="AS1732" t="s">
        <v>20022</v>
      </c>
      <c r="AT1732" t="s">
        <v>20023</v>
      </c>
      <c r="AU1732" t="s">
        <v>20024</v>
      </c>
      <c r="AV1732" t="s">
        <v>20025</v>
      </c>
      <c r="AW1732" t="s">
        <v>20026</v>
      </c>
      <c r="AX1732" t="s">
        <v>20027</v>
      </c>
      <c r="AY1732" t="s">
        <v>20028</v>
      </c>
      <c r="AZ1732" t="s">
        <v>20029</v>
      </c>
      <c r="BA1732" t="s">
        <v>20030</v>
      </c>
      <c r="BB1732" t="s">
        <v>20031</v>
      </c>
      <c r="BC1732" t="s">
        <v>20032</v>
      </c>
      <c r="BD1732" t="s">
        <v>20033</v>
      </c>
      <c r="BE1732" t="s">
        <v>20034</v>
      </c>
      <c r="BF1732" t="s">
        <v>20035</v>
      </c>
      <c r="BG1732" t="s">
        <v>20036</v>
      </c>
      <c r="BH1732" t="s">
        <v>20037</v>
      </c>
      <c r="BI1732" t="s">
        <v>20038</v>
      </c>
      <c r="BJ1732" t="s">
        <v>20039</v>
      </c>
      <c r="BK1732" t="s">
        <v>20040</v>
      </c>
    </row>
    <row r="1733" spans="1:63" x14ac:dyDescent="0.3">
      <c r="A1733" t="s">
        <v>20041</v>
      </c>
      <c r="B1733" t="str">
        <f>"0003167-17"</f>
        <v>0003167-17</v>
      </c>
      <c r="C1733" t="s">
        <v>4091</v>
      </c>
      <c r="D1733" t="s">
        <v>280</v>
      </c>
      <c r="E1733">
        <v>1300</v>
      </c>
      <c r="F1733">
        <v>800</v>
      </c>
      <c r="G1733">
        <v>150</v>
      </c>
      <c r="H1733">
        <v>125</v>
      </c>
      <c r="I1733">
        <v>64</v>
      </c>
      <c r="J1733">
        <v>98</v>
      </c>
      <c r="K1733" t="s">
        <v>11933</v>
      </c>
      <c r="L1733" s="1">
        <v>45798</v>
      </c>
      <c r="M1733">
        <v>19.5</v>
      </c>
      <c r="O1733">
        <v>4640011887090</v>
      </c>
      <c r="Q1733" t="s">
        <v>1544</v>
      </c>
      <c r="R1733" t="s">
        <v>1869</v>
      </c>
      <c r="S1733">
        <v>10</v>
      </c>
      <c r="U1733" t="s">
        <v>20007</v>
      </c>
      <c r="V1733" t="s">
        <v>1199</v>
      </c>
      <c r="Y1733">
        <v>9403500009</v>
      </c>
      <c r="Z1733" t="s">
        <v>20042</v>
      </c>
      <c r="AA1733" t="s">
        <v>20043</v>
      </c>
      <c r="AB1733">
        <v>16116</v>
      </c>
      <c r="AC1733">
        <v>13430</v>
      </c>
      <c r="AD1733" t="s">
        <v>288</v>
      </c>
      <c r="AE1733">
        <v>0</v>
      </c>
      <c r="AF1733">
        <v>5</v>
      </c>
      <c r="AG1733" t="s">
        <v>20044</v>
      </c>
      <c r="AH1733" t="s">
        <v>20045</v>
      </c>
      <c r="AI1733" t="s">
        <v>20046</v>
      </c>
      <c r="AJ1733" t="s">
        <v>20047</v>
      </c>
      <c r="AK1733" t="s">
        <v>20048</v>
      </c>
      <c r="AL1733" t="s">
        <v>20049</v>
      </c>
      <c r="AM1733" t="s">
        <v>20050</v>
      </c>
      <c r="AN1733" t="s">
        <v>20051</v>
      </c>
      <c r="AO1733" t="s">
        <v>20052</v>
      </c>
      <c r="AP1733" t="s">
        <v>20053</v>
      </c>
      <c r="AQ1733" t="s">
        <v>20054</v>
      </c>
      <c r="AR1733" t="s">
        <v>20055</v>
      </c>
      <c r="AS1733" t="s">
        <v>20056</v>
      </c>
      <c r="AT1733" t="s">
        <v>20057</v>
      </c>
      <c r="AU1733" t="s">
        <v>20058</v>
      </c>
      <c r="AV1733" t="s">
        <v>20059</v>
      </c>
      <c r="AW1733" t="s">
        <v>20060</v>
      </c>
      <c r="AX1733" t="s">
        <v>20061</v>
      </c>
      <c r="AY1733" t="s">
        <v>20062</v>
      </c>
      <c r="AZ1733" t="s">
        <v>20063</v>
      </c>
      <c r="BA1733" t="s">
        <v>20064</v>
      </c>
    </row>
    <row r="1734" spans="1:63" x14ac:dyDescent="0.3">
      <c r="A1734" t="s">
        <v>20065</v>
      </c>
      <c r="B1734" t="str">
        <f>"0003167-16"</f>
        <v>0003167-16</v>
      </c>
      <c r="C1734" t="s">
        <v>1718</v>
      </c>
      <c r="D1734" t="s">
        <v>280</v>
      </c>
      <c r="E1734">
        <v>1300</v>
      </c>
      <c r="F1734">
        <v>800</v>
      </c>
      <c r="G1734">
        <v>150</v>
      </c>
      <c r="H1734">
        <v>125</v>
      </c>
      <c r="I1734">
        <v>64</v>
      </c>
      <c r="J1734">
        <v>98</v>
      </c>
      <c r="K1734" t="s">
        <v>11933</v>
      </c>
      <c r="L1734" s="1">
        <v>45798</v>
      </c>
      <c r="M1734">
        <v>19.5</v>
      </c>
      <c r="O1734">
        <v>4640011887106</v>
      </c>
      <c r="Q1734" t="s">
        <v>1544</v>
      </c>
      <c r="R1734" t="s">
        <v>1869</v>
      </c>
      <c r="S1734">
        <v>10</v>
      </c>
      <c r="U1734" t="s">
        <v>20007</v>
      </c>
      <c r="V1734" t="s">
        <v>1199</v>
      </c>
      <c r="Y1734">
        <v>9403500009</v>
      </c>
      <c r="Z1734" t="s">
        <v>20066</v>
      </c>
      <c r="AA1734" t="s">
        <v>20067</v>
      </c>
      <c r="AB1734">
        <v>16116</v>
      </c>
      <c r="AC1734">
        <v>13430</v>
      </c>
      <c r="AD1734" t="s">
        <v>288</v>
      </c>
      <c r="AE1734">
        <v>0</v>
      </c>
      <c r="AF1734">
        <v>0</v>
      </c>
      <c r="AG1734" t="s">
        <v>20068</v>
      </c>
      <c r="AH1734" t="s">
        <v>20069</v>
      </c>
      <c r="AI1734" t="s">
        <v>20070</v>
      </c>
      <c r="AJ1734" t="s">
        <v>20071</v>
      </c>
      <c r="AK1734" t="s">
        <v>20072</v>
      </c>
      <c r="AL1734" t="s">
        <v>20073</v>
      </c>
      <c r="AM1734" t="s">
        <v>20074</v>
      </c>
      <c r="AN1734" t="s">
        <v>20075</v>
      </c>
      <c r="AO1734" t="s">
        <v>20076</v>
      </c>
      <c r="AP1734" t="s">
        <v>20077</v>
      </c>
      <c r="AQ1734" t="s">
        <v>20078</v>
      </c>
      <c r="AR1734" t="s">
        <v>20079</v>
      </c>
      <c r="AS1734" t="s">
        <v>20080</v>
      </c>
      <c r="AT1734" t="s">
        <v>20081</v>
      </c>
      <c r="AU1734" t="s">
        <v>20082</v>
      </c>
      <c r="AV1734" t="s">
        <v>20083</v>
      </c>
      <c r="AW1734" t="s">
        <v>20084</v>
      </c>
      <c r="AX1734" t="s">
        <v>20085</v>
      </c>
      <c r="AY1734" t="s">
        <v>20086</v>
      </c>
    </row>
    <row r="1735" spans="1:63" x14ac:dyDescent="0.3">
      <c r="A1735" t="s">
        <v>20087</v>
      </c>
      <c r="B1735" t="str">
        <f>"0002223.47"</f>
        <v>0002223.47</v>
      </c>
      <c r="C1735" t="s">
        <v>3704</v>
      </c>
      <c r="D1735" t="s">
        <v>1050</v>
      </c>
      <c r="E1735">
        <v>1220</v>
      </c>
      <c r="F1735">
        <v>570</v>
      </c>
      <c r="G1735">
        <v>150</v>
      </c>
      <c r="I1735">
        <v>120</v>
      </c>
      <c r="J1735">
        <v>76</v>
      </c>
      <c r="K1735">
        <v>0</v>
      </c>
      <c r="L1735" s="1">
        <v>45860</v>
      </c>
      <c r="M1735">
        <v>20.62</v>
      </c>
      <c r="O1735">
        <v>4630074140379</v>
      </c>
      <c r="Q1735" t="s">
        <v>1544</v>
      </c>
      <c r="R1735" t="s">
        <v>4004</v>
      </c>
      <c r="S1735">
        <v>20</v>
      </c>
      <c r="U1735" t="s">
        <v>9470</v>
      </c>
      <c r="V1735" t="s">
        <v>4040</v>
      </c>
      <c r="Y1735">
        <v>9403105100</v>
      </c>
      <c r="Z1735" t="s">
        <v>20088</v>
      </c>
      <c r="AA1735" t="s">
        <v>9745</v>
      </c>
      <c r="AB1735">
        <v>12350</v>
      </c>
      <c r="AC1735">
        <v>10292</v>
      </c>
      <c r="AD1735" t="s">
        <v>3841</v>
      </c>
      <c r="AE1735">
        <v>0</v>
      </c>
      <c r="AF1735">
        <v>0</v>
      </c>
    </row>
    <row r="1736" spans="1:63" x14ac:dyDescent="0.3">
      <c r="A1736" t="s">
        <v>20089</v>
      </c>
      <c r="B1736" t="str">
        <f>"0002222.55"</f>
        <v>0002222.55</v>
      </c>
      <c r="C1736" t="s">
        <v>1718</v>
      </c>
      <c r="D1736" t="s">
        <v>1050</v>
      </c>
      <c r="E1736">
        <v>1220</v>
      </c>
      <c r="F1736">
        <v>570</v>
      </c>
      <c r="G1736">
        <v>150</v>
      </c>
      <c r="I1736">
        <v>140</v>
      </c>
      <c r="J1736">
        <v>76</v>
      </c>
      <c r="K1736">
        <v>0</v>
      </c>
      <c r="L1736" t="s">
        <v>9437</v>
      </c>
      <c r="M1736">
        <v>18.649999999999999</v>
      </c>
      <c r="O1736">
        <v>4630074140348</v>
      </c>
      <c r="Q1736" t="s">
        <v>1544</v>
      </c>
      <c r="R1736" t="s">
        <v>4004</v>
      </c>
      <c r="S1736">
        <v>20</v>
      </c>
      <c r="U1736" t="s">
        <v>9438</v>
      </c>
      <c r="V1736" t="s">
        <v>4040</v>
      </c>
      <c r="Y1736">
        <v>9403105100</v>
      </c>
      <c r="Z1736" t="s">
        <v>20090</v>
      </c>
      <c r="AA1736" t="s">
        <v>9745</v>
      </c>
      <c r="AB1736">
        <v>11650</v>
      </c>
      <c r="AC1736">
        <v>9708</v>
      </c>
      <c r="AD1736" t="s">
        <v>3841</v>
      </c>
      <c r="AE1736">
        <v>0</v>
      </c>
      <c r="AF1736">
        <v>0</v>
      </c>
    </row>
    <row r="1737" spans="1:63" x14ac:dyDescent="0.3">
      <c r="A1737" t="s">
        <v>20091</v>
      </c>
      <c r="B1737" t="str">
        <f>"0002735-14"</f>
        <v>0002735-14</v>
      </c>
      <c r="C1737" t="s">
        <v>1718</v>
      </c>
      <c r="D1737" t="s">
        <v>305</v>
      </c>
      <c r="E1737">
        <v>1310</v>
      </c>
      <c r="F1737">
        <v>670</v>
      </c>
      <c r="G1737">
        <v>170</v>
      </c>
      <c r="K1737">
        <v>0</v>
      </c>
      <c r="L1737" s="2">
        <v>31199</v>
      </c>
      <c r="M1737">
        <v>5.23</v>
      </c>
      <c r="O1737">
        <v>4670130102408</v>
      </c>
      <c r="Q1737" t="s">
        <v>1544</v>
      </c>
      <c r="R1737" t="s">
        <v>9851</v>
      </c>
      <c r="S1737">
        <v>20</v>
      </c>
      <c r="U1737" t="s">
        <v>15839</v>
      </c>
      <c r="V1737" t="s">
        <v>4650</v>
      </c>
      <c r="Y1737">
        <v>9401710009</v>
      </c>
      <c r="Z1737" t="s">
        <v>20092</v>
      </c>
      <c r="AA1737" t="s">
        <v>9745</v>
      </c>
      <c r="AB1737">
        <v>2990</v>
      </c>
      <c r="AC1737">
        <v>2492</v>
      </c>
      <c r="AD1737" t="s">
        <v>101</v>
      </c>
      <c r="AE1737">
        <v>0</v>
      </c>
      <c r="AF1737">
        <v>0</v>
      </c>
    </row>
    <row r="1738" spans="1:63" x14ac:dyDescent="0.3">
      <c r="A1738" t="s">
        <v>20093</v>
      </c>
      <c r="B1738" t="str">
        <f>"0001011-4"</f>
        <v>0001011-4</v>
      </c>
      <c r="C1738" t="s">
        <v>135</v>
      </c>
      <c r="D1738" t="s">
        <v>117</v>
      </c>
      <c r="E1738">
        <v>600</v>
      </c>
      <c r="F1738">
        <v>160</v>
      </c>
      <c r="G1738">
        <v>400</v>
      </c>
      <c r="K1738">
        <v>0</v>
      </c>
      <c r="L1738" s="1">
        <v>45718</v>
      </c>
      <c r="M1738">
        <v>2.2000000000000002</v>
      </c>
      <c r="O1738">
        <v>4610012350909</v>
      </c>
      <c r="Q1738" t="s">
        <v>88</v>
      </c>
      <c r="S1738">
        <v>20</v>
      </c>
      <c r="U1738" t="s">
        <v>510</v>
      </c>
      <c r="V1738" t="s">
        <v>128</v>
      </c>
      <c r="W1738" t="s">
        <v>118</v>
      </c>
      <c r="Y1738">
        <v>9404909000</v>
      </c>
      <c r="Z1738" t="s">
        <v>20094</v>
      </c>
      <c r="AA1738" t="s">
        <v>9745</v>
      </c>
      <c r="AB1738">
        <v>2150</v>
      </c>
      <c r="AC1738">
        <v>1792</v>
      </c>
      <c r="AD1738" t="s">
        <v>122</v>
      </c>
      <c r="AE1738">
        <v>0</v>
      </c>
      <c r="AF1738">
        <v>0</v>
      </c>
    </row>
    <row r="1739" spans="1:63" x14ac:dyDescent="0.3">
      <c r="A1739" t="s">
        <v>20095</v>
      </c>
      <c r="B1739" t="str">
        <f>"0002762.31"</f>
        <v>0002762.31</v>
      </c>
      <c r="C1739" t="s">
        <v>4091</v>
      </c>
      <c r="D1739" t="s">
        <v>1050</v>
      </c>
      <c r="E1739">
        <v>1350</v>
      </c>
      <c r="F1739">
        <v>585</v>
      </c>
      <c r="G1739">
        <v>205</v>
      </c>
      <c r="I1739">
        <v>87</v>
      </c>
      <c r="J1739">
        <v>142</v>
      </c>
      <c r="K1739">
        <v>0</v>
      </c>
      <c r="L1739" t="s">
        <v>18182</v>
      </c>
      <c r="M1739">
        <v>55.2</v>
      </c>
      <c r="N1739">
        <v>0.5</v>
      </c>
      <c r="O1739">
        <v>4670130105089</v>
      </c>
      <c r="Q1739" t="s">
        <v>1544</v>
      </c>
      <c r="R1739" t="s">
        <v>18108</v>
      </c>
      <c r="S1739">
        <v>20</v>
      </c>
      <c r="U1739" t="s">
        <v>20096</v>
      </c>
      <c r="V1739" t="s">
        <v>2103</v>
      </c>
      <c r="Y1739">
        <v>9403601001</v>
      </c>
      <c r="Z1739" t="s">
        <v>20097</v>
      </c>
      <c r="AA1739" t="s">
        <v>9745</v>
      </c>
      <c r="AB1739">
        <v>12990</v>
      </c>
      <c r="AC1739">
        <v>10825</v>
      </c>
      <c r="AD1739" t="s">
        <v>1539</v>
      </c>
      <c r="AE1739">
        <v>0</v>
      </c>
      <c r="AF1739">
        <v>0</v>
      </c>
    </row>
    <row r="1740" spans="1:63" x14ac:dyDescent="0.3">
      <c r="A1740" t="s">
        <v>20098</v>
      </c>
      <c r="B1740" t="str">
        <f>"0002801.9.20"</f>
        <v>0002801.9.20</v>
      </c>
      <c r="C1740" t="s">
        <v>304</v>
      </c>
      <c r="D1740" t="s">
        <v>1050</v>
      </c>
      <c r="E1740">
        <v>880</v>
      </c>
      <c r="F1740">
        <v>585</v>
      </c>
      <c r="G1740">
        <v>165</v>
      </c>
      <c r="I1740">
        <v>80</v>
      </c>
      <c r="J1740">
        <v>92</v>
      </c>
      <c r="K1740">
        <v>0</v>
      </c>
      <c r="L1740">
        <v>40</v>
      </c>
      <c r="M1740">
        <v>39</v>
      </c>
      <c r="O1740">
        <v>4670130105591</v>
      </c>
      <c r="Q1740" t="s">
        <v>88</v>
      </c>
      <c r="S1740">
        <v>20</v>
      </c>
      <c r="U1740" t="s">
        <v>18574</v>
      </c>
      <c r="V1740" t="s">
        <v>1122</v>
      </c>
      <c r="Y1740">
        <v>9403601001</v>
      </c>
      <c r="Z1740" t="s">
        <v>20099</v>
      </c>
      <c r="AA1740" t="s">
        <v>20100</v>
      </c>
      <c r="AB1740">
        <v>8500</v>
      </c>
      <c r="AC1740">
        <v>7083</v>
      </c>
      <c r="AD1740" t="s">
        <v>1125</v>
      </c>
      <c r="AE1740">
        <v>0</v>
      </c>
      <c r="AF1740">
        <v>0</v>
      </c>
      <c r="AG1740" t="s">
        <v>20101</v>
      </c>
      <c r="AH1740" t="s">
        <v>20102</v>
      </c>
      <c r="AI1740" t="s">
        <v>20103</v>
      </c>
      <c r="AJ1740" t="s">
        <v>20104</v>
      </c>
      <c r="AK1740" t="s">
        <v>20105</v>
      </c>
      <c r="AL1740" t="s">
        <v>20106</v>
      </c>
      <c r="AM1740" t="s">
        <v>20107</v>
      </c>
      <c r="AN1740" t="s">
        <v>20108</v>
      </c>
      <c r="AO1740" t="s">
        <v>20109</v>
      </c>
      <c r="AP1740" t="s">
        <v>20110</v>
      </c>
      <c r="AQ1740" t="s">
        <v>20111</v>
      </c>
      <c r="AR1740" t="s">
        <v>20112</v>
      </c>
      <c r="AS1740" t="s">
        <v>20113</v>
      </c>
      <c r="AT1740" t="s">
        <v>20114</v>
      </c>
      <c r="AU1740" t="s">
        <v>20115</v>
      </c>
      <c r="AV1740" t="s">
        <v>20116</v>
      </c>
      <c r="AW1740" t="s">
        <v>20117</v>
      </c>
      <c r="AX1740" t="s">
        <v>20118</v>
      </c>
      <c r="AY1740" t="s">
        <v>20119</v>
      </c>
    </row>
    <row r="1741" spans="1:63" x14ac:dyDescent="0.3">
      <c r="A1741" t="s">
        <v>20120</v>
      </c>
      <c r="B1741" t="str">
        <f>"0002801.9.17"</f>
        <v>0002801.9.17</v>
      </c>
      <c r="C1741" t="s">
        <v>304</v>
      </c>
      <c r="D1741" t="s">
        <v>1050</v>
      </c>
      <c r="E1741">
        <v>880</v>
      </c>
      <c r="F1741">
        <v>585</v>
      </c>
      <c r="G1741">
        <v>165</v>
      </c>
      <c r="I1741">
        <v>80</v>
      </c>
      <c r="J1741">
        <v>92</v>
      </c>
      <c r="K1741">
        <v>0</v>
      </c>
      <c r="L1741">
        <v>40</v>
      </c>
      <c r="M1741">
        <v>39</v>
      </c>
      <c r="O1741">
        <v>4670130105560</v>
      </c>
      <c r="Q1741" t="s">
        <v>88</v>
      </c>
      <c r="S1741">
        <v>20</v>
      </c>
      <c r="U1741" t="s">
        <v>18574</v>
      </c>
      <c r="V1741" t="s">
        <v>1122</v>
      </c>
      <c r="Y1741">
        <v>9403601001</v>
      </c>
      <c r="Z1741" t="s">
        <v>20121</v>
      </c>
      <c r="AA1741" t="s">
        <v>20122</v>
      </c>
      <c r="AB1741">
        <v>8500</v>
      </c>
      <c r="AC1741">
        <v>7083</v>
      </c>
      <c r="AD1741" t="s">
        <v>1125</v>
      </c>
      <c r="AE1741">
        <v>0</v>
      </c>
      <c r="AF1741">
        <v>0</v>
      </c>
      <c r="AG1741" t="s">
        <v>20123</v>
      </c>
      <c r="AH1741" t="s">
        <v>20124</v>
      </c>
      <c r="AI1741" t="s">
        <v>20125</v>
      </c>
      <c r="AJ1741" t="s">
        <v>20126</v>
      </c>
      <c r="AK1741" t="s">
        <v>20127</v>
      </c>
      <c r="AL1741" t="s">
        <v>20128</v>
      </c>
      <c r="AM1741" t="s">
        <v>20129</v>
      </c>
      <c r="AN1741" t="s">
        <v>20130</v>
      </c>
      <c r="AO1741" t="s">
        <v>20131</v>
      </c>
      <c r="AP1741" t="s">
        <v>20132</v>
      </c>
      <c r="AQ1741" t="s">
        <v>20133</v>
      </c>
      <c r="AR1741" t="s">
        <v>20134</v>
      </c>
      <c r="AS1741" t="s">
        <v>20135</v>
      </c>
      <c r="AT1741" t="s">
        <v>20136</v>
      </c>
      <c r="AU1741" t="s">
        <v>20137</v>
      </c>
      <c r="AV1741" t="s">
        <v>20138</v>
      </c>
      <c r="AW1741" t="s">
        <v>20139</v>
      </c>
      <c r="AX1741" t="s">
        <v>20140</v>
      </c>
      <c r="AY1741" t="s">
        <v>20141</v>
      </c>
    </row>
    <row r="1742" spans="1:63" x14ac:dyDescent="0.3">
      <c r="A1742" t="s">
        <v>20142</v>
      </c>
      <c r="B1742" t="str">
        <f>"0002764.171"</f>
        <v>0002764.171</v>
      </c>
      <c r="C1742" t="s">
        <v>19794</v>
      </c>
      <c r="D1742" t="s">
        <v>1050</v>
      </c>
      <c r="E1742">
        <v>0</v>
      </c>
      <c r="F1742">
        <v>0</v>
      </c>
      <c r="G1742">
        <v>0</v>
      </c>
      <c r="H1742">
        <v>79</v>
      </c>
      <c r="I1742">
        <v>60</v>
      </c>
      <c r="K1742">
        <v>0</v>
      </c>
      <c r="L1742" s="2">
        <v>33298</v>
      </c>
      <c r="M1742">
        <v>3.7</v>
      </c>
      <c r="O1742">
        <v>4670130106352</v>
      </c>
      <c r="Q1742" t="s">
        <v>1544</v>
      </c>
      <c r="S1742">
        <v>20</v>
      </c>
      <c r="U1742" t="s">
        <v>17908</v>
      </c>
      <c r="V1742" t="s">
        <v>2355</v>
      </c>
      <c r="Y1742">
        <v>9403609001</v>
      </c>
      <c r="Z1742" t="s">
        <v>20143</v>
      </c>
      <c r="AA1742" t="s">
        <v>20144</v>
      </c>
      <c r="AB1742">
        <v>1450</v>
      </c>
      <c r="AC1742">
        <v>1208</v>
      </c>
      <c r="AD1742" t="s">
        <v>240</v>
      </c>
      <c r="AE1742">
        <v>0</v>
      </c>
      <c r="AF1742">
        <v>0</v>
      </c>
      <c r="AG1742" t="s">
        <v>20145</v>
      </c>
      <c r="AH1742" t="s">
        <v>20146</v>
      </c>
      <c r="AI1742" t="s">
        <v>20147</v>
      </c>
      <c r="AJ1742" t="s">
        <v>20148</v>
      </c>
      <c r="AK1742" t="s">
        <v>20149</v>
      </c>
      <c r="AL1742" t="s">
        <v>20150</v>
      </c>
      <c r="AM1742" t="s">
        <v>20151</v>
      </c>
      <c r="AN1742" t="s">
        <v>20152</v>
      </c>
      <c r="AO1742" t="s">
        <v>20153</v>
      </c>
      <c r="AP1742" t="s">
        <v>20154</v>
      </c>
      <c r="AQ1742" t="s">
        <v>20155</v>
      </c>
    </row>
    <row r="1743" spans="1:63" x14ac:dyDescent="0.3">
      <c r="A1743" t="s">
        <v>20156</v>
      </c>
      <c r="B1743" t="str">
        <f>"0001757.171"</f>
        <v>0001757.171</v>
      </c>
      <c r="C1743" t="s">
        <v>19794</v>
      </c>
      <c r="D1743" t="s">
        <v>1050</v>
      </c>
      <c r="E1743">
        <v>0</v>
      </c>
      <c r="F1743">
        <v>0</v>
      </c>
      <c r="G1743">
        <v>0</v>
      </c>
      <c r="H1743">
        <v>75</v>
      </c>
      <c r="I1743">
        <v>80</v>
      </c>
      <c r="K1743">
        <v>0</v>
      </c>
      <c r="L1743">
        <v>0</v>
      </c>
      <c r="O1743">
        <v>4670130106369</v>
      </c>
      <c r="Q1743" t="s">
        <v>1544</v>
      </c>
      <c r="S1743">
        <v>20</v>
      </c>
      <c r="U1743" t="s">
        <v>8732</v>
      </c>
      <c r="V1743" t="s">
        <v>2355</v>
      </c>
      <c r="Y1743">
        <v>4421991000</v>
      </c>
      <c r="Z1743" t="s">
        <v>20157</v>
      </c>
      <c r="AA1743" t="s">
        <v>20158</v>
      </c>
      <c r="AB1743">
        <v>1750</v>
      </c>
      <c r="AC1743">
        <v>1458</v>
      </c>
      <c r="AD1743" t="s">
        <v>240</v>
      </c>
      <c r="AE1743">
        <v>0</v>
      </c>
      <c r="AF1743">
        <v>21</v>
      </c>
      <c r="AG1743" t="s">
        <v>20159</v>
      </c>
      <c r="AH1743" t="s">
        <v>20160</v>
      </c>
      <c r="AI1743" t="s">
        <v>20161</v>
      </c>
      <c r="AJ1743" t="s">
        <v>20162</v>
      </c>
      <c r="AK1743" t="s">
        <v>20163</v>
      </c>
      <c r="AL1743" t="s">
        <v>20164</v>
      </c>
      <c r="AM1743" t="s">
        <v>20165</v>
      </c>
      <c r="AN1743" t="s">
        <v>20166</v>
      </c>
      <c r="AO1743" t="s">
        <v>20167</v>
      </c>
    </row>
    <row r="1744" spans="1:63" x14ac:dyDescent="0.3">
      <c r="A1744" t="s">
        <v>20168</v>
      </c>
      <c r="B1744" t="str">
        <f>"0003168-04"</f>
        <v>0003168-04</v>
      </c>
      <c r="C1744" t="s">
        <v>304</v>
      </c>
      <c r="D1744" t="s">
        <v>4256</v>
      </c>
      <c r="E1744">
        <v>1300</v>
      </c>
      <c r="F1744">
        <v>800</v>
      </c>
      <c r="G1744">
        <v>140</v>
      </c>
      <c r="H1744">
        <v>124</v>
      </c>
      <c r="J1744">
        <v>96</v>
      </c>
      <c r="K1744">
        <v>0</v>
      </c>
      <c r="L1744">
        <v>28</v>
      </c>
      <c r="M1744">
        <v>26</v>
      </c>
      <c r="O1744">
        <v>4640011887380</v>
      </c>
      <c r="Q1744" t="s">
        <v>1544</v>
      </c>
      <c r="R1744" t="s">
        <v>1869</v>
      </c>
      <c r="S1744">
        <v>10</v>
      </c>
      <c r="U1744" t="s">
        <v>20169</v>
      </c>
      <c r="V1744" t="s">
        <v>1199</v>
      </c>
      <c r="Y1744">
        <v>9403500009</v>
      </c>
      <c r="Z1744" t="s">
        <v>20170</v>
      </c>
      <c r="AA1744" t="s">
        <v>20171</v>
      </c>
      <c r="AB1744">
        <v>15245</v>
      </c>
      <c r="AC1744">
        <v>12704</v>
      </c>
      <c r="AD1744" t="s">
        <v>288</v>
      </c>
      <c r="AE1744">
        <v>0</v>
      </c>
      <c r="AF1744">
        <v>5</v>
      </c>
      <c r="AG1744" t="s">
        <v>20172</v>
      </c>
      <c r="AH1744" t="s">
        <v>20173</v>
      </c>
      <c r="AI1744" t="s">
        <v>20174</v>
      </c>
      <c r="AJ1744" t="s">
        <v>20175</v>
      </c>
      <c r="AK1744" t="s">
        <v>20176</v>
      </c>
      <c r="AL1744" t="s">
        <v>20177</v>
      </c>
      <c r="AM1744" t="s">
        <v>20178</v>
      </c>
      <c r="AN1744" t="s">
        <v>20179</v>
      </c>
      <c r="AO1744" t="s">
        <v>20180</v>
      </c>
      <c r="AP1744" t="s">
        <v>20181</v>
      </c>
      <c r="AQ1744" t="s">
        <v>20182</v>
      </c>
      <c r="AR1744" t="s">
        <v>20183</v>
      </c>
      <c r="AS1744" t="s">
        <v>20184</v>
      </c>
      <c r="AT1744" t="s">
        <v>20185</v>
      </c>
      <c r="AU1744" t="s">
        <v>20186</v>
      </c>
      <c r="AV1744" t="s">
        <v>20187</v>
      </c>
      <c r="AW1744" t="s">
        <v>20188</v>
      </c>
    </row>
    <row r="1745" spans="1:51" x14ac:dyDescent="0.3">
      <c r="A1745" t="s">
        <v>20189</v>
      </c>
      <c r="B1745" t="str">
        <f>"0003168-17"</f>
        <v>0003168-17</v>
      </c>
      <c r="C1745" t="s">
        <v>4091</v>
      </c>
      <c r="D1745" t="s">
        <v>4256</v>
      </c>
      <c r="E1745">
        <v>1300</v>
      </c>
      <c r="F1745">
        <v>800</v>
      </c>
      <c r="G1745">
        <v>140</v>
      </c>
      <c r="H1745">
        <v>124</v>
      </c>
      <c r="I1745">
        <v>64</v>
      </c>
      <c r="J1745">
        <v>96</v>
      </c>
      <c r="K1745" t="s">
        <v>20190</v>
      </c>
      <c r="L1745">
        <v>28</v>
      </c>
      <c r="M1745">
        <v>26</v>
      </c>
      <c r="O1745">
        <v>4640011887120</v>
      </c>
      <c r="Q1745" t="s">
        <v>1544</v>
      </c>
      <c r="R1745" t="s">
        <v>1869</v>
      </c>
      <c r="S1745">
        <v>10</v>
      </c>
      <c r="U1745" t="s">
        <v>20169</v>
      </c>
      <c r="V1745" t="s">
        <v>1199</v>
      </c>
      <c r="Y1745">
        <v>9403500009</v>
      </c>
      <c r="Z1745" t="s">
        <v>20191</v>
      </c>
      <c r="AA1745" t="s">
        <v>20192</v>
      </c>
      <c r="AB1745">
        <v>15245</v>
      </c>
      <c r="AC1745">
        <v>12704</v>
      </c>
      <c r="AD1745" t="s">
        <v>288</v>
      </c>
      <c r="AE1745">
        <v>0</v>
      </c>
      <c r="AF1745">
        <v>4</v>
      </c>
      <c r="AG1745" t="s">
        <v>20193</v>
      </c>
      <c r="AH1745" t="s">
        <v>20194</v>
      </c>
      <c r="AI1745" t="s">
        <v>20195</v>
      </c>
      <c r="AJ1745" t="s">
        <v>20196</v>
      </c>
      <c r="AK1745" t="s">
        <v>20197</v>
      </c>
      <c r="AL1745" t="s">
        <v>20198</v>
      </c>
      <c r="AM1745" t="s">
        <v>20199</v>
      </c>
      <c r="AN1745" t="s">
        <v>20200</v>
      </c>
      <c r="AO1745" t="s">
        <v>20201</v>
      </c>
      <c r="AP1745" t="s">
        <v>20202</v>
      </c>
      <c r="AQ1745" t="s">
        <v>20203</v>
      </c>
      <c r="AR1745" t="s">
        <v>20204</v>
      </c>
      <c r="AS1745" t="s">
        <v>20205</v>
      </c>
      <c r="AT1745" t="s">
        <v>20206</v>
      </c>
      <c r="AU1745" t="s">
        <v>20207</v>
      </c>
      <c r="AV1745" t="s">
        <v>20208</v>
      </c>
      <c r="AW1745" t="s">
        <v>20209</v>
      </c>
      <c r="AX1745" t="s">
        <v>20210</v>
      </c>
    </row>
    <row r="1746" spans="1:51" x14ac:dyDescent="0.3">
      <c r="A1746" t="s">
        <v>20211</v>
      </c>
      <c r="B1746" t="str">
        <f>"0003168-16"</f>
        <v>0003168-16</v>
      </c>
      <c r="C1746" t="s">
        <v>1718</v>
      </c>
      <c r="D1746" t="s">
        <v>4256</v>
      </c>
      <c r="E1746">
        <v>1300</v>
      </c>
      <c r="F1746">
        <v>800</v>
      </c>
      <c r="G1746">
        <v>140</v>
      </c>
      <c r="H1746">
        <v>124</v>
      </c>
      <c r="J1746">
        <v>96</v>
      </c>
      <c r="K1746">
        <v>0</v>
      </c>
      <c r="L1746">
        <v>28</v>
      </c>
      <c r="M1746">
        <v>26</v>
      </c>
      <c r="O1746">
        <v>4640011887137</v>
      </c>
      <c r="Q1746" t="s">
        <v>1544</v>
      </c>
      <c r="R1746" t="s">
        <v>1869</v>
      </c>
      <c r="S1746">
        <v>10</v>
      </c>
      <c r="U1746" t="s">
        <v>20169</v>
      </c>
      <c r="V1746" t="s">
        <v>1199</v>
      </c>
      <c r="Y1746">
        <v>9403500009</v>
      </c>
      <c r="Z1746" t="s">
        <v>20212</v>
      </c>
      <c r="AA1746" t="s">
        <v>20213</v>
      </c>
      <c r="AB1746">
        <v>15245</v>
      </c>
      <c r="AC1746">
        <v>12704</v>
      </c>
      <c r="AD1746" t="s">
        <v>288</v>
      </c>
      <c r="AE1746">
        <v>0</v>
      </c>
      <c r="AF1746">
        <v>10</v>
      </c>
      <c r="AG1746" t="s">
        <v>20214</v>
      </c>
      <c r="AH1746" t="s">
        <v>20215</v>
      </c>
      <c r="AI1746" t="s">
        <v>20216</v>
      </c>
      <c r="AJ1746" t="s">
        <v>20217</v>
      </c>
      <c r="AK1746" t="s">
        <v>20218</v>
      </c>
      <c r="AL1746" t="s">
        <v>20219</v>
      </c>
      <c r="AM1746" t="s">
        <v>20220</v>
      </c>
      <c r="AN1746" t="s">
        <v>20221</v>
      </c>
      <c r="AO1746" t="s">
        <v>20222</v>
      </c>
      <c r="AP1746" t="s">
        <v>20223</v>
      </c>
      <c r="AQ1746" t="s">
        <v>20224</v>
      </c>
      <c r="AR1746" t="s">
        <v>20225</v>
      </c>
      <c r="AS1746" t="s">
        <v>20226</v>
      </c>
      <c r="AT1746" t="s">
        <v>20227</v>
      </c>
      <c r="AU1746" t="s">
        <v>20228</v>
      </c>
      <c r="AV1746" t="s">
        <v>20229</v>
      </c>
      <c r="AW1746" t="s">
        <v>20230</v>
      </c>
    </row>
    <row r="1747" spans="1:51" x14ac:dyDescent="0.3">
      <c r="A1747" t="s">
        <v>20231</v>
      </c>
      <c r="B1747" t="str">
        <f>"0001693.171"</f>
        <v>0001693.171</v>
      </c>
      <c r="C1747" t="s">
        <v>19794</v>
      </c>
      <c r="D1747" t="s">
        <v>1050</v>
      </c>
      <c r="E1747">
        <v>0</v>
      </c>
      <c r="F1747">
        <v>0</v>
      </c>
      <c r="G1747">
        <v>0</v>
      </c>
      <c r="I1747">
        <v>70</v>
      </c>
      <c r="J1747">
        <v>142</v>
      </c>
      <c r="K1747">
        <v>0</v>
      </c>
      <c r="L1747">
        <v>25</v>
      </c>
      <c r="M1747">
        <v>24.3</v>
      </c>
      <c r="O1747">
        <v>4670130106246</v>
      </c>
      <c r="Q1747" t="s">
        <v>1544</v>
      </c>
      <c r="R1747" t="s">
        <v>5418</v>
      </c>
      <c r="S1747">
        <v>20</v>
      </c>
      <c r="U1747" t="s">
        <v>20232</v>
      </c>
      <c r="V1747" t="s">
        <v>5420</v>
      </c>
      <c r="Y1747">
        <v>9403601001</v>
      </c>
      <c r="Z1747" t="s">
        <v>20233</v>
      </c>
      <c r="AA1747" t="s">
        <v>20234</v>
      </c>
      <c r="AB1747">
        <v>4390</v>
      </c>
      <c r="AC1747">
        <v>3658</v>
      </c>
      <c r="AD1747" t="s">
        <v>2472</v>
      </c>
      <c r="AE1747">
        <v>0</v>
      </c>
      <c r="AF1747">
        <v>0</v>
      </c>
      <c r="AG1747" t="s">
        <v>20235</v>
      </c>
      <c r="AH1747" t="s">
        <v>20236</v>
      </c>
      <c r="AI1747" t="s">
        <v>20237</v>
      </c>
      <c r="AJ1747" t="s">
        <v>20238</v>
      </c>
      <c r="AK1747" t="s">
        <v>20239</v>
      </c>
      <c r="AL1747" t="s">
        <v>20240</v>
      </c>
    </row>
    <row r="1748" spans="1:51" x14ac:dyDescent="0.3">
      <c r="A1748" t="s">
        <v>20241</v>
      </c>
      <c r="B1748" t="str">
        <f>"0001694.171"</f>
        <v>0001694.171</v>
      </c>
      <c r="C1748" t="s">
        <v>19794</v>
      </c>
      <c r="D1748" t="s">
        <v>1050</v>
      </c>
      <c r="E1748">
        <v>0</v>
      </c>
      <c r="F1748">
        <v>0</v>
      </c>
      <c r="G1748">
        <v>0</v>
      </c>
      <c r="I1748">
        <v>104</v>
      </c>
      <c r="J1748">
        <v>107</v>
      </c>
      <c r="K1748">
        <v>0</v>
      </c>
      <c r="L1748">
        <v>27</v>
      </c>
      <c r="M1748">
        <v>26.4</v>
      </c>
      <c r="O1748">
        <v>4670130106253</v>
      </c>
      <c r="Q1748" t="s">
        <v>1544</v>
      </c>
      <c r="R1748" t="s">
        <v>5418</v>
      </c>
      <c r="S1748">
        <v>20</v>
      </c>
      <c r="U1748" t="s">
        <v>20242</v>
      </c>
      <c r="V1748" t="s">
        <v>5420</v>
      </c>
      <c r="Y1748">
        <v>9403601001</v>
      </c>
      <c r="Z1748" t="s">
        <v>20243</v>
      </c>
      <c r="AA1748" t="s">
        <v>20244</v>
      </c>
      <c r="AB1748">
        <v>4990</v>
      </c>
      <c r="AC1748">
        <v>4158</v>
      </c>
      <c r="AD1748" t="s">
        <v>2472</v>
      </c>
      <c r="AE1748">
        <v>0</v>
      </c>
      <c r="AF1748">
        <v>2</v>
      </c>
      <c r="AG1748" t="s">
        <v>20245</v>
      </c>
      <c r="AH1748" t="s">
        <v>20246</v>
      </c>
      <c r="AI1748" t="s">
        <v>20247</v>
      </c>
      <c r="AJ1748" t="s">
        <v>20248</v>
      </c>
      <c r="AK1748" t="s">
        <v>20249</v>
      </c>
    </row>
    <row r="1749" spans="1:51" x14ac:dyDescent="0.3">
      <c r="A1749" t="s">
        <v>20250</v>
      </c>
      <c r="B1749" t="str">
        <f>"0002750.31"</f>
        <v>0002750.31</v>
      </c>
      <c r="C1749" t="s">
        <v>4091</v>
      </c>
      <c r="D1749" t="s">
        <v>4256</v>
      </c>
      <c r="E1749">
        <v>1070</v>
      </c>
      <c r="F1749">
        <v>555</v>
      </c>
      <c r="G1749">
        <v>182</v>
      </c>
      <c r="I1749">
        <v>90</v>
      </c>
      <c r="J1749">
        <v>90</v>
      </c>
      <c r="K1749">
        <v>0</v>
      </c>
      <c r="L1749" t="s">
        <v>17698</v>
      </c>
      <c r="N1749">
        <v>0.5</v>
      </c>
      <c r="O1749">
        <v>4670130106598</v>
      </c>
      <c r="Q1749" t="s">
        <v>1544</v>
      </c>
      <c r="R1749" t="s">
        <v>1869</v>
      </c>
      <c r="S1749">
        <v>20</v>
      </c>
      <c r="U1749" t="s">
        <v>20251</v>
      </c>
      <c r="V1749" t="s">
        <v>1122</v>
      </c>
      <c r="Y1749">
        <v>9403601001</v>
      </c>
      <c r="Z1749" t="s">
        <v>20252</v>
      </c>
      <c r="AA1749" t="s">
        <v>20253</v>
      </c>
      <c r="AB1749">
        <v>18490</v>
      </c>
      <c r="AC1749">
        <v>15408</v>
      </c>
      <c r="AD1749" t="s">
        <v>1125</v>
      </c>
      <c r="AE1749">
        <v>0</v>
      </c>
      <c r="AF1749">
        <v>9</v>
      </c>
      <c r="AG1749" t="s">
        <v>20254</v>
      </c>
      <c r="AH1749" t="s">
        <v>20255</v>
      </c>
      <c r="AI1749" t="s">
        <v>20256</v>
      </c>
      <c r="AJ1749" t="s">
        <v>20257</v>
      </c>
      <c r="AK1749" t="s">
        <v>20258</v>
      </c>
      <c r="AL1749" t="s">
        <v>20259</v>
      </c>
      <c r="AM1749" t="s">
        <v>20260</v>
      </c>
      <c r="AN1749" t="s">
        <v>20261</v>
      </c>
      <c r="AO1749" t="s">
        <v>20262</v>
      </c>
      <c r="AP1749" t="s">
        <v>20263</v>
      </c>
      <c r="AQ1749" t="s">
        <v>20264</v>
      </c>
    </row>
    <row r="1750" spans="1:51" x14ac:dyDescent="0.3">
      <c r="A1750" t="s">
        <v>20265</v>
      </c>
      <c r="B1750" t="str">
        <f>"0002757.173"</f>
        <v>0002757.173</v>
      </c>
      <c r="C1750" t="s">
        <v>19676</v>
      </c>
      <c r="D1750" t="s">
        <v>4256</v>
      </c>
      <c r="E1750">
        <v>1260</v>
      </c>
      <c r="F1750">
        <v>700</v>
      </c>
      <c r="G1750">
        <v>115</v>
      </c>
      <c r="H1750">
        <v>124</v>
      </c>
      <c r="I1750">
        <v>64</v>
      </c>
      <c r="J1750">
        <v>103</v>
      </c>
      <c r="K1750" t="s">
        <v>17953</v>
      </c>
      <c r="L1750" s="1">
        <v>45922</v>
      </c>
      <c r="O1750">
        <v>4670130107403</v>
      </c>
      <c r="Q1750" t="s">
        <v>88</v>
      </c>
      <c r="S1750">
        <v>10</v>
      </c>
      <c r="U1750" t="s">
        <v>20266</v>
      </c>
      <c r="V1750" t="s">
        <v>1122</v>
      </c>
      <c r="Y1750">
        <v>9403500009</v>
      </c>
      <c r="Z1750" t="s">
        <v>20267</v>
      </c>
      <c r="AA1750" t="s">
        <v>20268</v>
      </c>
      <c r="AB1750">
        <v>8250</v>
      </c>
      <c r="AC1750">
        <v>6875</v>
      </c>
      <c r="AD1750" t="s">
        <v>288</v>
      </c>
      <c r="AE1750">
        <v>0</v>
      </c>
      <c r="AF1750">
        <v>0</v>
      </c>
      <c r="AG1750" t="s">
        <v>20269</v>
      </c>
      <c r="AH1750" t="s">
        <v>20270</v>
      </c>
      <c r="AI1750" t="s">
        <v>20271</v>
      </c>
      <c r="AJ1750" t="s">
        <v>20272</v>
      </c>
      <c r="AK1750" t="s">
        <v>20273</v>
      </c>
      <c r="AL1750" t="s">
        <v>20274</v>
      </c>
      <c r="AM1750" t="s">
        <v>20275</v>
      </c>
      <c r="AN1750" t="s">
        <v>20276</v>
      </c>
      <c r="AO1750" t="s">
        <v>20277</v>
      </c>
      <c r="AP1750" t="s">
        <v>20278</v>
      </c>
      <c r="AQ1750" t="s">
        <v>20279</v>
      </c>
      <c r="AR1750" t="s">
        <v>20280</v>
      </c>
      <c r="AS1750" t="s">
        <v>20281</v>
      </c>
      <c r="AT1750" t="s">
        <v>20282</v>
      </c>
      <c r="AU1750" t="s">
        <v>20283</v>
      </c>
    </row>
    <row r="1751" spans="1:51" x14ac:dyDescent="0.3">
      <c r="A1751" t="s">
        <v>20284</v>
      </c>
      <c r="B1751" t="str">
        <f>"0002757.176"</f>
        <v>0002757.176</v>
      </c>
      <c r="C1751" t="s">
        <v>19740</v>
      </c>
      <c r="D1751" t="s">
        <v>4256</v>
      </c>
      <c r="E1751">
        <v>1260</v>
      </c>
      <c r="F1751">
        <v>700</v>
      </c>
      <c r="G1751">
        <v>115</v>
      </c>
      <c r="H1751">
        <v>124</v>
      </c>
      <c r="I1751">
        <v>64</v>
      </c>
      <c r="J1751">
        <v>103</v>
      </c>
      <c r="K1751" t="s">
        <v>17953</v>
      </c>
      <c r="L1751" s="1">
        <v>45922</v>
      </c>
      <c r="O1751">
        <v>4670130107410</v>
      </c>
      <c r="Q1751" t="s">
        <v>88</v>
      </c>
      <c r="S1751">
        <v>10</v>
      </c>
      <c r="U1751" t="s">
        <v>20266</v>
      </c>
      <c r="V1751" t="s">
        <v>1122</v>
      </c>
      <c r="Y1751">
        <v>9403500009</v>
      </c>
      <c r="Z1751" t="s">
        <v>20285</v>
      </c>
      <c r="AA1751" t="s">
        <v>20286</v>
      </c>
      <c r="AB1751">
        <v>8250</v>
      </c>
      <c r="AC1751">
        <v>6875</v>
      </c>
      <c r="AD1751" t="s">
        <v>288</v>
      </c>
      <c r="AE1751">
        <v>0</v>
      </c>
      <c r="AF1751">
        <v>0</v>
      </c>
      <c r="AG1751" t="s">
        <v>20287</v>
      </c>
      <c r="AH1751" t="s">
        <v>20288</v>
      </c>
      <c r="AI1751" t="s">
        <v>20289</v>
      </c>
      <c r="AJ1751" t="s">
        <v>20290</v>
      </c>
      <c r="AK1751" t="s">
        <v>20291</v>
      </c>
      <c r="AL1751" t="s">
        <v>20292</v>
      </c>
      <c r="AM1751" t="s">
        <v>20293</v>
      </c>
      <c r="AN1751" t="s">
        <v>20294</v>
      </c>
      <c r="AO1751" t="s">
        <v>20295</v>
      </c>
      <c r="AP1751" t="s">
        <v>20296</v>
      </c>
      <c r="AQ1751" t="s">
        <v>20297</v>
      </c>
      <c r="AR1751" t="s">
        <v>20298</v>
      </c>
      <c r="AS1751" t="s">
        <v>20299</v>
      </c>
      <c r="AT1751" t="s">
        <v>20300</v>
      </c>
      <c r="AU1751" t="s">
        <v>20301</v>
      </c>
    </row>
    <row r="1752" spans="1:51" x14ac:dyDescent="0.3">
      <c r="A1752" t="s">
        <v>20302</v>
      </c>
      <c r="B1752" t="str">
        <f>"0002772.34"</f>
        <v>0002772.34</v>
      </c>
      <c r="C1752" t="s">
        <v>1644</v>
      </c>
      <c r="D1752" t="s">
        <v>16694</v>
      </c>
      <c r="E1752">
        <v>600</v>
      </c>
      <c r="F1752">
        <v>570</v>
      </c>
      <c r="G1752">
        <v>475</v>
      </c>
      <c r="K1752">
        <v>0</v>
      </c>
      <c r="L1752" s="1">
        <v>45705</v>
      </c>
      <c r="M1752">
        <v>15.8</v>
      </c>
      <c r="O1752">
        <v>123</v>
      </c>
      <c r="Q1752" t="s">
        <v>1544</v>
      </c>
      <c r="S1752">
        <v>20</v>
      </c>
      <c r="U1752" t="s">
        <v>20303</v>
      </c>
      <c r="V1752" t="s">
        <v>16697</v>
      </c>
      <c r="Y1752">
        <v>9401610000</v>
      </c>
      <c r="Z1752" t="s">
        <v>20304</v>
      </c>
      <c r="AA1752" t="s">
        <v>20305</v>
      </c>
      <c r="AB1752">
        <v>5990</v>
      </c>
      <c r="AC1752">
        <v>4992</v>
      </c>
      <c r="AD1752" t="s">
        <v>16700</v>
      </c>
      <c r="AE1752">
        <v>0</v>
      </c>
      <c r="AF1752">
        <v>0</v>
      </c>
      <c r="AG1752" t="s">
        <v>20306</v>
      </c>
      <c r="AH1752" t="s">
        <v>20307</v>
      </c>
      <c r="AI1752" t="s">
        <v>20308</v>
      </c>
      <c r="AJ1752" t="s">
        <v>20309</v>
      </c>
      <c r="AK1752" t="s">
        <v>20310</v>
      </c>
      <c r="AL1752" t="s">
        <v>20311</v>
      </c>
      <c r="AM1752" t="s">
        <v>20312</v>
      </c>
      <c r="AN1752" t="s">
        <v>20313</v>
      </c>
    </row>
    <row r="1753" spans="1:51" x14ac:dyDescent="0.3">
      <c r="A1753" t="s">
        <v>20314</v>
      </c>
      <c r="B1753" t="str">
        <f>"0002751.31"</f>
        <v>0002751.31</v>
      </c>
      <c r="C1753" t="s">
        <v>4091</v>
      </c>
      <c r="D1753" t="s">
        <v>4256</v>
      </c>
      <c r="E1753">
        <v>782</v>
      </c>
      <c r="F1753">
        <v>495</v>
      </c>
      <c r="G1753">
        <v>199</v>
      </c>
      <c r="J1753">
        <v>96</v>
      </c>
      <c r="K1753">
        <v>0</v>
      </c>
      <c r="L1753" t="s">
        <v>17636</v>
      </c>
      <c r="M1753">
        <v>34</v>
      </c>
      <c r="N1753">
        <v>0.5</v>
      </c>
      <c r="O1753">
        <v>4670130106604</v>
      </c>
      <c r="Q1753" t="s">
        <v>1544</v>
      </c>
      <c r="R1753" t="s">
        <v>1869</v>
      </c>
      <c r="S1753">
        <v>20</v>
      </c>
      <c r="U1753" t="s">
        <v>17637</v>
      </c>
      <c r="V1753" t="s">
        <v>1122</v>
      </c>
      <c r="Y1753">
        <v>9403601001</v>
      </c>
      <c r="Z1753" t="s">
        <v>20315</v>
      </c>
      <c r="AA1753" t="s">
        <v>20316</v>
      </c>
      <c r="AB1753">
        <v>15990</v>
      </c>
      <c r="AC1753">
        <v>13325</v>
      </c>
      <c r="AD1753" t="s">
        <v>1125</v>
      </c>
      <c r="AE1753">
        <v>0</v>
      </c>
      <c r="AF1753">
        <v>11</v>
      </c>
      <c r="AG1753" t="s">
        <v>20317</v>
      </c>
      <c r="AH1753" t="s">
        <v>20318</v>
      </c>
      <c r="AI1753" t="s">
        <v>20319</v>
      </c>
      <c r="AJ1753" t="s">
        <v>20320</v>
      </c>
      <c r="AK1753" t="s">
        <v>20321</v>
      </c>
      <c r="AL1753" t="s">
        <v>20322</v>
      </c>
      <c r="AM1753" t="s">
        <v>20323</v>
      </c>
      <c r="AN1753" t="s">
        <v>20324</v>
      </c>
      <c r="AO1753" t="s">
        <v>20325</v>
      </c>
      <c r="AP1753" t="s">
        <v>20326</v>
      </c>
      <c r="AQ1753" t="s">
        <v>20327</v>
      </c>
      <c r="AR1753" t="s">
        <v>20328</v>
      </c>
    </row>
    <row r="1754" spans="1:51" x14ac:dyDescent="0.3">
      <c r="A1754" t="s">
        <v>20329</v>
      </c>
      <c r="B1754" t="str">
        <f>"0002760.174"</f>
        <v>0002760.174</v>
      </c>
      <c r="C1754" t="s">
        <v>19762</v>
      </c>
      <c r="D1754" t="s">
        <v>1050</v>
      </c>
      <c r="E1754">
        <v>1075</v>
      </c>
      <c r="F1754">
        <v>560</v>
      </c>
      <c r="G1754">
        <v>215</v>
      </c>
      <c r="I1754">
        <v>103</v>
      </c>
      <c r="J1754">
        <v>86</v>
      </c>
      <c r="K1754">
        <v>0</v>
      </c>
      <c r="L1754" t="s">
        <v>18107</v>
      </c>
      <c r="M1754">
        <v>49.4</v>
      </c>
      <c r="N1754">
        <v>0.5</v>
      </c>
      <c r="O1754">
        <v>4670130107359</v>
      </c>
      <c r="Q1754" t="s">
        <v>1544</v>
      </c>
      <c r="R1754" t="s">
        <v>18108</v>
      </c>
      <c r="S1754">
        <v>20</v>
      </c>
      <c r="U1754" t="s">
        <v>18109</v>
      </c>
      <c r="V1754" t="s">
        <v>1122</v>
      </c>
      <c r="Y1754">
        <v>9403601001</v>
      </c>
      <c r="Z1754" t="s">
        <v>20330</v>
      </c>
      <c r="AA1754" t="s">
        <v>20331</v>
      </c>
      <c r="AB1754">
        <v>12000</v>
      </c>
      <c r="AC1754">
        <v>10000</v>
      </c>
      <c r="AD1754" t="s">
        <v>1125</v>
      </c>
      <c r="AE1754">
        <v>0</v>
      </c>
      <c r="AF1754">
        <v>2</v>
      </c>
      <c r="AG1754" t="s">
        <v>20332</v>
      </c>
      <c r="AH1754" t="s">
        <v>20333</v>
      </c>
      <c r="AI1754" t="s">
        <v>20334</v>
      </c>
      <c r="AJ1754" t="s">
        <v>20335</v>
      </c>
      <c r="AK1754" t="s">
        <v>20336</v>
      </c>
      <c r="AL1754" t="s">
        <v>20337</v>
      </c>
      <c r="AM1754" t="s">
        <v>20338</v>
      </c>
      <c r="AN1754" t="s">
        <v>20339</v>
      </c>
      <c r="AO1754" t="s">
        <v>20340</v>
      </c>
      <c r="AP1754" t="s">
        <v>20341</v>
      </c>
      <c r="AQ1754" t="s">
        <v>20342</v>
      </c>
      <c r="AR1754" t="s">
        <v>20343</v>
      </c>
      <c r="AS1754" t="s">
        <v>20344</v>
      </c>
      <c r="AT1754" t="s">
        <v>20345</v>
      </c>
      <c r="AU1754" t="s">
        <v>20346</v>
      </c>
      <c r="AV1754" t="s">
        <v>20347</v>
      </c>
    </row>
    <row r="1755" spans="1:51" x14ac:dyDescent="0.3">
      <c r="A1755" t="s">
        <v>20348</v>
      </c>
      <c r="B1755" t="str">
        <f>"0002762.174"</f>
        <v>0002762.174</v>
      </c>
      <c r="C1755" t="s">
        <v>19762</v>
      </c>
      <c r="D1755" t="s">
        <v>1050</v>
      </c>
      <c r="E1755">
        <v>1350</v>
      </c>
      <c r="F1755">
        <v>585</v>
      </c>
      <c r="G1755">
        <v>205</v>
      </c>
      <c r="I1755">
        <v>87</v>
      </c>
      <c r="J1755">
        <v>142</v>
      </c>
      <c r="K1755">
        <v>0</v>
      </c>
      <c r="L1755" t="s">
        <v>18182</v>
      </c>
      <c r="M1755">
        <v>55.2</v>
      </c>
      <c r="N1755">
        <v>0.5</v>
      </c>
      <c r="O1755">
        <v>4670130107373</v>
      </c>
      <c r="Q1755" t="s">
        <v>1544</v>
      </c>
      <c r="R1755" t="s">
        <v>18108</v>
      </c>
      <c r="S1755">
        <v>20</v>
      </c>
      <c r="U1755" t="s">
        <v>20349</v>
      </c>
      <c r="V1755" t="s">
        <v>2103</v>
      </c>
      <c r="Y1755">
        <v>9403601001</v>
      </c>
      <c r="Z1755" t="s">
        <v>20350</v>
      </c>
      <c r="AA1755" t="s">
        <v>20351</v>
      </c>
      <c r="AB1755">
        <v>10600</v>
      </c>
      <c r="AC1755">
        <v>8833</v>
      </c>
      <c r="AD1755" t="s">
        <v>1539</v>
      </c>
      <c r="AE1755">
        <v>0</v>
      </c>
      <c r="AF1755">
        <v>2</v>
      </c>
      <c r="AG1755" t="s">
        <v>20352</v>
      </c>
      <c r="AH1755" t="s">
        <v>20353</v>
      </c>
      <c r="AI1755" t="s">
        <v>20354</v>
      </c>
      <c r="AJ1755" t="s">
        <v>20355</v>
      </c>
      <c r="AK1755" t="s">
        <v>20356</v>
      </c>
      <c r="AL1755" t="s">
        <v>20357</v>
      </c>
      <c r="AM1755" t="s">
        <v>20358</v>
      </c>
      <c r="AN1755" t="s">
        <v>20359</v>
      </c>
      <c r="AO1755" t="s">
        <v>20360</v>
      </c>
      <c r="AP1755" t="s">
        <v>20361</v>
      </c>
      <c r="AQ1755" t="s">
        <v>20362</v>
      </c>
      <c r="AR1755" t="s">
        <v>20363</v>
      </c>
      <c r="AS1755" t="s">
        <v>20364</v>
      </c>
      <c r="AT1755" t="s">
        <v>20365</v>
      </c>
      <c r="AU1755" t="s">
        <v>20366</v>
      </c>
    </row>
    <row r="1756" spans="1:51" x14ac:dyDescent="0.3">
      <c r="A1756" t="s">
        <v>20367</v>
      </c>
      <c r="B1756" t="str">
        <f>"0002763.174"</f>
        <v>0002763.174</v>
      </c>
      <c r="C1756" t="s">
        <v>19762</v>
      </c>
      <c r="D1756" t="s">
        <v>1050</v>
      </c>
      <c r="E1756">
        <v>1885</v>
      </c>
      <c r="F1756">
        <v>610</v>
      </c>
      <c r="G1756">
        <v>240</v>
      </c>
      <c r="I1756">
        <v>103</v>
      </c>
      <c r="J1756">
        <v>195</v>
      </c>
      <c r="K1756">
        <v>0</v>
      </c>
      <c r="L1756" t="s">
        <v>18200</v>
      </c>
      <c r="M1756">
        <v>98.6</v>
      </c>
      <c r="N1756">
        <v>0.33300000000000002</v>
      </c>
      <c r="O1756">
        <v>4670130107380</v>
      </c>
      <c r="Q1756" t="s">
        <v>1544</v>
      </c>
      <c r="R1756" t="s">
        <v>18108</v>
      </c>
      <c r="S1756">
        <v>20</v>
      </c>
      <c r="U1756" t="s">
        <v>20368</v>
      </c>
      <c r="V1756" t="s">
        <v>2103</v>
      </c>
      <c r="Y1756">
        <v>9403601001</v>
      </c>
      <c r="Z1756" t="s">
        <v>20369</v>
      </c>
      <c r="AA1756" t="s">
        <v>20370</v>
      </c>
      <c r="AB1756">
        <v>18000</v>
      </c>
      <c r="AC1756">
        <v>15000</v>
      </c>
      <c r="AD1756" t="s">
        <v>1539</v>
      </c>
      <c r="AE1756">
        <v>0</v>
      </c>
      <c r="AF1756">
        <v>5</v>
      </c>
      <c r="AG1756" t="s">
        <v>20371</v>
      </c>
      <c r="AH1756" t="s">
        <v>20372</v>
      </c>
      <c r="AI1756" t="s">
        <v>20373</v>
      </c>
      <c r="AJ1756" t="s">
        <v>20374</v>
      </c>
      <c r="AK1756" t="s">
        <v>20375</v>
      </c>
      <c r="AL1756" t="s">
        <v>20376</v>
      </c>
      <c r="AM1756" t="s">
        <v>20377</v>
      </c>
      <c r="AN1756" t="s">
        <v>20378</v>
      </c>
      <c r="AO1756" t="s">
        <v>20379</v>
      </c>
      <c r="AP1756" t="s">
        <v>20380</v>
      </c>
      <c r="AQ1756" t="s">
        <v>20381</v>
      </c>
      <c r="AR1756" t="s">
        <v>20382</v>
      </c>
      <c r="AS1756" t="s">
        <v>20383</v>
      </c>
      <c r="AT1756" t="s">
        <v>20384</v>
      </c>
      <c r="AU1756" t="s">
        <v>20385</v>
      </c>
      <c r="AV1756" t="s">
        <v>20386</v>
      </c>
      <c r="AW1756" t="s">
        <v>20387</v>
      </c>
    </row>
    <row r="1757" spans="1:51" x14ac:dyDescent="0.3">
      <c r="A1757" t="s">
        <v>20388</v>
      </c>
      <c r="B1757" t="str">
        <f>"0002761.174"</f>
        <v>0002761.174</v>
      </c>
      <c r="C1757" t="s">
        <v>19762</v>
      </c>
      <c r="D1757" t="s">
        <v>1050</v>
      </c>
      <c r="E1757">
        <v>910</v>
      </c>
      <c r="F1757">
        <v>580</v>
      </c>
      <c r="G1757">
        <v>230</v>
      </c>
      <c r="I1757">
        <v>86</v>
      </c>
      <c r="J1757">
        <v>96</v>
      </c>
      <c r="K1757">
        <v>0</v>
      </c>
      <c r="L1757" t="s">
        <v>18145</v>
      </c>
      <c r="M1757">
        <v>52.9</v>
      </c>
      <c r="N1757">
        <v>0.5</v>
      </c>
      <c r="O1757">
        <v>4670130107366</v>
      </c>
      <c r="Q1757" t="s">
        <v>1544</v>
      </c>
      <c r="R1757" t="s">
        <v>18108</v>
      </c>
      <c r="S1757">
        <v>20</v>
      </c>
      <c r="U1757" t="s">
        <v>20389</v>
      </c>
      <c r="V1757" t="s">
        <v>1122</v>
      </c>
      <c r="Y1757">
        <v>9403601001</v>
      </c>
      <c r="Z1757" t="s">
        <v>20390</v>
      </c>
      <c r="AA1757" t="s">
        <v>20391</v>
      </c>
      <c r="AB1757">
        <v>12300</v>
      </c>
      <c r="AC1757">
        <v>10250</v>
      </c>
      <c r="AD1757" t="s">
        <v>1125</v>
      </c>
      <c r="AE1757">
        <v>0</v>
      </c>
      <c r="AF1757">
        <v>2</v>
      </c>
      <c r="AG1757" t="s">
        <v>20392</v>
      </c>
      <c r="AH1757" t="s">
        <v>20393</v>
      </c>
      <c r="AI1757" t="s">
        <v>20394</v>
      </c>
      <c r="AJ1757" t="s">
        <v>20395</v>
      </c>
      <c r="AK1757" t="s">
        <v>20396</v>
      </c>
      <c r="AL1757" t="s">
        <v>20397</v>
      </c>
      <c r="AM1757" t="s">
        <v>20398</v>
      </c>
      <c r="AN1757" t="s">
        <v>20399</v>
      </c>
      <c r="AO1757" t="s">
        <v>20400</v>
      </c>
      <c r="AP1757" t="s">
        <v>20401</v>
      </c>
      <c r="AQ1757" t="s">
        <v>20402</v>
      </c>
      <c r="AR1757" t="s">
        <v>20403</v>
      </c>
      <c r="AS1757" t="s">
        <v>20404</v>
      </c>
      <c r="AT1757" t="s">
        <v>20405</v>
      </c>
      <c r="AU1757" t="s">
        <v>20406</v>
      </c>
      <c r="AV1757" t="s">
        <v>20407</v>
      </c>
      <c r="AW1757" t="s">
        <v>20408</v>
      </c>
      <c r="AX1757" t="s">
        <v>20409</v>
      </c>
      <c r="AY1757" t="s">
        <v>20410</v>
      </c>
    </row>
    <row r="1758" spans="1:51" x14ac:dyDescent="0.3">
      <c r="A1758" t="s">
        <v>20411</v>
      </c>
      <c r="B1758" t="str">
        <f>"0001064-2"</f>
        <v>0001064-2</v>
      </c>
      <c r="C1758" t="s">
        <v>116</v>
      </c>
      <c r="D1758" t="s">
        <v>110</v>
      </c>
      <c r="E1758">
        <v>600</v>
      </c>
      <c r="F1758">
        <v>160</v>
      </c>
      <c r="G1758">
        <v>400</v>
      </c>
      <c r="K1758">
        <v>0</v>
      </c>
      <c r="L1758" s="1">
        <v>45718</v>
      </c>
      <c r="M1758">
        <v>2.1</v>
      </c>
      <c r="O1758">
        <v>4610012356871</v>
      </c>
      <c r="Q1758" t="s">
        <v>88</v>
      </c>
      <c r="S1758">
        <v>20</v>
      </c>
      <c r="U1758" t="s">
        <v>1487</v>
      </c>
      <c r="V1758" t="s">
        <v>128</v>
      </c>
      <c r="W1758" t="s">
        <v>118</v>
      </c>
      <c r="Y1758">
        <v>6302210000</v>
      </c>
      <c r="Z1758" t="s">
        <v>20412</v>
      </c>
      <c r="AA1758" t="s">
        <v>9745</v>
      </c>
      <c r="AB1758">
        <v>2750</v>
      </c>
      <c r="AC1758">
        <v>2292</v>
      </c>
      <c r="AD1758" t="s">
        <v>122</v>
      </c>
      <c r="AE1758">
        <v>0</v>
      </c>
      <c r="AF1758">
        <v>0</v>
      </c>
    </row>
    <row r="1759" spans="1:51" x14ac:dyDescent="0.3">
      <c r="A1759" t="s">
        <v>20413</v>
      </c>
      <c r="B1759" t="str">
        <f>"0002803.9"</f>
        <v>0002803.9</v>
      </c>
      <c r="C1759" t="s">
        <v>304</v>
      </c>
      <c r="D1759" t="s">
        <v>4256</v>
      </c>
      <c r="E1759">
        <v>860</v>
      </c>
      <c r="F1759">
        <v>430</v>
      </c>
      <c r="G1759">
        <v>250</v>
      </c>
      <c r="H1759">
        <v>165</v>
      </c>
      <c r="I1759">
        <v>88</v>
      </c>
      <c r="J1759">
        <v>58</v>
      </c>
      <c r="K1759" t="s">
        <v>18713</v>
      </c>
      <c r="L1759">
        <v>36</v>
      </c>
      <c r="M1759">
        <v>34.4</v>
      </c>
      <c r="N1759">
        <v>0.5</v>
      </c>
      <c r="O1759">
        <v>4670130106031</v>
      </c>
      <c r="Q1759" t="s">
        <v>1544</v>
      </c>
      <c r="R1759" t="s">
        <v>1869</v>
      </c>
      <c r="S1759">
        <v>20</v>
      </c>
      <c r="U1759" t="s">
        <v>20414</v>
      </c>
      <c r="V1759" t="s">
        <v>1122</v>
      </c>
      <c r="Y1759">
        <v>9403500009</v>
      </c>
      <c r="Z1759" t="s">
        <v>20415</v>
      </c>
      <c r="AA1759" t="s">
        <v>20416</v>
      </c>
      <c r="AB1759">
        <v>11250</v>
      </c>
      <c r="AC1759">
        <v>9375</v>
      </c>
      <c r="AD1759" t="s">
        <v>2521</v>
      </c>
      <c r="AE1759">
        <v>0</v>
      </c>
      <c r="AF1759">
        <v>4</v>
      </c>
      <c r="AG1759" t="s">
        <v>20417</v>
      </c>
      <c r="AH1759" t="s">
        <v>20418</v>
      </c>
      <c r="AI1759" t="s">
        <v>20419</v>
      </c>
      <c r="AJ1759" t="s">
        <v>20420</v>
      </c>
      <c r="AK1759" t="s">
        <v>20421</v>
      </c>
      <c r="AL1759" t="s">
        <v>20422</v>
      </c>
      <c r="AM1759" t="s">
        <v>20423</v>
      </c>
      <c r="AN1759" t="s">
        <v>20424</v>
      </c>
      <c r="AO1759" t="s">
        <v>20425</v>
      </c>
      <c r="AP1759" t="s">
        <v>20426</v>
      </c>
      <c r="AQ1759" t="s">
        <v>20427</v>
      </c>
    </row>
    <row r="1760" spans="1:51" x14ac:dyDescent="0.3">
      <c r="A1760" t="s">
        <v>20428</v>
      </c>
      <c r="B1760" t="str">
        <f>"0002551.176"</f>
        <v>0002551.176</v>
      </c>
      <c r="C1760" t="s">
        <v>19740</v>
      </c>
      <c r="D1760" t="s">
        <v>4256</v>
      </c>
      <c r="E1760">
        <v>1260</v>
      </c>
      <c r="F1760">
        <v>700</v>
      </c>
      <c r="G1760">
        <v>155</v>
      </c>
      <c r="H1760">
        <v>123</v>
      </c>
      <c r="I1760">
        <v>65</v>
      </c>
      <c r="J1760">
        <v>105</v>
      </c>
      <c r="K1760" t="s">
        <v>14283</v>
      </c>
      <c r="L1760" t="s">
        <v>3715</v>
      </c>
      <c r="N1760">
        <v>0.5</v>
      </c>
      <c r="O1760">
        <v>4670130107397</v>
      </c>
      <c r="Q1760" t="s">
        <v>88</v>
      </c>
      <c r="S1760">
        <v>10</v>
      </c>
      <c r="U1760" t="s">
        <v>14284</v>
      </c>
      <c r="V1760" t="s">
        <v>1054</v>
      </c>
      <c r="Y1760">
        <v>9403500009</v>
      </c>
      <c r="Z1760" t="s">
        <v>20429</v>
      </c>
      <c r="AA1760" t="s">
        <v>20430</v>
      </c>
      <c r="AB1760">
        <v>9750</v>
      </c>
      <c r="AC1760">
        <v>8125</v>
      </c>
      <c r="AD1760" t="s">
        <v>288</v>
      </c>
      <c r="AE1760">
        <v>0</v>
      </c>
      <c r="AF1760">
        <v>0</v>
      </c>
      <c r="AG1760" t="s">
        <v>20431</v>
      </c>
      <c r="AH1760" t="s">
        <v>20432</v>
      </c>
      <c r="AI1760" t="s">
        <v>20433</v>
      </c>
      <c r="AJ1760" t="s">
        <v>20434</v>
      </c>
      <c r="AK1760" t="s">
        <v>20435</v>
      </c>
      <c r="AL1760" t="s">
        <v>20436</v>
      </c>
      <c r="AM1760" t="s">
        <v>20437</v>
      </c>
      <c r="AN1760" t="s">
        <v>20438</v>
      </c>
      <c r="AO1760" t="s">
        <v>20439</v>
      </c>
      <c r="AP1760" t="s">
        <v>20440</v>
      </c>
      <c r="AQ1760" t="s">
        <v>20441</v>
      </c>
      <c r="AR1760" t="s">
        <v>20442</v>
      </c>
      <c r="AS1760" t="s">
        <v>20443</v>
      </c>
    </row>
    <row r="1761" spans="1:50" x14ac:dyDescent="0.3">
      <c r="A1761" t="s">
        <v>20444</v>
      </c>
      <c r="B1761" t="str">
        <f>"0003167-26"</f>
        <v>0003167-26</v>
      </c>
      <c r="C1761" t="s">
        <v>19762</v>
      </c>
      <c r="D1761" t="s">
        <v>280</v>
      </c>
      <c r="E1761">
        <v>1300</v>
      </c>
      <c r="F1761">
        <v>800</v>
      </c>
      <c r="G1761">
        <v>150</v>
      </c>
      <c r="H1761">
        <v>125</v>
      </c>
      <c r="I1761">
        <v>64</v>
      </c>
      <c r="J1761">
        <v>98</v>
      </c>
      <c r="K1761" t="s">
        <v>11933</v>
      </c>
      <c r="L1761" s="1">
        <v>45798</v>
      </c>
      <c r="M1761">
        <v>19.5</v>
      </c>
      <c r="O1761">
        <v>4640011887908</v>
      </c>
      <c r="Q1761" t="s">
        <v>1544</v>
      </c>
      <c r="R1761" t="s">
        <v>1869</v>
      </c>
      <c r="S1761">
        <v>10</v>
      </c>
      <c r="U1761" t="s">
        <v>20007</v>
      </c>
      <c r="V1761" t="s">
        <v>1199</v>
      </c>
      <c r="Y1761">
        <v>9403500009</v>
      </c>
      <c r="Z1761" t="s">
        <v>20445</v>
      </c>
      <c r="AA1761" t="s">
        <v>20446</v>
      </c>
      <c r="AB1761">
        <v>16116</v>
      </c>
      <c r="AC1761">
        <v>13430</v>
      </c>
      <c r="AD1761" t="s">
        <v>288</v>
      </c>
      <c r="AE1761">
        <v>0</v>
      </c>
      <c r="AF1761">
        <v>1</v>
      </c>
      <c r="AG1761" t="s">
        <v>20447</v>
      </c>
      <c r="AH1761" t="s">
        <v>20448</v>
      </c>
      <c r="AI1761" t="s">
        <v>20449</v>
      </c>
      <c r="AJ1761" t="s">
        <v>20450</v>
      </c>
      <c r="AK1761" t="s">
        <v>20451</v>
      </c>
      <c r="AL1761" t="s">
        <v>20452</v>
      </c>
      <c r="AM1761" t="s">
        <v>20453</v>
      </c>
      <c r="AN1761" t="s">
        <v>20454</v>
      </c>
      <c r="AO1761" t="s">
        <v>20455</v>
      </c>
      <c r="AP1761" t="s">
        <v>20456</v>
      </c>
      <c r="AQ1761" t="s">
        <v>20457</v>
      </c>
      <c r="AR1761" t="s">
        <v>20458</v>
      </c>
      <c r="AS1761" t="s">
        <v>20459</v>
      </c>
      <c r="AT1761" t="s">
        <v>20460</v>
      </c>
      <c r="AU1761" t="s">
        <v>20461</v>
      </c>
      <c r="AV1761" t="s">
        <v>20462</v>
      </c>
      <c r="AW1761" t="s">
        <v>20463</v>
      </c>
    </row>
    <row r="1762" spans="1:50" x14ac:dyDescent="0.3">
      <c r="A1762" t="s">
        <v>20464</v>
      </c>
      <c r="B1762" t="str">
        <f>"0003167-27"</f>
        <v>0003167-27</v>
      </c>
      <c r="C1762" t="s">
        <v>19912</v>
      </c>
      <c r="D1762" t="s">
        <v>280</v>
      </c>
      <c r="E1762">
        <v>1300</v>
      </c>
      <c r="F1762">
        <v>800</v>
      </c>
      <c r="G1762">
        <v>150</v>
      </c>
      <c r="H1762">
        <v>125</v>
      </c>
      <c r="I1762">
        <v>64</v>
      </c>
      <c r="J1762">
        <v>98</v>
      </c>
      <c r="K1762" t="s">
        <v>11933</v>
      </c>
      <c r="L1762" s="1">
        <v>45798</v>
      </c>
      <c r="M1762">
        <v>19.5</v>
      </c>
      <c r="O1762">
        <v>4640011887915</v>
      </c>
      <c r="Q1762" t="s">
        <v>1544</v>
      </c>
      <c r="R1762" t="s">
        <v>1869</v>
      </c>
      <c r="S1762">
        <v>10</v>
      </c>
      <c r="U1762" t="s">
        <v>20007</v>
      </c>
      <c r="V1762" t="s">
        <v>1199</v>
      </c>
      <c r="Y1762">
        <v>9403500009</v>
      </c>
      <c r="Z1762" t="s">
        <v>20465</v>
      </c>
      <c r="AA1762" t="s">
        <v>20466</v>
      </c>
      <c r="AB1762">
        <v>16116</v>
      </c>
      <c r="AC1762">
        <v>13430</v>
      </c>
      <c r="AD1762" t="s">
        <v>288</v>
      </c>
      <c r="AE1762">
        <v>0</v>
      </c>
      <c r="AF1762">
        <v>0</v>
      </c>
      <c r="AG1762" t="s">
        <v>20467</v>
      </c>
      <c r="AH1762" t="s">
        <v>20468</v>
      </c>
      <c r="AI1762" t="s">
        <v>20469</v>
      </c>
      <c r="AJ1762" t="s">
        <v>20470</v>
      </c>
      <c r="AK1762" t="s">
        <v>20471</v>
      </c>
      <c r="AL1762" t="s">
        <v>20472</v>
      </c>
      <c r="AM1762" t="s">
        <v>20473</v>
      </c>
      <c r="AN1762" t="s">
        <v>20474</v>
      </c>
      <c r="AO1762" t="s">
        <v>20475</v>
      </c>
      <c r="AP1762" t="s">
        <v>20476</v>
      </c>
      <c r="AQ1762" t="s">
        <v>20477</v>
      </c>
      <c r="AR1762" t="s">
        <v>20478</v>
      </c>
      <c r="AS1762" t="s">
        <v>20479</v>
      </c>
      <c r="AT1762" t="s">
        <v>20480</v>
      </c>
      <c r="AU1762" t="s">
        <v>20481</v>
      </c>
      <c r="AV1762" t="s">
        <v>20482</v>
      </c>
    </row>
    <row r="1763" spans="1:50" x14ac:dyDescent="0.3">
      <c r="A1763" t="s">
        <v>20483</v>
      </c>
      <c r="B1763" t="str">
        <f>"0002794.9"</f>
        <v>0002794.9</v>
      </c>
      <c r="C1763" t="s">
        <v>304</v>
      </c>
      <c r="D1763" t="s">
        <v>1050</v>
      </c>
      <c r="E1763">
        <v>1970</v>
      </c>
      <c r="F1763">
        <v>700</v>
      </c>
      <c r="G1763">
        <v>230</v>
      </c>
      <c r="H1763">
        <v>197</v>
      </c>
      <c r="I1763">
        <v>97</v>
      </c>
      <c r="J1763">
        <v>64</v>
      </c>
      <c r="K1763" t="s">
        <v>20484</v>
      </c>
      <c r="L1763" t="s">
        <v>20485</v>
      </c>
      <c r="M1763">
        <v>88.7</v>
      </c>
      <c r="N1763">
        <v>0.33300000000000002</v>
      </c>
      <c r="O1763">
        <v>4670130105744</v>
      </c>
      <c r="Q1763" t="s">
        <v>1544</v>
      </c>
      <c r="R1763" t="s">
        <v>1869</v>
      </c>
      <c r="S1763">
        <v>20</v>
      </c>
      <c r="U1763" t="s">
        <v>20486</v>
      </c>
      <c r="V1763" t="s">
        <v>1054</v>
      </c>
      <c r="Y1763">
        <v>9403500009</v>
      </c>
      <c r="Z1763" t="s">
        <v>20487</v>
      </c>
      <c r="AA1763" t="s">
        <v>20488</v>
      </c>
      <c r="AB1763">
        <v>16550</v>
      </c>
      <c r="AC1763">
        <v>13792</v>
      </c>
      <c r="AD1763" t="s">
        <v>2521</v>
      </c>
      <c r="AE1763">
        <v>0</v>
      </c>
      <c r="AF1763">
        <v>0</v>
      </c>
      <c r="AG1763" t="s">
        <v>20489</v>
      </c>
      <c r="AH1763" t="s">
        <v>20490</v>
      </c>
      <c r="AI1763" t="s">
        <v>20491</v>
      </c>
      <c r="AJ1763" t="s">
        <v>20492</v>
      </c>
      <c r="AK1763" t="s">
        <v>20493</v>
      </c>
      <c r="AL1763" t="s">
        <v>20494</v>
      </c>
      <c r="AM1763" t="s">
        <v>20495</v>
      </c>
      <c r="AN1763" t="s">
        <v>20496</v>
      </c>
      <c r="AO1763" t="s">
        <v>20497</v>
      </c>
      <c r="AP1763" t="s">
        <v>20498</v>
      </c>
      <c r="AQ1763" t="s">
        <v>20499</v>
      </c>
      <c r="AR1763" t="s">
        <v>20500</v>
      </c>
      <c r="AS1763" t="s">
        <v>20501</v>
      </c>
      <c r="AT1763" t="s">
        <v>20502</v>
      </c>
      <c r="AU1763" t="s">
        <v>20503</v>
      </c>
      <c r="AV1763" t="s">
        <v>20504</v>
      </c>
      <c r="AW1763" t="s">
        <v>20505</v>
      </c>
      <c r="AX1763" t="s">
        <v>20506</v>
      </c>
    </row>
    <row r="1764" spans="1:50" x14ac:dyDescent="0.3">
      <c r="A1764" t="s">
        <v>20507</v>
      </c>
      <c r="B1764" t="str">
        <f>"0002571.174"</f>
        <v>0002571.174</v>
      </c>
      <c r="C1764" t="s">
        <v>16936</v>
      </c>
      <c r="D1764" t="s">
        <v>4256</v>
      </c>
      <c r="E1764">
        <v>1280</v>
      </c>
      <c r="F1764">
        <v>780</v>
      </c>
      <c r="G1764">
        <v>180</v>
      </c>
      <c r="H1764">
        <v>130</v>
      </c>
      <c r="I1764">
        <v>65</v>
      </c>
      <c r="J1764">
        <v>100</v>
      </c>
      <c r="K1764" t="s">
        <v>15341</v>
      </c>
      <c r="L1764" s="1">
        <v>45898</v>
      </c>
      <c r="M1764">
        <v>26.5</v>
      </c>
      <c r="O1764">
        <v>4670130106444</v>
      </c>
      <c r="Q1764" t="s">
        <v>1544</v>
      </c>
      <c r="R1764" t="s">
        <v>15263</v>
      </c>
      <c r="S1764">
        <v>10</v>
      </c>
      <c r="U1764" t="s">
        <v>15581</v>
      </c>
      <c r="V1764" t="s">
        <v>1054</v>
      </c>
      <c r="Y1764">
        <v>9403500009</v>
      </c>
      <c r="Z1764" t="s">
        <v>20508</v>
      </c>
      <c r="AA1764" t="s">
        <v>20509</v>
      </c>
      <c r="AB1764">
        <v>14669</v>
      </c>
      <c r="AC1764">
        <v>12224</v>
      </c>
      <c r="AD1764" t="s">
        <v>288</v>
      </c>
      <c r="AE1764">
        <v>0</v>
      </c>
      <c r="AF1764">
        <v>0</v>
      </c>
      <c r="AG1764" t="s">
        <v>20510</v>
      </c>
      <c r="AH1764" t="s">
        <v>20511</v>
      </c>
      <c r="AI1764" t="s">
        <v>20512</v>
      </c>
      <c r="AJ1764" t="s">
        <v>20513</v>
      </c>
      <c r="AK1764" t="s">
        <v>20514</v>
      </c>
      <c r="AL1764" t="s">
        <v>20515</v>
      </c>
      <c r="AM1764" t="s">
        <v>20516</v>
      </c>
      <c r="AN1764" t="s">
        <v>20517</v>
      </c>
      <c r="AO1764" t="s">
        <v>20518</v>
      </c>
      <c r="AP1764" t="s">
        <v>20519</v>
      </c>
      <c r="AQ1764" t="s">
        <v>20520</v>
      </c>
      <c r="AR1764" t="s">
        <v>20521</v>
      </c>
      <c r="AS1764" t="s">
        <v>20522</v>
      </c>
      <c r="AT1764" t="s">
        <v>20523</v>
      </c>
      <c r="AU1764" t="s">
        <v>20524</v>
      </c>
      <c r="AV1764" t="s">
        <v>20525</v>
      </c>
    </row>
    <row r="1765" spans="1:50" x14ac:dyDescent="0.3">
      <c r="A1765" t="s">
        <v>20526</v>
      </c>
      <c r="B1765" t="str">
        <f>"0001230.173"</f>
        <v>0001230.173</v>
      </c>
      <c r="C1765" t="s">
        <v>304</v>
      </c>
      <c r="D1765" t="s">
        <v>1050</v>
      </c>
      <c r="E1765">
        <v>1953</v>
      </c>
      <c r="F1765">
        <v>550</v>
      </c>
      <c r="G1765">
        <v>210</v>
      </c>
      <c r="I1765">
        <v>90</v>
      </c>
      <c r="J1765">
        <v>190</v>
      </c>
      <c r="K1765">
        <v>0</v>
      </c>
      <c r="L1765">
        <v>82</v>
      </c>
      <c r="M1765">
        <v>80.2</v>
      </c>
      <c r="N1765">
        <v>0.5</v>
      </c>
      <c r="O1765">
        <v>4670130107625</v>
      </c>
      <c r="Q1765" t="s">
        <v>1544</v>
      </c>
      <c r="R1765" t="s">
        <v>1869</v>
      </c>
      <c r="S1765">
        <v>20</v>
      </c>
      <c r="U1765" t="s">
        <v>14140</v>
      </c>
      <c r="V1765" t="s">
        <v>1054</v>
      </c>
      <c r="Y1765">
        <v>9403601001</v>
      </c>
      <c r="Z1765" t="s">
        <v>20527</v>
      </c>
      <c r="AA1765" t="s">
        <v>20528</v>
      </c>
      <c r="AB1765">
        <v>11990</v>
      </c>
      <c r="AC1765">
        <v>9992</v>
      </c>
      <c r="AD1765" t="s">
        <v>1539</v>
      </c>
      <c r="AE1765">
        <v>0</v>
      </c>
      <c r="AF1765">
        <v>2</v>
      </c>
      <c r="AG1765" t="s">
        <v>20529</v>
      </c>
      <c r="AH1765" t="s">
        <v>20530</v>
      </c>
      <c r="AI1765" t="s">
        <v>20531</v>
      </c>
      <c r="AJ1765" t="s">
        <v>20532</v>
      </c>
      <c r="AK1765" t="s">
        <v>20533</v>
      </c>
      <c r="AL1765" t="s">
        <v>20534</v>
      </c>
      <c r="AM1765" t="s">
        <v>20535</v>
      </c>
    </row>
    <row r="1766" spans="1:50" x14ac:dyDescent="0.3">
      <c r="A1766" t="s">
        <v>20536</v>
      </c>
      <c r="B1766" t="str">
        <f>"0001302.173"</f>
        <v>0001302.173</v>
      </c>
      <c r="C1766" t="s">
        <v>19676</v>
      </c>
      <c r="D1766" t="s">
        <v>1050</v>
      </c>
      <c r="E1766">
        <v>1955</v>
      </c>
      <c r="F1766">
        <v>555</v>
      </c>
      <c r="G1766">
        <v>250</v>
      </c>
      <c r="I1766">
        <v>70</v>
      </c>
      <c r="J1766">
        <v>190</v>
      </c>
      <c r="K1766">
        <v>0</v>
      </c>
      <c r="L1766" t="s">
        <v>4404</v>
      </c>
      <c r="N1766">
        <v>0.5</v>
      </c>
      <c r="O1766">
        <v>4670130107618</v>
      </c>
      <c r="Q1766" t="s">
        <v>1544</v>
      </c>
      <c r="R1766" t="s">
        <v>1869</v>
      </c>
      <c r="S1766">
        <v>20</v>
      </c>
      <c r="U1766" t="s">
        <v>4405</v>
      </c>
      <c r="V1766" t="s">
        <v>1054</v>
      </c>
      <c r="Y1766">
        <v>9403601001</v>
      </c>
      <c r="Z1766" t="s">
        <v>20537</v>
      </c>
      <c r="AA1766" t="s">
        <v>20538</v>
      </c>
      <c r="AB1766">
        <v>12490</v>
      </c>
      <c r="AC1766">
        <v>10408</v>
      </c>
      <c r="AD1766" t="s">
        <v>1539</v>
      </c>
      <c r="AE1766">
        <v>0</v>
      </c>
      <c r="AF1766">
        <v>2</v>
      </c>
      <c r="AG1766" t="s">
        <v>20539</v>
      </c>
      <c r="AH1766" t="s">
        <v>20540</v>
      </c>
      <c r="AI1766" t="s">
        <v>20541</v>
      </c>
      <c r="AJ1766" t="s">
        <v>20542</v>
      </c>
      <c r="AK1766" t="s">
        <v>20543</v>
      </c>
      <c r="AL1766" t="s">
        <v>20544</v>
      </c>
      <c r="AM1766" t="s">
        <v>20545</v>
      </c>
      <c r="AN1766" t="s">
        <v>20546</v>
      </c>
    </row>
    <row r="1767" spans="1:50" x14ac:dyDescent="0.3">
      <c r="A1767" t="s">
        <v>20547</v>
      </c>
      <c r="B1767" t="str">
        <f>"0001632.173"</f>
        <v>0001632.173</v>
      </c>
      <c r="D1767" t="s">
        <v>1050</v>
      </c>
      <c r="E1767">
        <v>1910</v>
      </c>
      <c r="F1767">
        <v>526</v>
      </c>
      <c r="G1767">
        <v>243</v>
      </c>
      <c r="I1767">
        <v>135</v>
      </c>
      <c r="J1767">
        <v>190</v>
      </c>
      <c r="K1767">
        <v>0</v>
      </c>
      <c r="L1767" t="s">
        <v>4362</v>
      </c>
      <c r="M1767">
        <v>110.8</v>
      </c>
      <c r="N1767">
        <v>0.33400000000000002</v>
      </c>
      <c r="O1767">
        <v>4670130107632</v>
      </c>
      <c r="Q1767" t="s">
        <v>1544</v>
      </c>
      <c r="R1767" t="s">
        <v>1869</v>
      </c>
      <c r="S1767">
        <v>20</v>
      </c>
      <c r="U1767" t="s">
        <v>14164</v>
      </c>
      <c r="V1767" t="s">
        <v>1054</v>
      </c>
      <c r="Y1767">
        <v>9403609009</v>
      </c>
      <c r="Z1767" t="s">
        <v>20548</v>
      </c>
      <c r="AA1767" t="s">
        <v>20549</v>
      </c>
      <c r="AB1767">
        <v>19990</v>
      </c>
      <c r="AC1767">
        <v>16658</v>
      </c>
      <c r="AD1767" t="s">
        <v>1539</v>
      </c>
      <c r="AE1767">
        <v>0</v>
      </c>
      <c r="AF1767">
        <v>0</v>
      </c>
      <c r="AG1767" t="s">
        <v>20550</v>
      </c>
      <c r="AH1767" t="s">
        <v>20551</v>
      </c>
      <c r="AI1767" t="s">
        <v>20552</v>
      </c>
      <c r="AJ1767" t="s">
        <v>20553</v>
      </c>
      <c r="AK1767" t="s">
        <v>20554</v>
      </c>
      <c r="AL1767" t="s">
        <v>20555</v>
      </c>
      <c r="AM1767" t="s">
        <v>20556</v>
      </c>
      <c r="AN1767" t="s">
        <v>20557</v>
      </c>
    </row>
    <row r="1768" spans="1:50" x14ac:dyDescent="0.3">
      <c r="A1768" t="s">
        <v>20558</v>
      </c>
      <c r="B1768" t="str">
        <f>"0002551.173"</f>
        <v>0002551.173</v>
      </c>
      <c r="C1768" t="s">
        <v>19676</v>
      </c>
      <c r="D1768" t="s">
        <v>4256</v>
      </c>
      <c r="E1768">
        <v>1260</v>
      </c>
      <c r="F1768">
        <v>700</v>
      </c>
      <c r="G1768">
        <v>155</v>
      </c>
      <c r="H1768">
        <v>123</v>
      </c>
      <c r="I1768">
        <v>65</v>
      </c>
      <c r="J1768">
        <v>105</v>
      </c>
      <c r="K1768" t="s">
        <v>14283</v>
      </c>
      <c r="L1768" t="s">
        <v>3715</v>
      </c>
      <c r="M1768">
        <v>48.6</v>
      </c>
      <c r="N1768">
        <v>0.5</v>
      </c>
      <c r="O1768">
        <v>4670130106345</v>
      </c>
      <c r="Q1768" t="s">
        <v>88</v>
      </c>
      <c r="S1768">
        <v>10</v>
      </c>
      <c r="U1768" t="s">
        <v>14284</v>
      </c>
      <c r="V1768" t="s">
        <v>1054</v>
      </c>
      <c r="Y1768">
        <v>9403500009</v>
      </c>
      <c r="Z1768" t="s">
        <v>20559</v>
      </c>
      <c r="AA1768" t="s">
        <v>20560</v>
      </c>
      <c r="AB1768">
        <v>9750</v>
      </c>
      <c r="AC1768">
        <v>8125</v>
      </c>
      <c r="AD1768" t="s">
        <v>288</v>
      </c>
      <c r="AE1768">
        <v>0</v>
      </c>
      <c r="AF1768">
        <v>0</v>
      </c>
      <c r="AG1768" t="s">
        <v>20561</v>
      </c>
      <c r="AH1768" t="s">
        <v>20562</v>
      </c>
      <c r="AI1768" t="s">
        <v>20563</v>
      </c>
      <c r="AJ1768" t="s">
        <v>20564</v>
      </c>
      <c r="AK1768" t="s">
        <v>20565</v>
      </c>
      <c r="AL1768" t="s">
        <v>20566</v>
      </c>
      <c r="AM1768" t="s">
        <v>20567</v>
      </c>
      <c r="AN1768" t="s">
        <v>20568</v>
      </c>
      <c r="AO1768" t="s">
        <v>20569</v>
      </c>
      <c r="AP1768" t="s">
        <v>20570</v>
      </c>
      <c r="AQ1768" t="s">
        <v>20571</v>
      </c>
    </row>
    <row r="1769" spans="1:50" x14ac:dyDescent="0.3">
      <c r="A1769" t="s">
        <v>20572</v>
      </c>
      <c r="B1769" t="str">
        <f>"0003167-11"</f>
        <v>0003167-11</v>
      </c>
      <c r="C1769" t="s">
        <v>12831</v>
      </c>
      <c r="D1769" t="s">
        <v>280</v>
      </c>
      <c r="E1769">
        <v>1300</v>
      </c>
      <c r="F1769">
        <v>800</v>
      </c>
      <c r="G1769">
        <v>150</v>
      </c>
      <c r="H1769">
        <v>125</v>
      </c>
      <c r="I1769">
        <v>64</v>
      </c>
      <c r="J1769">
        <v>98</v>
      </c>
      <c r="K1769" t="s">
        <v>11933</v>
      </c>
      <c r="L1769" s="1">
        <v>45798</v>
      </c>
      <c r="M1769">
        <v>19.5</v>
      </c>
      <c r="O1769">
        <v>4640011884877</v>
      </c>
      <c r="Q1769" t="s">
        <v>1544</v>
      </c>
      <c r="R1769" t="s">
        <v>1869</v>
      </c>
      <c r="S1769">
        <v>10</v>
      </c>
      <c r="U1769" t="s">
        <v>20007</v>
      </c>
      <c r="V1769" t="s">
        <v>1199</v>
      </c>
      <c r="Y1769">
        <v>9403500009</v>
      </c>
      <c r="Z1769" t="s">
        <v>20573</v>
      </c>
      <c r="AA1769" t="s">
        <v>20574</v>
      </c>
      <c r="AB1769">
        <v>16116</v>
      </c>
      <c r="AC1769">
        <v>13430</v>
      </c>
      <c r="AD1769" t="s">
        <v>288</v>
      </c>
      <c r="AE1769">
        <v>0</v>
      </c>
      <c r="AF1769">
        <v>6</v>
      </c>
      <c r="AG1769" t="s">
        <v>20575</v>
      </c>
      <c r="AH1769" t="s">
        <v>20576</v>
      </c>
      <c r="AI1769" t="s">
        <v>20577</v>
      </c>
      <c r="AJ1769" t="s">
        <v>20578</v>
      </c>
      <c r="AK1769" t="s">
        <v>20579</v>
      </c>
      <c r="AL1769" t="s">
        <v>20580</v>
      </c>
      <c r="AM1769" t="s">
        <v>20581</v>
      </c>
      <c r="AN1769" t="s">
        <v>20582</v>
      </c>
      <c r="AO1769" t="s">
        <v>20583</v>
      </c>
      <c r="AP1769" t="s">
        <v>20584</v>
      </c>
      <c r="AQ1769" t="s">
        <v>20585</v>
      </c>
    </row>
    <row r="1770" spans="1:50" x14ac:dyDescent="0.3">
      <c r="A1770" t="s">
        <v>20586</v>
      </c>
      <c r="B1770" t="str">
        <f>"0002759.174"</f>
        <v>0002759.174</v>
      </c>
      <c r="C1770" t="s">
        <v>19762</v>
      </c>
      <c r="D1770" t="s">
        <v>1050</v>
      </c>
      <c r="E1770">
        <v>0</v>
      </c>
      <c r="F1770">
        <v>0</v>
      </c>
      <c r="G1770">
        <v>0</v>
      </c>
      <c r="K1770">
        <v>0</v>
      </c>
      <c r="L1770">
        <v>58</v>
      </c>
      <c r="M1770">
        <v>56</v>
      </c>
      <c r="N1770">
        <v>0.5</v>
      </c>
      <c r="O1770">
        <v>4670130107342</v>
      </c>
      <c r="Q1770" t="s">
        <v>88</v>
      </c>
      <c r="S1770">
        <v>20</v>
      </c>
      <c r="U1770" t="s">
        <v>20587</v>
      </c>
      <c r="V1770" t="s">
        <v>1054</v>
      </c>
      <c r="Y1770">
        <v>9403500001</v>
      </c>
      <c r="Z1770" t="s">
        <v>20588</v>
      </c>
      <c r="AA1770" t="s">
        <v>20589</v>
      </c>
      <c r="AB1770">
        <v>11500</v>
      </c>
      <c r="AC1770">
        <v>9583</v>
      </c>
      <c r="AD1770" t="s">
        <v>1057</v>
      </c>
      <c r="AE1770">
        <v>0</v>
      </c>
      <c r="AF1770">
        <v>3</v>
      </c>
      <c r="AG1770" t="s">
        <v>20590</v>
      </c>
      <c r="AH1770" t="s">
        <v>20591</v>
      </c>
      <c r="AI1770" t="s">
        <v>20592</v>
      </c>
      <c r="AJ1770" t="s">
        <v>20593</v>
      </c>
      <c r="AK1770" t="s">
        <v>20594</v>
      </c>
      <c r="AL1770" t="s">
        <v>20595</v>
      </c>
      <c r="AM1770" t="s">
        <v>20596</v>
      </c>
      <c r="AN1770" t="s">
        <v>20597</v>
      </c>
      <c r="AO1770" t="s">
        <v>20598</v>
      </c>
    </row>
    <row r="1771" spans="1:50" x14ac:dyDescent="0.3">
      <c r="A1771" t="s">
        <v>20599</v>
      </c>
      <c r="B1771" t="str">
        <f>"0001648.8"</f>
        <v>0001648.8</v>
      </c>
      <c r="C1771" t="s">
        <v>5327</v>
      </c>
      <c r="D1771" t="s">
        <v>305</v>
      </c>
      <c r="E1771">
        <v>1200</v>
      </c>
      <c r="F1771">
        <v>730</v>
      </c>
      <c r="G1771">
        <v>130</v>
      </c>
      <c r="H1771">
        <v>125</v>
      </c>
      <c r="I1771">
        <v>65</v>
      </c>
      <c r="J1771">
        <v>100</v>
      </c>
      <c r="K1771" t="s">
        <v>4537</v>
      </c>
      <c r="L1771" s="1">
        <v>45858</v>
      </c>
      <c r="M1771">
        <v>18.600000000000001</v>
      </c>
      <c r="O1771">
        <v>4620031189879</v>
      </c>
      <c r="Q1771" t="s">
        <v>1544</v>
      </c>
      <c r="R1771" t="s">
        <v>4538</v>
      </c>
      <c r="S1771">
        <v>10</v>
      </c>
      <c r="U1771" t="s">
        <v>4566</v>
      </c>
      <c r="V1771" t="s">
        <v>4540</v>
      </c>
      <c r="Y1771">
        <v>9403202009</v>
      </c>
      <c r="Z1771" t="s">
        <v>20600</v>
      </c>
      <c r="AA1771" t="s">
        <v>9745</v>
      </c>
      <c r="AB1771">
        <v>6500</v>
      </c>
      <c r="AC1771">
        <v>5417</v>
      </c>
      <c r="AD1771" t="s">
        <v>288</v>
      </c>
      <c r="AE1771">
        <v>0</v>
      </c>
      <c r="AF1771">
        <v>0</v>
      </c>
    </row>
    <row r="1772" spans="1:50" x14ac:dyDescent="0.3">
      <c r="A1772" t="s">
        <v>20601</v>
      </c>
      <c r="B1772" t="str">
        <f>"0002549.166"</f>
        <v>0002549.166</v>
      </c>
      <c r="C1772" t="s">
        <v>19740</v>
      </c>
      <c r="D1772" t="s">
        <v>4256</v>
      </c>
      <c r="E1772">
        <v>1260</v>
      </c>
      <c r="F1772">
        <v>700</v>
      </c>
      <c r="G1772">
        <v>115</v>
      </c>
      <c r="K1772">
        <v>0</v>
      </c>
      <c r="L1772" s="1">
        <v>45831</v>
      </c>
      <c r="M1772">
        <v>23</v>
      </c>
      <c r="O1772">
        <v>4670130103719</v>
      </c>
      <c r="Q1772" t="s">
        <v>88</v>
      </c>
      <c r="S1772">
        <v>10</v>
      </c>
      <c r="U1772" t="s">
        <v>20602</v>
      </c>
      <c r="V1772" t="s">
        <v>1122</v>
      </c>
      <c r="Y1772">
        <v>9403500009</v>
      </c>
      <c r="Z1772" t="s">
        <v>20603</v>
      </c>
      <c r="AA1772" t="s">
        <v>20604</v>
      </c>
      <c r="AB1772">
        <v>7490</v>
      </c>
      <c r="AC1772">
        <v>6242</v>
      </c>
      <c r="AD1772" t="s">
        <v>288</v>
      </c>
      <c r="AE1772">
        <v>0</v>
      </c>
      <c r="AF1772">
        <v>0</v>
      </c>
      <c r="AG1772" t="s">
        <v>20605</v>
      </c>
      <c r="AH1772" t="s">
        <v>20606</v>
      </c>
      <c r="AI1772" t="s">
        <v>20607</v>
      </c>
      <c r="AJ1772" t="s">
        <v>20608</v>
      </c>
      <c r="AK1772" t="s">
        <v>20609</v>
      </c>
      <c r="AL1772" t="s">
        <v>20610</v>
      </c>
      <c r="AM1772" t="s">
        <v>20611</v>
      </c>
      <c r="AN1772" t="s">
        <v>20612</v>
      </c>
      <c r="AO1772" t="s">
        <v>20613</v>
      </c>
      <c r="AP1772" t="s">
        <v>20614</v>
      </c>
      <c r="AQ1772" t="s">
        <v>20615</v>
      </c>
      <c r="AR1772" t="s">
        <v>20616</v>
      </c>
      <c r="AS1772" t="s">
        <v>20617</v>
      </c>
      <c r="AT1772" t="s">
        <v>20618</v>
      </c>
      <c r="AU1772" t="s">
        <v>20619</v>
      </c>
    </row>
    <row r="1773" spans="1:50" x14ac:dyDescent="0.3">
      <c r="A1773" t="s">
        <v>20620</v>
      </c>
      <c r="B1773" t="str">
        <f>"0002549.173"</f>
        <v>0002549.173</v>
      </c>
      <c r="C1773" t="s">
        <v>19676</v>
      </c>
      <c r="D1773" t="s">
        <v>4256</v>
      </c>
      <c r="E1773">
        <v>0</v>
      </c>
      <c r="F1773">
        <v>0</v>
      </c>
      <c r="G1773">
        <v>0</v>
      </c>
      <c r="K1773">
        <v>0</v>
      </c>
      <c r="L1773" s="1">
        <v>45831</v>
      </c>
      <c r="M1773">
        <v>23</v>
      </c>
      <c r="O1773">
        <v>4670130106338</v>
      </c>
      <c r="Q1773" t="s">
        <v>88</v>
      </c>
      <c r="S1773">
        <v>10</v>
      </c>
      <c r="U1773" t="s">
        <v>20602</v>
      </c>
      <c r="V1773" t="s">
        <v>1054</v>
      </c>
      <c r="Y1773">
        <v>9403500009</v>
      </c>
      <c r="Z1773" t="s">
        <v>20621</v>
      </c>
      <c r="AA1773" t="s">
        <v>20622</v>
      </c>
      <c r="AB1773">
        <v>7490</v>
      </c>
      <c r="AC1773">
        <v>6242</v>
      </c>
      <c r="AD1773" t="s">
        <v>288</v>
      </c>
      <c r="AE1773">
        <v>0</v>
      </c>
      <c r="AF1773">
        <v>0</v>
      </c>
      <c r="AG1773" t="s">
        <v>20623</v>
      </c>
      <c r="AH1773" t="s">
        <v>20624</v>
      </c>
      <c r="AI1773" t="s">
        <v>20625</v>
      </c>
      <c r="AJ1773" t="s">
        <v>20626</v>
      </c>
      <c r="AK1773" t="s">
        <v>20627</v>
      </c>
      <c r="AL1773" t="s">
        <v>20628</v>
      </c>
      <c r="AM1773" t="s">
        <v>20629</v>
      </c>
      <c r="AN1773" t="s">
        <v>20630</v>
      </c>
      <c r="AO1773" t="s">
        <v>20631</v>
      </c>
      <c r="AP1773" t="s">
        <v>20632</v>
      </c>
      <c r="AQ1773" t="s">
        <v>20633</v>
      </c>
      <c r="AR1773" t="s">
        <v>20634</v>
      </c>
    </row>
    <row r="1774" spans="1:50" x14ac:dyDescent="0.3">
      <c r="A1774" t="s">
        <v>20635</v>
      </c>
      <c r="B1774" t="str">
        <f>"0002752.31"</f>
        <v>0002752.31</v>
      </c>
      <c r="D1774" t="s">
        <v>1050</v>
      </c>
      <c r="E1774">
        <v>1587</v>
      </c>
      <c r="F1774">
        <v>484</v>
      </c>
      <c r="G1774">
        <v>200</v>
      </c>
      <c r="I1774">
        <v>70</v>
      </c>
      <c r="J1774">
        <v>175</v>
      </c>
      <c r="K1774">
        <v>0</v>
      </c>
      <c r="L1774" t="s">
        <v>18524</v>
      </c>
      <c r="M1774">
        <v>52.5</v>
      </c>
      <c r="N1774">
        <v>0.5</v>
      </c>
      <c r="O1774">
        <v>4670130106611</v>
      </c>
      <c r="Q1774" t="s">
        <v>1544</v>
      </c>
      <c r="R1774" t="s">
        <v>1869</v>
      </c>
      <c r="S1774">
        <v>20</v>
      </c>
      <c r="U1774" t="s">
        <v>18525</v>
      </c>
      <c r="V1774" t="s">
        <v>1054</v>
      </c>
      <c r="Y1774">
        <v>9403601001</v>
      </c>
      <c r="Z1774" t="s">
        <v>20636</v>
      </c>
      <c r="AA1774" t="s">
        <v>20637</v>
      </c>
      <c r="AB1774">
        <v>17990</v>
      </c>
      <c r="AC1774">
        <v>14992</v>
      </c>
      <c r="AD1774" t="s">
        <v>1539</v>
      </c>
      <c r="AE1774">
        <v>0</v>
      </c>
      <c r="AF1774">
        <v>2</v>
      </c>
      <c r="AG1774" t="s">
        <v>20638</v>
      </c>
      <c r="AH1774" t="s">
        <v>20639</v>
      </c>
      <c r="AI1774" t="s">
        <v>20640</v>
      </c>
      <c r="AJ1774" t="s">
        <v>20641</v>
      </c>
      <c r="AK1774" t="s">
        <v>20642</v>
      </c>
      <c r="AL1774" t="s">
        <v>20643</v>
      </c>
      <c r="AM1774" t="s">
        <v>20644</v>
      </c>
      <c r="AN1774" t="s">
        <v>20645</v>
      </c>
      <c r="AO1774" t="s">
        <v>20646</v>
      </c>
      <c r="AP1774" t="s">
        <v>20647</v>
      </c>
      <c r="AQ1774" t="s">
        <v>20648</v>
      </c>
    </row>
    <row r="1775" spans="1:50" x14ac:dyDescent="0.3">
      <c r="A1775" t="s">
        <v>20649</v>
      </c>
      <c r="B1775" t="str">
        <f>"0002753.31"</f>
        <v>0002753.31</v>
      </c>
      <c r="C1775" t="s">
        <v>4091</v>
      </c>
      <c r="D1775" t="s">
        <v>1050</v>
      </c>
      <c r="E1775">
        <v>1740</v>
      </c>
      <c r="F1775">
        <v>558</v>
      </c>
      <c r="G1775">
        <v>235</v>
      </c>
      <c r="I1775">
        <v>90</v>
      </c>
      <c r="J1775">
        <v>190</v>
      </c>
      <c r="K1775">
        <v>0</v>
      </c>
      <c r="L1775" t="s">
        <v>18540</v>
      </c>
      <c r="M1775">
        <v>71.8</v>
      </c>
      <c r="N1775">
        <v>0.33300000000000002</v>
      </c>
      <c r="O1775">
        <v>4670130106628</v>
      </c>
      <c r="Q1775" t="s">
        <v>1544</v>
      </c>
      <c r="R1775" t="s">
        <v>1869</v>
      </c>
      <c r="S1775">
        <v>20</v>
      </c>
      <c r="U1775" t="s">
        <v>20650</v>
      </c>
      <c r="V1775" t="s">
        <v>1054</v>
      </c>
      <c r="Y1775">
        <v>9403601001</v>
      </c>
      <c r="Z1775" t="s">
        <v>20651</v>
      </c>
      <c r="AA1775" t="s">
        <v>20652</v>
      </c>
      <c r="AB1775">
        <v>22990</v>
      </c>
      <c r="AC1775">
        <v>19158</v>
      </c>
      <c r="AD1775" t="s">
        <v>1539</v>
      </c>
      <c r="AE1775">
        <v>0</v>
      </c>
      <c r="AF1775">
        <v>3</v>
      </c>
      <c r="AG1775" t="s">
        <v>20653</v>
      </c>
      <c r="AH1775" t="s">
        <v>20654</v>
      </c>
      <c r="AI1775" t="s">
        <v>20655</v>
      </c>
      <c r="AJ1775" t="s">
        <v>20656</v>
      </c>
      <c r="AK1775" t="s">
        <v>20657</v>
      </c>
      <c r="AL1775" t="s">
        <v>20658</v>
      </c>
      <c r="AM1775" t="s">
        <v>20659</v>
      </c>
      <c r="AN1775" t="s">
        <v>20660</v>
      </c>
      <c r="AO1775" t="s">
        <v>20661</v>
      </c>
      <c r="AP1775" t="s">
        <v>20662</v>
      </c>
    </row>
    <row r="1776" spans="1:50" x14ac:dyDescent="0.3">
      <c r="A1776" t="s">
        <v>20663</v>
      </c>
      <c r="B1776" t="str">
        <f>"0002754.31"</f>
        <v>0002754.31</v>
      </c>
      <c r="C1776" t="s">
        <v>4091</v>
      </c>
      <c r="D1776" t="s">
        <v>1050</v>
      </c>
      <c r="E1776">
        <v>1765</v>
      </c>
      <c r="F1776">
        <v>557</v>
      </c>
      <c r="G1776">
        <v>326</v>
      </c>
      <c r="I1776">
        <v>135</v>
      </c>
      <c r="J1776">
        <v>190</v>
      </c>
      <c r="K1776">
        <v>0</v>
      </c>
      <c r="L1776" t="s">
        <v>17713</v>
      </c>
      <c r="M1776">
        <v>102.8</v>
      </c>
      <c r="N1776">
        <v>0.25</v>
      </c>
      <c r="O1776">
        <v>4670130106635</v>
      </c>
      <c r="Q1776" t="s">
        <v>1544</v>
      </c>
      <c r="R1776" t="s">
        <v>1869</v>
      </c>
      <c r="S1776">
        <v>20</v>
      </c>
      <c r="U1776" t="s">
        <v>20664</v>
      </c>
      <c r="V1776" t="s">
        <v>1054</v>
      </c>
      <c r="Y1776">
        <v>9403601001</v>
      </c>
      <c r="Z1776" t="s">
        <v>20665</v>
      </c>
      <c r="AA1776" t="s">
        <v>20666</v>
      </c>
      <c r="AB1776">
        <v>28990</v>
      </c>
      <c r="AC1776">
        <v>24158</v>
      </c>
      <c r="AD1776" t="s">
        <v>1539</v>
      </c>
      <c r="AE1776">
        <v>0</v>
      </c>
      <c r="AF1776">
        <v>4</v>
      </c>
      <c r="AG1776" t="s">
        <v>20667</v>
      </c>
      <c r="AH1776" t="s">
        <v>20668</v>
      </c>
      <c r="AI1776" t="s">
        <v>20669</v>
      </c>
      <c r="AJ1776" t="s">
        <v>20670</v>
      </c>
      <c r="AK1776" t="s">
        <v>20671</v>
      </c>
      <c r="AL1776" t="s">
        <v>20672</v>
      </c>
      <c r="AM1776" t="s">
        <v>20673</v>
      </c>
      <c r="AN1776" t="s">
        <v>20674</v>
      </c>
      <c r="AO1776" t="s">
        <v>20675</v>
      </c>
      <c r="AP1776" t="s">
        <v>20676</v>
      </c>
      <c r="AQ1776" t="s">
        <v>20677</v>
      </c>
      <c r="AR1776" t="s">
        <v>20678</v>
      </c>
      <c r="AS1776" t="s">
        <v>20679</v>
      </c>
    </row>
    <row r="1777" spans="1:46" x14ac:dyDescent="0.3">
      <c r="A1777" t="s">
        <v>20680</v>
      </c>
      <c r="B1777" t="str">
        <f>"0001692.171"</f>
        <v>0001692.171</v>
      </c>
      <c r="C1777" t="s">
        <v>19794</v>
      </c>
      <c r="D1777" t="s">
        <v>1050</v>
      </c>
      <c r="E1777">
        <v>0</v>
      </c>
      <c r="F1777">
        <v>0</v>
      </c>
      <c r="G1777">
        <v>0</v>
      </c>
      <c r="I1777">
        <v>70</v>
      </c>
      <c r="J1777">
        <v>73</v>
      </c>
      <c r="K1777">
        <v>0</v>
      </c>
      <c r="L1777">
        <v>0</v>
      </c>
      <c r="O1777">
        <v>4670130106222</v>
      </c>
      <c r="Q1777" t="s">
        <v>1544</v>
      </c>
      <c r="R1777" t="s">
        <v>5418</v>
      </c>
      <c r="S1777">
        <v>20</v>
      </c>
      <c r="U1777" t="s">
        <v>5419</v>
      </c>
      <c r="V1777" t="s">
        <v>5420</v>
      </c>
      <c r="Y1777">
        <v>9403601001</v>
      </c>
      <c r="Z1777" t="s">
        <v>20681</v>
      </c>
      <c r="AA1777" t="s">
        <v>20682</v>
      </c>
      <c r="AB1777">
        <v>2900</v>
      </c>
      <c r="AC1777">
        <v>2417</v>
      </c>
      <c r="AD1777" t="s">
        <v>2472</v>
      </c>
      <c r="AE1777">
        <v>0</v>
      </c>
      <c r="AF1777">
        <v>3</v>
      </c>
      <c r="AG1777" t="s">
        <v>20683</v>
      </c>
      <c r="AH1777" t="s">
        <v>20684</v>
      </c>
      <c r="AI1777" t="s">
        <v>20685</v>
      </c>
      <c r="AJ1777" t="s">
        <v>20686</v>
      </c>
      <c r="AK1777" t="s">
        <v>20687</v>
      </c>
    </row>
    <row r="1778" spans="1:46" x14ac:dyDescent="0.3">
      <c r="A1778" t="s">
        <v>20688</v>
      </c>
      <c r="B1778" t="str">
        <f>"0001695.171"</f>
        <v>0001695.171</v>
      </c>
      <c r="C1778" t="s">
        <v>19794</v>
      </c>
      <c r="D1778" t="s">
        <v>1050</v>
      </c>
      <c r="E1778">
        <v>1450</v>
      </c>
      <c r="F1778">
        <v>335</v>
      </c>
      <c r="G1778">
        <v>174</v>
      </c>
      <c r="I1778">
        <v>138</v>
      </c>
      <c r="J1778">
        <v>142</v>
      </c>
      <c r="K1778">
        <v>0</v>
      </c>
      <c r="L1778" t="s">
        <v>5455</v>
      </c>
      <c r="N1778">
        <v>0.5</v>
      </c>
      <c r="O1778">
        <v>4670130106277</v>
      </c>
      <c r="Q1778" t="s">
        <v>1544</v>
      </c>
      <c r="R1778" t="s">
        <v>5418</v>
      </c>
      <c r="S1778">
        <v>20</v>
      </c>
      <c r="U1778" t="s">
        <v>5456</v>
      </c>
      <c r="V1778" t="s">
        <v>5420</v>
      </c>
      <c r="Y1778">
        <v>9403601001</v>
      </c>
      <c r="Z1778" t="s">
        <v>20689</v>
      </c>
      <c r="AA1778" t="s">
        <v>20690</v>
      </c>
      <c r="AB1778">
        <v>7690</v>
      </c>
      <c r="AC1778">
        <v>6408</v>
      </c>
      <c r="AD1778" t="s">
        <v>2472</v>
      </c>
      <c r="AE1778">
        <v>0</v>
      </c>
      <c r="AF1778">
        <v>0</v>
      </c>
      <c r="AG1778" t="s">
        <v>20691</v>
      </c>
      <c r="AH1778" t="s">
        <v>20692</v>
      </c>
      <c r="AI1778" t="s">
        <v>20693</v>
      </c>
      <c r="AJ1778" t="s">
        <v>20694</v>
      </c>
      <c r="AK1778" t="s">
        <v>20695</v>
      </c>
      <c r="AL1778" t="s">
        <v>20696</v>
      </c>
    </row>
    <row r="1779" spans="1:46" x14ac:dyDescent="0.3">
      <c r="A1779" t="s">
        <v>20697</v>
      </c>
      <c r="B1779" t="str">
        <f>"0001696.171"</f>
        <v>0001696.171</v>
      </c>
      <c r="C1779" t="s">
        <v>19794</v>
      </c>
      <c r="D1779" t="s">
        <v>1050</v>
      </c>
      <c r="E1779">
        <v>0</v>
      </c>
      <c r="F1779">
        <v>0</v>
      </c>
      <c r="G1779">
        <v>0</v>
      </c>
      <c r="I1779">
        <v>104</v>
      </c>
      <c r="J1779">
        <v>107</v>
      </c>
      <c r="K1779">
        <v>0</v>
      </c>
      <c r="L1779">
        <v>0</v>
      </c>
      <c r="O1779">
        <v>4670130106239</v>
      </c>
      <c r="Q1779" t="s">
        <v>1544</v>
      </c>
      <c r="R1779" t="s">
        <v>5418</v>
      </c>
      <c r="S1779">
        <v>20</v>
      </c>
      <c r="U1779" t="s">
        <v>5763</v>
      </c>
      <c r="V1779" t="s">
        <v>5420</v>
      </c>
      <c r="Y1779">
        <v>9403601001</v>
      </c>
      <c r="Z1779" t="s">
        <v>20698</v>
      </c>
      <c r="AA1779" t="s">
        <v>20699</v>
      </c>
      <c r="AB1779">
        <v>4200</v>
      </c>
      <c r="AC1779">
        <v>3500</v>
      </c>
      <c r="AD1779" t="s">
        <v>2472</v>
      </c>
      <c r="AE1779">
        <v>0</v>
      </c>
      <c r="AF1779">
        <v>3</v>
      </c>
      <c r="AG1779" t="s">
        <v>20700</v>
      </c>
      <c r="AH1779" t="s">
        <v>20701</v>
      </c>
      <c r="AI1779" t="s">
        <v>20702</v>
      </c>
      <c r="AJ1779" t="s">
        <v>20703</v>
      </c>
      <c r="AK1779" t="s">
        <v>20704</v>
      </c>
    </row>
    <row r="1780" spans="1:46" x14ac:dyDescent="0.3">
      <c r="A1780" t="s">
        <v>20705</v>
      </c>
      <c r="B1780" t="str">
        <f>"0002289.171"</f>
        <v>0002289.171</v>
      </c>
      <c r="C1780" t="s">
        <v>19794</v>
      </c>
      <c r="D1780" t="s">
        <v>1050</v>
      </c>
      <c r="E1780">
        <v>0</v>
      </c>
      <c r="F1780">
        <v>0</v>
      </c>
      <c r="G1780">
        <v>0</v>
      </c>
      <c r="I1780">
        <v>80</v>
      </c>
      <c r="J1780">
        <v>106</v>
      </c>
      <c r="K1780">
        <v>0</v>
      </c>
      <c r="L1780">
        <v>0</v>
      </c>
      <c r="O1780">
        <v>4670130106215</v>
      </c>
      <c r="Q1780" t="s">
        <v>1544</v>
      </c>
      <c r="R1780" t="s">
        <v>5418</v>
      </c>
      <c r="S1780">
        <v>20</v>
      </c>
      <c r="U1780" t="s">
        <v>20706</v>
      </c>
      <c r="V1780" t="s">
        <v>5420</v>
      </c>
      <c r="Y1780">
        <v>9403601001</v>
      </c>
      <c r="Z1780" t="s">
        <v>20707</v>
      </c>
      <c r="AA1780" t="s">
        <v>20708</v>
      </c>
      <c r="AB1780">
        <v>3600</v>
      </c>
      <c r="AC1780">
        <v>3000</v>
      </c>
      <c r="AD1780" t="s">
        <v>2472</v>
      </c>
      <c r="AE1780">
        <v>0</v>
      </c>
      <c r="AF1780">
        <v>4</v>
      </c>
      <c r="AG1780" t="s">
        <v>20709</v>
      </c>
      <c r="AH1780" t="s">
        <v>20710</v>
      </c>
      <c r="AI1780" t="s">
        <v>20711</v>
      </c>
      <c r="AJ1780" t="s">
        <v>20712</v>
      </c>
      <c r="AK1780" t="s">
        <v>20713</v>
      </c>
      <c r="AL1780" t="s">
        <v>20714</v>
      </c>
      <c r="AM1780" t="s">
        <v>20715</v>
      </c>
    </row>
    <row r="1781" spans="1:46" x14ac:dyDescent="0.3">
      <c r="A1781" t="s">
        <v>20716</v>
      </c>
      <c r="B1781" t="str">
        <f>"0002562.9"</f>
        <v>0002562.9</v>
      </c>
      <c r="C1781" t="s">
        <v>304</v>
      </c>
      <c r="D1781" t="s">
        <v>1050</v>
      </c>
      <c r="E1781">
        <v>1060</v>
      </c>
      <c r="F1781">
        <v>430</v>
      </c>
      <c r="G1781">
        <v>70</v>
      </c>
      <c r="I1781">
        <v>100</v>
      </c>
      <c r="J1781">
        <v>40</v>
      </c>
      <c r="K1781">
        <v>0</v>
      </c>
      <c r="L1781">
        <v>13</v>
      </c>
      <c r="M1781">
        <v>12.8</v>
      </c>
      <c r="O1781">
        <v>4630074149907</v>
      </c>
      <c r="Q1781" t="s">
        <v>1544</v>
      </c>
      <c r="R1781" t="s">
        <v>7672</v>
      </c>
      <c r="S1781">
        <v>20</v>
      </c>
      <c r="U1781" t="s">
        <v>20717</v>
      </c>
      <c r="V1781" t="s">
        <v>16032</v>
      </c>
      <c r="Y1781">
        <v>9403601001</v>
      </c>
      <c r="Z1781" t="s">
        <v>20718</v>
      </c>
      <c r="AA1781" t="s">
        <v>20719</v>
      </c>
      <c r="AB1781">
        <v>2990</v>
      </c>
      <c r="AC1781">
        <v>2492</v>
      </c>
      <c r="AD1781" t="s">
        <v>8109</v>
      </c>
      <c r="AE1781">
        <v>0</v>
      </c>
      <c r="AF1781">
        <v>7</v>
      </c>
      <c r="AG1781" t="s">
        <v>20720</v>
      </c>
      <c r="AH1781" t="s">
        <v>20721</v>
      </c>
      <c r="AI1781" t="s">
        <v>20722</v>
      </c>
      <c r="AJ1781" t="s">
        <v>20723</v>
      </c>
    </row>
    <row r="1782" spans="1:46" x14ac:dyDescent="0.3">
      <c r="A1782" t="s">
        <v>20724</v>
      </c>
      <c r="B1782" t="str">
        <f>"0002563.9"</f>
        <v>0002563.9</v>
      </c>
      <c r="C1782" t="s">
        <v>304</v>
      </c>
      <c r="D1782" t="s">
        <v>1050</v>
      </c>
      <c r="E1782">
        <v>1460</v>
      </c>
      <c r="F1782">
        <v>430</v>
      </c>
      <c r="G1782">
        <v>67</v>
      </c>
      <c r="I1782">
        <v>140</v>
      </c>
      <c r="J1782">
        <v>40</v>
      </c>
      <c r="K1782">
        <v>0</v>
      </c>
      <c r="L1782">
        <v>18</v>
      </c>
      <c r="M1782">
        <v>17.600000000000001</v>
      </c>
      <c r="O1782">
        <v>4630074149914</v>
      </c>
      <c r="Q1782" t="s">
        <v>1544</v>
      </c>
      <c r="R1782" t="s">
        <v>7672</v>
      </c>
      <c r="S1782">
        <v>20</v>
      </c>
      <c r="U1782" t="s">
        <v>20725</v>
      </c>
      <c r="V1782" t="s">
        <v>16032</v>
      </c>
      <c r="Y1782">
        <v>9403601001</v>
      </c>
      <c r="Z1782" t="s">
        <v>20726</v>
      </c>
      <c r="AA1782" t="s">
        <v>20727</v>
      </c>
      <c r="AB1782">
        <v>3490</v>
      </c>
      <c r="AC1782">
        <v>2908</v>
      </c>
      <c r="AD1782" t="s">
        <v>8109</v>
      </c>
      <c r="AE1782">
        <v>0</v>
      </c>
      <c r="AF1782">
        <v>3</v>
      </c>
      <c r="AG1782" t="s">
        <v>20728</v>
      </c>
      <c r="AH1782" t="s">
        <v>20729</v>
      </c>
      <c r="AI1782" t="s">
        <v>20730</v>
      </c>
      <c r="AJ1782" t="s">
        <v>20731</v>
      </c>
    </row>
    <row r="1783" spans="1:46" x14ac:dyDescent="0.3">
      <c r="A1783" t="s">
        <v>20732</v>
      </c>
      <c r="B1783" t="str">
        <f>"0002781.55"</f>
        <v>0002781.55</v>
      </c>
      <c r="C1783" t="s">
        <v>20733</v>
      </c>
      <c r="D1783" t="s">
        <v>1050</v>
      </c>
      <c r="E1783">
        <v>910</v>
      </c>
      <c r="F1783">
        <v>910</v>
      </c>
      <c r="G1783">
        <v>120</v>
      </c>
      <c r="K1783">
        <v>0</v>
      </c>
      <c r="L1783" s="1">
        <v>45824</v>
      </c>
      <c r="O1783">
        <v>4640011887991</v>
      </c>
      <c r="Q1783" t="s">
        <v>1544</v>
      </c>
      <c r="S1783">
        <v>20</v>
      </c>
      <c r="U1783" t="s">
        <v>20734</v>
      </c>
      <c r="V1783" t="s">
        <v>19527</v>
      </c>
      <c r="Y1783">
        <v>9403409000</v>
      </c>
      <c r="Z1783" t="s">
        <v>20735</v>
      </c>
      <c r="AA1783" t="s">
        <v>20736</v>
      </c>
      <c r="AB1783">
        <v>8990</v>
      </c>
      <c r="AC1783">
        <v>7492</v>
      </c>
      <c r="AD1783" t="s">
        <v>3841</v>
      </c>
      <c r="AE1783">
        <v>0</v>
      </c>
      <c r="AF1783">
        <v>0</v>
      </c>
      <c r="AG1783" t="s">
        <v>20737</v>
      </c>
      <c r="AH1783" t="s">
        <v>20738</v>
      </c>
      <c r="AI1783" t="s">
        <v>20739</v>
      </c>
      <c r="AJ1783" t="s">
        <v>20740</v>
      </c>
      <c r="AK1783" t="s">
        <v>20741</v>
      </c>
      <c r="AL1783" t="s">
        <v>20742</v>
      </c>
      <c r="AM1783" t="s">
        <v>20743</v>
      </c>
      <c r="AN1783" t="s">
        <v>20744</v>
      </c>
      <c r="AO1783" t="s">
        <v>20745</v>
      </c>
      <c r="AP1783" t="s">
        <v>20746</v>
      </c>
      <c r="AQ1783" t="s">
        <v>20747</v>
      </c>
    </row>
    <row r="1784" spans="1:46" x14ac:dyDescent="0.3">
      <c r="A1784" t="s">
        <v>20748</v>
      </c>
      <c r="B1784" t="str">
        <f>"0002572.174"</f>
        <v>0002572.174</v>
      </c>
      <c r="C1784" t="s">
        <v>19762</v>
      </c>
      <c r="D1784" t="s">
        <v>4256</v>
      </c>
      <c r="E1784">
        <v>1060</v>
      </c>
      <c r="F1784">
        <v>620</v>
      </c>
      <c r="G1784">
        <v>190</v>
      </c>
      <c r="I1784">
        <v>103</v>
      </c>
      <c r="J1784">
        <v>92</v>
      </c>
      <c r="K1784">
        <v>0</v>
      </c>
      <c r="L1784" t="s">
        <v>15262</v>
      </c>
      <c r="M1784">
        <v>47.5</v>
      </c>
      <c r="N1784">
        <v>0.5</v>
      </c>
      <c r="O1784">
        <v>4670130106451</v>
      </c>
      <c r="Q1784" t="s">
        <v>1544</v>
      </c>
      <c r="R1784" t="s">
        <v>15263</v>
      </c>
      <c r="S1784">
        <v>20</v>
      </c>
      <c r="U1784" t="s">
        <v>15264</v>
      </c>
      <c r="V1784" t="s">
        <v>1054</v>
      </c>
      <c r="Y1784">
        <v>9403601001</v>
      </c>
      <c r="Z1784" t="s">
        <v>20749</v>
      </c>
      <c r="AA1784" t="s">
        <v>20750</v>
      </c>
      <c r="AB1784">
        <v>19990</v>
      </c>
      <c r="AC1784">
        <v>16658</v>
      </c>
      <c r="AD1784" t="s">
        <v>1125</v>
      </c>
      <c r="AE1784">
        <v>0</v>
      </c>
      <c r="AF1784">
        <v>1</v>
      </c>
      <c r="AG1784" t="s">
        <v>20751</v>
      </c>
      <c r="AH1784" t="s">
        <v>20752</v>
      </c>
      <c r="AI1784" t="s">
        <v>20753</v>
      </c>
      <c r="AJ1784" t="s">
        <v>20754</v>
      </c>
      <c r="AK1784" t="s">
        <v>20755</v>
      </c>
      <c r="AL1784" t="s">
        <v>20756</v>
      </c>
      <c r="AM1784" t="s">
        <v>20757</v>
      </c>
      <c r="AN1784" t="s">
        <v>20758</v>
      </c>
      <c r="AO1784" t="s">
        <v>20759</v>
      </c>
      <c r="AP1784" t="s">
        <v>20760</v>
      </c>
      <c r="AQ1784" t="s">
        <v>20761</v>
      </c>
      <c r="AR1784" t="s">
        <v>20762</v>
      </c>
      <c r="AS1784" t="s">
        <v>20763</v>
      </c>
    </row>
    <row r="1785" spans="1:46" x14ac:dyDescent="0.3">
      <c r="A1785" t="s">
        <v>20764</v>
      </c>
      <c r="B1785" t="str">
        <f>"0003109.1-15"</f>
        <v>0003109.1-15</v>
      </c>
      <c r="C1785" t="s">
        <v>1644</v>
      </c>
      <c r="D1785" t="s">
        <v>4256</v>
      </c>
      <c r="E1785">
        <v>1130</v>
      </c>
      <c r="F1785">
        <v>310</v>
      </c>
      <c r="G1785">
        <v>50</v>
      </c>
      <c r="K1785">
        <v>0</v>
      </c>
      <c r="L1785">
        <v>6</v>
      </c>
      <c r="M1785">
        <v>5.3</v>
      </c>
      <c r="O1785">
        <v>4630074148191</v>
      </c>
      <c r="Q1785" t="s">
        <v>1544</v>
      </c>
      <c r="R1785" t="s">
        <v>1869</v>
      </c>
      <c r="S1785">
        <v>20</v>
      </c>
      <c r="U1785" t="s">
        <v>12377</v>
      </c>
      <c r="V1785" t="s">
        <v>6050</v>
      </c>
      <c r="Z1785" t="s">
        <v>20765</v>
      </c>
      <c r="AA1785" t="s">
        <v>20766</v>
      </c>
      <c r="AB1785">
        <v>3357</v>
      </c>
      <c r="AC1785">
        <v>2798</v>
      </c>
      <c r="AD1785" t="s">
        <v>3477</v>
      </c>
      <c r="AE1785">
        <v>0</v>
      </c>
      <c r="AF1785">
        <v>5</v>
      </c>
      <c r="AG1785" t="s">
        <v>20767</v>
      </c>
      <c r="AH1785" t="s">
        <v>20768</v>
      </c>
      <c r="AI1785" t="s">
        <v>20769</v>
      </c>
      <c r="AJ1785" t="s">
        <v>20770</v>
      </c>
    </row>
    <row r="1786" spans="1:46" x14ac:dyDescent="0.3">
      <c r="A1786" t="s">
        <v>20771</v>
      </c>
      <c r="B1786" t="str">
        <f>"0002573.174"</f>
        <v>0002573.174</v>
      </c>
      <c r="C1786" t="s">
        <v>19762</v>
      </c>
      <c r="D1786" t="s">
        <v>4256</v>
      </c>
      <c r="E1786">
        <v>1700</v>
      </c>
      <c r="F1786">
        <v>560</v>
      </c>
      <c r="G1786">
        <v>225</v>
      </c>
      <c r="I1786">
        <v>103</v>
      </c>
      <c r="J1786">
        <v>190</v>
      </c>
      <c r="K1786">
        <v>0</v>
      </c>
      <c r="L1786" t="s">
        <v>15297</v>
      </c>
      <c r="M1786">
        <v>69</v>
      </c>
      <c r="N1786">
        <v>0.33300000000000002</v>
      </c>
      <c r="O1786">
        <v>4670130106468</v>
      </c>
      <c r="Q1786" t="s">
        <v>1544</v>
      </c>
      <c r="R1786" t="s">
        <v>15263</v>
      </c>
      <c r="S1786">
        <v>20</v>
      </c>
      <c r="U1786" t="s">
        <v>17261</v>
      </c>
      <c r="V1786" t="s">
        <v>1054</v>
      </c>
      <c r="Y1786">
        <v>9403601001</v>
      </c>
      <c r="Z1786" t="s">
        <v>20772</v>
      </c>
      <c r="AA1786" t="s">
        <v>20773</v>
      </c>
      <c r="AB1786">
        <v>19990</v>
      </c>
      <c r="AC1786">
        <v>16658</v>
      </c>
      <c r="AD1786" t="s">
        <v>1539</v>
      </c>
      <c r="AE1786">
        <v>0</v>
      </c>
      <c r="AF1786">
        <v>3</v>
      </c>
      <c r="AG1786" t="s">
        <v>20774</v>
      </c>
      <c r="AH1786" t="s">
        <v>20775</v>
      </c>
      <c r="AI1786" t="s">
        <v>20776</v>
      </c>
      <c r="AJ1786" t="s">
        <v>20777</v>
      </c>
      <c r="AK1786" t="s">
        <v>20778</v>
      </c>
      <c r="AL1786" t="s">
        <v>20779</v>
      </c>
      <c r="AM1786" t="s">
        <v>20780</v>
      </c>
      <c r="AN1786" t="s">
        <v>20781</v>
      </c>
      <c r="AO1786" t="s">
        <v>20782</v>
      </c>
      <c r="AP1786" t="s">
        <v>20783</v>
      </c>
      <c r="AQ1786" t="s">
        <v>20784</v>
      </c>
      <c r="AR1786" t="s">
        <v>20785</v>
      </c>
      <c r="AS1786" t="s">
        <v>20786</v>
      </c>
    </row>
    <row r="1787" spans="1:46" x14ac:dyDescent="0.3">
      <c r="A1787" t="s">
        <v>20787</v>
      </c>
      <c r="B1787" t="str">
        <f>"0001033.173"</f>
        <v>0001033.173</v>
      </c>
      <c r="C1787" t="s">
        <v>19676</v>
      </c>
      <c r="D1787" t="s">
        <v>1050</v>
      </c>
      <c r="E1787">
        <v>0</v>
      </c>
      <c r="F1787">
        <v>0</v>
      </c>
      <c r="G1787">
        <v>0</v>
      </c>
      <c r="H1787">
        <v>170</v>
      </c>
      <c r="I1787">
        <v>60</v>
      </c>
      <c r="J1787">
        <v>110</v>
      </c>
      <c r="K1787" t="s">
        <v>1051</v>
      </c>
      <c r="L1787" t="s">
        <v>1052</v>
      </c>
      <c r="N1787">
        <v>0.5</v>
      </c>
      <c r="O1787">
        <v>4670130107519</v>
      </c>
      <c r="Q1787" t="s">
        <v>88</v>
      </c>
      <c r="S1787">
        <v>10</v>
      </c>
      <c r="U1787" t="s">
        <v>1053</v>
      </c>
      <c r="V1787" t="s">
        <v>1054</v>
      </c>
      <c r="Y1787">
        <v>9403500001</v>
      </c>
      <c r="Z1787" t="s">
        <v>20788</v>
      </c>
      <c r="AA1787" t="s">
        <v>20789</v>
      </c>
      <c r="AB1787">
        <v>17990</v>
      </c>
      <c r="AC1787">
        <v>14992</v>
      </c>
      <c r="AD1787" t="s">
        <v>1057</v>
      </c>
      <c r="AE1787">
        <v>0</v>
      </c>
      <c r="AF1787">
        <v>0</v>
      </c>
      <c r="AG1787" t="s">
        <v>20790</v>
      </c>
      <c r="AH1787" t="s">
        <v>20791</v>
      </c>
      <c r="AI1787" t="s">
        <v>20792</v>
      </c>
      <c r="AJ1787" t="s">
        <v>20793</v>
      </c>
      <c r="AK1787" t="s">
        <v>20794</v>
      </c>
      <c r="AL1787" t="s">
        <v>20795</v>
      </c>
      <c r="AM1787" t="s">
        <v>20796</v>
      </c>
      <c r="AN1787" t="s">
        <v>20797</v>
      </c>
      <c r="AO1787" t="s">
        <v>20798</v>
      </c>
      <c r="AP1787" t="s">
        <v>20799</v>
      </c>
      <c r="AQ1787" t="s">
        <v>20800</v>
      </c>
      <c r="AR1787" t="s">
        <v>20801</v>
      </c>
      <c r="AS1787" t="s">
        <v>20802</v>
      </c>
    </row>
    <row r="1788" spans="1:46" x14ac:dyDescent="0.3">
      <c r="A1788" t="s">
        <v>20803</v>
      </c>
      <c r="B1788" t="str">
        <f>"0002882.9"</f>
        <v>0002882.9</v>
      </c>
      <c r="C1788" t="s">
        <v>304</v>
      </c>
      <c r="D1788" t="s">
        <v>4256</v>
      </c>
      <c r="E1788">
        <v>720</v>
      </c>
      <c r="F1788">
        <v>375</v>
      </c>
      <c r="G1788">
        <v>115</v>
      </c>
      <c r="K1788">
        <v>0</v>
      </c>
      <c r="L1788" s="1">
        <v>45818</v>
      </c>
      <c r="M1788">
        <v>9.5</v>
      </c>
      <c r="O1788">
        <v>4670130108769</v>
      </c>
      <c r="Q1788" t="s">
        <v>1544</v>
      </c>
      <c r="R1788" t="s">
        <v>1869</v>
      </c>
      <c r="S1788">
        <v>20</v>
      </c>
      <c r="V1788" t="s">
        <v>20804</v>
      </c>
      <c r="Z1788" t="s">
        <v>20805</v>
      </c>
      <c r="AA1788" t="s">
        <v>20806</v>
      </c>
      <c r="AB1788">
        <v>3750</v>
      </c>
      <c r="AC1788">
        <v>3125</v>
      </c>
      <c r="AD1788" t="s">
        <v>8109</v>
      </c>
      <c r="AE1788">
        <v>0</v>
      </c>
      <c r="AF1788">
        <v>0</v>
      </c>
      <c r="AG1788" t="s">
        <v>20807</v>
      </c>
      <c r="AH1788" t="s">
        <v>20808</v>
      </c>
      <c r="AI1788" t="s">
        <v>20809</v>
      </c>
      <c r="AJ1788" t="s">
        <v>20810</v>
      </c>
      <c r="AK1788" t="s">
        <v>20811</v>
      </c>
    </row>
    <row r="1789" spans="1:46" x14ac:dyDescent="0.3">
      <c r="A1789" t="s">
        <v>20812</v>
      </c>
      <c r="B1789" t="str">
        <f>"0002883.9"</f>
        <v>0002883.9</v>
      </c>
      <c r="C1789" t="s">
        <v>304</v>
      </c>
      <c r="D1789" t="s">
        <v>4256</v>
      </c>
      <c r="E1789">
        <v>830</v>
      </c>
      <c r="F1789">
        <v>475</v>
      </c>
      <c r="G1789">
        <v>85</v>
      </c>
      <c r="K1789">
        <v>0</v>
      </c>
      <c r="L1789" s="1">
        <v>45699</v>
      </c>
      <c r="M1789">
        <v>10.9</v>
      </c>
      <c r="O1789">
        <v>4670130108776</v>
      </c>
      <c r="Q1789" t="s">
        <v>1544</v>
      </c>
      <c r="R1789" t="s">
        <v>1869</v>
      </c>
      <c r="S1789">
        <v>20</v>
      </c>
      <c r="U1789" t="s">
        <v>20813</v>
      </c>
      <c r="V1789" t="s">
        <v>4460</v>
      </c>
      <c r="Z1789" t="s">
        <v>20814</v>
      </c>
      <c r="AA1789" t="s">
        <v>20815</v>
      </c>
      <c r="AB1789">
        <v>1990</v>
      </c>
      <c r="AC1789">
        <v>1658</v>
      </c>
      <c r="AD1789" t="s">
        <v>3841</v>
      </c>
      <c r="AE1789">
        <v>0</v>
      </c>
      <c r="AF1789">
        <v>0</v>
      </c>
      <c r="AG1789" t="s">
        <v>20816</v>
      </c>
      <c r="AH1789" t="s">
        <v>20817</v>
      </c>
      <c r="AI1789" t="s">
        <v>20818</v>
      </c>
      <c r="AJ1789" t="s">
        <v>20819</v>
      </c>
    </row>
    <row r="1790" spans="1:46" x14ac:dyDescent="0.3">
      <c r="A1790" t="s">
        <v>20820</v>
      </c>
      <c r="B1790" t="str">
        <f>"0002884.9"</f>
        <v>0002884.9</v>
      </c>
      <c r="C1790" t="s">
        <v>304</v>
      </c>
      <c r="D1790" t="s">
        <v>4256</v>
      </c>
      <c r="E1790">
        <v>670</v>
      </c>
      <c r="F1790">
        <v>520</v>
      </c>
      <c r="G1790">
        <v>70</v>
      </c>
      <c r="K1790">
        <v>0</v>
      </c>
      <c r="L1790" s="1">
        <v>45876</v>
      </c>
      <c r="M1790">
        <v>7.6</v>
      </c>
      <c r="O1790">
        <v>4630442880074</v>
      </c>
      <c r="Q1790" t="s">
        <v>1544</v>
      </c>
      <c r="R1790" t="s">
        <v>1869</v>
      </c>
      <c r="S1790">
        <v>20</v>
      </c>
      <c r="U1790" t="s">
        <v>20821</v>
      </c>
      <c r="V1790" t="s">
        <v>1199</v>
      </c>
      <c r="Z1790" t="s">
        <v>20822</v>
      </c>
      <c r="AA1790" t="s">
        <v>20823</v>
      </c>
      <c r="AB1790">
        <v>1750</v>
      </c>
      <c r="AC1790">
        <v>1458</v>
      </c>
      <c r="AD1790" t="s">
        <v>9115</v>
      </c>
      <c r="AE1790">
        <v>0</v>
      </c>
      <c r="AF1790">
        <v>0</v>
      </c>
      <c r="AG1790" t="s">
        <v>20824</v>
      </c>
      <c r="AH1790" t="s">
        <v>20825</v>
      </c>
      <c r="AI1790" t="s">
        <v>20826</v>
      </c>
      <c r="AJ1790" t="s">
        <v>20827</v>
      </c>
      <c r="AK1790" t="s">
        <v>20828</v>
      </c>
      <c r="AL1790" t="s">
        <v>20829</v>
      </c>
      <c r="AM1790" t="s">
        <v>20830</v>
      </c>
    </row>
    <row r="1791" spans="1:46" x14ac:dyDescent="0.3">
      <c r="A1791" t="s">
        <v>20831</v>
      </c>
      <c r="B1791" t="str">
        <f>"0002614.174"</f>
        <v>0002614.174</v>
      </c>
      <c r="C1791" t="s">
        <v>19762</v>
      </c>
      <c r="D1791" t="s">
        <v>4256</v>
      </c>
      <c r="E1791">
        <v>1525</v>
      </c>
      <c r="F1791">
        <v>580</v>
      </c>
      <c r="G1791">
        <v>290</v>
      </c>
      <c r="I1791">
        <v>110</v>
      </c>
      <c r="J1791">
        <v>93</v>
      </c>
      <c r="K1791">
        <v>0</v>
      </c>
      <c r="L1791" t="s">
        <v>17541</v>
      </c>
      <c r="M1791">
        <v>68.8</v>
      </c>
      <c r="N1791">
        <v>0.33300000000000002</v>
      </c>
      <c r="O1791">
        <v>4670130106512</v>
      </c>
      <c r="Q1791" t="s">
        <v>1544</v>
      </c>
      <c r="R1791" t="s">
        <v>1869</v>
      </c>
      <c r="S1791">
        <v>20</v>
      </c>
      <c r="U1791" t="s">
        <v>17542</v>
      </c>
      <c r="V1791" t="s">
        <v>1122</v>
      </c>
      <c r="Y1791">
        <v>9403601001</v>
      </c>
      <c r="Z1791" t="s">
        <v>20832</v>
      </c>
      <c r="AA1791" t="s">
        <v>20833</v>
      </c>
      <c r="AB1791">
        <v>23490</v>
      </c>
      <c r="AC1791">
        <v>19575</v>
      </c>
      <c r="AD1791" t="s">
        <v>1125</v>
      </c>
      <c r="AE1791">
        <v>0</v>
      </c>
      <c r="AF1791">
        <v>6</v>
      </c>
      <c r="AG1791" t="s">
        <v>20834</v>
      </c>
      <c r="AH1791" t="s">
        <v>20835</v>
      </c>
      <c r="AI1791" t="s">
        <v>20836</v>
      </c>
      <c r="AJ1791" t="s">
        <v>20837</v>
      </c>
      <c r="AK1791" t="s">
        <v>20838</v>
      </c>
      <c r="AL1791" t="s">
        <v>20839</v>
      </c>
      <c r="AM1791" t="s">
        <v>20840</v>
      </c>
      <c r="AN1791" t="s">
        <v>20841</v>
      </c>
      <c r="AO1791" t="s">
        <v>20842</v>
      </c>
      <c r="AP1791" t="s">
        <v>20843</v>
      </c>
      <c r="AQ1791" t="s">
        <v>20844</v>
      </c>
      <c r="AR1791" t="s">
        <v>20845</v>
      </c>
      <c r="AS1791" t="s">
        <v>20846</v>
      </c>
      <c r="AT1791" t="s">
        <v>20847</v>
      </c>
    </row>
    <row r="1792" spans="1:46" x14ac:dyDescent="0.3">
      <c r="A1792" t="s">
        <v>20848</v>
      </c>
      <c r="B1792" t="str">
        <f>"0003020-19"</f>
        <v>0003020-19</v>
      </c>
      <c r="C1792" t="s">
        <v>16055</v>
      </c>
      <c r="D1792" t="s">
        <v>280</v>
      </c>
      <c r="E1792">
        <v>1270</v>
      </c>
      <c r="F1792">
        <v>770</v>
      </c>
      <c r="G1792">
        <v>160</v>
      </c>
      <c r="H1792">
        <v>124</v>
      </c>
      <c r="I1792">
        <v>65</v>
      </c>
      <c r="J1792">
        <v>109</v>
      </c>
      <c r="K1792" t="s">
        <v>1306</v>
      </c>
      <c r="L1792">
        <v>36</v>
      </c>
      <c r="M1792">
        <v>33.5</v>
      </c>
      <c r="O1792">
        <v>4640011884242</v>
      </c>
      <c r="P1792" t="s">
        <v>283</v>
      </c>
      <c r="Q1792" t="s">
        <v>88</v>
      </c>
      <c r="S1792">
        <v>10</v>
      </c>
      <c r="U1792" t="s">
        <v>1307</v>
      </c>
      <c r="V1792" t="s">
        <v>1199</v>
      </c>
      <c r="Y1792">
        <v>9403500009</v>
      </c>
      <c r="Z1792" t="s">
        <v>20849</v>
      </c>
      <c r="AA1792" t="s">
        <v>20850</v>
      </c>
      <c r="AB1792">
        <v>17929</v>
      </c>
      <c r="AC1792">
        <v>14941</v>
      </c>
      <c r="AD1792" t="s">
        <v>288</v>
      </c>
      <c r="AE1792">
        <v>0</v>
      </c>
      <c r="AF1792">
        <v>2</v>
      </c>
      <c r="AG1792" t="s">
        <v>20851</v>
      </c>
      <c r="AH1792" t="s">
        <v>20852</v>
      </c>
      <c r="AI1792" t="s">
        <v>20853</v>
      </c>
      <c r="AJ1792" t="s">
        <v>20854</v>
      </c>
      <c r="AK1792" t="s">
        <v>20855</v>
      </c>
      <c r="AL1792" t="s">
        <v>20856</v>
      </c>
      <c r="AM1792" t="s">
        <v>20857</v>
      </c>
      <c r="AN1792" t="s">
        <v>20858</v>
      </c>
      <c r="AO1792" t="s">
        <v>20859</v>
      </c>
      <c r="AP1792" t="s">
        <v>20860</v>
      </c>
      <c r="AQ1792" t="s">
        <v>20861</v>
      </c>
      <c r="AR1792" t="s">
        <v>20862</v>
      </c>
      <c r="AS1792" t="s">
        <v>20863</v>
      </c>
    </row>
    <row r="1793" spans="1:53" x14ac:dyDescent="0.3">
      <c r="A1793" t="s">
        <v>20864</v>
      </c>
      <c r="B1793" t="str">
        <f>"0002889.179"</f>
        <v>0002889.179</v>
      </c>
      <c r="C1793" t="s">
        <v>20865</v>
      </c>
      <c r="D1793" t="s">
        <v>1050</v>
      </c>
      <c r="E1793">
        <v>1250</v>
      </c>
      <c r="F1793">
        <v>780</v>
      </c>
      <c r="G1793">
        <v>60</v>
      </c>
      <c r="I1793">
        <v>120</v>
      </c>
      <c r="J1793">
        <v>75</v>
      </c>
      <c r="K1793">
        <v>0</v>
      </c>
      <c r="L1793" s="1">
        <v>45711</v>
      </c>
      <c r="M1793">
        <v>22</v>
      </c>
      <c r="O1793">
        <v>4670130108936</v>
      </c>
      <c r="Q1793" t="s">
        <v>1544</v>
      </c>
      <c r="R1793" t="s">
        <v>20866</v>
      </c>
      <c r="S1793">
        <v>20</v>
      </c>
      <c r="U1793" t="s">
        <v>20867</v>
      </c>
      <c r="Z1793" t="s">
        <v>20868</v>
      </c>
      <c r="AA1793" t="s">
        <v>20869</v>
      </c>
      <c r="AB1793">
        <v>3550</v>
      </c>
      <c r="AC1793">
        <v>2958</v>
      </c>
      <c r="AD1793" t="s">
        <v>3841</v>
      </c>
      <c r="AE1793">
        <v>0</v>
      </c>
      <c r="AF1793">
        <v>0</v>
      </c>
      <c r="AG1793" t="s">
        <v>20870</v>
      </c>
      <c r="AH1793" t="s">
        <v>20871</v>
      </c>
      <c r="AI1793" t="s">
        <v>20872</v>
      </c>
      <c r="AJ1793" t="s">
        <v>20873</v>
      </c>
      <c r="AK1793" t="s">
        <v>20874</v>
      </c>
      <c r="AL1793" t="s">
        <v>20875</v>
      </c>
      <c r="AM1793" t="s">
        <v>20876</v>
      </c>
      <c r="AN1793" t="s">
        <v>20877</v>
      </c>
      <c r="AO1793" t="s">
        <v>20878</v>
      </c>
      <c r="AP1793" t="s">
        <v>20879</v>
      </c>
      <c r="AQ1793" t="s">
        <v>20880</v>
      </c>
      <c r="AR1793" t="s">
        <v>20881</v>
      </c>
      <c r="AS1793" t="s">
        <v>20882</v>
      </c>
      <c r="AT1793" t="s">
        <v>20883</v>
      </c>
    </row>
    <row r="1794" spans="1:53" x14ac:dyDescent="0.3">
      <c r="A1794" t="s">
        <v>20884</v>
      </c>
      <c r="B1794" t="str">
        <f>"0002890.179"</f>
        <v>0002890.179</v>
      </c>
      <c r="C1794" t="s">
        <v>20865</v>
      </c>
      <c r="D1794" t="s">
        <v>1050</v>
      </c>
      <c r="E1794">
        <v>1250</v>
      </c>
      <c r="F1794">
        <v>650</v>
      </c>
      <c r="G1794">
        <v>90</v>
      </c>
      <c r="I1794">
        <v>120</v>
      </c>
      <c r="J1794">
        <v>75</v>
      </c>
      <c r="K1794">
        <v>0</v>
      </c>
      <c r="L1794" t="s">
        <v>20885</v>
      </c>
      <c r="M1794">
        <v>31</v>
      </c>
      <c r="O1794">
        <v>4670130109162</v>
      </c>
      <c r="Q1794" t="s">
        <v>1544</v>
      </c>
      <c r="R1794" t="s">
        <v>20866</v>
      </c>
      <c r="S1794">
        <v>20</v>
      </c>
      <c r="U1794" t="s">
        <v>20886</v>
      </c>
      <c r="Z1794" t="s">
        <v>20887</v>
      </c>
      <c r="AA1794" t="s">
        <v>20888</v>
      </c>
      <c r="AB1794">
        <v>6330</v>
      </c>
      <c r="AC1794">
        <v>5275</v>
      </c>
      <c r="AD1794" t="s">
        <v>3841</v>
      </c>
      <c r="AE1794">
        <v>0</v>
      </c>
      <c r="AF1794">
        <v>0</v>
      </c>
      <c r="AG1794" t="s">
        <v>20889</v>
      </c>
      <c r="AH1794" t="s">
        <v>20890</v>
      </c>
      <c r="AI1794" t="s">
        <v>20891</v>
      </c>
      <c r="AJ1794" t="s">
        <v>20892</v>
      </c>
      <c r="AK1794" t="s">
        <v>20893</v>
      </c>
      <c r="AL1794" t="s">
        <v>20894</v>
      </c>
      <c r="AM1794" t="s">
        <v>20895</v>
      </c>
      <c r="AN1794" t="s">
        <v>20896</v>
      </c>
      <c r="AO1794" t="s">
        <v>20897</v>
      </c>
      <c r="AP1794" t="s">
        <v>20898</v>
      </c>
      <c r="AQ1794" t="s">
        <v>20899</v>
      </c>
      <c r="AR1794" t="s">
        <v>20900</v>
      </c>
      <c r="AS1794" t="s">
        <v>20901</v>
      </c>
      <c r="AT1794" t="s">
        <v>20902</v>
      </c>
      <c r="AU1794" t="s">
        <v>20903</v>
      </c>
      <c r="AV1794" t="s">
        <v>20904</v>
      </c>
      <c r="AW1794" t="s">
        <v>20905</v>
      </c>
      <c r="AX1794" t="s">
        <v>20906</v>
      </c>
    </row>
    <row r="1795" spans="1:53" x14ac:dyDescent="0.3">
      <c r="A1795" t="s">
        <v>20907</v>
      </c>
      <c r="B1795" t="str">
        <f>"0002891.179"</f>
        <v>0002891.179</v>
      </c>
      <c r="C1795" t="s">
        <v>20865</v>
      </c>
      <c r="D1795" t="s">
        <v>1050</v>
      </c>
      <c r="E1795">
        <v>1250</v>
      </c>
      <c r="F1795">
        <v>650</v>
      </c>
      <c r="G1795">
        <v>90</v>
      </c>
      <c r="I1795">
        <v>120</v>
      </c>
      <c r="J1795">
        <v>75</v>
      </c>
      <c r="K1795">
        <v>0</v>
      </c>
      <c r="L1795" t="s">
        <v>20908</v>
      </c>
      <c r="M1795">
        <v>34</v>
      </c>
      <c r="O1795">
        <v>4670130109018</v>
      </c>
      <c r="Q1795" t="s">
        <v>1544</v>
      </c>
      <c r="R1795" t="s">
        <v>20866</v>
      </c>
      <c r="S1795">
        <v>20</v>
      </c>
      <c r="U1795" t="s">
        <v>20909</v>
      </c>
      <c r="Z1795" t="s">
        <v>20910</v>
      </c>
      <c r="AA1795" t="s">
        <v>20911</v>
      </c>
      <c r="AB1795">
        <v>9030</v>
      </c>
      <c r="AC1795">
        <v>7525</v>
      </c>
      <c r="AD1795" t="s">
        <v>3841</v>
      </c>
      <c r="AE1795">
        <v>0</v>
      </c>
      <c r="AF1795">
        <v>0</v>
      </c>
      <c r="AG1795" t="s">
        <v>20912</v>
      </c>
      <c r="AH1795" t="s">
        <v>20913</v>
      </c>
      <c r="AI1795" t="s">
        <v>20914</v>
      </c>
      <c r="AJ1795" t="s">
        <v>20915</v>
      </c>
      <c r="AK1795" t="s">
        <v>20916</v>
      </c>
      <c r="AL1795" t="s">
        <v>20917</v>
      </c>
      <c r="AM1795" t="s">
        <v>20918</v>
      </c>
      <c r="AN1795" t="s">
        <v>20919</v>
      </c>
      <c r="AO1795" t="s">
        <v>20920</v>
      </c>
      <c r="AP1795" t="s">
        <v>20921</v>
      </c>
      <c r="AQ1795" t="s">
        <v>20922</v>
      </c>
      <c r="AR1795" t="s">
        <v>20923</v>
      </c>
      <c r="AS1795" t="s">
        <v>20924</v>
      </c>
      <c r="AT1795" t="s">
        <v>20925</v>
      </c>
      <c r="AU1795" t="s">
        <v>20926</v>
      </c>
      <c r="AV1795" t="s">
        <v>20927</v>
      </c>
      <c r="AW1795" t="s">
        <v>20928</v>
      </c>
      <c r="AX1795" t="s">
        <v>20929</v>
      </c>
    </row>
    <row r="1796" spans="1:53" x14ac:dyDescent="0.3">
      <c r="A1796" t="s">
        <v>20930</v>
      </c>
      <c r="B1796" t="str">
        <f>"0002892.179"</f>
        <v>0002892.179</v>
      </c>
      <c r="C1796" t="s">
        <v>20865</v>
      </c>
      <c r="D1796" t="s">
        <v>1050</v>
      </c>
      <c r="E1796">
        <v>1360</v>
      </c>
      <c r="F1796">
        <v>780</v>
      </c>
      <c r="G1796">
        <v>60</v>
      </c>
      <c r="I1796">
        <v>130</v>
      </c>
      <c r="J1796">
        <v>75</v>
      </c>
      <c r="K1796">
        <v>0</v>
      </c>
      <c r="L1796">
        <v>25</v>
      </c>
      <c r="M1796">
        <v>23.8</v>
      </c>
      <c r="O1796">
        <v>4670130109056</v>
      </c>
      <c r="Q1796" t="s">
        <v>1544</v>
      </c>
      <c r="R1796" t="s">
        <v>20866</v>
      </c>
      <c r="S1796">
        <v>20</v>
      </c>
      <c r="U1796" t="s">
        <v>20931</v>
      </c>
      <c r="Z1796" t="s">
        <v>20932</v>
      </c>
      <c r="AA1796" t="s">
        <v>20933</v>
      </c>
      <c r="AB1796">
        <v>4200</v>
      </c>
      <c r="AC1796">
        <v>3500</v>
      </c>
      <c r="AD1796" t="s">
        <v>3841</v>
      </c>
      <c r="AE1796">
        <v>0</v>
      </c>
      <c r="AF1796">
        <v>0</v>
      </c>
      <c r="AG1796" t="s">
        <v>20934</v>
      </c>
      <c r="AH1796" t="s">
        <v>20935</v>
      </c>
      <c r="AI1796" t="s">
        <v>20936</v>
      </c>
      <c r="AJ1796" t="s">
        <v>20937</v>
      </c>
      <c r="AK1796" t="s">
        <v>20938</v>
      </c>
      <c r="AL1796" t="s">
        <v>20939</v>
      </c>
      <c r="AM1796" t="s">
        <v>20940</v>
      </c>
      <c r="AN1796" t="s">
        <v>20941</v>
      </c>
      <c r="AO1796" t="s">
        <v>20942</v>
      </c>
      <c r="AP1796" t="s">
        <v>20943</v>
      </c>
      <c r="AQ1796" t="s">
        <v>20944</v>
      </c>
      <c r="AR1796" t="s">
        <v>20945</v>
      </c>
      <c r="AS1796" t="s">
        <v>20946</v>
      </c>
      <c r="AT1796" t="s">
        <v>20947</v>
      </c>
      <c r="AU1796" t="s">
        <v>20948</v>
      </c>
      <c r="AV1796" t="s">
        <v>20949</v>
      </c>
    </row>
    <row r="1797" spans="1:53" x14ac:dyDescent="0.3">
      <c r="A1797" t="s">
        <v>20950</v>
      </c>
      <c r="B1797" t="str">
        <f>"0002894.179"</f>
        <v>0002894.179</v>
      </c>
      <c r="C1797" t="s">
        <v>20865</v>
      </c>
      <c r="D1797" t="s">
        <v>1050</v>
      </c>
      <c r="E1797">
        <v>1550</v>
      </c>
      <c r="F1797">
        <v>780</v>
      </c>
      <c r="G1797">
        <v>60</v>
      </c>
      <c r="I1797">
        <v>150</v>
      </c>
      <c r="J1797">
        <v>75</v>
      </c>
      <c r="K1797">
        <v>0</v>
      </c>
      <c r="L1797" s="1">
        <v>45897</v>
      </c>
      <c r="M1797">
        <v>27.5</v>
      </c>
      <c r="O1797">
        <v>4670130109131</v>
      </c>
      <c r="Q1797" t="s">
        <v>1544</v>
      </c>
      <c r="R1797" t="s">
        <v>20866</v>
      </c>
      <c r="S1797">
        <v>20</v>
      </c>
      <c r="U1797" t="s">
        <v>20951</v>
      </c>
      <c r="Z1797" t="s">
        <v>20952</v>
      </c>
      <c r="AA1797" t="s">
        <v>20953</v>
      </c>
      <c r="AB1797">
        <v>4550</v>
      </c>
      <c r="AC1797">
        <v>3792</v>
      </c>
      <c r="AD1797" t="s">
        <v>3841</v>
      </c>
      <c r="AE1797">
        <v>0</v>
      </c>
      <c r="AF1797">
        <v>0</v>
      </c>
      <c r="AG1797" t="s">
        <v>20954</v>
      </c>
      <c r="AH1797" t="s">
        <v>20955</v>
      </c>
      <c r="AI1797" t="s">
        <v>20956</v>
      </c>
      <c r="AJ1797" t="s">
        <v>20957</v>
      </c>
      <c r="AK1797" t="s">
        <v>20958</v>
      </c>
      <c r="AL1797" t="s">
        <v>20959</v>
      </c>
      <c r="AM1797" t="s">
        <v>20960</v>
      </c>
      <c r="AN1797" t="s">
        <v>20961</v>
      </c>
      <c r="AO1797" t="s">
        <v>20962</v>
      </c>
      <c r="AP1797" t="s">
        <v>20963</v>
      </c>
      <c r="AQ1797" t="s">
        <v>20964</v>
      </c>
      <c r="AR1797" t="s">
        <v>20965</v>
      </c>
      <c r="AS1797" t="s">
        <v>20966</v>
      </c>
      <c r="AT1797" t="s">
        <v>20967</v>
      </c>
      <c r="AU1797" t="s">
        <v>20968</v>
      </c>
      <c r="AV1797" t="s">
        <v>20969</v>
      </c>
    </row>
    <row r="1798" spans="1:53" x14ac:dyDescent="0.3">
      <c r="A1798" t="s">
        <v>20970</v>
      </c>
      <c r="B1798" t="str">
        <f>"0002914"</f>
        <v>0002914</v>
      </c>
      <c r="C1798" t="s">
        <v>5036</v>
      </c>
      <c r="D1798" t="s">
        <v>16694</v>
      </c>
      <c r="E1798">
        <v>890</v>
      </c>
      <c r="F1798">
        <v>710</v>
      </c>
      <c r="G1798">
        <v>640</v>
      </c>
      <c r="I1798">
        <v>67</v>
      </c>
      <c r="J1798">
        <v>120</v>
      </c>
      <c r="K1798">
        <v>0</v>
      </c>
      <c r="L1798" s="1">
        <v>45928</v>
      </c>
      <c r="M1798">
        <v>26.4</v>
      </c>
      <c r="O1798">
        <v>4670130109988</v>
      </c>
      <c r="Q1798" t="s">
        <v>1544</v>
      </c>
      <c r="S1798">
        <v>20</v>
      </c>
      <c r="U1798" t="s">
        <v>20971</v>
      </c>
      <c r="Z1798" t="s">
        <v>20972</v>
      </c>
      <c r="AA1798" t="s">
        <v>20973</v>
      </c>
      <c r="AB1798">
        <v>79000</v>
      </c>
      <c r="AC1798">
        <v>65833</v>
      </c>
      <c r="AD1798" t="s">
        <v>20974</v>
      </c>
      <c r="AE1798">
        <v>0</v>
      </c>
      <c r="AF1798">
        <v>0</v>
      </c>
      <c r="AG1798" t="s">
        <v>20975</v>
      </c>
      <c r="AH1798" t="s">
        <v>20976</v>
      </c>
      <c r="AI1798" t="s">
        <v>20977</v>
      </c>
      <c r="AJ1798" t="s">
        <v>20978</v>
      </c>
      <c r="AK1798" t="s">
        <v>20979</v>
      </c>
      <c r="AL1798" t="s">
        <v>20980</v>
      </c>
      <c r="AM1798" t="s">
        <v>20981</v>
      </c>
      <c r="AN1798" t="s">
        <v>20982</v>
      </c>
    </row>
    <row r="1799" spans="1:53" x14ac:dyDescent="0.3">
      <c r="A1799" t="s">
        <v>20983</v>
      </c>
      <c r="B1799" t="str">
        <f>"0002832"</f>
        <v>0002832</v>
      </c>
      <c r="C1799" t="s">
        <v>1669</v>
      </c>
      <c r="E1799">
        <v>890</v>
      </c>
      <c r="F1799">
        <v>710</v>
      </c>
      <c r="G1799">
        <v>640</v>
      </c>
      <c r="I1799">
        <v>67</v>
      </c>
      <c r="J1799">
        <v>120</v>
      </c>
      <c r="K1799">
        <v>0</v>
      </c>
      <c r="L1799" s="1">
        <v>45928</v>
      </c>
      <c r="M1799">
        <v>26.4</v>
      </c>
      <c r="O1799">
        <v>4670130107502</v>
      </c>
      <c r="Q1799" t="s">
        <v>1544</v>
      </c>
      <c r="S1799">
        <v>20</v>
      </c>
      <c r="U1799" t="s">
        <v>20984</v>
      </c>
      <c r="Z1799" t="s">
        <v>20985</v>
      </c>
      <c r="AA1799" t="s">
        <v>20986</v>
      </c>
      <c r="AB1799">
        <v>59232</v>
      </c>
      <c r="AC1799">
        <v>49360</v>
      </c>
      <c r="AD1799" t="s">
        <v>20974</v>
      </c>
      <c r="AE1799">
        <v>0</v>
      </c>
      <c r="AF1799">
        <v>101</v>
      </c>
      <c r="AG1799" t="s">
        <v>20987</v>
      </c>
      <c r="AH1799" t="s">
        <v>20988</v>
      </c>
      <c r="AI1799" t="s">
        <v>20989</v>
      </c>
      <c r="AJ1799" t="s">
        <v>20990</v>
      </c>
      <c r="AK1799" t="s">
        <v>20991</v>
      </c>
      <c r="AL1799" t="s">
        <v>20992</v>
      </c>
      <c r="AM1799" t="s">
        <v>20993</v>
      </c>
      <c r="AN1799" t="s">
        <v>20994</v>
      </c>
      <c r="AO1799" t="s">
        <v>20995</v>
      </c>
      <c r="AP1799" t="s">
        <v>20996</v>
      </c>
      <c r="AQ1799" t="s">
        <v>20997</v>
      </c>
      <c r="AR1799" t="s">
        <v>20998</v>
      </c>
      <c r="AS1799" t="s">
        <v>20999</v>
      </c>
      <c r="AT1799" t="s">
        <v>21000</v>
      </c>
      <c r="AU1799" t="s">
        <v>21001</v>
      </c>
    </row>
    <row r="1800" spans="1:53" x14ac:dyDescent="0.3">
      <c r="A1800" t="s">
        <v>21002</v>
      </c>
      <c r="B1800" t="str">
        <f>"0002886.179"</f>
        <v>0002886.179</v>
      </c>
      <c r="C1800" t="s">
        <v>20865</v>
      </c>
      <c r="D1800" t="s">
        <v>1050</v>
      </c>
      <c r="E1800">
        <v>1150</v>
      </c>
      <c r="F1800">
        <v>725</v>
      </c>
      <c r="G1800">
        <v>60</v>
      </c>
      <c r="I1800">
        <v>110</v>
      </c>
      <c r="J1800">
        <v>70</v>
      </c>
      <c r="K1800">
        <v>0</v>
      </c>
      <c r="L1800">
        <v>19</v>
      </c>
      <c r="M1800">
        <v>18</v>
      </c>
      <c r="O1800">
        <v>4670130108813</v>
      </c>
      <c r="Q1800" t="s">
        <v>1544</v>
      </c>
      <c r="R1800" t="s">
        <v>20866</v>
      </c>
      <c r="S1800">
        <v>20</v>
      </c>
      <c r="U1800" t="s">
        <v>21003</v>
      </c>
      <c r="Z1800" t="s">
        <v>21004</v>
      </c>
      <c r="AA1800" t="s">
        <v>21005</v>
      </c>
      <c r="AB1800">
        <v>3350</v>
      </c>
      <c r="AC1800">
        <v>2792</v>
      </c>
      <c r="AD1800" t="s">
        <v>3841</v>
      </c>
      <c r="AE1800">
        <v>0</v>
      </c>
      <c r="AF1800">
        <v>0</v>
      </c>
      <c r="AG1800" t="s">
        <v>21006</v>
      </c>
      <c r="AH1800" t="s">
        <v>21007</v>
      </c>
      <c r="AI1800" t="s">
        <v>21008</v>
      </c>
      <c r="AJ1800" t="s">
        <v>21009</v>
      </c>
      <c r="AK1800" t="s">
        <v>21010</v>
      </c>
      <c r="AL1800" t="s">
        <v>21011</v>
      </c>
      <c r="AM1800" t="s">
        <v>21012</v>
      </c>
      <c r="AN1800" t="s">
        <v>21013</v>
      </c>
      <c r="AO1800" t="s">
        <v>21014</v>
      </c>
      <c r="AP1800" t="s">
        <v>21015</v>
      </c>
    </row>
    <row r="1801" spans="1:53" x14ac:dyDescent="0.3">
      <c r="A1801" t="s">
        <v>21016</v>
      </c>
      <c r="B1801" t="str">
        <f>"0002893.179"</f>
        <v>0002893.179</v>
      </c>
      <c r="C1801" t="s">
        <v>20865</v>
      </c>
      <c r="D1801" t="s">
        <v>1050</v>
      </c>
      <c r="E1801">
        <v>1400</v>
      </c>
      <c r="F1801">
        <v>780</v>
      </c>
      <c r="G1801">
        <v>60</v>
      </c>
      <c r="I1801">
        <v>135</v>
      </c>
      <c r="J1801">
        <v>75</v>
      </c>
      <c r="K1801">
        <v>0</v>
      </c>
      <c r="L1801" t="s">
        <v>21017</v>
      </c>
      <c r="M1801">
        <v>24.8</v>
      </c>
      <c r="O1801">
        <v>4670130109094</v>
      </c>
      <c r="Q1801" t="s">
        <v>1544</v>
      </c>
      <c r="R1801" t="s">
        <v>20866</v>
      </c>
      <c r="S1801">
        <v>20</v>
      </c>
      <c r="U1801" t="s">
        <v>21018</v>
      </c>
      <c r="Z1801" t="s">
        <v>21019</v>
      </c>
      <c r="AA1801" t="s">
        <v>21020</v>
      </c>
      <c r="AB1801">
        <v>4250</v>
      </c>
      <c r="AC1801">
        <v>3542</v>
      </c>
      <c r="AD1801" t="s">
        <v>3841</v>
      </c>
      <c r="AE1801">
        <v>0</v>
      </c>
      <c r="AF1801">
        <v>0</v>
      </c>
      <c r="AG1801" t="s">
        <v>21021</v>
      </c>
      <c r="AH1801" t="s">
        <v>21022</v>
      </c>
      <c r="AI1801" t="s">
        <v>21023</v>
      </c>
      <c r="AJ1801" t="s">
        <v>21024</v>
      </c>
      <c r="AK1801" t="s">
        <v>21025</v>
      </c>
      <c r="AL1801" t="s">
        <v>21026</v>
      </c>
      <c r="AM1801" t="s">
        <v>21027</v>
      </c>
      <c r="AN1801" t="s">
        <v>21028</v>
      </c>
      <c r="AO1801" t="s">
        <v>21029</v>
      </c>
      <c r="AP1801" t="s">
        <v>21030</v>
      </c>
    </row>
    <row r="1802" spans="1:53" x14ac:dyDescent="0.3">
      <c r="A1802" t="s">
        <v>21031</v>
      </c>
      <c r="B1802" t="str">
        <f>"0002895.179"</f>
        <v>0002895.179</v>
      </c>
      <c r="C1802" t="s">
        <v>20865</v>
      </c>
      <c r="D1802" t="s">
        <v>1050</v>
      </c>
      <c r="E1802">
        <v>1550</v>
      </c>
      <c r="F1802">
        <v>750</v>
      </c>
      <c r="G1802">
        <v>90</v>
      </c>
      <c r="I1802">
        <v>150</v>
      </c>
      <c r="J1802">
        <v>75</v>
      </c>
      <c r="K1802">
        <v>0</v>
      </c>
      <c r="L1802" t="s">
        <v>21032</v>
      </c>
      <c r="M1802">
        <v>50</v>
      </c>
      <c r="O1802">
        <v>4670130109186</v>
      </c>
      <c r="Q1802" t="s">
        <v>1544</v>
      </c>
      <c r="R1802" t="s">
        <v>20866</v>
      </c>
      <c r="S1802">
        <v>20</v>
      </c>
      <c r="U1802" t="s">
        <v>21033</v>
      </c>
      <c r="Z1802" t="s">
        <v>21034</v>
      </c>
      <c r="AA1802" t="s">
        <v>21035</v>
      </c>
      <c r="AB1802">
        <v>11650</v>
      </c>
      <c r="AC1802">
        <v>9708</v>
      </c>
      <c r="AD1802" t="s">
        <v>3841</v>
      </c>
      <c r="AE1802">
        <v>0</v>
      </c>
      <c r="AF1802">
        <v>0</v>
      </c>
      <c r="AG1802" t="s">
        <v>21036</v>
      </c>
      <c r="AH1802" t="s">
        <v>21037</v>
      </c>
      <c r="AI1802" t="s">
        <v>21038</v>
      </c>
      <c r="AJ1802" t="s">
        <v>21039</v>
      </c>
      <c r="AK1802" t="s">
        <v>21040</v>
      </c>
      <c r="AL1802" t="s">
        <v>21041</v>
      </c>
      <c r="AM1802" t="s">
        <v>21042</v>
      </c>
      <c r="AN1802" t="s">
        <v>21043</v>
      </c>
      <c r="AO1802" t="s">
        <v>21044</v>
      </c>
      <c r="AP1802" t="s">
        <v>21045</v>
      </c>
      <c r="AQ1802" t="s">
        <v>21046</v>
      </c>
      <c r="AR1802" t="s">
        <v>21047</v>
      </c>
    </row>
    <row r="1803" spans="1:53" x14ac:dyDescent="0.3">
      <c r="A1803" t="s">
        <v>21048</v>
      </c>
      <c r="B1803" t="str">
        <f>"0002896.179"</f>
        <v>0002896.179</v>
      </c>
      <c r="C1803" t="s">
        <v>20865</v>
      </c>
      <c r="D1803" t="s">
        <v>1050</v>
      </c>
      <c r="E1803">
        <v>850</v>
      </c>
      <c r="F1803">
        <v>640</v>
      </c>
      <c r="G1803">
        <v>90</v>
      </c>
      <c r="I1803">
        <v>80</v>
      </c>
      <c r="J1803">
        <v>75</v>
      </c>
      <c r="K1803">
        <v>0</v>
      </c>
      <c r="L1803">
        <v>22</v>
      </c>
      <c r="M1803">
        <v>21</v>
      </c>
      <c r="O1803">
        <v>4670130109223</v>
      </c>
      <c r="Q1803" t="s">
        <v>1544</v>
      </c>
      <c r="R1803" t="s">
        <v>20866</v>
      </c>
      <c r="S1803">
        <v>20</v>
      </c>
      <c r="U1803" t="s">
        <v>21049</v>
      </c>
      <c r="Z1803" t="s">
        <v>21050</v>
      </c>
      <c r="AA1803" t="s">
        <v>21051</v>
      </c>
      <c r="AB1803">
        <v>4900</v>
      </c>
      <c r="AC1803">
        <v>4083</v>
      </c>
      <c r="AD1803" t="s">
        <v>3841</v>
      </c>
      <c r="AE1803">
        <v>0</v>
      </c>
      <c r="AF1803">
        <v>0</v>
      </c>
      <c r="AG1803" t="s">
        <v>21052</v>
      </c>
      <c r="AH1803" t="s">
        <v>21053</v>
      </c>
      <c r="AI1803" t="s">
        <v>21054</v>
      </c>
      <c r="AJ1803" t="s">
        <v>21055</v>
      </c>
      <c r="AK1803" t="s">
        <v>21056</v>
      </c>
      <c r="AL1803" t="s">
        <v>21057</v>
      </c>
      <c r="AM1803" t="s">
        <v>21058</v>
      </c>
      <c r="AN1803" t="s">
        <v>21059</v>
      </c>
      <c r="AO1803" t="s">
        <v>21060</v>
      </c>
      <c r="AP1803" t="s">
        <v>21061</v>
      </c>
      <c r="AQ1803" t="s">
        <v>21062</v>
      </c>
    </row>
    <row r="1804" spans="1:53" x14ac:dyDescent="0.3">
      <c r="A1804" t="s">
        <v>21063</v>
      </c>
      <c r="B1804" t="str">
        <f>"0002897.179"</f>
        <v>0002897.179</v>
      </c>
      <c r="C1804" t="s">
        <v>20865</v>
      </c>
      <c r="D1804" t="s">
        <v>1050</v>
      </c>
      <c r="E1804">
        <v>850</v>
      </c>
      <c r="F1804">
        <v>640</v>
      </c>
      <c r="G1804">
        <v>100</v>
      </c>
      <c r="I1804">
        <v>80</v>
      </c>
      <c r="J1804">
        <v>70</v>
      </c>
      <c r="K1804">
        <v>0</v>
      </c>
      <c r="L1804" s="1">
        <v>45923</v>
      </c>
      <c r="M1804">
        <v>22.7</v>
      </c>
      <c r="O1804">
        <v>4670130109261</v>
      </c>
      <c r="Q1804" t="s">
        <v>1544</v>
      </c>
      <c r="R1804" t="s">
        <v>20866</v>
      </c>
      <c r="S1804">
        <v>20</v>
      </c>
      <c r="U1804" t="s">
        <v>21064</v>
      </c>
      <c r="Z1804" t="s">
        <v>21065</v>
      </c>
      <c r="AA1804" t="s">
        <v>21066</v>
      </c>
      <c r="AB1804">
        <v>5070</v>
      </c>
      <c r="AC1804">
        <v>4225</v>
      </c>
      <c r="AD1804" t="s">
        <v>3841</v>
      </c>
      <c r="AE1804">
        <v>0</v>
      </c>
      <c r="AF1804">
        <v>0</v>
      </c>
      <c r="AG1804" t="s">
        <v>21067</v>
      </c>
      <c r="AH1804" t="s">
        <v>21068</v>
      </c>
      <c r="AI1804" t="s">
        <v>21069</v>
      </c>
      <c r="AJ1804" t="s">
        <v>21070</v>
      </c>
      <c r="AK1804" t="s">
        <v>21071</v>
      </c>
      <c r="AL1804" t="s">
        <v>21072</v>
      </c>
      <c r="AM1804" t="s">
        <v>21073</v>
      </c>
      <c r="AN1804" t="s">
        <v>21074</v>
      </c>
      <c r="AO1804" t="s">
        <v>21075</v>
      </c>
    </row>
    <row r="1805" spans="1:53" x14ac:dyDescent="0.3">
      <c r="A1805" t="s">
        <v>21076</v>
      </c>
      <c r="B1805" t="str">
        <f>"0002898.179"</f>
        <v>0002898.179</v>
      </c>
      <c r="C1805" t="s">
        <v>20865</v>
      </c>
      <c r="D1805" t="s">
        <v>1050</v>
      </c>
      <c r="E1805">
        <v>1650</v>
      </c>
      <c r="F1805">
        <v>1050</v>
      </c>
      <c r="G1805">
        <v>60</v>
      </c>
      <c r="I1805">
        <v>160</v>
      </c>
      <c r="J1805">
        <v>75</v>
      </c>
      <c r="K1805">
        <v>0</v>
      </c>
      <c r="L1805" t="s">
        <v>21077</v>
      </c>
      <c r="M1805">
        <v>36</v>
      </c>
      <c r="O1805">
        <v>4670130109308</v>
      </c>
      <c r="Q1805" t="s">
        <v>1544</v>
      </c>
      <c r="R1805" t="s">
        <v>20866</v>
      </c>
      <c r="S1805">
        <v>20</v>
      </c>
      <c r="U1805" t="s">
        <v>21078</v>
      </c>
      <c r="Z1805" t="s">
        <v>21079</v>
      </c>
      <c r="AA1805" t="s">
        <v>21080</v>
      </c>
      <c r="AB1805">
        <v>6000</v>
      </c>
      <c r="AC1805">
        <v>5000</v>
      </c>
      <c r="AD1805" t="s">
        <v>3841</v>
      </c>
      <c r="AE1805">
        <v>0</v>
      </c>
      <c r="AF1805">
        <v>0</v>
      </c>
      <c r="AG1805" t="s">
        <v>21081</v>
      </c>
      <c r="AH1805" t="s">
        <v>21082</v>
      </c>
      <c r="AI1805" t="s">
        <v>21083</v>
      </c>
      <c r="AJ1805" t="s">
        <v>21084</v>
      </c>
      <c r="AK1805" t="s">
        <v>21085</v>
      </c>
      <c r="AL1805" t="s">
        <v>21086</v>
      </c>
      <c r="AM1805" t="s">
        <v>21087</v>
      </c>
      <c r="AN1805" t="s">
        <v>21088</v>
      </c>
      <c r="AO1805" t="s">
        <v>21089</v>
      </c>
    </row>
    <row r="1806" spans="1:53" x14ac:dyDescent="0.3">
      <c r="A1806" t="s">
        <v>21090</v>
      </c>
      <c r="B1806" t="str">
        <f>"0002899.179"</f>
        <v>0002899.179</v>
      </c>
      <c r="C1806" t="s">
        <v>20865</v>
      </c>
      <c r="D1806" t="s">
        <v>1050</v>
      </c>
      <c r="E1806">
        <v>1650</v>
      </c>
      <c r="F1806">
        <v>1020</v>
      </c>
      <c r="G1806">
        <v>55</v>
      </c>
      <c r="I1806">
        <v>160</v>
      </c>
      <c r="J1806">
        <v>75</v>
      </c>
      <c r="K1806">
        <v>0</v>
      </c>
      <c r="L1806" t="s">
        <v>21091</v>
      </c>
      <c r="M1806">
        <v>46</v>
      </c>
      <c r="O1806">
        <v>4670130109346</v>
      </c>
      <c r="Q1806" t="s">
        <v>1544</v>
      </c>
      <c r="S1806">
        <v>20</v>
      </c>
      <c r="U1806" t="s">
        <v>21092</v>
      </c>
      <c r="Z1806" t="s">
        <v>21093</v>
      </c>
      <c r="AA1806" t="s">
        <v>21094</v>
      </c>
      <c r="AB1806">
        <v>13755</v>
      </c>
      <c r="AC1806">
        <v>11463</v>
      </c>
      <c r="AD1806" t="s">
        <v>3841</v>
      </c>
      <c r="AE1806">
        <v>0</v>
      </c>
      <c r="AF1806">
        <v>0</v>
      </c>
      <c r="AG1806" t="s">
        <v>21095</v>
      </c>
      <c r="AH1806" t="s">
        <v>21096</v>
      </c>
      <c r="AI1806" t="s">
        <v>21097</v>
      </c>
      <c r="AJ1806" t="s">
        <v>21098</v>
      </c>
      <c r="AK1806" t="s">
        <v>21099</v>
      </c>
      <c r="AL1806" t="s">
        <v>21100</v>
      </c>
      <c r="AM1806" t="s">
        <v>21101</v>
      </c>
      <c r="AN1806" t="s">
        <v>21102</v>
      </c>
      <c r="AO1806" t="s">
        <v>21103</v>
      </c>
      <c r="AP1806" t="s">
        <v>21104</v>
      </c>
      <c r="AQ1806" t="s">
        <v>21105</v>
      </c>
    </row>
    <row r="1807" spans="1:53" x14ac:dyDescent="0.3">
      <c r="A1807" t="s">
        <v>21106</v>
      </c>
      <c r="B1807" t="str">
        <f>"0002900.179"</f>
        <v>0002900.179</v>
      </c>
      <c r="C1807" t="s">
        <v>20865</v>
      </c>
      <c r="D1807" t="s">
        <v>1050</v>
      </c>
      <c r="E1807">
        <v>2010</v>
      </c>
      <c r="F1807">
        <v>485</v>
      </c>
      <c r="G1807">
        <v>80</v>
      </c>
      <c r="I1807">
        <v>45</v>
      </c>
      <c r="J1807">
        <v>200</v>
      </c>
      <c r="K1807">
        <v>0</v>
      </c>
      <c r="L1807" t="s">
        <v>21107</v>
      </c>
      <c r="M1807">
        <v>30</v>
      </c>
      <c r="O1807">
        <v>4670130109384</v>
      </c>
      <c r="Q1807" t="s">
        <v>1544</v>
      </c>
      <c r="R1807" t="s">
        <v>20866</v>
      </c>
      <c r="S1807">
        <v>20</v>
      </c>
      <c r="U1807" t="s">
        <v>21108</v>
      </c>
      <c r="Z1807" t="s">
        <v>21109</v>
      </c>
      <c r="AA1807" t="s">
        <v>21110</v>
      </c>
      <c r="AB1807">
        <v>6945</v>
      </c>
      <c r="AC1807">
        <v>5788</v>
      </c>
      <c r="AD1807" t="s">
        <v>1539</v>
      </c>
      <c r="AE1807">
        <v>0</v>
      </c>
      <c r="AF1807">
        <v>0</v>
      </c>
      <c r="AG1807" t="s">
        <v>21111</v>
      </c>
      <c r="AH1807" t="s">
        <v>21112</v>
      </c>
      <c r="AI1807" t="s">
        <v>21113</v>
      </c>
      <c r="AJ1807" t="s">
        <v>21114</v>
      </c>
      <c r="AK1807" t="s">
        <v>21115</v>
      </c>
      <c r="AL1807" t="s">
        <v>21116</v>
      </c>
      <c r="AM1807" t="s">
        <v>21117</v>
      </c>
      <c r="AN1807" t="s">
        <v>21118</v>
      </c>
      <c r="AO1807" t="s">
        <v>21119</v>
      </c>
      <c r="AP1807" t="s">
        <v>21120</v>
      </c>
    </row>
    <row r="1808" spans="1:53" x14ac:dyDescent="0.3">
      <c r="A1808" t="s">
        <v>21121</v>
      </c>
      <c r="B1808" t="str">
        <f>"0002901.179"</f>
        <v>0002901.179</v>
      </c>
      <c r="C1808" t="s">
        <v>20865</v>
      </c>
      <c r="D1808" t="s">
        <v>1050</v>
      </c>
      <c r="E1808">
        <v>2010</v>
      </c>
      <c r="F1808">
        <v>435</v>
      </c>
      <c r="G1808">
        <v>120</v>
      </c>
      <c r="I1808">
        <v>80</v>
      </c>
      <c r="J1808">
        <v>200</v>
      </c>
      <c r="K1808">
        <v>0</v>
      </c>
      <c r="L1808">
        <v>46</v>
      </c>
      <c r="M1808">
        <v>44</v>
      </c>
      <c r="O1808">
        <v>4670130109421</v>
      </c>
      <c r="Q1808" t="s">
        <v>1544</v>
      </c>
      <c r="R1808" t="s">
        <v>20866</v>
      </c>
      <c r="S1808">
        <v>20</v>
      </c>
      <c r="U1808" t="s">
        <v>21122</v>
      </c>
      <c r="Z1808" t="s">
        <v>21123</v>
      </c>
      <c r="AA1808" t="s">
        <v>21124</v>
      </c>
      <c r="AB1808">
        <v>9193</v>
      </c>
      <c r="AC1808">
        <v>7661</v>
      </c>
      <c r="AD1808" t="s">
        <v>1539</v>
      </c>
      <c r="AE1808">
        <v>0</v>
      </c>
      <c r="AF1808">
        <v>0</v>
      </c>
      <c r="AG1808" t="s">
        <v>21125</v>
      </c>
      <c r="AH1808" t="s">
        <v>21126</v>
      </c>
      <c r="AI1808" t="s">
        <v>21127</v>
      </c>
      <c r="AJ1808" t="s">
        <v>21128</v>
      </c>
      <c r="AK1808" t="s">
        <v>21129</v>
      </c>
      <c r="AL1808" t="s">
        <v>21130</v>
      </c>
      <c r="AM1808" t="s">
        <v>21131</v>
      </c>
      <c r="AN1808" t="s">
        <v>21132</v>
      </c>
      <c r="AO1808" t="s">
        <v>21133</v>
      </c>
      <c r="AP1808" t="s">
        <v>21134</v>
      </c>
      <c r="AQ1808" t="s">
        <v>21135</v>
      </c>
      <c r="AR1808" t="s">
        <v>21136</v>
      </c>
      <c r="AS1808" t="s">
        <v>21137</v>
      </c>
      <c r="AT1808" t="s">
        <v>21138</v>
      </c>
      <c r="AU1808" t="s">
        <v>21139</v>
      </c>
      <c r="AV1808" t="s">
        <v>21140</v>
      </c>
      <c r="AW1808" t="s">
        <v>21141</v>
      </c>
      <c r="AX1808" t="s">
        <v>21142</v>
      </c>
      <c r="AY1808" t="s">
        <v>21143</v>
      </c>
      <c r="AZ1808" t="s">
        <v>21144</v>
      </c>
      <c r="BA1808" t="s">
        <v>21145</v>
      </c>
    </row>
    <row r="1809" spans="1:45" x14ac:dyDescent="0.3">
      <c r="A1809" t="s">
        <v>21146</v>
      </c>
      <c r="B1809" t="str">
        <f>"0002902.179"</f>
        <v>0002902.179</v>
      </c>
      <c r="C1809" t="s">
        <v>20865</v>
      </c>
      <c r="D1809" t="s">
        <v>1050</v>
      </c>
      <c r="E1809">
        <v>2010</v>
      </c>
      <c r="F1809">
        <v>410</v>
      </c>
      <c r="G1809">
        <v>95</v>
      </c>
      <c r="I1809">
        <v>80</v>
      </c>
      <c r="J1809">
        <v>200</v>
      </c>
      <c r="K1809">
        <v>0</v>
      </c>
      <c r="L1809" t="s">
        <v>21147</v>
      </c>
      <c r="M1809">
        <v>38</v>
      </c>
      <c r="O1809">
        <v>4670130109469</v>
      </c>
      <c r="Q1809" t="s">
        <v>1544</v>
      </c>
      <c r="R1809" t="s">
        <v>20866</v>
      </c>
      <c r="S1809">
        <v>20</v>
      </c>
      <c r="U1809" t="s">
        <v>21148</v>
      </c>
      <c r="Z1809" t="s">
        <v>21149</v>
      </c>
      <c r="AA1809" t="s">
        <v>21150</v>
      </c>
      <c r="AB1809">
        <v>7852</v>
      </c>
      <c r="AC1809">
        <v>6543</v>
      </c>
      <c r="AD1809" t="s">
        <v>1539</v>
      </c>
      <c r="AE1809">
        <v>0</v>
      </c>
      <c r="AF1809">
        <v>0</v>
      </c>
      <c r="AG1809" t="s">
        <v>21151</v>
      </c>
      <c r="AH1809" t="s">
        <v>21152</v>
      </c>
      <c r="AI1809" t="s">
        <v>21153</v>
      </c>
      <c r="AJ1809" t="s">
        <v>21154</v>
      </c>
      <c r="AK1809" t="s">
        <v>21155</v>
      </c>
      <c r="AL1809" t="s">
        <v>21156</v>
      </c>
      <c r="AM1809" t="s">
        <v>21157</v>
      </c>
      <c r="AN1809" t="s">
        <v>21158</v>
      </c>
      <c r="AO1809" t="s">
        <v>21159</v>
      </c>
      <c r="AP1809" t="s">
        <v>21160</v>
      </c>
    </row>
    <row r="1810" spans="1:45" x14ac:dyDescent="0.3">
      <c r="A1810" t="s">
        <v>21161</v>
      </c>
      <c r="B1810" t="str">
        <f>"0002903.179"</f>
        <v>0002903.179</v>
      </c>
      <c r="C1810" t="s">
        <v>20865</v>
      </c>
      <c r="D1810" t="s">
        <v>1050</v>
      </c>
      <c r="E1810">
        <v>1540</v>
      </c>
      <c r="F1810">
        <v>390</v>
      </c>
      <c r="G1810">
        <v>130</v>
      </c>
      <c r="I1810">
        <v>70</v>
      </c>
      <c r="J1810">
        <v>150</v>
      </c>
      <c r="K1810">
        <v>0</v>
      </c>
      <c r="L1810" t="s">
        <v>21162</v>
      </c>
      <c r="M1810">
        <v>36</v>
      </c>
      <c r="O1810">
        <v>4670130109506</v>
      </c>
      <c r="Q1810" t="s">
        <v>1544</v>
      </c>
      <c r="R1810" t="s">
        <v>20866</v>
      </c>
      <c r="S1810">
        <v>20</v>
      </c>
      <c r="U1810" t="s">
        <v>21163</v>
      </c>
      <c r="Z1810" t="s">
        <v>21164</v>
      </c>
      <c r="AA1810" t="s">
        <v>21165</v>
      </c>
      <c r="AB1810">
        <v>7997</v>
      </c>
      <c r="AC1810">
        <v>6664</v>
      </c>
      <c r="AD1810" t="s">
        <v>1539</v>
      </c>
      <c r="AE1810">
        <v>0</v>
      </c>
      <c r="AF1810">
        <v>0</v>
      </c>
      <c r="AG1810" t="s">
        <v>21166</v>
      </c>
      <c r="AH1810" t="s">
        <v>21167</v>
      </c>
      <c r="AI1810" t="s">
        <v>21168</v>
      </c>
      <c r="AJ1810" t="s">
        <v>21169</v>
      </c>
      <c r="AK1810" t="s">
        <v>21170</v>
      </c>
      <c r="AL1810" t="s">
        <v>21171</v>
      </c>
      <c r="AM1810" t="s">
        <v>21172</v>
      </c>
      <c r="AN1810" t="s">
        <v>21173</v>
      </c>
      <c r="AO1810" t="s">
        <v>21174</v>
      </c>
      <c r="AP1810" t="s">
        <v>21175</v>
      </c>
    </row>
    <row r="1811" spans="1:45" x14ac:dyDescent="0.3">
      <c r="A1811" t="s">
        <v>21176</v>
      </c>
      <c r="B1811" t="str">
        <f>"0002904.179"</f>
        <v>0002904.179</v>
      </c>
      <c r="C1811" t="s">
        <v>20865</v>
      </c>
      <c r="D1811" t="s">
        <v>1050</v>
      </c>
      <c r="E1811">
        <v>1540</v>
      </c>
      <c r="F1811">
        <v>390</v>
      </c>
      <c r="G1811">
        <v>110</v>
      </c>
      <c r="I1811">
        <v>70</v>
      </c>
      <c r="J1811">
        <v>150</v>
      </c>
      <c r="K1811">
        <v>0</v>
      </c>
      <c r="L1811" t="s">
        <v>20908</v>
      </c>
      <c r="M1811">
        <v>34</v>
      </c>
      <c r="O1811">
        <v>4670130109544</v>
      </c>
      <c r="Q1811" t="s">
        <v>1544</v>
      </c>
      <c r="R1811" t="s">
        <v>20866</v>
      </c>
      <c r="S1811">
        <v>20</v>
      </c>
      <c r="U1811" t="s">
        <v>21163</v>
      </c>
      <c r="Z1811" t="s">
        <v>21177</v>
      </c>
      <c r="AA1811" t="s">
        <v>21178</v>
      </c>
      <c r="AB1811">
        <v>7664</v>
      </c>
      <c r="AC1811">
        <v>6387</v>
      </c>
      <c r="AD1811" t="s">
        <v>1539</v>
      </c>
      <c r="AE1811">
        <v>0</v>
      </c>
      <c r="AF1811">
        <v>0</v>
      </c>
      <c r="AG1811" t="s">
        <v>21179</v>
      </c>
      <c r="AH1811" t="s">
        <v>21180</v>
      </c>
      <c r="AI1811" t="s">
        <v>21181</v>
      </c>
      <c r="AJ1811" t="s">
        <v>21182</v>
      </c>
      <c r="AK1811" t="s">
        <v>21183</v>
      </c>
      <c r="AL1811" t="s">
        <v>21184</v>
      </c>
      <c r="AM1811" t="s">
        <v>21185</v>
      </c>
      <c r="AN1811" t="s">
        <v>21186</v>
      </c>
      <c r="AO1811" t="s">
        <v>21187</v>
      </c>
      <c r="AP1811" t="s">
        <v>21188</v>
      </c>
    </row>
    <row r="1812" spans="1:45" x14ac:dyDescent="0.3">
      <c r="A1812" t="s">
        <v>21189</v>
      </c>
      <c r="B1812" t="str">
        <f>"0002907.179"</f>
        <v>0002907.179</v>
      </c>
      <c r="C1812" t="s">
        <v>20865</v>
      </c>
      <c r="D1812" t="s">
        <v>1050</v>
      </c>
      <c r="E1812">
        <v>2010</v>
      </c>
      <c r="F1812">
        <v>535</v>
      </c>
      <c r="G1812">
        <v>115</v>
      </c>
      <c r="I1812">
        <v>70</v>
      </c>
      <c r="J1812">
        <v>200</v>
      </c>
      <c r="K1812">
        <v>0</v>
      </c>
      <c r="L1812" t="s">
        <v>21190</v>
      </c>
      <c r="M1812">
        <v>55</v>
      </c>
      <c r="O1812">
        <v>4670130109759</v>
      </c>
      <c r="Q1812" t="s">
        <v>1544</v>
      </c>
      <c r="R1812" t="s">
        <v>20866</v>
      </c>
      <c r="S1812">
        <v>20</v>
      </c>
      <c r="U1812" t="s">
        <v>21191</v>
      </c>
      <c r="Z1812" t="s">
        <v>21192</v>
      </c>
      <c r="AA1812" t="s">
        <v>21193</v>
      </c>
      <c r="AB1812">
        <v>9183</v>
      </c>
      <c r="AC1812">
        <v>7653</v>
      </c>
      <c r="AD1812" t="s">
        <v>2472</v>
      </c>
      <c r="AE1812">
        <v>0</v>
      </c>
      <c r="AF1812">
        <v>0</v>
      </c>
      <c r="AG1812" t="s">
        <v>21194</v>
      </c>
      <c r="AH1812" t="s">
        <v>21195</v>
      </c>
      <c r="AI1812" t="s">
        <v>21196</v>
      </c>
      <c r="AJ1812" t="s">
        <v>21197</v>
      </c>
      <c r="AK1812" t="s">
        <v>21198</v>
      </c>
      <c r="AL1812" t="s">
        <v>21199</v>
      </c>
      <c r="AM1812" t="s">
        <v>21200</v>
      </c>
      <c r="AN1812" t="s">
        <v>21201</v>
      </c>
      <c r="AO1812" t="s">
        <v>21202</v>
      </c>
      <c r="AP1812" t="s">
        <v>21203</v>
      </c>
    </row>
    <row r="1813" spans="1:45" x14ac:dyDescent="0.3">
      <c r="A1813" t="s">
        <v>21204</v>
      </c>
      <c r="B1813" t="str">
        <f>"0002908.179"</f>
        <v>0002908.179</v>
      </c>
      <c r="C1813" t="s">
        <v>20865</v>
      </c>
      <c r="D1813" t="s">
        <v>1050</v>
      </c>
      <c r="E1813">
        <v>2010</v>
      </c>
      <c r="F1813">
        <v>540</v>
      </c>
      <c r="G1813">
        <v>130</v>
      </c>
      <c r="I1813">
        <v>80</v>
      </c>
      <c r="J1813">
        <v>200</v>
      </c>
      <c r="K1813">
        <v>0</v>
      </c>
      <c r="L1813" t="s">
        <v>12603</v>
      </c>
      <c r="M1813">
        <v>73</v>
      </c>
      <c r="O1813">
        <v>4670130109797</v>
      </c>
      <c r="Q1813" t="s">
        <v>1544</v>
      </c>
      <c r="R1813" t="s">
        <v>20866</v>
      </c>
      <c r="S1813">
        <v>20</v>
      </c>
      <c r="U1813" t="s">
        <v>21205</v>
      </c>
      <c r="Z1813" t="s">
        <v>21206</v>
      </c>
      <c r="AA1813" t="s">
        <v>21207</v>
      </c>
      <c r="AB1813">
        <v>12186</v>
      </c>
      <c r="AC1813">
        <v>10155</v>
      </c>
      <c r="AD1813" t="s">
        <v>2472</v>
      </c>
      <c r="AE1813">
        <v>0</v>
      </c>
      <c r="AF1813">
        <v>0</v>
      </c>
      <c r="AG1813" t="s">
        <v>21208</v>
      </c>
      <c r="AH1813" t="s">
        <v>21209</v>
      </c>
      <c r="AI1813" t="s">
        <v>21210</v>
      </c>
      <c r="AJ1813" t="s">
        <v>21211</v>
      </c>
      <c r="AK1813" t="s">
        <v>21212</v>
      </c>
      <c r="AL1813" t="s">
        <v>21213</v>
      </c>
      <c r="AM1813" t="s">
        <v>21214</v>
      </c>
      <c r="AN1813" t="s">
        <v>21215</v>
      </c>
      <c r="AO1813" t="s">
        <v>21216</v>
      </c>
      <c r="AP1813" t="s">
        <v>21217</v>
      </c>
      <c r="AQ1813" t="s">
        <v>21218</v>
      </c>
      <c r="AR1813" t="s">
        <v>21219</v>
      </c>
      <c r="AS1813" t="s">
        <v>21220</v>
      </c>
    </row>
    <row r="1814" spans="1:45" x14ac:dyDescent="0.3">
      <c r="A1814" t="s">
        <v>21221</v>
      </c>
      <c r="B1814" t="str">
        <f>"0002910.179"</f>
        <v>0002910.179</v>
      </c>
      <c r="C1814" t="s">
        <v>20865</v>
      </c>
      <c r="D1814" t="s">
        <v>1050</v>
      </c>
      <c r="E1814">
        <v>2060</v>
      </c>
      <c r="F1814">
        <v>515</v>
      </c>
      <c r="G1814">
        <v>90</v>
      </c>
      <c r="I1814">
        <v>50</v>
      </c>
      <c r="J1814">
        <v>200</v>
      </c>
      <c r="K1814">
        <v>0</v>
      </c>
      <c r="L1814" t="s">
        <v>2517</v>
      </c>
      <c r="M1814">
        <v>50</v>
      </c>
      <c r="O1814">
        <v>4670130109711</v>
      </c>
      <c r="Q1814" t="s">
        <v>1544</v>
      </c>
      <c r="R1814" t="s">
        <v>20866</v>
      </c>
      <c r="S1814">
        <v>20</v>
      </c>
      <c r="U1814" t="s">
        <v>21222</v>
      </c>
      <c r="Z1814" t="s">
        <v>21223</v>
      </c>
      <c r="AA1814" t="s">
        <v>21224</v>
      </c>
      <c r="AB1814">
        <v>12020</v>
      </c>
      <c r="AC1814">
        <v>10017</v>
      </c>
      <c r="AD1814" t="s">
        <v>2472</v>
      </c>
      <c r="AE1814">
        <v>0</v>
      </c>
      <c r="AF1814">
        <v>0</v>
      </c>
      <c r="AG1814" t="s">
        <v>21225</v>
      </c>
      <c r="AH1814" t="s">
        <v>21226</v>
      </c>
      <c r="AI1814" t="s">
        <v>21227</v>
      </c>
      <c r="AJ1814" t="s">
        <v>21228</v>
      </c>
      <c r="AK1814" t="s">
        <v>21229</v>
      </c>
      <c r="AL1814" t="s">
        <v>21230</v>
      </c>
      <c r="AM1814" t="s">
        <v>21231</v>
      </c>
      <c r="AN1814" t="s">
        <v>21232</v>
      </c>
      <c r="AO1814" t="s">
        <v>21233</v>
      </c>
      <c r="AP1814" t="s">
        <v>21234</v>
      </c>
      <c r="AQ1814" t="s">
        <v>21235</v>
      </c>
    </row>
    <row r="1815" spans="1:45" x14ac:dyDescent="0.3">
      <c r="A1815" t="s">
        <v>21236</v>
      </c>
      <c r="B1815" t="str">
        <f>"0002911.179"</f>
        <v>0002911.179</v>
      </c>
      <c r="C1815" t="s">
        <v>20865</v>
      </c>
      <c r="D1815" t="s">
        <v>1050</v>
      </c>
      <c r="E1815">
        <v>2060</v>
      </c>
      <c r="F1815">
        <v>550</v>
      </c>
      <c r="G1815">
        <v>150</v>
      </c>
      <c r="I1815">
        <v>100</v>
      </c>
      <c r="J1815">
        <v>200</v>
      </c>
      <c r="K1815">
        <v>0</v>
      </c>
      <c r="L1815" t="s">
        <v>19186</v>
      </c>
      <c r="M1815">
        <v>77</v>
      </c>
      <c r="N1815">
        <v>0.5</v>
      </c>
      <c r="O1815">
        <v>4670130110137</v>
      </c>
      <c r="Q1815" t="s">
        <v>1544</v>
      </c>
      <c r="R1815" t="s">
        <v>20866</v>
      </c>
      <c r="S1815">
        <v>20</v>
      </c>
      <c r="U1815" t="s">
        <v>21237</v>
      </c>
      <c r="Z1815" t="s">
        <v>21238</v>
      </c>
      <c r="AA1815" t="s">
        <v>21239</v>
      </c>
      <c r="AB1815">
        <v>16700</v>
      </c>
      <c r="AC1815">
        <v>13917</v>
      </c>
      <c r="AD1815" t="s">
        <v>2472</v>
      </c>
      <c r="AE1815">
        <v>0</v>
      </c>
      <c r="AF1815">
        <v>0</v>
      </c>
      <c r="AG1815" t="s">
        <v>21240</v>
      </c>
      <c r="AH1815" t="s">
        <v>21241</v>
      </c>
      <c r="AI1815" t="s">
        <v>21242</v>
      </c>
      <c r="AJ1815" t="s">
        <v>21243</v>
      </c>
      <c r="AK1815" t="s">
        <v>21244</v>
      </c>
      <c r="AL1815" t="s">
        <v>21245</v>
      </c>
      <c r="AM1815" t="s">
        <v>21246</v>
      </c>
      <c r="AN1815" t="s">
        <v>21247</v>
      </c>
      <c r="AO1815" t="s">
        <v>21248</v>
      </c>
      <c r="AP1815" t="s">
        <v>21249</v>
      </c>
    </row>
    <row r="1816" spans="1:45" x14ac:dyDescent="0.3">
      <c r="A1816" t="s">
        <v>21250</v>
      </c>
      <c r="B1816" t="str">
        <f>"0002887.179"</f>
        <v>0002887.179</v>
      </c>
      <c r="C1816" t="s">
        <v>20865</v>
      </c>
      <c r="D1816" t="s">
        <v>1050</v>
      </c>
      <c r="E1816">
        <v>1060</v>
      </c>
      <c r="F1816">
        <v>780</v>
      </c>
      <c r="G1816">
        <v>60</v>
      </c>
      <c r="I1816">
        <v>100</v>
      </c>
      <c r="J1816">
        <v>75</v>
      </c>
      <c r="K1816">
        <v>0</v>
      </c>
      <c r="L1816" s="1">
        <v>45797</v>
      </c>
      <c r="M1816">
        <v>19</v>
      </c>
      <c r="O1816">
        <v>4670130108851</v>
      </c>
      <c r="Q1816" t="s">
        <v>1544</v>
      </c>
      <c r="R1816" t="s">
        <v>20866</v>
      </c>
      <c r="S1816">
        <v>20</v>
      </c>
      <c r="Z1816" t="s">
        <v>21251</v>
      </c>
      <c r="AA1816" t="s">
        <v>21252</v>
      </c>
      <c r="AB1816">
        <v>3278</v>
      </c>
      <c r="AC1816">
        <v>2732</v>
      </c>
      <c r="AD1816" t="s">
        <v>3841</v>
      </c>
      <c r="AE1816">
        <v>0</v>
      </c>
      <c r="AF1816">
        <v>0</v>
      </c>
      <c r="AG1816" t="s">
        <v>21253</v>
      </c>
      <c r="AH1816" t="s">
        <v>21254</v>
      </c>
      <c r="AI1816" t="s">
        <v>21255</v>
      </c>
      <c r="AJ1816" t="s">
        <v>21256</v>
      </c>
      <c r="AK1816" t="s">
        <v>21257</v>
      </c>
      <c r="AL1816" t="s">
        <v>21258</v>
      </c>
      <c r="AM1816" t="s">
        <v>21259</v>
      </c>
      <c r="AN1816" t="s">
        <v>21260</v>
      </c>
      <c r="AO1816" t="s">
        <v>21261</v>
      </c>
    </row>
    <row r="1817" spans="1:45" x14ac:dyDescent="0.3">
      <c r="A1817" t="s">
        <v>21262</v>
      </c>
      <c r="B1817" t="str">
        <f>"0002889.9"</f>
        <v>0002889.9</v>
      </c>
      <c r="C1817" t="s">
        <v>304</v>
      </c>
      <c r="D1817" t="s">
        <v>1050</v>
      </c>
      <c r="E1817">
        <v>1250</v>
      </c>
      <c r="F1817">
        <v>780</v>
      </c>
      <c r="G1817">
        <v>60</v>
      </c>
      <c r="I1817">
        <v>120</v>
      </c>
      <c r="J1817">
        <v>75</v>
      </c>
      <c r="K1817">
        <v>0</v>
      </c>
      <c r="L1817" s="1">
        <v>45711</v>
      </c>
      <c r="M1817">
        <v>22</v>
      </c>
      <c r="O1817">
        <v>4670130108943</v>
      </c>
      <c r="Q1817" t="s">
        <v>1544</v>
      </c>
      <c r="R1817" t="s">
        <v>20866</v>
      </c>
      <c r="S1817">
        <v>20</v>
      </c>
      <c r="Z1817" t="s">
        <v>21263</v>
      </c>
      <c r="AA1817" t="s">
        <v>21264</v>
      </c>
      <c r="AB1817">
        <v>3550</v>
      </c>
      <c r="AC1817">
        <v>2958</v>
      </c>
      <c r="AD1817" t="s">
        <v>3841</v>
      </c>
      <c r="AE1817">
        <v>0</v>
      </c>
      <c r="AF1817">
        <v>0</v>
      </c>
      <c r="AG1817" t="s">
        <v>21265</v>
      </c>
      <c r="AH1817" t="s">
        <v>21266</v>
      </c>
      <c r="AI1817" t="s">
        <v>21267</v>
      </c>
      <c r="AJ1817" t="s">
        <v>21268</v>
      </c>
    </row>
    <row r="1818" spans="1:45" x14ac:dyDescent="0.3">
      <c r="A1818" t="s">
        <v>21269</v>
      </c>
      <c r="B1818" t="str">
        <f>"0002889.68"</f>
        <v>0002889.68</v>
      </c>
      <c r="C1818" t="s">
        <v>4533</v>
      </c>
      <c r="D1818" t="s">
        <v>1050</v>
      </c>
      <c r="E1818">
        <v>1250</v>
      </c>
      <c r="F1818">
        <v>780</v>
      </c>
      <c r="G1818">
        <v>60</v>
      </c>
      <c r="I1818">
        <v>120</v>
      </c>
      <c r="J1818">
        <v>75</v>
      </c>
      <c r="K1818">
        <v>0</v>
      </c>
      <c r="L1818" s="1">
        <v>45711</v>
      </c>
      <c r="M1818">
        <v>22</v>
      </c>
      <c r="O1818">
        <v>4670130108950</v>
      </c>
      <c r="Q1818" t="s">
        <v>1544</v>
      </c>
      <c r="R1818" t="s">
        <v>20866</v>
      </c>
      <c r="S1818">
        <v>20</v>
      </c>
      <c r="Z1818" t="s">
        <v>21270</v>
      </c>
      <c r="AA1818" t="s">
        <v>21271</v>
      </c>
      <c r="AB1818">
        <v>3550</v>
      </c>
      <c r="AC1818">
        <v>2958</v>
      </c>
      <c r="AD1818" t="s">
        <v>3841</v>
      </c>
      <c r="AE1818">
        <v>0</v>
      </c>
      <c r="AF1818">
        <v>0</v>
      </c>
      <c r="AG1818" t="s">
        <v>21272</v>
      </c>
      <c r="AH1818" t="s">
        <v>21273</v>
      </c>
      <c r="AI1818" t="s">
        <v>21274</v>
      </c>
      <c r="AJ1818" t="s">
        <v>21275</v>
      </c>
      <c r="AK1818" t="s">
        <v>21276</v>
      </c>
    </row>
    <row r="1819" spans="1:45" x14ac:dyDescent="0.3">
      <c r="A1819" t="s">
        <v>21277</v>
      </c>
      <c r="B1819" t="str">
        <f>"0002893.9"</f>
        <v>0002893.9</v>
      </c>
      <c r="C1819" t="s">
        <v>304</v>
      </c>
      <c r="D1819" t="s">
        <v>1050</v>
      </c>
      <c r="E1819">
        <v>1400</v>
      </c>
      <c r="F1819">
        <v>780</v>
      </c>
      <c r="G1819">
        <v>60</v>
      </c>
      <c r="I1819">
        <v>135</v>
      </c>
      <c r="J1819">
        <v>75</v>
      </c>
      <c r="K1819">
        <v>0</v>
      </c>
      <c r="L1819" t="s">
        <v>21017</v>
      </c>
      <c r="M1819">
        <v>24.8</v>
      </c>
      <c r="O1819">
        <v>4670130109100</v>
      </c>
      <c r="Q1819" t="s">
        <v>1544</v>
      </c>
      <c r="R1819" t="s">
        <v>20866</v>
      </c>
      <c r="S1819">
        <v>20</v>
      </c>
      <c r="Z1819" t="s">
        <v>21278</v>
      </c>
      <c r="AA1819" t="s">
        <v>21279</v>
      </c>
      <c r="AB1819">
        <v>4250</v>
      </c>
      <c r="AC1819">
        <v>3542</v>
      </c>
      <c r="AD1819" t="s">
        <v>3841</v>
      </c>
      <c r="AE1819">
        <v>0</v>
      </c>
      <c r="AF1819">
        <v>0</v>
      </c>
      <c r="AG1819" t="s">
        <v>21280</v>
      </c>
      <c r="AH1819" t="s">
        <v>21281</v>
      </c>
      <c r="AI1819" t="s">
        <v>21282</v>
      </c>
      <c r="AJ1819" t="s">
        <v>21283</v>
      </c>
    </row>
    <row r="1820" spans="1:45" x14ac:dyDescent="0.3">
      <c r="A1820" t="s">
        <v>21284</v>
      </c>
      <c r="B1820" t="str">
        <f>"0002893.68"</f>
        <v>0002893.68</v>
      </c>
      <c r="C1820" t="s">
        <v>4533</v>
      </c>
      <c r="D1820" t="s">
        <v>1050</v>
      </c>
      <c r="E1820">
        <v>1400</v>
      </c>
      <c r="F1820">
        <v>780</v>
      </c>
      <c r="G1820">
        <v>60</v>
      </c>
      <c r="I1820">
        <v>135</v>
      </c>
      <c r="J1820">
        <v>75</v>
      </c>
      <c r="K1820">
        <v>0</v>
      </c>
      <c r="L1820" t="s">
        <v>21017</v>
      </c>
      <c r="M1820">
        <v>24.8</v>
      </c>
      <c r="O1820">
        <v>4670130109117</v>
      </c>
      <c r="Q1820" t="s">
        <v>1544</v>
      </c>
      <c r="R1820" t="s">
        <v>20866</v>
      </c>
      <c r="S1820">
        <v>20</v>
      </c>
      <c r="Z1820" t="s">
        <v>21285</v>
      </c>
      <c r="AA1820" t="s">
        <v>21286</v>
      </c>
      <c r="AB1820">
        <v>4250</v>
      </c>
      <c r="AC1820">
        <v>3542</v>
      </c>
      <c r="AD1820" t="s">
        <v>3841</v>
      </c>
      <c r="AE1820">
        <v>0</v>
      </c>
      <c r="AF1820">
        <v>0</v>
      </c>
      <c r="AG1820" t="s">
        <v>21287</v>
      </c>
      <c r="AH1820" t="s">
        <v>21288</v>
      </c>
      <c r="AI1820" t="s">
        <v>21289</v>
      </c>
      <c r="AJ1820" t="s">
        <v>21290</v>
      </c>
      <c r="AK1820" t="s">
        <v>21291</v>
      </c>
    </row>
    <row r="1821" spans="1:45" x14ac:dyDescent="0.3">
      <c r="A1821" t="s">
        <v>21292</v>
      </c>
      <c r="B1821" t="str">
        <f>"0002891.68"</f>
        <v>0002891.68</v>
      </c>
      <c r="C1821" t="s">
        <v>21293</v>
      </c>
      <c r="D1821" t="s">
        <v>1050</v>
      </c>
      <c r="E1821">
        <v>1250</v>
      </c>
      <c r="F1821">
        <v>650</v>
      </c>
      <c r="G1821">
        <v>90</v>
      </c>
      <c r="I1821">
        <v>120</v>
      </c>
      <c r="J1821">
        <v>75</v>
      </c>
      <c r="K1821">
        <v>0</v>
      </c>
      <c r="L1821" t="s">
        <v>20908</v>
      </c>
      <c r="M1821">
        <v>34</v>
      </c>
      <c r="O1821">
        <v>4670130109032</v>
      </c>
      <c r="Q1821" t="s">
        <v>1544</v>
      </c>
      <c r="R1821" t="s">
        <v>20866</v>
      </c>
      <c r="S1821">
        <v>20</v>
      </c>
      <c r="U1821" t="s">
        <v>21294</v>
      </c>
      <c r="Z1821" t="s">
        <v>21295</v>
      </c>
      <c r="AA1821" t="s">
        <v>21296</v>
      </c>
      <c r="AB1821">
        <v>9030</v>
      </c>
      <c r="AC1821">
        <v>7525</v>
      </c>
      <c r="AD1821" t="s">
        <v>3841</v>
      </c>
      <c r="AE1821">
        <v>0</v>
      </c>
      <c r="AF1821">
        <v>0</v>
      </c>
      <c r="AG1821" t="s">
        <v>21297</v>
      </c>
      <c r="AH1821" t="s">
        <v>21298</v>
      </c>
      <c r="AI1821" t="s">
        <v>21299</v>
      </c>
      <c r="AJ1821" t="s">
        <v>21300</v>
      </c>
      <c r="AK1821" t="s">
        <v>21301</v>
      </c>
      <c r="AL1821" t="s">
        <v>21302</v>
      </c>
      <c r="AM1821" t="s">
        <v>21303</v>
      </c>
    </row>
    <row r="1822" spans="1:45" x14ac:dyDescent="0.3">
      <c r="A1822" t="s">
        <v>21304</v>
      </c>
      <c r="B1822" t="str">
        <f>"0002895.68"</f>
        <v>0002895.68</v>
      </c>
      <c r="C1822" t="s">
        <v>21293</v>
      </c>
      <c r="D1822" t="s">
        <v>1050</v>
      </c>
      <c r="E1822">
        <v>1550</v>
      </c>
      <c r="F1822">
        <v>750</v>
      </c>
      <c r="G1822">
        <v>90</v>
      </c>
      <c r="I1822">
        <v>150</v>
      </c>
      <c r="J1822">
        <v>75</v>
      </c>
      <c r="K1822">
        <v>0</v>
      </c>
      <c r="L1822" t="s">
        <v>21032</v>
      </c>
      <c r="M1822">
        <v>50</v>
      </c>
      <c r="O1822">
        <v>4670130109209</v>
      </c>
      <c r="Q1822" t="s">
        <v>1544</v>
      </c>
      <c r="R1822" t="s">
        <v>20866</v>
      </c>
      <c r="S1822">
        <v>20</v>
      </c>
      <c r="U1822" t="s">
        <v>21033</v>
      </c>
      <c r="Z1822" t="s">
        <v>21305</v>
      </c>
      <c r="AA1822" t="s">
        <v>21306</v>
      </c>
      <c r="AB1822">
        <v>11650</v>
      </c>
      <c r="AC1822">
        <v>9708</v>
      </c>
      <c r="AD1822" t="s">
        <v>3841</v>
      </c>
      <c r="AE1822">
        <v>0</v>
      </c>
      <c r="AF1822">
        <v>0</v>
      </c>
      <c r="AG1822" t="s">
        <v>21307</v>
      </c>
      <c r="AH1822" t="s">
        <v>21308</v>
      </c>
      <c r="AI1822" t="s">
        <v>21309</v>
      </c>
      <c r="AJ1822" t="s">
        <v>21310</v>
      </c>
      <c r="AK1822" t="s">
        <v>21311</v>
      </c>
      <c r="AL1822" t="s">
        <v>21312</v>
      </c>
    </row>
    <row r="1823" spans="1:45" x14ac:dyDescent="0.3">
      <c r="A1823" t="s">
        <v>21313</v>
      </c>
      <c r="B1823" t="str">
        <f>"0001529.9"</f>
        <v>0001529.9</v>
      </c>
      <c r="C1823" t="s">
        <v>304</v>
      </c>
      <c r="D1823" t="s">
        <v>1050</v>
      </c>
      <c r="E1823">
        <v>830</v>
      </c>
      <c r="F1823">
        <v>505</v>
      </c>
      <c r="G1823">
        <v>190</v>
      </c>
      <c r="I1823">
        <v>70</v>
      </c>
      <c r="J1823">
        <v>86</v>
      </c>
      <c r="K1823">
        <v>0</v>
      </c>
      <c r="L1823" t="s">
        <v>1221</v>
      </c>
      <c r="M1823">
        <v>31.8</v>
      </c>
      <c r="N1823">
        <v>0.5</v>
      </c>
      <c r="O1823">
        <v>4620031186564</v>
      </c>
      <c r="Q1823" t="s">
        <v>1544</v>
      </c>
      <c r="R1823" t="s">
        <v>4248</v>
      </c>
      <c r="S1823">
        <v>20</v>
      </c>
      <c r="U1823" t="s">
        <v>6064</v>
      </c>
      <c r="V1823" t="s">
        <v>1122</v>
      </c>
      <c r="Y1823">
        <v>9403601001</v>
      </c>
      <c r="Z1823" t="s">
        <v>21314</v>
      </c>
      <c r="AA1823" t="s">
        <v>9745</v>
      </c>
      <c r="AB1823">
        <v>6250</v>
      </c>
      <c r="AC1823">
        <v>5208</v>
      </c>
      <c r="AD1823" t="s">
        <v>1125</v>
      </c>
      <c r="AE1823">
        <v>0</v>
      </c>
      <c r="AF1823">
        <v>0</v>
      </c>
    </row>
    <row r="1824" spans="1:45" x14ac:dyDescent="0.3">
      <c r="A1824" t="s">
        <v>21315</v>
      </c>
      <c r="B1824" t="str">
        <f>"0002895.9"</f>
        <v>0002895.9</v>
      </c>
      <c r="C1824" t="s">
        <v>304</v>
      </c>
      <c r="D1824" t="s">
        <v>1050</v>
      </c>
      <c r="E1824">
        <v>1550</v>
      </c>
      <c r="F1824">
        <v>750</v>
      </c>
      <c r="G1824">
        <v>90</v>
      </c>
      <c r="I1824">
        <v>150</v>
      </c>
      <c r="J1824">
        <v>75</v>
      </c>
      <c r="K1824">
        <v>0</v>
      </c>
      <c r="L1824" t="s">
        <v>21032</v>
      </c>
      <c r="M1824">
        <v>50</v>
      </c>
      <c r="O1824">
        <v>4670130109193</v>
      </c>
      <c r="Q1824" t="s">
        <v>1544</v>
      </c>
      <c r="R1824" t="s">
        <v>20866</v>
      </c>
      <c r="S1824">
        <v>20</v>
      </c>
      <c r="U1824" t="s">
        <v>21033</v>
      </c>
      <c r="Z1824" t="s">
        <v>21316</v>
      </c>
      <c r="AA1824" t="s">
        <v>21317</v>
      </c>
      <c r="AB1824">
        <v>11650</v>
      </c>
      <c r="AC1824">
        <v>9708</v>
      </c>
      <c r="AD1824" t="s">
        <v>3841</v>
      </c>
      <c r="AE1824">
        <v>0</v>
      </c>
      <c r="AF1824">
        <v>0</v>
      </c>
      <c r="AG1824" t="s">
        <v>21318</v>
      </c>
      <c r="AH1824" t="s">
        <v>21319</v>
      </c>
      <c r="AI1824" t="s">
        <v>21320</v>
      </c>
      <c r="AJ1824" t="s">
        <v>21321</v>
      </c>
      <c r="AK1824" t="s">
        <v>21322</v>
      </c>
      <c r="AL1824" t="s">
        <v>21323</v>
      </c>
      <c r="AM1824" t="s">
        <v>21324</v>
      </c>
    </row>
    <row r="1825" spans="1:46" x14ac:dyDescent="0.3">
      <c r="A1825" t="s">
        <v>21325</v>
      </c>
      <c r="B1825" t="str">
        <f>"0002899.9"</f>
        <v>0002899.9</v>
      </c>
      <c r="C1825" t="s">
        <v>304</v>
      </c>
      <c r="D1825" t="s">
        <v>1050</v>
      </c>
      <c r="E1825">
        <v>1650</v>
      </c>
      <c r="F1825">
        <v>1020</v>
      </c>
      <c r="G1825">
        <v>55</v>
      </c>
      <c r="I1825">
        <v>160</v>
      </c>
      <c r="J1825">
        <v>75</v>
      </c>
      <c r="K1825">
        <v>0</v>
      </c>
      <c r="L1825" t="s">
        <v>21091</v>
      </c>
      <c r="M1825">
        <v>46</v>
      </c>
      <c r="O1825">
        <v>4670130109353</v>
      </c>
      <c r="Q1825" t="s">
        <v>1544</v>
      </c>
      <c r="R1825" t="s">
        <v>20866</v>
      </c>
      <c r="S1825">
        <v>20</v>
      </c>
      <c r="U1825" t="s">
        <v>21092</v>
      </c>
      <c r="Z1825" t="s">
        <v>21326</v>
      </c>
      <c r="AA1825" t="s">
        <v>21327</v>
      </c>
      <c r="AB1825">
        <v>13755</v>
      </c>
      <c r="AC1825">
        <v>11463</v>
      </c>
      <c r="AD1825" t="s">
        <v>3841</v>
      </c>
      <c r="AE1825">
        <v>0</v>
      </c>
      <c r="AF1825">
        <v>0</v>
      </c>
      <c r="AG1825" t="s">
        <v>21328</v>
      </c>
      <c r="AH1825" t="s">
        <v>21329</v>
      </c>
      <c r="AI1825" t="s">
        <v>21330</v>
      </c>
      <c r="AJ1825" t="s">
        <v>21331</v>
      </c>
      <c r="AK1825" t="s">
        <v>21332</v>
      </c>
      <c r="AL1825" t="s">
        <v>21333</v>
      </c>
      <c r="AM1825" t="s">
        <v>21334</v>
      </c>
    </row>
    <row r="1826" spans="1:46" x14ac:dyDescent="0.3">
      <c r="A1826" t="s">
        <v>21335</v>
      </c>
      <c r="B1826" t="str">
        <f>"930098-7"</f>
        <v>930098-7</v>
      </c>
      <c r="E1826">
        <v>450</v>
      </c>
      <c r="F1826">
        <v>700</v>
      </c>
      <c r="G1826">
        <v>800</v>
      </c>
      <c r="K1826">
        <v>0</v>
      </c>
      <c r="L1826">
        <v>17</v>
      </c>
      <c r="M1826">
        <v>14.5</v>
      </c>
      <c r="O1826">
        <v>4678597302195</v>
      </c>
      <c r="S1826">
        <v>20</v>
      </c>
      <c r="U1826" t="s">
        <v>21336</v>
      </c>
      <c r="V1826" t="s">
        <v>18861</v>
      </c>
      <c r="W1826" t="s">
        <v>18862</v>
      </c>
      <c r="Y1826">
        <v>8450120000</v>
      </c>
      <c r="Z1826" t="s">
        <v>21337</v>
      </c>
      <c r="AA1826" t="s">
        <v>21338</v>
      </c>
      <c r="AB1826" t="s">
        <v>21339</v>
      </c>
      <c r="AC1826">
        <v>11385</v>
      </c>
      <c r="AD1826" t="s">
        <v>18866</v>
      </c>
      <c r="AE1826">
        <v>0</v>
      </c>
      <c r="AF1826">
        <v>0</v>
      </c>
      <c r="AG1826" t="s">
        <v>21340</v>
      </c>
      <c r="AH1826" t="s">
        <v>21341</v>
      </c>
      <c r="AI1826" t="s">
        <v>21342</v>
      </c>
      <c r="AJ1826" t="s">
        <v>21343</v>
      </c>
      <c r="AK1826" t="s">
        <v>21344</v>
      </c>
      <c r="AL1826" t="s">
        <v>21345</v>
      </c>
      <c r="AM1826" t="s">
        <v>21346</v>
      </c>
      <c r="AN1826" t="s">
        <v>21347</v>
      </c>
      <c r="AO1826" t="s">
        <v>21348</v>
      </c>
      <c r="AP1826" t="s">
        <v>21349</v>
      </c>
      <c r="AQ1826" t="s">
        <v>21350</v>
      </c>
    </row>
    <row r="1827" spans="1:46" x14ac:dyDescent="0.3">
      <c r="A1827" t="s">
        <v>21351</v>
      </c>
      <c r="B1827" t="str">
        <f>"0002889.180"</f>
        <v>0002889.180</v>
      </c>
      <c r="C1827" t="s">
        <v>21352</v>
      </c>
      <c r="D1827" t="s">
        <v>1050</v>
      </c>
      <c r="E1827">
        <v>1250</v>
      </c>
      <c r="F1827">
        <v>780</v>
      </c>
      <c r="G1827">
        <v>60</v>
      </c>
      <c r="I1827">
        <v>120</v>
      </c>
      <c r="J1827">
        <v>75</v>
      </c>
      <c r="K1827">
        <v>0</v>
      </c>
      <c r="L1827" s="1">
        <v>45711</v>
      </c>
      <c r="M1827">
        <v>22</v>
      </c>
      <c r="O1827">
        <v>4670130108929</v>
      </c>
      <c r="Q1827" t="s">
        <v>1544</v>
      </c>
      <c r="R1827" t="s">
        <v>20866</v>
      </c>
      <c r="S1827">
        <v>20</v>
      </c>
      <c r="Z1827" t="s">
        <v>21353</v>
      </c>
      <c r="AA1827" t="s">
        <v>21354</v>
      </c>
      <c r="AB1827">
        <v>3550</v>
      </c>
      <c r="AC1827">
        <v>2958</v>
      </c>
      <c r="AD1827" t="s">
        <v>3841</v>
      </c>
      <c r="AE1827">
        <v>0</v>
      </c>
      <c r="AF1827">
        <v>0</v>
      </c>
      <c r="AG1827" t="s">
        <v>21355</v>
      </c>
      <c r="AH1827" t="s">
        <v>21356</v>
      </c>
      <c r="AI1827" t="s">
        <v>21357</v>
      </c>
      <c r="AJ1827" t="s">
        <v>21358</v>
      </c>
      <c r="AK1827" t="s">
        <v>21359</v>
      </c>
      <c r="AL1827" t="s">
        <v>21360</v>
      </c>
      <c r="AM1827" t="s">
        <v>21361</v>
      </c>
      <c r="AN1827" t="s">
        <v>21362</v>
      </c>
      <c r="AO1827" t="s">
        <v>21363</v>
      </c>
      <c r="AP1827" t="s">
        <v>21364</v>
      </c>
      <c r="AQ1827" t="s">
        <v>21365</v>
      </c>
    </row>
    <row r="1828" spans="1:46" x14ac:dyDescent="0.3">
      <c r="A1828" t="s">
        <v>21366</v>
      </c>
      <c r="B1828" t="str">
        <f>"0002890.68"</f>
        <v>0002890.68</v>
      </c>
      <c r="E1828">
        <v>1250</v>
      </c>
      <c r="F1828">
        <v>650</v>
      </c>
      <c r="G1828">
        <v>90</v>
      </c>
      <c r="K1828">
        <v>0</v>
      </c>
      <c r="L1828" t="s">
        <v>20885</v>
      </c>
      <c r="M1828">
        <v>31</v>
      </c>
      <c r="O1828">
        <v>4670130108998</v>
      </c>
      <c r="S1828">
        <v>20</v>
      </c>
      <c r="Z1828" t="s">
        <v>21367</v>
      </c>
      <c r="AA1828" t="s">
        <v>21368</v>
      </c>
      <c r="AB1828">
        <v>6330</v>
      </c>
      <c r="AC1828">
        <v>5275</v>
      </c>
      <c r="AD1828" t="s">
        <v>3841</v>
      </c>
      <c r="AE1828">
        <v>0</v>
      </c>
      <c r="AF1828">
        <v>0</v>
      </c>
      <c r="AG1828" t="s">
        <v>21369</v>
      </c>
      <c r="AH1828" t="s">
        <v>21370</v>
      </c>
      <c r="AI1828" t="s">
        <v>21371</v>
      </c>
      <c r="AJ1828" t="s">
        <v>21372</v>
      </c>
      <c r="AK1828" t="s">
        <v>21373</v>
      </c>
      <c r="AL1828" t="s">
        <v>21374</v>
      </c>
      <c r="AM1828" t="s">
        <v>21375</v>
      </c>
    </row>
    <row r="1829" spans="1:46" x14ac:dyDescent="0.3">
      <c r="A1829" t="s">
        <v>21376</v>
      </c>
      <c r="B1829" t="str">
        <f>"0002892.180"</f>
        <v>0002892.180</v>
      </c>
      <c r="C1829" t="s">
        <v>21352</v>
      </c>
      <c r="D1829" t="s">
        <v>1050</v>
      </c>
      <c r="E1829">
        <v>1360</v>
      </c>
      <c r="F1829">
        <v>780</v>
      </c>
      <c r="G1829">
        <v>60</v>
      </c>
      <c r="I1829">
        <v>130</v>
      </c>
      <c r="J1829">
        <v>75</v>
      </c>
      <c r="K1829">
        <v>0</v>
      </c>
      <c r="L1829">
        <v>25</v>
      </c>
      <c r="M1829">
        <v>23.8</v>
      </c>
      <c r="O1829">
        <v>4670130109049</v>
      </c>
      <c r="Q1829" t="s">
        <v>1544</v>
      </c>
      <c r="R1829" t="s">
        <v>20866</v>
      </c>
      <c r="S1829">
        <v>20</v>
      </c>
      <c r="Z1829" t="s">
        <v>21377</v>
      </c>
      <c r="AA1829" t="s">
        <v>21378</v>
      </c>
      <c r="AB1829">
        <v>4200</v>
      </c>
      <c r="AC1829">
        <v>3500</v>
      </c>
      <c r="AD1829" t="s">
        <v>3841</v>
      </c>
      <c r="AE1829">
        <v>0</v>
      </c>
      <c r="AF1829">
        <v>0</v>
      </c>
      <c r="AG1829" t="s">
        <v>21379</v>
      </c>
      <c r="AH1829" t="s">
        <v>21380</v>
      </c>
      <c r="AI1829" t="s">
        <v>21381</v>
      </c>
      <c r="AJ1829" t="s">
        <v>21382</v>
      </c>
      <c r="AK1829" t="s">
        <v>21383</v>
      </c>
      <c r="AL1829" t="s">
        <v>21384</v>
      </c>
      <c r="AM1829" t="s">
        <v>21385</v>
      </c>
      <c r="AN1829" t="s">
        <v>21386</v>
      </c>
      <c r="AO1829" t="s">
        <v>21387</v>
      </c>
      <c r="AP1829" t="s">
        <v>21388</v>
      </c>
      <c r="AQ1829" t="s">
        <v>21389</v>
      </c>
      <c r="AR1829" t="s">
        <v>21390</v>
      </c>
    </row>
    <row r="1830" spans="1:46" x14ac:dyDescent="0.3">
      <c r="A1830" t="s">
        <v>21391</v>
      </c>
      <c r="B1830" t="str">
        <f>"0002894.180"</f>
        <v>0002894.180</v>
      </c>
      <c r="C1830" t="s">
        <v>21352</v>
      </c>
      <c r="D1830" t="s">
        <v>1050</v>
      </c>
      <c r="E1830">
        <v>1550</v>
      </c>
      <c r="F1830">
        <v>780</v>
      </c>
      <c r="G1830">
        <v>60</v>
      </c>
      <c r="I1830">
        <v>150</v>
      </c>
      <c r="J1830">
        <v>75</v>
      </c>
      <c r="K1830">
        <v>0</v>
      </c>
      <c r="L1830" s="1">
        <v>45897</v>
      </c>
      <c r="M1830">
        <v>27.5</v>
      </c>
      <c r="O1830">
        <v>4670130109124</v>
      </c>
      <c r="Q1830" t="s">
        <v>1544</v>
      </c>
      <c r="R1830" t="s">
        <v>20866</v>
      </c>
      <c r="S1830">
        <v>20</v>
      </c>
      <c r="U1830" t="s">
        <v>20951</v>
      </c>
      <c r="Z1830" t="s">
        <v>21392</v>
      </c>
      <c r="AA1830" t="s">
        <v>21393</v>
      </c>
      <c r="AB1830">
        <v>4550</v>
      </c>
      <c r="AC1830">
        <v>3792</v>
      </c>
      <c r="AD1830" t="s">
        <v>3841</v>
      </c>
      <c r="AE1830">
        <v>0</v>
      </c>
      <c r="AF1830">
        <v>0</v>
      </c>
      <c r="AG1830" t="s">
        <v>21394</v>
      </c>
      <c r="AH1830" t="s">
        <v>21395</v>
      </c>
      <c r="AI1830" t="s">
        <v>21396</v>
      </c>
      <c r="AJ1830" t="s">
        <v>21397</v>
      </c>
      <c r="AK1830" t="s">
        <v>21398</v>
      </c>
      <c r="AL1830" t="s">
        <v>21399</v>
      </c>
      <c r="AM1830" t="s">
        <v>21400</v>
      </c>
      <c r="AN1830" t="s">
        <v>21401</v>
      </c>
      <c r="AO1830" t="s">
        <v>21402</v>
      </c>
    </row>
    <row r="1831" spans="1:46" x14ac:dyDescent="0.3">
      <c r="A1831" t="s">
        <v>21403</v>
      </c>
      <c r="B1831" t="str">
        <f>"0002644"</f>
        <v>0002644</v>
      </c>
      <c r="C1831" t="s">
        <v>304</v>
      </c>
      <c r="D1831" t="s">
        <v>5893</v>
      </c>
      <c r="E1831">
        <v>820</v>
      </c>
      <c r="F1831">
        <v>590</v>
      </c>
      <c r="G1831">
        <v>100</v>
      </c>
      <c r="K1831">
        <v>0</v>
      </c>
      <c r="L1831" s="1">
        <v>45780</v>
      </c>
      <c r="M1831">
        <v>3.3</v>
      </c>
      <c r="O1831">
        <v>4640011887946</v>
      </c>
      <c r="Q1831" t="s">
        <v>1544</v>
      </c>
      <c r="R1831" t="s">
        <v>13356</v>
      </c>
      <c r="S1831">
        <v>20</v>
      </c>
      <c r="U1831" t="s">
        <v>15794</v>
      </c>
      <c r="V1831" t="s">
        <v>560</v>
      </c>
      <c r="Y1831">
        <v>4421909100</v>
      </c>
      <c r="Z1831" t="s">
        <v>21404</v>
      </c>
      <c r="AA1831" t="s">
        <v>9745</v>
      </c>
      <c r="AB1831">
        <v>1750</v>
      </c>
      <c r="AC1831">
        <v>1458</v>
      </c>
      <c r="AD1831" t="s">
        <v>240</v>
      </c>
      <c r="AE1831">
        <v>0</v>
      </c>
      <c r="AF1831">
        <v>0</v>
      </c>
    </row>
    <row r="1832" spans="1:46" x14ac:dyDescent="0.3">
      <c r="A1832" t="s">
        <v>21405</v>
      </c>
      <c r="B1832" t="str">
        <f>"930018-5"</f>
        <v>930018-5</v>
      </c>
      <c r="E1832">
        <v>480</v>
      </c>
      <c r="F1832">
        <v>490</v>
      </c>
      <c r="G1832">
        <v>480</v>
      </c>
      <c r="K1832">
        <v>0</v>
      </c>
      <c r="L1832">
        <v>10</v>
      </c>
      <c r="M1832">
        <v>9</v>
      </c>
      <c r="O1832">
        <v>4678597302119</v>
      </c>
      <c r="S1832">
        <v>20</v>
      </c>
      <c r="V1832" t="s">
        <v>18861</v>
      </c>
      <c r="W1832" t="s">
        <v>18862</v>
      </c>
      <c r="Y1832">
        <v>8450190000</v>
      </c>
      <c r="Z1832" t="s">
        <v>21406</v>
      </c>
      <c r="AA1832" t="s">
        <v>21407</v>
      </c>
      <c r="AB1832" t="s">
        <v>21408</v>
      </c>
      <c r="AC1832">
        <v>5756</v>
      </c>
      <c r="AD1832" t="s">
        <v>18866</v>
      </c>
      <c r="AE1832">
        <v>0</v>
      </c>
      <c r="AF1832">
        <v>0</v>
      </c>
      <c r="AG1832" t="s">
        <v>21409</v>
      </c>
      <c r="AH1832" t="s">
        <v>21410</v>
      </c>
      <c r="AI1832" t="s">
        <v>21411</v>
      </c>
      <c r="AJ1832" t="s">
        <v>21412</v>
      </c>
      <c r="AK1832" t="s">
        <v>21413</v>
      </c>
      <c r="AL1832" t="s">
        <v>21414</v>
      </c>
      <c r="AM1832" t="s">
        <v>21415</v>
      </c>
      <c r="AN1832" t="s">
        <v>21416</v>
      </c>
      <c r="AO1832" t="s">
        <v>21417</v>
      </c>
      <c r="AP1832" t="s">
        <v>21418</v>
      </c>
      <c r="AQ1832" t="s">
        <v>21419</v>
      </c>
      <c r="AR1832" t="s">
        <v>21420</v>
      </c>
      <c r="AS1832" t="s">
        <v>21421</v>
      </c>
      <c r="AT1832" t="s">
        <v>21422</v>
      </c>
    </row>
    <row r="1833" spans="1:46" x14ac:dyDescent="0.3">
      <c r="A1833" t="s">
        <v>21423</v>
      </c>
      <c r="B1833" t="str">
        <f>"930098-6"</f>
        <v>930098-6</v>
      </c>
      <c r="E1833">
        <v>450</v>
      </c>
      <c r="F1833">
        <v>700</v>
      </c>
      <c r="G1833">
        <v>800</v>
      </c>
      <c r="K1833">
        <v>0</v>
      </c>
      <c r="L1833">
        <v>17</v>
      </c>
      <c r="M1833">
        <v>14.5</v>
      </c>
      <c r="O1833">
        <v>4678597302188</v>
      </c>
      <c r="S1833">
        <v>20</v>
      </c>
      <c r="U1833" t="s">
        <v>21336</v>
      </c>
      <c r="V1833" t="s">
        <v>18861</v>
      </c>
      <c r="W1833" t="s">
        <v>18862</v>
      </c>
      <c r="Y1833">
        <v>8450120000</v>
      </c>
      <c r="Z1833" t="s">
        <v>21424</v>
      </c>
      <c r="AA1833" t="s">
        <v>9745</v>
      </c>
      <c r="AB1833" t="s">
        <v>21339</v>
      </c>
      <c r="AC1833">
        <v>11385</v>
      </c>
      <c r="AD1833" t="s">
        <v>18866</v>
      </c>
      <c r="AE1833">
        <v>0</v>
      </c>
      <c r="AF1833">
        <v>0</v>
      </c>
    </row>
    <row r="1834" spans="1:46" x14ac:dyDescent="0.3">
      <c r="A1834" t="s">
        <v>21425</v>
      </c>
      <c r="B1834" t="str">
        <f>"930001-8"</f>
        <v>930001-8</v>
      </c>
      <c r="E1834">
        <v>480</v>
      </c>
      <c r="F1834">
        <v>480</v>
      </c>
      <c r="G1834">
        <v>490</v>
      </c>
      <c r="K1834">
        <v>0</v>
      </c>
      <c r="L1834">
        <v>10</v>
      </c>
      <c r="M1834">
        <v>9</v>
      </c>
      <c r="O1834">
        <v>4678597302218</v>
      </c>
      <c r="S1834">
        <v>20</v>
      </c>
      <c r="U1834" t="s">
        <v>18860</v>
      </c>
      <c r="V1834" t="s">
        <v>18861</v>
      </c>
      <c r="W1834" t="s">
        <v>18862</v>
      </c>
      <c r="Y1834">
        <v>8450190000</v>
      </c>
      <c r="Z1834" t="s">
        <v>21426</v>
      </c>
      <c r="AA1834" t="s">
        <v>21427</v>
      </c>
      <c r="AB1834" t="s">
        <v>21408</v>
      </c>
      <c r="AC1834">
        <v>5756</v>
      </c>
      <c r="AD1834" t="s">
        <v>18866</v>
      </c>
      <c r="AE1834">
        <v>0</v>
      </c>
      <c r="AF1834">
        <v>0</v>
      </c>
      <c r="AG1834" t="s">
        <v>21428</v>
      </c>
      <c r="AH1834" t="s">
        <v>21429</v>
      </c>
      <c r="AI1834" t="s">
        <v>21430</v>
      </c>
      <c r="AJ1834" t="s">
        <v>21431</v>
      </c>
      <c r="AK1834" t="s">
        <v>21432</v>
      </c>
      <c r="AL1834" t="s">
        <v>21433</v>
      </c>
      <c r="AM1834" t="s">
        <v>21434</v>
      </c>
      <c r="AN1834" t="s">
        <v>21435</v>
      </c>
      <c r="AO1834" t="s">
        <v>21436</v>
      </c>
      <c r="AP1834" t="s">
        <v>21437</v>
      </c>
      <c r="AQ1834" t="s">
        <v>21438</v>
      </c>
      <c r="AR1834" t="s">
        <v>21439</v>
      </c>
      <c r="AS1834" t="s">
        <v>21440</v>
      </c>
    </row>
    <row r="1835" spans="1:46" x14ac:dyDescent="0.3">
      <c r="A1835" t="s">
        <v>21441</v>
      </c>
      <c r="B1835" t="str">
        <f>"0002905.68"</f>
        <v>0002905.68</v>
      </c>
      <c r="C1835" t="s">
        <v>21293</v>
      </c>
      <c r="D1835" t="s">
        <v>1050</v>
      </c>
      <c r="E1835">
        <v>570</v>
      </c>
      <c r="F1835">
        <v>520</v>
      </c>
      <c r="G1835">
        <v>135</v>
      </c>
      <c r="K1835">
        <v>0</v>
      </c>
      <c r="L1835" t="s">
        <v>21442</v>
      </c>
      <c r="M1835">
        <v>16.5</v>
      </c>
      <c r="O1835">
        <v>4670130109605</v>
      </c>
      <c r="Q1835" t="s">
        <v>1544</v>
      </c>
      <c r="R1835" t="s">
        <v>20866</v>
      </c>
      <c r="S1835">
        <v>20</v>
      </c>
      <c r="U1835" t="s">
        <v>21443</v>
      </c>
      <c r="Z1835" t="s">
        <v>21444</v>
      </c>
      <c r="AA1835" t="s">
        <v>21445</v>
      </c>
      <c r="AB1835">
        <v>8050</v>
      </c>
      <c r="AC1835">
        <v>6708</v>
      </c>
      <c r="AD1835" t="s">
        <v>1125</v>
      </c>
      <c r="AE1835">
        <v>0</v>
      </c>
      <c r="AF1835">
        <v>0</v>
      </c>
      <c r="AG1835" t="s">
        <v>21446</v>
      </c>
      <c r="AH1835" t="s">
        <v>21447</v>
      </c>
      <c r="AI1835" t="s">
        <v>21448</v>
      </c>
      <c r="AJ1835" t="s">
        <v>21449</v>
      </c>
      <c r="AK1835" t="s">
        <v>21450</v>
      </c>
    </row>
    <row r="1836" spans="1:46" x14ac:dyDescent="0.3">
      <c r="A1836" t="s">
        <v>21451</v>
      </c>
      <c r="B1836" t="str">
        <f>"0002909.9"</f>
        <v>0002909.9</v>
      </c>
      <c r="C1836" t="s">
        <v>304</v>
      </c>
      <c r="E1836">
        <v>2050</v>
      </c>
      <c r="F1836">
        <v>530</v>
      </c>
      <c r="G1836">
        <v>75</v>
      </c>
      <c r="I1836">
        <v>40</v>
      </c>
      <c r="J1836">
        <v>200</v>
      </c>
      <c r="K1836">
        <v>0</v>
      </c>
      <c r="L1836" t="s">
        <v>21452</v>
      </c>
      <c r="M1836">
        <v>38</v>
      </c>
      <c r="O1836">
        <v>4670130109698</v>
      </c>
      <c r="Q1836" t="s">
        <v>1544</v>
      </c>
      <c r="R1836" t="s">
        <v>20866</v>
      </c>
      <c r="S1836">
        <v>20</v>
      </c>
      <c r="U1836" t="s">
        <v>21453</v>
      </c>
      <c r="Z1836" t="s">
        <v>21454</v>
      </c>
      <c r="AA1836" t="s">
        <v>21455</v>
      </c>
      <c r="AB1836">
        <v>6809</v>
      </c>
      <c r="AC1836">
        <v>5674</v>
      </c>
      <c r="AD1836" t="s">
        <v>2472</v>
      </c>
      <c r="AE1836">
        <v>0</v>
      </c>
      <c r="AF1836">
        <v>0</v>
      </c>
      <c r="AG1836" t="s">
        <v>21456</v>
      </c>
      <c r="AH1836" t="s">
        <v>21457</v>
      </c>
      <c r="AI1836" t="s">
        <v>21458</v>
      </c>
      <c r="AJ1836" t="s">
        <v>21459</v>
      </c>
      <c r="AK1836" t="s">
        <v>21460</v>
      </c>
      <c r="AL1836" t="s">
        <v>21461</v>
      </c>
      <c r="AM1836" t="s">
        <v>21462</v>
      </c>
      <c r="AN1836" t="s">
        <v>21463</v>
      </c>
      <c r="AO1836" t="s">
        <v>21464</v>
      </c>
      <c r="AP1836" t="s">
        <v>21465</v>
      </c>
      <c r="AQ1836" t="s">
        <v>21466</v>
      </c>
    </row>
    <row r="1837" spans="1:46" x14ac:dyDescent="0.3">
      <c r="A1837" t="s">
        <v>21467</v>
      </c>
      <c r="B1837" t="str">
        <f>"0002886.180"</f>
        <v>0002886.180</v>
      </c>
      <c r="C1837" t="s">
        <v>21352</v>
      </c>
      <c r="D1837" t="s">
        <v>1050</v>
      </c>
      <c r="E1837">
        <v>1150</v>
      </c>
      <c r="F1837">
        <v>725</v>
      </c>
      <c r="G1837">
        <v>60</v>
      </c>
      <c r="I1837">
        <v>110</v>
      </c>
      <c r="J1837">
        <v>70</v>
      </c>
      <c r="K1837">
        <v>0</v>
      </c>
      <c r="L1837">
        <v>19</v>
      </c>
      <c r="M1837">
        <v>18</v>
      </c>
      <c r="O1837">
        <v>4670130108806</v>
      </c>
      <c r="Q1837" t="s">
        <v>1544</v>
      </c>
      <c r="R1837" t="s">
        <v>20866</v>
      </c>
      <c r="S1837">
        <v>20</v>
      </c>
      <c r="U1837" t="s">
        <v>21003</v>
      </c>
      <c r="Z1837" t="s">
        <v>21468</v>
      </c>
      <c r="AA1837" t="s">
        <v>21469</v>
      </c>
      <c r="AB1837">
        <v>3350</v>
      </c>
      <c r="AC1837">
        <v>2792</v>
      </c>
      <c r="AD1837" t="s">
        <v>3841</v>
      </c>
      <c r="AE1837">
        <v>0</v>
      </c>
      <c r="AF1837">
        <v>0</v>
      </c>
      <c r="AG1837" t="s">
        <v>21470</v>
      </c>
      <c r="AH1837" t="s">
        <v>21471</v>
      </c>
      <c r="AI1837" t="s">
        <v>21472</v>
      </c>
      <c r="AJ1837" t="s">
        <v>21473</v>
      </c>
      <c r="AK1837" t="s">
        <v>21474</v>
      </c>
      <c r="AL1837" t="s">
        <v>21475</v>
      </c>
      <c r="AM1837" t="s">
        <v>21476</v>
      </c>
      <c r="AN1837" t="s">
        <v>21477</v>
      </c>
      <c r="AO1837" t="s">
        <v>21478</v>
      </c>
      <c r="AP1837" t="s">
        <v>21479</v>
      </c>
      <c r="AQ1837" t="s">
        <v>21480</v>
      </c>
      <c r="AR1837" t="s">
        <v>21481</v>
      </c>
    </row>
    <row r="1838" spans="1:46" x14ac:dyDescent="0.3">
      <c r="A1838" t="s">
        <v>21482</v>
      </c>
      <c r="B1838" t="str">
        <f>"0002924-22"</f>
        <v>0002924-22</v>
      </c>
      <c r="C1838" t="s">
        <v>419</v>
      </c>
      <c r="D1838" t="s">
        <v>16694</v>
      </c>
      <c r="E1838">
        <v>0</v>
      </c>
      <c r="F1838">
        <v>0</v>
      </c>
      <c r="G1838">
        <v>0</v>
      </c>
      <c r="I1838">
        <v>67</v>
      </c>
      <c r="J1838">
        <v>120</v>
      </c>
      <c r="K1838">
        <v>0</v>
      </c>
      <c r="L1838">
        <v>0</v>
      </c>
      <c r="O1838">
        <v>4670130110182</v>
      </c>
      <c r="Q1838" t="s">
        <v>21483</v>
      </c>
      <c r="S1838">
        <v>20</v>
      </c>
      <c r="U1838" t="s">
        <v>20971</v>
      </c>
      <c r="V1838" t="s">
        <v>21484</v>
      </c>
      <c r="Y1838">
        <v>9401710009</v>
      </c>
      <c r="Z1838" t="s">
        <v>21485</v>
      </c>
      <c r="AA1838" t="s">
        <v>21486</v>
      </c>
      <c r="AC1838">
        <v>0</v>
      </c>
      <c r="AD1838" t="s">
        <v>20974</v>
      </c>
      <c r="AE1838">
        <v>0</v>
      </c>
      <c r="AF1838">
        <v>0</v>
      </c>
      <c r="AG1838" t="s">
        <v>21487</v>
      </c>
      <c r="AH1838" t="s">
        <v>21488</v>
      </c>
      <c r="AI1838" t="s">
        <v>21489</v>
      </c>
      <c r="AJ1838" t="s">
        <v>21490</v>
      </c>
      <c r="AK1838" t="s">
        <v>21491</v>
      </c>
      <c r="AL1838" t="s">
        <v>21492</v>
      </c>
      <c r="AM1838" t="s">
        <v>21493</v>
      </c>
      <c r="AN1838" t="s">
        <v>21494</v>
      </c>
    </row>
    <row r="1839" spans="1:46" x14ac:dyDescent="0.3">
      <c r="A1839" t="s">
        <v>21495</v>
      </c>
      <c r="B1839" t="str">
        <f>"0002924-28"</f>
        <v>0002924-28</v>
      </c>
      <c r="C1839" t="s">
        <v>21496</v>
      </c>
      <c r="D1839" t="s">
        <v>16694</v>
      </c>
      <c r="E1839">
        <v>0</v>
      </c>
      <c r="F1839">
        <v>0</v>
      </c>
      <c r="G1839">
        <v>0</v>
      </c>
      <c r="I1839">
        <v>67</v>
      </c>
      <c r="J1839">
        <v>120</v>
      </c>
      <c r="K1839">
        <v>0</v>
      </c>
      <c r="L1839">
        <v>0</v>
      </c>
      <c r="O1839">
        <v>4670130110199</v>
      </c>
      <c r="Q1839" t="s">
        <v>21483</v>
      </c>
      <c r="S1839">
        <v>20</v>
      </c>
      <c r="U1839" t="s">
        <v>20971</v>
      </c>
      <c r="V1839" t="s">
        <v>21484</v>
      </c>
      <c r="Y1839">
        <v>9401710009</v>
      </c>
      <c r="Z1839" t="s">
        <v>21497</v>
      </c>
      <c r="AA1839" t="s">
        <v>21498</v>
      </c>
      <c r="AC1839">
        <v>0</v>
      </c>
      <c r="AD1839" t="s">
        <v>20974</v>
      </c>
      <c r="AE1839">
        <v>0</v>
      </c>
      <c r="AF1839">
        <v>0</v>
      </c>
      <c r="AG1839" t="s">
        <v>21499</v>
      </c>
      <c r="AH1839" t="s">
        <v>21500</v>
      </c>
      <c r="AI1839" t="s">
        <v>21501</v>
      </c>
      <c r="AJ1839" t="s">
        <v>21502</v>
      </c>
      <c r="AK1839" t="s">
        <v>21503</v>
      </c>
      <c r="AL1839" t="s">
        <v>21504</v>
      </c>
      <c r="AM1839" t="s">
        <v>21505</v>
      </c>
      <c r="AN1839" t="s">
        <v>21506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2025-10-31T13:23:35Z</dcterms:created>
  <dcterms:modified xsi:type="dcterms:W3CDTF">2025-10-31T13:30:38Z</dcterms:modified>
</cp:coreProperties>
</file>