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Projet\Profit-Trailer-Settings\"/>
    </mc:Choice>
  </mc:AlternateContent>
  <bookViews>
    <workbookView xWindow="0" yWindow="0" windowWidth="28800" windowHeight="12300"/>
  </bookViews>
  <sheets>
    <sheet name="RESULT" sheetId="2" r:id="rId1"/>
    <sheet name="CryptoZen 1.0" sheetId="5" r:id="rId2"/>
    <sheet name="El Toro 1.0" sheetId="3" r:id="rId3"/>
    <sheet name="El Dorado 1.0" sheetId="4" r:id="rId4"/>
    <sheet name="Test Trigger drop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9" i="2" l="1"/>
  <c r="K69" i="2"/>
  <c r="J69" i="2"/>
  <c r="I69" i="2"/>
  <c r="H69" i="2"/>
  <c r="G69" i="2"/>
  <c r="F69" i="2"/>
  <c r="E69" i="2"/>
  <c r="D69" i="2"/>
  <c r="L35" i="2" l="1"/>
  <c r="K35" i="2"/>
  <c r="J35" i="2"/>
  <c r="I35" i="2"/>
  <c r="H35" i="2"/>
  <c r="G35" i="2"/>
  <c r="F35" i="2"/>
  <c r="E35" i="2"/>
  <c r="D35" i="2"/>
  <c r="F19" i="2"/>
  <c r="G19" i="2"/>
  <c r="H19" i="2"/>
  <c r="I19" i="2"/>
  <c r="J19" i="2"/>
  <c r="K19" i="2"/>
  <c r="L19" i="2"/>
  <c r="E19" i="2" l="1"/>
  <c r="D19" i="2"/>
  <c r="J52" i="2"/>
  <c r="K52" i="2"/>
  <c r="H52" i="2" l="1"/>
  <c r="I52" i="2"/>
  <c r="E52" i="2"/>
  <c r="D52" i="2"/>
  <c r="I13" i="1" l="1"/>
  <c r="I6" i="1"/>
  <c r="I7" i="1"/>
  <c r="I8" i="1"/>
  <c r="I9" i="1"/>
  <c r="I10" i="1"/>
  <c r="I11" i="1"/>
  <c r="I12" i="1"/>
</calcChain>
</file>

<file path=xl/comments1.xml><?xml version="1.0" encoding="utf-8"?>
<comments xmlns="http://schemas.openxmlformats.org/spreadsheetml/2006/main">
  <authors>
    <author>toytoy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toytoy:</t>
        </r>
        <r>
          <rPr>
            <sz val="9"/>
            <color indexed="81"/>
            <rFont val="Tahoma"/>
            <family val="2"/>
          </rPr>
          <t xml:space="preserve">
Modification du captial pour TradingView qui à du mal avec beaucoup d'unité pour par exemple ICX / ONT etc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toytoy:</t>
        </r>
        <r>
          <rPr>
            <sz val="9"/>
            <color indexed="81"/>
            <rFont val="Tahoma"/>
            <family val="2"/>
          </rPr>
          <t xml:space="preserve">
Modification du captial pour TradingView qui à du mal avec beaucoup d'unité pour par exemple ICX / ONT etc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toytoy:</t>
        </r>
        <r>
          <rPr>
            <sz val="9"/>
            <color indexed="81"/>
            <rFont val="Tahoma"/>
            <family val="2"/>
          </rPr>
          <t xml:space="preserve">
Modification du captial pour TradingView qui à du mal avec beaucoup d'unité pour par exemple ICX / ONT etc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toytoy:</t>
        </r>
        <r>
          <rPr>
            <sz val="9"/>
            <color indexed="81"/>
            <rFont val="Tahoma"/>
            <family val="2"/>
          </rPr>
          <t xml:space="preserve">
Modification du captial pour TradingView qui à du mal avec beaucoup d'unité pour par exemple ICX / ONT etc</t>
        </r>
      </text>
    </comment>
  </commentList>
</comments>
</file>

<file path=xl/sharedStrings.xml><?xml version="1.0" encoding="utf-8"?>
<sst xmlns="http://schemas.openxmlformats.org/spreadsheetml/2006/main" count="184" uniqueCount="75">
  <si>
    <t>Search Price  Trigger</t>
  </si>
  <si>
    <t>price_drop_trigger</t>
  </si>
  <si>
    <t>price_drop_recover_trigger</t>
  </si>
  <si>
    <t>price_rise_trigger</t>
  </si>
  <si>
    <t>price_rise_recover_trigger</t>
  </si>
  <si>
    <t>lenght</t>
  </si>
  <si>
    <t>ETHBTC - 2h</t>
  </si>
  <si>
    <t>Net Profit El Toro</t>
  </si>
  <si>
    <t>Lenght</t>
  </si>
  <si>
    <t>base 5min</t>
  </si>
  <si>
    <t>candles</t>
  </si>
  <si>
    <t>Time (Heure)</t>
  </si>
  <si>
    <t>Name Settings</t>
  </si>
  <si>
    <t>ETHBTC</t>
  </si>
  <si>
    <t>BTCUSDT</t>
  </si>
  <si>
    <t>Crypto</t>
  </si>
  <si>
    <t>Closed Trades</t>
  </si>
  <si>
    <t xml:space="preserve">Net Profit </t>
  </si>
  <si>
    <t>Closed Trades2</t>
  </si>
  <si>
    <t>2h</t>
  </si>
  <si>
    <t>EOSBTC</t>
  </si>
  <si>
    <t>LTCBTC</t>
  </si>
  <si>
    <t>Net Profit (%)</t>
  </si>
  <si>
    <t>ONTBTC</t>
  </si>
  <si>
    <t>ICXBTC</t>
  </si>
  <si>
    <t>IOTABTC</t>
  </si>
  <si>
    <t>ETCBTC</t>
  </si>
  <si>
    <r>
      <t>DEFAULT_DCA_buy_trigger_1</t>
    </r>
    <r>
      <rPr>
        <sz val="11"/>
        <color rgb="FFD4D4D4"/>
        <rFont val="Consolas"/>
        <family val="3"/>
      </rPr>
      <t xml:space="preserve"> = -1.10</t>
    </r>
  </si>
  <si>
    <r>
      <t>DEFAULT_DCA_buy_trigger_2</t>
    </r>
    <r>
      <rPr>
        <sz val="11"/>
        <color rgb="FFD4D4D4"/>
        <rFont val="Consolas"/>
        <family val="3"/>
      </rPr>
      <t xml:space="preserve"> = -3.40</t>
    </r>
  </si>
  <si>
    <r>
      <t>DEFAULT_DCA_buy_trigger_3</t>
    </r>
    <r>
      <rPr>
        <sz val="11"/>
        <color rgb="FFD4D4D4"/>
        <rFont val="Consolas"/>
        <family val="3"/>
      </rPr>
      <t xml:space="preserve"> = -3.40</t>
    </r>
  </si>
  <si>
    <r>
      <t>DEFAULT_DCA_buy_trigger_4</t>
    </r>
    <r>
      <rPr>
        <sz val="11"/>
        <color rgb="FFD4D4D4"/>
        <rFont val="Consolas"/>
        <family val="3"/>
      </rPr>
      <t xml:space="preserve"> = -10.40</t>
    </r>
  </si>
  <si>
    <r>
      <t>DEFAULT_DCA_buy_trigger_5</t>
    </r>
    <r>
      <rPr>
        <sz val="11"/>
        <color rgb="FFD4D4D4"/>
        <rFont val="Consolas"/>
        <family val="3"/>
      </rPr>
      <t xml:space="preserve"> = -10.40</t>
    </r>
  </si>
  <si>
    <r>
      <t>DEFAULT_DCA_buy_percentage_1</t>
    </r>
    <r>
      <rPr>
        <sz val="11"/>
        <color rgb="FFD4D4D4"/>
        <rFont val="Consolas"/>
        <family val="3"/>
      </rPr>
      <t xml:space="preserve"> = 100</t>
    </r>
  </si>
  <si>
    <r>
      <t>DEFAULT_DCA_buy_percentage_2</t>
    </r>
    <r>
      <rPr>
        <sz val="11"/>
        <color rgb="FFD4D4D4"/>
        <rFont val="Consolas"/>
        <family val="3"/>
      </rPr>
      <t xml:space="preserve"> = 41.5</t>
    </r>
  </si>
  <si>
    <r>
      <t>DEFAULT_DCA_buy_percentage_3</t>
    </r>
    <r>
      <rPr>
        <sz val="11"/>
        <color rgb="FFD4D4D4"/>
        <rFont val="Consolas"/>
        <family val="3"/>
      </rPr>
      <t xml:space="preserve"> = 41.5</t>
    </r>
  </si>
  <si>
    <r>
      <t>DEFAULT_DCA_buy_percentage_4</t>
    </r>
    <r>
      <rPr>
        <sz val="11"/>
        <color rgb="FFD4D4D4"/>
        <rFont val="Consolas"/>
        <family val="3"/>
      </rPr>
      <t xml:space="preserve"> = 100</t>
    </r>
  </si>
  <si>
    <r>
      <t>DEFAULT_DCA_buy_percentage_5</t>
    </r>
    <r>
      <rPr>
        <sz val="11"/>
        <color rgb="FFD4D4D4"/>
        <rFont val="Consolas"/>
        <family val="3"/>
      </rPr>
      <t xml:space="preserve"> = 100</t>
    </r>
  </si>
  <si>
    <t>DCA</t>
  </si>
  <si>
    <t>PAIRES</t>
  </si>
  <si>
    <r>
      <t>price_trigger_market</t>
    </r>
    <r>
      <rPr>
        <sz val="11"/>
        <color rgb="FFD4D4D4"/>
        <rFont val="Consolas"/>
        <family val="3"/>
      </rPr>
      <t xml:space="preserve"> = BTC</t>
    </r>
  </si>
  <si>
    <r>
      <t>price_rise_trigger</t>
    </r>
    <r>
      <rPr>
        <sz val="11"/>
        <color rgb="FFD4D4D4"/>
        <rFont val="Consolas"/>
        <family val="3"/>
      </rPr>
      <t xml:space="preserve"> = 1.3</t>
    </r>
  </si>
  <si>
    <r>
      <t>price_rise_recover_trigger</t>
    </r>
    <r>
      <rPr>
        <sz val="11"/>
        <color rgb="FFD4D4D4"/>
        <rFont val="Consolas"/>
        <family val="3"/>
      </rPr>
      <t xml:space="preserve"> = 0.5</t>
    </r>
  </si>
  <si>
    <r>
      <t>price_drop_trigger</t>
    </r>
    <r>
      <rPr>
        <sz val="11"/>
        <color rgb="FFD4D4D4"/>
        <rFont val="Consolas"/>
        <family val="3"/>
      </rPr>
      <t xml:space="preserve"> = 1.3</t>
    </r>
  </si>
  <si>
    <r>
      <t>price_drop_recover_trigger</t>
    </r>
    <r>
      <rPr>
        <sz val="11"/>
        <color rgb="FFD4D4D4"/>
        <rFont val="Consolas"/>
        <family val="3"/>
      </rPr>
      <t xml:space="preserve"> = 0.5</t>
    </r>
  </si>
  <si>
    <t>INDICATEURS</t>
  </si>
  <si>
    <r>
      <t>SOM_trigger_length</t>
    </r>
    <r>
      <rPr>
        <sz val="11"/>
        <color rgb="FFD4D4D4"/>
        <rFont val="Consolas"/>
        <family val="3"/>
      </rPr>
      <t xml:space="preserve"> = 6</t>
    </r>
  </si>
  <si>
    <r>
      <t>DEFAULT_buy_min_change_percentage</t>
    </r>
    <r>
      <rPr>
        <sz val="11"/>
        <color rgb="FFD4D4D4"/>
        <rFont val="Consolas"/>
        <family val="3"/>
      </rPr>
      <t xml:space="preserve"> = -5</t>
    </r>
  </si>
  <si>
    <r>
      <t>DEFAULT_buy_max_change_percentage</t>
    </r>
    <r>
      <rPr>
        <sz val="11"/>
        <color rgb="FFD4D4D4"/>
        <rFont val="Consolas"/>
        <family val="3"/>
      </rPr>
      <t xml:space="preserve"> = 8</t>
    </r>
  </si>
  <si>
    <r>
      <t>DEFAULT_DCA_max_buy_times</t>
    </r>
    <r>
      <rPr>
        <sz val="11"/>
        <color rgb="FFD4D4D4"/>
        <rFont val="Consolas"/>
        <family val="3"/>
      </rPr>
      <t xml:space="preserve"> = 5</t>
    </r>
  </si>
  <si>
    <t>Captial</t>
  </si>
  <si>
    <t>Order Size</t>
  </si>
  <si>
    <t>Moyenne</t>
  </si>
  <si>
    <t>El_Toro</t>
  </si>
  <si>
    <t>Periode Backtesting</t>
  </si>
  <si>
    <t>01/09/2017 - 9999</t>
  </si>
  <si>
    <t>TV timeFrame</t>
  </si>
  <si>
    <t>Defaut El Toro</t>
  </si>
  <si>
    <t>El Toro 1.0</t>
  </si>
  <si>
    <t>ADABTC</t>
  </si>
  <si>
    <t>XRPBTC</t>
  </si>
  <si>
    <t>ZILBTC</t>
  </si>
  <si>
    <t xml:space="preserve">Blocked today </t>
  </si>
  <si>
    <t>Blocked today</t>
  </si>
  <si>
    <t>CryptoZen 1.0</t>
  </si>
  <si>
    <t>Default CryptoZen</t>
  </si>
  <si>
    <t>DCA blocked (J)</t>
  </si>
  <si>
    <t>DCA blocked (J)2</t>
  </si>
  <si>
    <t>Commission</t>
  </si>
  <si>
    <t>% Profitable</t>
  </si>
  <si>
    <t>Profit Factor</t>
  </si>
  <si>
    <t>Max DrawDown</t>
  </si>
  <si>
    <t>Avg Trade</t>
  </si>
  <si>
    <t>Avg Bars in Trade</t>
  </si>
  <si>
    <t>Default El Dorado</t>
  </si>
  <si>
    <t>El_Dorado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</si>
</sst>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4" fontId="0" fillId="0" borderId="0" xfId="0" applyNumberFormat="1" applyFont="1" applyAlignment="1"/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9" fontId="0" fillId="0" borderId="4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409]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39:K50" totalsRowShown="0" dataDxfId="56">
  <autoFilter ref="A39:K50"/>
  <tableColumns count="11">
    <tableColumn id="1" name="Name Settings" dataDxfId="55"/>
    <tableColumn id="3" name="Crypto" dataDxfId="54"/>
    <tableColumn id="11" name="Captial" dataDxfId="53"/>
    <tableColumn id="6" name="Net Profit (%)" dataDxfId="52"/>
    <tableColumn id="7" name="Closed Trades" dataDxfId="51"/>
    <tableColumn id="2" name="DCA blocked (J)" dataDxfId="50"/>
    <tableColumn id="5" name="Blocked today " dataDxfId="49"/>
    <tableColumn id="8" name="Net Profit " dataDxfId="48"/>
    <tableColumn id="9" name="Closed Trades2" dataDxfId="47"/>
    <tableColumn id="4" name="DCA blocked (J)2" dataDxfId="46"/>
    <tableColumn id="10" name="Blocked today" dataDxfId="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au25" displayName="Tableau25" ref="A6:L17" totalsRowShown="0" dataDxfId="44">
  <autoFilter ref="A6:L17"/>
  <tableColumns count="12">
    <tableColumn id="1" name="Name Settings" dataDxfId="43"/>
    <tableColumn id="3" name="Crypto" dataDxfId="42"/>
    <tableColumn id="11" name="Captial" dataDxfId="41"/>
    <tableColumn id="6" name="Net Profit (%)" dataDxfId="40"/>
    <tableColumn id="7" name="Closed Trades" dataDxfId="39"/>
    <tableColumn id="2" name="% Profitable" dataDxfId="38"/>
    <tableColumn id="5" name="Profit Factor" dataDxfId="37"/>
    <tableColumn id="8" name="Max DrawDown" dataDxfId="36"/>
    <tableColumn id="9" name="Avg Trade" dataDxfId="35"/>
    <tableColumn id="4" name="Avg Bars in Trade" dataDxfId="34"/>
    <tableColumn id="10" name="DCA blocked (J)" dataDxfId="33"/>
    <tableColumn id="12" name="Blocked today " dataDxfId="3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au257" displayName="Tableau257" ref="A22:L33" totalsRowShown="0" dataDxfId="31">
  <autoFilter ref="A22:L33"/>
  <tableColumns count="12">
    <tableColumn id="1" name="Name Settings" dataDxfId="30"/>
    <tableColumn id="3" name="Crypto" dataDxfId="29"/>
    <tableColumn id="11" name="Captial" dataDxfId="28"/>
    <tableColumn id="6" name="Net Profit (%)" dataDxfId="27"/>
    <tableColumn id="7" name="Closed Trades" dataDxfId="26"/>
    <tableColumn id="2" name="% Profitable" dataDxfId="25"/>
    <tableColumn id="5" name="Profit Factor" dataDxfId="24"/>
    <tableColumn id="8" name="Max DrawDown" dataDxfId="23"/>
    <tableColumn id="9" name="Avg Trade" dataDxfId="22"/>
    <tableColumn id="4" name="Avg Bars in Trade" dataDxfId="21"/>
    <tableColumn id="10" name="DCA blocked (J)" dataDxfId="20"/>
    <tableColumn id="12" name="Blocked today " dataDxfId="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au256" displayName="Tableau256" ref="A56:L67" totalsRowShown="0" dataDxfId="12">
  <autoFilter ref="A56:L67"/>
  <tableColumns count="12">
    <tableColumn id="1" name="Name Settings" dataDxfId="11"/>
    <tableColumn id="3" name="Crypto" dataDxfId="10"/>
    <tableColumn id="11" name="Captial" dataDxfId="9"/>
    <tableColumn id="6" name="Net Profit (%)" dataDxfId="8"/>
    <tableColumn id="7" name="Closed Trades" dataDxfId="7"/>
    <tableColumn id="2" name="% Profitable" dataDxfId="6"/>
    <tableColumn id="5" name="Profit Factor" dataDxfId="5"/>
    <tableColumn id="8" name="Max DrawDown" dataDxfId="4"/>
    <tableColumn id="9" name="Avg Trade" dataDxfId="3"/>
    <tableColumn id="4" name="Avg Bars in Trade" dataDxfId="2"/>
    <tableColumn id="10" name="DCA blocked (J)" dataDxfId="1"/>
    <tableColumn id="12" name="Blocked today 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au1" displayName="Tableau1" ref="A2:C39" totalsRowShown="0" headerRowDxfId="18" dataDxfId="17">
  <autoFilter ref="A2:C39"/>
  <tableColumns count="3">
    <tableColumn id="1" name="lenght" dataDxfId="16"/>
    <tableColumn id="2" name="price_drop_trigger" dataDxfId="15"/>
    <tableColumn id="3" name="ETHBTC - 2h" dataDxfId="1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3" name="Tableau3" displayName="Tableau3" ref="H5:I14" totalsRowShown="0">
  <autoFilter ref="H5:I14"/>
  <tableColumns count="2">
    <tableColumn id="1" name="base 5min"/>
    <tableColumn id="2" name="candles" dataDxfId="13">
      <calculatedColumnFormula>G6*60/Tableau3[[#This Row],[base 5min]]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9"/>
  <sheetViews>
    <sheetView tabSelected="1" topLeftCell="A25" workbookViewId="0">
      <selection activeCell="A70" sqref="A70"/>
    </sheetView>
  </sheetViews>
  <sheetFormatPr baseColWidth="10" defaultRowHeight="15" outlineLevelRow="2" x14ac:dyDescent="0.25"/>
  <cols>
    <col min="1" max="1" width="21" customWidth="1"/>
    <col min="2" max="2" width="18.42578125" style="7" customWidth="1"/>
    <col min="3" max="3" width="15.7109375" style="14" customWidth="1"/>
    <col min="4" max="4" width="16.85546875" customWidth="1"/>
    <col min="5" max="7" width="18.28515625" customWidth="1"/>
    <col min="8" max="8" width="20.28515625" customWidth="1"/>
    <col min="9" max="9" width="22.140625" customWidth="1"/>
    <col min="10" max="10" width="21.7109375" customWidth="1"/>
    <col min="11" max="11" width="26.5703125" customWidth="1"/>
    <col min="12" max="12" width="18.42578125" bestFit="1" customWidth="1"/>
  </cols>
  <sheetData>
    <row r="1" spans="1:12" x14ac:dyDescent="0.25">
      <c r="A1" s="11" t="s">
        <v>53</v>
      </c>
      <c r="B1" s="19" t="s">
        <v>54</v>
      </c>
      <c r="C1" s="12" t="s">
        <v>67</v>
      </c>
      <c r="D1" s="18">
        <v>5.0000000000000001E-4</v>
      </c>
    </row>
    <row r="2" spans="1:12" x14ac:dyDescent="0.25">
      <c r="A2" s="11" t="s">
        <v>50</v>
      </c>
      <c r="B2" s="16">
        <v>0.02</v>
      </c>
    </row>
    <row r="3" spans="1:12" x14ac:dyDescent="0.25">
      <c r="A3" s="11" t="s">
        <v>55</v>
      </c>
      <c r="B3" s="7" t="s">
        <v>19</v>
      </c>
    </row>
    <row r="5" spans="1:12" x14ac:dyDescent="0.25">
      <c r="A5" s="28" t="s">
        <v>64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x14ac:dyDescent="0.25">
      <c r="A6" s="13" t="s">
        <v>12</v>
      </c>
      <c r="B6" s="13" t="s">
        <v>15</v>
      </c>
      <c r="C6" s="14" t="s">
        <v>49</v>
      </c>
      <c r="D6" s="17" t="s">
        <v>22</v>
      </c>
      <c r="E6" s="17" t="s">
        <v>16</v>
      </c>
      <c r="F6" s="17" t="s">
        <v>68</v>
      </c>
      <c r="G6" s="17" t="s">
        <v>69</v>
      </c>
      <c r="H6" s="17" t="s">
        <v>70</v>
      </c>
      <c r="I6" s="17" t="s">
        <v>71</v>
      </c>
      <c r="J6" s="17" t="s">
        <v>72</v>
      </c>
      <c r="K6" s="23" t="s">
        <v>65</v>
      </c>
      <c r="L6" s="23" t="s">
        <v>61</v>
      </c>
    </row>
    <row r="7" spans="1:12" outlineLevel="2" x14ac:dyDescent="0.25">
      <c r="A7" s="13" t="s">
        <v>52</v>
      </c>
      <c r="B7" s="13" t="s">
        <v>14</v>
      </c>
      <c r="C7" s="15">
        <v>2000000</v>
      </c>
      <c r="D7" s="8">
        <v>6.6E-3</v>
      </c>
      <c r="E7" s="17">
        <v>35</v>
      </c>
      <c r="F7" s="17">
        <v>36.11</v>
      </c>
      <c r="G7" s="17">
        <v>0.57999999999999996</v>
      </c>
      <c r="H7" s="17">
        <v>0.93</v>
      </c>
      <c r="I7" s="17">
        <v>0.02</v>
      </c>
      <c r="J7" s="17">
        <v>32</v>
      </c>
      <c r="K7" s="21">
        <v>22</v>
      </c>
      <c r="L7" s="24">
        <v>-0.05</v>
      </c>
    </row>
    <row r="8" spans="1:12" outlineLevel="2" x14ac:dyDescent="0.25">
      <c r="A8" s="13" t="s">
        <v>52</v>
      </c>
      <c r="B8" s="13" t="s">
        <v>13</v>
      </c>
      <c r="C8" s="15">
        <v>2000000</v>
      </c>
      <c r="D8" s="8">
        <v>8.0000000000000004E-4</v>
      </c>
      <c r="E8" s="17">
        <v>56</v>
      </c>
      <c r="F8" s="17">
        <v>46.03</v>
      </c>
      <c r="G8" s="17">
        <v>0.78500000000000003</v>
      </c>
      <c r="H8" s="17">
        <v>1.7769999999999999</v>
      </c>
      <c r="I8" s="17">
        <v>0.01</v>
      </c>
      <c r="J8" s="17">
        <v>0.01</v>
      </c>
      <c r="K8" s="21">
        <v>10</v>
      </c>
      <c r="L8" s="24">
        <v>-0.05</v>
      </c>
    </row>
    <row r="9" spans="1:12" outlineLevel="2" x14ac:dyDescent="0.25">
      <c r="A9" s="13" t="s">
        <v>52</v>
      </c>
      <c r="B9" s="13" t="s">
        <v>20</v>
      </c>
      <c r="C9" s="15">
        <v>200000</v>
      </c>
      <c r="D9" s="8">
        <v>2.0999999999999999E-3</v>
      </c>
      <c r="E9" s="17">
        <v>43</v>
      </c>
      <c r="F9" s="17">
        <v>50</v>
      </c>
      <c r="G9" s="17">
        <v>1.111</v>
      </c>
      <c r="H9" s="17">
        <v>0.99</v>
      </c>
      <c r="I9" s="17">
        <v>0</v>
      </c>
      <c r="J9" s="17">
        <v>48</v>
      </c>
      <c r="K9" s="21">
        <v>31</v>
      </c>
      <c r="L9" s="21">
        <v>0</v>
      </c>
    </row>
    <row r="10" spans="1:12" outlineLevel="2" x14ac:dyDescent="0.25">
      <c r="A10" s="13" t="s">
        <v>52</v>
      </c>
      <c r="B10" s="13" t="s">
        <v>21</v>
      </c>
      <c r="C10" s="15">
        <v>200000</v>
      </c>
      <c r="D10" s="8">
        <v>1.06E-2</v>
      </c>
      <c r="E10" s="17">
        <v>56</v>
      </c>
      <c r="F10" s="17">
        <v>52.86</v>
      </c>
      <c r="G10" s="17">
        <v>1.764</v>
      </c>
      <c r="H10" s="17">
        <v>0.95</v>
      </c>
      <c r="I10" s="17">
        <v>0.02</v>
      </c>
      <c r="J10" s="17">
        <v>12</v>
      </c>
      <c r="K10" s="21">
        <v>5</v>
      </c>
      <c r="L10" s="21">
        <v>0</v>
      </c>
    </row>
    <row r="11" spans="1:12" outlineLevel="2" x14ac:dyDescent="0.25">
      <c r="A11" s="13" t="s">
        <v>52</v>
      </c>
      <c r="B11" s="13" t="s">
        <v>23</v>
      </c>
      <c r="C11" s="15">
        <v>200000</v>
      </c>
      <c r="D11" s="8">
        <v>4.8999999999999998E-3</v>
      </c>
      <c r="E11" s="17">
        <v>31</v>
      </c>
      <c r="F11" s="17">
        <v>52.94</v>
      </c>
      <c r="G11" s="17">
        <v>0.82399999999999995</v>
      </c>
      <c r="H11" s="17">
        <v>1.68</v>
      </c>
      <c r="I11" s="17">
        <v>0.01</v>
      </c>
      <c r="J11" s="17">
        <v>7</v>
      </c>
      <c r="K11" s="21">
        <v>3</v>
      </c>
      <c r="L11" s="21">
        <v>0</v>
      </c>
    </row>
    <row r="12" spans="1:12" outlineLevel="2" x14ac:dyDescent="0.25">
      <c r="A12" s="13" t="s">
        <v>52</v>
      </c>
      <c r="B12" s="13" t="s">
        <v>24</v>
      </c>
      <c r="C12" s="15">
        <v>200000</v>
      </c>
      <c r="D12" s="8">
        <v>7.1999999999999998E-3</v>
      </c>
      <c r="E12" s="17">
        <v>23</v>
      </c>
      <c r="F12" s="17">
        <v>65.38</v>
      </c>
      <c r="G12" s="17">
        <v>3.97</v>
      </c>
      <c r="H12" s="17">
        <v>0.21</v>
      </c>
      <c r="I12" s="17">
        <v>0.03</v>
      </c>
      <c r="J12" s="17">
        <v>4</v>
      </c>
      <c r="K12" s="21">
        <v>45</v>
      </c>
      <c r="L12" s="24">
        <v>-0.3</v>
      </c>
    </row>
    <row r="13" spans="1:12" outlineLevel="2" x14ac:dyDescent="0.25">
      <c r="A13" s="13" t="s">
        <v>52</v>
      </c>
      <c r="B13" s="13" t="s">
        <v>25</v>
      </c>
      <c r="C13" s="15">
        <v>200000</v>
      </c>
      <c r="D13" s="8">
        <v>1.2999999999999999E-3</v>
      </c>
      <c r="E13" s="17">
        <v>72</v>
      </c>
      <c r="F13" s="17">
        <v>51.17</v>
      </c>
      <c r="G13" s="17">
        <v>1.08</v>
      </c>
      <c r="H13" s="17">
        <v>0.56000000000000005</v>
      </c>
      <c r="I13" s="17">
        <v>0</v>
      </c>
      <c r="J13" s="17">
        <v>10</v>
      </c>
      <c r="K13" s="21">
        <v>4</v>
      </c>
      <c r="L13" s="21">
        <v>0</v>
      </c>
    </row>
    <row r="14" spans="1:12" outlineLevel="2" x14ac:dyDescent="0.25">
      <c r="A14" s="13" t="s">
        <v>52</v>
      </c>
      <c r="B14" s="13" t="s">
        <v>26</v>
      </c>
      <c r="C14" s="15">
        <v>200000</v>
      </c>
      <c r="D14" s="8">
        <v>5.1799999999999999E-2</v>
      </c>
      <c r="E14" s="17">
        <v>55</v>
      </c>
      <c r="F14" s="17">
        <v>36.36</v>
      </c>
      <c r="G14" s="17">
        <v>9.4E-2</v>
      </c>
      <c r="H14" s="17">
        <v>5.37</v>
      </c>
      <c r="I14" s="17">
        <v>0.09</v>
      </c>
      <c r="J14" s="17">
        <v>6</v>
      </c>
      <c r="K14" s="21">
        <v>3</v>
      </c>
      <c r="L14" s="21">
        <v>0</v>
      </c>
    </row>
    <row r="15" spans="1:12" outlineLevel="2" x14ac:dyDescent="0.25">
      <c r="A15" s="13" t="s">
        <v>52</v>
      </c>
      <c r="B15" s="13" t="s">
        <v>58</v>
      </c>
      <c r="C15" s="15">
        <v>200000</v>
      </c>
      <c r="D15" s="8">
        <v>1.78E-2</v>
      </c>
      <c r="E15" s="17">
        <v>64</v>
      </c>
      <c r="F15" s="17">
        <v>50</v>
      </c>
      <c r="G15" s="17">
        <v>2.0880000000000001</v>
      </c>
      <c r="H15" s="17">
        <v>0.47</v>
      </c>
      <c r="I15" s="17">
        <v>0.03</v>
      </c>
      <c r="J15" s="17">
        <v>16</v>
      </c>
      <c r="K15" s="21">
        <v>4</v>
      </c>
      <c r="L15" s="21">
        <v>0</v>
      </c>
    </row>
    <row r="16" spans="1:12" outlineLevel="2" x14ac:dyDescent="0.25">
      <c r="A16" s="13" t="s">
        <v>52</v>
      </c>
      <c r="B16" s="13" t="s">
        <v>59</v>
      </c>
      <c r="C16" s="15">
        <v>20000</v>
      </c>
      <c r="D16" s="8">
        <v>6.7999999999999996E-3</v>
      </c>
      <c r="E16" s="17">
        <v>42</v>
      </c>
      <c r="F16" s="17">
        <v>57.14</v>
      </c>
      <c r="G16" s="17">
        <v>2.048</v>
      </c>
      <c r="H16" s="17">
        <v>0.2</v>
      </c>
      <c r="I16" s="17">
        <v>0.02</v>
      </c>
      <c r="J16" s="17">
        <v>6</v>
      </c>
      <c r="K16" s="21">
        <v>15</v>
      </c>
      <c r="L16" s="24">
        <v>-0.05</v>
      </c>
    </row>
    <row r="17" spans="1:12" outlineLevel="2" x14ac:dyDescent="0.25">
      <c r="A17" s="13" t="s">
        <v>52</v>
      </c>
      <c r="B17" s="13" t="s">
        <v>60</v>
      </c>
      <c r="C17" s="15">
        <v>20000</v>
      </c>
      <c r="D17" s="8">
        <v>4.0000000000000001E-3</v>
      </c>
      <c r="E17" s="17">
        <v>21</v>
      </c>
      <c r="F17" s="17">
        <v>61.9</v>
      </c>
      <c r="G17" s="17">
        <v>6.8</v>
      </c>
      <c r="H17" s="17">
        <v>0.03</v>
      </c>
      <c r="I17" s="17">
        <v>0.02</v>
      </c>
      <c r="J17" s="17">
        <v>4</v>
      </c>
      <c r="K17" s="22">
        <v>22</v>
      </c>
      <c r="L17" s="25">
        <v>-0.2</v>
      </c>
    </row>
    <row r="18" spans="1:12" x14ac:dyDescent="0.25">
      <c r="A18" s="13"/>
      <c r="B18" s="13"/>
      <c r="C18" s="15"/>
      <c r="D18" s="8"/>
      <c r="E18" s="13"/>
      <c r="F18" s="13"/>
      <c r="G18" s="13"/>
    </row>
    <row r="19" spans="1:12" x14ac:dyDescent="0.25">
      <c r="A19" s="13"/>
      <c r="B19" s="13"/>
      <c r="C19" s="26" t="s">
        <v>51</v>
      </c>
      <c r="D19" s="27">
        <f>AVERAGE(Tableau25[Net Profit (%)])</f>
        <v>1.0354545454545455E-2</v>
      </c>
      <c r="E19" s="26">
        <f>AVERAGE(Tableau25[Closed Trades])</f>
        <v>45.272727272727273</v>
      </c>
      <c r="F19" s="26">
        <f>AVERAGE(Tableau25[% Profitable])</f>
        <v>50.899090909090908</v>
      </c>
      <c r="G19" s="26">
        <f>AVERAGE(Tableau25[Profit Factor])</f>
        <v>1.922181818181818</v>
      </c>
      <c r="H19" s="26">
        <f>AVERAGE(Tableau25[Max DrawDown])</f>
        <v>1.1969999999999998</v>
      </c>
      <c r="I19" s="26">
        <f>AVERAGE(Tableau25[Avg Trade])</f>
        <v>2.2727272727272724E-2</v>
      </c>
      <c r="J19" s="26">
        <f>AVERAGE(Tableau25[Avg Bars in Trade])</f>
        <v>13.182727272727272</v>
      </c>
      <c r="K19" s="26">
        <f>AVERAGE(Tableau25[DCA blocked (J)])</f>
        <v>14.909090909090908</v>
      </c>
      <c r="L19" s="26">
        <f>AVERAGE(Tableau25[[Blocked today ]])</f>
        <v>-5.909090909090909E-2</v>
      </c>
    </row>
    <row r="21" spans="1:12" x14ac:dyDescent="0.25">
      <c r="A21" s="28" t="s">
        <v>63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x14ac:dyDescent="0.25">
      <c r="A22" s="17" t="s">
        <v>12</v>
      </c>
      <c r="B22" s="17" t="s">
        <v>15</v>
      </c>
      <c r="C22" s="14" t="s">
        <v>49</v>
      </c>
      <c r="D22" s="17" t="s">
        <v>22</v>
      </c>
      <c r="E22" s="17" t="s">
        <v>16</v>
      </c>
      <c r="F22" s="17" t="s">
        <v>68</v>
      </c>
      <c r="G22" s="17" t="s">
        <v>69</v>
      </c>
      <c r="H22" s="17" t="s">
        <v>70</v>
      </c>
      <c r="I22" s="17" t="s">
        <v>71</v>
      </c>
      <c r="J22" s="17" t="s">
        <v>72</v>
      </c>
      <c r="K22" s="23" t="s">
        <v>65</v>
      </c>
      <c r="L22" s="23" t="s">
        <v>61</v>
      </c>
    </row>
    <row r="23" spans="1:12" outlineLevel="1" x14ac:dyDescent="0.25">
      <c r="A23" s="17" t="s">
        <v>63</v>
      </c>
      <c r="B23" s="17" t="s">
        <v>14</v>
      </c>
      <c r="C23" s="15">
        <v>2000000</v>
      </c>
      <c r="D23" s="8">
        <v>6.6E-3</v>
      </c>
      <c r="E23" s="17">
        <v>35</v>
      </c>
      <c r="F23" s="17">
        <v>36.11</v>
      </c>
      <c r="G23" s="17">
        <v>0.57999999999999996</v>
      </c>
      <c r="H23" s="17">
        <v>0.93</v>
      </c>
      <c r="I23" s="17">
        <v>0.02</v>
      </c>
      <c r="J23" s="17">
        <v>32</v>
      </c>
      <c r="K23" s="21">
        <v>22</v>
      </c>
      <c r="L23" s="24">
        <v>-0.05</v>
      </c>
    </row>
    <row r="24" spans="1:12" outlineLevel="1" x14ac:dyDescent="0.25">
      <c r="A24" s="17" t="s">
        <v>63</v>
      </c>
      <c r="B24" s="17" t="s">
        <v>13</v>
      </c>
      <c r="C24" s="15">
        <v>2000000</v>
      </c>
      <c r="D24" s="8">
        <v>8.0000000000000004E-4</v>
      </c>
      <c r="E24" s="17">
        <v>56</v>
      </c>
      <c r="F24" s="17">
        <v>46.03</v>
      </c>
      <c r="G24" s="17">
        <v>0.78500000000000003</v>
      </c>
      <c r="H24" s="17">
        <v>1.7769999999999999</v>
      </c>
      <c r="I24" s="17">
        <v>0.01</v>
      </c>
      <c r="J24" s="17">
        <v>0.01</v>
      </c>
      <c r="K24" s="21">
        <v>10</v>
      </c>
      <c r="L24" s="24">
        <v>-0.05</v>
      </c>
    </row>
    <row r="25" spans="1:12" outlineLevel="1" x14ac:dyDescent="0.25">
      <c r="A25" s="17" t="s">
        <v>63</v>
      </c>
      <c r="B25" s="17" t="s">
        <v>20</v>
      </c>
      <c r="C25" s="15">
        <v>200000</v>
      </c>
      <c r="D25" s="8">
        <v>2.0999999999999999E-3</v>
      </c>
      <c r="E25" s="17">
        <v>43</v>
      </c>
      <c r="F25" s="17">
        <v>50</v>
      </c>
      <c r="G25" s="17">
        <v>1.111</v>
      </c>
      <c r="H25" s="17">
        <v>0.99</v>
      </c>
      <c r="I25" s="17">
        <v>0</v>
      </c>
      <c r="J25" s="17">
        <v>48</v>
      </c>
      <c r="K25" s="21">
        <v>31</v>
      </c>
      <c r="L25" s="21">
        <v>0</v>
      </c>
    </row>
    <row r="26" spans="1:12" outlineLevel="1" x14ac:dyDescent="0.25">
      <c r="A26" s="17" t="s">
        <v>63</v>
      </c>
      <c r="B26" s="17" t="s">
        <v>21</v>
      </c>
      <c r="C26" s="15">
        <v>200000</v>
      </c>
      <c r="D26" s="8">
        <v>1.06E-2</v>
      </c>
      <c r="E26" s="17">
        <v>56</v>
      </c>
      <c r="F26" s="17">
        <v>52.86</v>
      </c>
      <c r="G26" s="17">
        <v>1.764</v>
      </c>
      <c r="H26" s="17">
        <v>0.95</v>
      </c>
      <c r="I26" s="17">
        <v>0.02</v>
      </c>
      <c r="J26" s="17">
        <v>12</v>
      </c>
      <c r="K26" s="21">
        <v>5</v>
      </c>
      <c r="L26" s="21">
        <v>0</v>
      </c>
    </row>
    <row r="27" spans="1:12" outlineLevel="1" x14ac:dyDescent="0.25">
      <c r="A27" s="17" t="s">
        <v>63</v>
      </c>
      <c r="B27" s="17" t="s">
        <v>23</v>
      </c>
      <c r="C27" s="15">
        <v>200000</v>
      </c>
      <c r="D27" s="8">
        <v>4.8999999999999998E-3</v>
      </c>
      <c r="E27" s="17">
        <v>31</v>
      </c>
      <c r="F27" s="17">
        <v>52.94</v>
      </c>
      <c r="G27" s="17">
        <v>0.82399999999999995</v>
      </c>
      <c r="H27" s="17">
        <v>1.68</v>
      </c>
      <c r="I27" s="17">
        <v>0.01</v>
      </c>
      <c r="J27" s="17">
        <v>7</v>
      </c>
      <c r="K27" s="21">
        <v>3</v>
      </c>
      <c r="L27" s="21">
        <v>0</v>
      </c>
    </row>
    <row r="28" spans="1:12" outlineLevel="1" x14ac:dyDescent="0.25">
      <c r="A28" s="17" t="s">
        <v>63</v>
      </c>
      <c r="B28" s="17" t="s">
        <v>24</v>
      </c>
      <c r="C28" s="15">
        <v>200000</v>
      </c>
      <c r="D28" s="8">
        <v>7.1999999999999998E-3</v>
      </c>
      <c r="E28" s="17">
        <v>23</v>
      </c>
      <c r="F28" s="17">
        <v>65.38</v>
      </c>
      <c r="G28" s="17">
        <v>3.97</v>
      </c>
      <c r="H28" s="17">
        <v>0.21</v>
      </c>
      <c r="I28" s="17">
        <v>0.03</v>
      </c>
      <c r="J28" s="17">
        <v>4</v>
      </c>
      <c r="K28" s="21">
        <v>45</v>
      </c>
      <c r="L28" s="24">
        <v>-0.3</v>
      </c>
    </row>
    <row r="29" spans="1:12" outlineLevel="1" x14ac:dyDescent="0.25">
      <c r="A29" s="17" t="s">
        <v>63</v>
      </c>
      <c r="B29" s="17" t="s">
        <v>25</v>
      </c>
      <c r="C29" s="15">
        <v>200000</v>
      </c>
      <c r="D29" s="8">
        <v>1.2999999999999999E-3</v>
      </c>
      <c r="E29" s="17">
        <v>72</v>
      </c>
      <c r="F29" s="17">
        <v>51.17</v>
      </c>
      <c r="G29" s="17">
        <v>1.08</v>
      </c>
      <c r="H29" s="17">
        <v>0.56000000000000005</v>
      </c>
      <c r="I29" s="17">
        <v>0</v>
      </c>
      <c r="J29" s="17">
        <v>10</v>
      </c>
      <c r="K29" s="21">
        <v>4</v>
      </c>
      <c r="L29" s="21">
        <v>0</v>
      </c>
    </row>
    <row r="30" spans="1:12" outlineLevel="1" x14ac:dyDescent="0.25">
      <c r="A30" s="17" t="s">
        <v>63</v>
      </c>
      <c r="B30" s="17" t="s">
        <v>26</v>
      </c>
      <c r="C30" s="15">
        <v>200000</v>
      </c>
      <c r="D30" s="8">
        <v>5.1799999999999999E-2</v>
      </c>
      <c r="E30" s="17">
        <v>55</v>
      </c>
      <c r="F30" s="17">
        <v>36.36</v>
      </c>
      <c r="G30" s="17">
        <v>9.4E-2</v>
      </c>
      <c r="H30" s="17">
        <v>5.37</v>
      </c>
      <c r="I30" s="17">
        <v>0.09</v>
      </c>
      <c r="J30" s="17">
        <v>6</v>
      </c>
      <c r="K30" s="21">
        <v>3</v>
      </c>
      <c r="L30" s="21">
        <v>0</v>
      </c>
    </row>
    <row r="31" spans="1:12" outlineLevel="1" x14ac:dyDescent="0.25">
      <c r="A31" s="17" t="s">
        <v>63</v>
      </c>
      <c r="B31" s="17" t="s">
        <v>58</v>
      </c>
      <c r="C31" s="15">
        <v>200000</v>
      </c>
      <c r="D31" s="8">
        <v>1.78E-2</v>
      </c>
      <c r="E31" s="17">
        <v>64</v>
      </c>
      <c r="F31" s="17">
        <v>50</v>
      </c>
      <c r="G31" s="17">
        <v>2.0880000000000001</v>
      </c>
      <c r="H31" s="17">
        <v>0.47</v>
      </c>
      <c r="I31" s="17">
        <v>0.03</v>
      </c>
      <c r="J31" s="17">
        <v>16</v>
      </c>
      <c r="K31" s="21">
        <v>4</v>
      </c>
      <c r="L31" s="21">
        <v>0</v>
      </c>
    </row>
    <row r="32" spans="1:12" outlineLevel="1" x14ac:dyDescent="0.25">
      <c r="A32" s="17" t="s">
        <v>63</v>
      </c>
      <c r="B32" s="17" t="s">
        <v>59</v>
      </c>
      <c r="C32" s="15">
        <v>20000</v>
      </c>
      <c r="D32" s="8">
        <v>6.7999999999999996E-3</v>
      </c>
      <c r="E32" s="17">
        <v>42</v>
      </c>
      <c r="F32" s="17">
        <v>57.14</v>
      </c>
      <c r="G32" s="17">
        <v>2.048</v>
      </c>
      <c r="H32" s="17">
        <v>0.2</v>
      </c>
      <c r="I32" s="17">
        <v>0.02</v>
      </c>
      <c r="J32" s="17">
        <v>6</v>
      </c>
      <c r="K32" s="21">
        <v>15</v>
      </c>
      <c r="L32" s="24">
        <v>-0.05</v>
      </c>
    </row>
    <row r="33" spans="1:12" outlineLevel="1" x14ac:dyDescent="0.25">
      <c r="A33" s="17" t="s">
        <v>63</v>
      </c>
      <c r="B33" s="17" t="s">
        <v>60</v>
      </c>
      <c r="C33" s="15">
        <v>20000</v>
      </c>
      <c r="D33" s="8">
        <v>4.0000000000000001E-3</v>
      </c>
      <c r="E33" s="17">
        <v>21</v>
      </c>
      <c r="F33" s="17">
        <v>61.9</v>
      </c>
      <c r="G33" s="17">
        <v>6.8</v>
      </c>
      <c r="H33" s="17">
        <v>0.03</v>
      </c>
      <c r="I33" s="17">
        <v>0.02</v>
      </c>
      <c r="J33" s="17">
        <v>4</v>
      </c>
      <c r="K33" s="22">
        <v>22</v>
      </c>
      <c r="L33" s="25">
        <v>-0.2</v>
      </c>
    </row>
    <row r="34" spans="1:12" x14ac:dyDescent="0.25">
      <c r="A34" s="17"/>
      <c r="B34" s="17"/>
      <c r="C34" s="15"/>
      <c r="D34" s="8"/>
      <c r="E34" s="17"/>
      <c r="F34" s="17"/>
      <c r="G34" s="17"/>
    </row>
    <row r="35" spans="1:12" x14ac:dyDescent="0.25">
      <c r="A35" s="17"/>
      <c r="B35" s="17"/>
      <c r="C35" s="26" t="s">
        <v>51</v>
      </c>
      <c r="D35" s="27">
        <f>AVERAGE(Tableau257[Net Profit (%)])</f>
        <v>1.0354545454545455E-2</v>
      </c>
      <c r="E35" s="26">
        <f>AVERAGE(Tableau257[Closed Trades])</f>
        <v>45.272727272727273</v>
      </c>
      <c r="F35" s="26">
        <f>AVERAGE(Tableau257[% Profitable])</f>
        <v>50.899090909090908</v>
      </c>
      <c r="G35" s="26">
        <f>AVERAGE(Tableau257[Profit Factor])</f>
        <v>1.922181818181818</v>
      </c>
      <c r="H35" s="26">
        <f>AVERAGE(Tableau257[Max DrawDown])</f>
        <v>1.1969999999999998</v>
      </c>
      <c r="I35" s="26">
        <f>AVERAGE(Tableau257[Avg Trade])</f>
        <v>2.2727272727272724E-2</v>
      </c>
      <c r="J35" s="26">
        <f>AVERAGE(Tableau257[Avg Bars in Trade])</f>
        <v>13.182727272727272</v>
      </c>
      <c r="K35" s="26">
        <f>AVERAGE(Tableau257[DCA blocked (J)])</f>
        <v>14.909090909090908</v>
      </c>
      <c r="L35" s="26">
        <f>AVERAGE(Tableau257[[Blocked today ]])</f>
        <v>-5.909090909090909E-2</v>
      </c>
    </row>
    <row r="36" spans="1:12" x14ac:dyDescent="0.25">
      <c r="H36" s="13"/>
      <c r="I36" s="13"/>
      <c r="J36" s="13"/>
      <c r="K36" s="16"/>
    </row>
    <row r="37" spans="1:12" x14ac:dyDescent="0.25">
      <c r="H37" s="13"/>
      <c r="I37" s="13"/>
      <c r="J37" s="13"/>
      <c r="K37" s="16"/>
    </row>
    <row r="38" spans="1:12" x14ac:dyDescent="0.25">
      <c r="D38" s="28" t="s">
        <v>56</v>
      </c>
      <c r="E38" s="28"/>
      <c r="F38" s="28"/>
      <c r="G38" s="28"/>
      <c r="H38" s="28" t="s">
        <v>57</v>
      </c>
      <c r="I38" s="28"/>
      <c r="J38" s="28"/>
      <c r="K38" s="28"/>
    </row>
    <row r="39" spans="1:12" x14ac:dyDescent="0.25">
      <c r="A39" s="2" t="s">
        <v>12</v>
      </c>
      <c r="B39" s="7" t="s">
        <v>15</v>
      </c>
      <c r="C39" s="14" t="s">
        <v>49</v>
      </c>
      <c r="D39" s="2" t="s">
        <v>22</v>
      </c>
      <c r="E39" t="s">
        <v>16</v>
      </c>
      <c r="F39" t="s">
        <v>65</v>
      </c>
      <c r="G39" t="s">
        <v>61</v>
      </c>
      <c r="H39" s="2" t="s">
        <v>17</v>
      </c>
      <c r="I39" s="2" t="s">
        <v>18</v>
      </c>
      <c r="J39" t="s">
        <v>66</v>
      </c>
      <c r="K39" s="13" t="s">
        <v>62</v>
      </c>
    </row>
    <row r="40" spans="1:12" hidden="1" outlineLevel="1" x14ac:dyDescent="0.25">
      <c r="A40" s="2" t="s">
        <v>52</v>
      </c>
      <c r="B40" s="7" t="s">
        <v>14</v>
      </c>
      <c r="C40" s="15">
        <v>2000000</v>
      </c>
      <c r="D40" s="8">
        <v>1.46E-2</v>
      </c>
      <c r="E40" s="2">
        <v>51</v>
      </c>
      <c r="F40" s="13"/>
      <c r="G40" s="13"/>
      <c r="H40" s="2">
        <v>4.2</v>
      </c>
      <c r="I40" s="2">
        <v>149</v>
      </c>
      <c r="J40" s="13">
        <v>172</v>
      </c>
      <c r="K40" s="16">
        <v>-0.46</v>
      </c>
    </row>
    <row r="41" spans="1:12" hidden="1" outlineLevel="1" x14ac:dyDescent="0.25">
      <c r="A41" s="7" t="s">
        <v>52</v>
      </c>
      <c r="B41" s="7" t="s">
        <v>13</v>
      </c>
      <c r="C41" s="15">
        <v>2000000</v>
      </c>
      <c r="D41" s="8">
        <v>9.1000000000000004E-3</v>
      </c>
      <c r="E41" s="2">
        <v>27</v>
      </c>
      <c r="F41" s="13"/>
      <c r="G41" s="13"/>
      <c r="H41" s="2">
        <v>1.03</v>
      </c>
      <c r="I41" s="2">
        <v>47</v>
      </c>
      <c r="J41" s="13">
        <v>149</v>
      </c>
      <c r="K41" s="16">
        <v>-0.22</v>
      </c>
    </row>
    <row r="42" spans="1:12" hidden="1" outlineLevel="1" x14ac:dyDescent="0.25">
      <c r="A42" s="7" t="s">
        <v>52</v>
      </c>
      <c r="B42" s="7" t="s">
        <v>20</v>
      </c>
      <c r="C42" s="15">
        <v>200000</v>
      </c>
      <c r="D42" s="8">
        <v>5.7299999999999997E-2</v>
      </c>
      <c r="E42" s="2">
        <v>128</v>
      </c>
      <c r="F42" s="13"/>
      <c r="G42" s="13"/>
      <c r="H42" s="2">
        <v>9.07</v>
      </c>
      <c r="I42" s="2">
        <v>180</v>
      </c>
      <c r="J42" s="13">
        <v>17</v>
      </c>
      <c r="K42" s="13">
        <v>0</v>
      </c>
    </row>
    <row r="43" spans="1:12" hidden="1" outlineLevel="1" x14ac:dyDescent="0.25">
      <c r="A43" s="7" t="s">
        <v>52</v>
      </c>
      <c r="B43" s="7" t="s">
        <v>21</v>
      </c>
      <c r="C43" s="15">
        <v>200000</v>
      </c>
      <c r="D43" s="8">
        <v>1.55E-2</v>
      </c>
      <c r="E43" s="2">
        <v>47</v>
      </c>
      <c r="F43" s="13"/>
      <c r="G43" s="13"/>
      <c r="H43" s="2">
        <v>2.83</v>
      </c>
      <c r="I43" s="2">
        <v>108</v>
      </c>
      <c r="J43" s="13">
        <v>57</v>
      </c>
      <c r="K43" s="16">
        <v>-0.2</v>
      </c>
    </row>
    <row r="44" spans="1:12" hidden="1" outlineLevel="1" x14ac:dyDescent="0.25">
      <c r="A44" s="7" t="s">
        <v>52</v>
      </c>
      <c r="B44" s="7" t="s">
        <v>23</v>
      </c>
      <c r="C44" s="15">
        <v>200000</v>
      </c>
      <c r="D44" s="8">
        <v>2.0400000000000001E-2</v>
      </c>
      <c r="E44" s="2">
        <v>56</v>
      </c>
      <c r="F44" s="13"/>
      <c r="G44" s="13"/>
      <c r="H44" s="2">
        <v>2.6</v>
      </c>
      <c r="I44" s="2">
        <v>95</v>
      </c>
      <c r="J44" s="13">
        <v>11</v>
      </c>
      <c r="K44" s="16">
        <v>-0.06</v>
      </c>
    </row>
    <row r="45" spans="1:12" hidden="1" outlineLevel="1" x14ac:dyDescent="0.25">
      <c r="A45" s="7" t="s">
        <v>52</v>
      </c>
      <c r="B45" s="7" t="s">
        <v>24</v>
      </c>
      <c r="C45" s="15">
        <v>200000</v>
      </c>
      <c r="D45" s="8">
        <v>3.2899999999999999E-2</v>
      </c>
      <c r="E45" s="2">
        <v>69</v>
      </c>
      <c r="F45" s="13"/>
      <c r="G45" s="13"/>
      <c r="H45" s="2">
        <v>5.79</v>
      </c>
      <c r="I45" s="2">
        <v>130</v>
      </c>
      <c r="J45" s="13">
        <v>45</v>
      </c>
      <c r="K45" s="16">
        <v>-0.2</v>
      </c>
    </row>
    <row r="46" spans="1:12" hidden="1" outlineLevel="1" x14ac:dyDescent="0.25">
      <c r="A46" s="7" t="s">
        <v>52</v>
      </c>
      <c r="B46" s="7" t="s">
        <v>25</v>
      </c>
      <c r="C46" s="15">
        <v>200000</v>
      </c>
      <c r="D46" s="8">
        <v>2.63E-2</v>
      </c>
      <c r="E46" s="2">
        <v>67</v>
      </c>
      <c r="F46" s="13"/>
      <c r="G46" s="13"/>
      <c r="H46" s="2">
        <v>3.93</v>
      </c>
      <c r="I46" s="2">
        <v>111</v>
      </c>
      <c r="J46" s="13">
        <v>107</v>
      </c>
      <c r="K46" s="16">
        <v>-0.03</v>
      </c>
    </row>
    <row r="47" spans="1:12" hidden="1" outlineLevel="1" x14ac:dyDescent="0.25">
      <c r="A47" s="7" t="s">
        <v>52</v>
      </c>
      <c r="B47" s="7" t="s">
        <v>26</v>
      </c>
      <c r="C47" s="15">
        <v>200000</v>
      </c>
      <c r="D47" s="8">
        <v>1.66E-2</v>
      </c>
      <c r="E47" s="2">
        <v>52</v>
      </c>
      <c r="F47" s="13"/>
      <c r="G47" s="13"/>
      <c r="H47" s="2">
        <v>3.34</v>
      </c>
      <c r="I47" s="2">
        <v>177</v>
      </c>
      <c r="J47" s="13">
        <v>62</v>
      </c>
      <c r="K47" s="16">
        <v>0</v>
      </c>
    </row>
    <row r="48" spans="1:12" hidden="1" outlineLevel="1" x14ac:dyDescent="0.25">
      <c r="A48" s="13" t="s">
        <v>52</v>
      </c>
      <c r="B48" s="13" t="s">
        <v>58</v>
      </c>
      <c r="C48" s="15">
        <v>200000</v>
      </c>
      <c r="D48" s="8"/>
      <c r="E48" s="13"/>
      <c r="F48" s="13"/>
      <c r="G48" s="13"/>
      <c r="H48" s="13">
        <v>5.28</v>
      </c>
      <c r="I48" s="13">
        <v>81</v>
      </c>
      <c r="J48" s="13">
        <v>76</v>
      </c>
      <c r="K48" s="16">
        <v>-0.44</v>
      </c>
    </row>
    <row r="49" spans="1:12" hidden="1" outlineLevel="1" x14ac:dyDescent="0.25">
      <c r="A49" s="13" t="s">
        <v>52</v>
      </c>
      <c r="B49" s="13" t="s">
        <v>59</v>
      </c>
      <c r="C49" s="15">
        <v>20000</v>
      </c>
      <c r="D49" s="8"/>
      <c r="E49" s="13"/>
      <c r="F49" s="13"/>
      <c r="G49" s="13"/>
      <c r="H49" s="13">
        <v>8.0299999999999994</v>
      </c>
      <c r="I49" s="13">
        <v>163</v>
      </c>
      <c r="J49" s="13">
        <v>26</v>
      </c>
      <c r="K49" s="16">
        <v>-0.05</v>
      </c>
    </row>
    <row r="50" spans="1:12" hidden="1" outlineLevel="1" x14ac:dyDescent="0.25">
      <c r="A50" s="13" t="s">
        <v>52</v>
      </c>
      <c r="B50" s="13" t="s">
        <v>60</v>
      </c>
      <c r="C50" s="15">
        <v>20000</v>
      </c>
      <c r="D50" s="8"/>
      <c r="E50" s="13"/>
      <c r="F50" s="13"/>
      <c r="G50" s="13"/>
      <c r="H50" s="13">
        <v>3.12</v>
      </c>
      <c r="I50" s="13">
        <v>87</v>
      </c>
      <c r="J50" s="13">
        <v>24</v>
      </c>
      <c r="K50" s="16">
        <v>-0.23</v>
      </c>
    </row>
    <row r="51" spans="1:12" collapsed="1" x14ac:dyDescent="0.25">
      <c r="A51" s="2"/>
      <c r="C51" s="15"/>
      <c r="D51" s="8"/>
      <c r="E51" s="2"/>
      <c r="F51" s="13"/>
      <c r="G51" s="13"/>
      <c r="H51" s="2"/>
      <c r="I51" s="2"/>
    </row>
    <row r="52" spans="1:12" x14ac:dyDescent="0.25">
      <c r="A52" s="2"/>
      <c r="C52" s="30" t="s">
        <v>51</v>
      </c>
      <c r="D52" s="8">
        <f>AVERAGE(Tableau2[Net Profit (%)])</f>
        <v>2.4087499999999998E-2</v>
      </c>
      <c r="E52" s="2">
        <f>AVERAGE(Tableau2[Closed Trades])</f>
        <v>62.125</v>
      </c>
      <c r="F52" s="13"/>
      <c r="G52" s="13"/>
      <c r="H52" s="7">
        <f>AVERAGE(Tableau2[[Net Profit ]])</f>
        <v>4.4745454545454555</v>
      </c>
      <c r="I52" s="7">
        <f>AVERAGE(Tableau2[Closed Trades2])</f>
        <v>120.72727272727273</v>
      </c>
      <c r="J52" s="13">
        <f>AVERAGE(Tableau2[DCA blocked (J)2])</f>
        <v>67.818181818181813</v>
      </c>
      <c r="K52" s="13">
        <f>AVERAGE(Tableau2[Blocked today])</f>
        <v>-0.17181818181818184</v>
      </c>
    </row>
    <row r="53" spans="1:12" x14ac:dyDescent="0.25">
      <c r="A53" s="2"/>
      <c r="C53" s="15"/>
      <c r="E53" s="2"/>
      <c r="F53" s="13"/>
      <c r="G53" s="13"/>
      <c r="H53" s="2"/>
      <c r="I53" s="2"/>
    </row>
    <row r="55" spans="1:12" x14ac:dyDescent="0.25">
      <c r="A55" s="28" t="s">
        <v>73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</row>
    <row r="56" spans="1:12" x14ac:dyDescent="0.25">
      <c r="A56" s="20" t="s">
        <v>12</v>
      </c>
      <c r="B56" s="20" t="s">
        <v>15</v>
      </c>
      <c r="C56" s="14" t="s">
        <v>49</v>
      </c>
      <c r="D56" s="20" t="s">
        <v>22</v>
      </c>
      <c r="E56" s="20" t="s">
        <v>16</v>
      </c>
      <c r="F56" s="20" t="s">
        <v>68</v>
      </c>
      <c r="G56" s="20" t="s">
        <v>69</v>
      </c>
      <c r="H56" s="20" t="s">
        <v>70</v>
      </c>
      <c r="I56" s="20" t="s">
        <v>71</v>
      </c>
      <c r="J56" s="20" t="s">
        <v>72</v>
      </c>
      <c r="K56" s="23" t="s">
        <v>65</v>
      </c>
      <c r="L56" s="23" t="s">
        <v>61</v>
      </c>
    </row>
    <row r="57" spans="1:12" x14ac:dyDescent="0.25">
      <c r="A57" s="20" t="s">
        <v>74</v>
      </c>
      <c r="B57" s="20" t="s">
        <v>14</v>
      </c>
      <c r="C57" s="15">
        <v>2000000</v>
      </c>
      <c r="D57" s="8">
        <v>6.6E-3</v>
      </c>
      <c r="E57" s="20">
        <v>35</v>
      </c>
      <c r="F57" s="20">
        <v>36.11</v>
      </c>
      <c r="G57" s="20">
        <v>0.57999999999999996</v>
      </c>
      <c r="H57" s="20">
        <v>0.93</v>
      </c>
      <c r="I57" s="20">
        <v>0.02</v>
      </c>
      <c r="J57" s="20">
        <v>32</v>
      </c>
      <c r="K57" s="21">
        <v>22</v>
      </c>
      <c r="L57" s="24">
        <v>-0.05</v>
      </c>
    </row>
    <row r="58" spans="1:12" x14ac:dyDescent="0.25">
      <c r="A58" s="20" t="s">
        <v>74</v>
      </c>
      <c r="B58" s="20" t="s">
        <v>13</v>
      </c>
      <c r="C58" s="15">
        <v>2000000</v>
      </c>
      <c r="D58" s="8">
        <v>8.0000000000000004E-4</v>
      </c>
      <c r="E58" s="20">
        <v>56</v>
      </c>
      <c r="F58" s="20">
        <v>46.03</v>
      </c>
      <c r="G58" s="20">
        <v>0.78500000000000003</v>
      </c>
      <c r="H58" s="20">
        <v>1.7769999999999999</v>
      </c>
      <c r="I58" s="20">
        <v>0.01</v>
      </c>
      <c r="J58" s="20">
        <v>0.01</v>
      </c>
      <c r="K58" s="21">
        <v>10</v>
      </c>
      <c r="L58" s="24">
        <v>-0.05</v>
      </c>
    </row>
    <row r="59" spans="1:12" x14ac:dyDescent="0.25">
      <c r="A59" s="20" t="s">
        <v>74</v>
      </c>
      <c r="B59" s="20" t="s">
        <v>20</v>
      </c>
      <c r="C59" s="15">
        <v>200000</v>
      </c>
      <c r="D59" s="8">
        <v>2.0999999999999999E-3</v>
      </c>
      <c r="E59" s="20">
        <v>43</v>
      </c>
      <c r="F59" s="20">
        <v>50</v>
      </c>
      <c r="G59" s="20">
        <v>1.111</v>
      </c>
      <c r="H59" s="20">
        <v>0.99</v>
      </c>
      <c r="I59" s="20">
        <v>0</v>
      </c>
      <c r="J59" s="20">
        <v>48</v>
      </c>
      <c r="K59" s="21">
        <v>31</v>
      </c>
      <c r="L59" s="21">
        <v>0</v>
      </c>
    </row>
    <row r="60" spans="1:12" x14ac:dyDescent="0.25">
      <c r="A60" s="20" t="s">
        <v>74</v>
      </c>
      <c r="B60" s="20" t="s">
        <v>21</v>
      </c>
      <c r="C60" s="15">
        <v>200000</v>
      </c>
      <c r="D60" s="8">
        <v>1.06E-2</v>
      </c>
      <c r="E60" s="20">
        <v>56</v>
      </c>
      <c r="F60" s="20">
        <v>52.86</v>
      </c>
      <c r="G60" s="20">
        <v>1.764</v>
      </c>
      <c r="H60" s="20">
        <v>0.95</v>
      </c>
      <c r="I60" s="20">
        <v>0.02</v>
      </c>
      <c r="J60" s="20">
        <v>12</v>
      </c>
      <c r="K60" s="21">
        <v>5</v>
      </c>
      <c r="L60" s="21">
        <v>0</v>
      </c>
    </row>
    <row r="61" spans="1:12" x14ac:dyDescent="0.25">
      <c r="A61" s="20" t="s">
        <v>74</v>
      </c>
      <c r="B61" s="20" t="s">
        <v>23</v>
      </c>
      <c r="C61" s="15">
        <v>200000</v>
      </c>
      <c r="D61" s="8">
        <v>4.8999999999999998E-3</v>
      </c>
      <c r="E61" s="20">
        <v>31</v>
      </c>
      <c r="F61" s="20">
        <v>52.94</v>
      </c>
      <c r="G61" s="20">
        <v>0.82399999999999995</v>
      </c>
      <c r="H61" s="20">
        <v>1.68</v>
      </c>
      <c r="I61" s="20">
        <v>0.01</v>
      </c>
      <c r="J61" s="20">
        <v>7</v>
      </c>
      <c r="K61" s="21">
        <v>3</v>
      </c>
      <c r="L61" s="21">
        <v>0</v>
      </c>
    </row>
    <row r="62" spans="1:12" x14ac:dyDescent="0.25">
      <c r="A62" s="20" t="s">
        <v>74</v>
      </c>
      <c r="B62" s="20" t="s">
        <v>24</v>
      </c>
      <c r="C62" s="15">
        <v>200000</v>
      </c>
      <c r="D62" s="8">
        <v>7.1999999999999998E-3</v>
      </c>
      <c r="E62" s="20">
        <v>23</v>
      </c>
      <c r="F62" s="20">
        <v>65.38</v>
      </c>
      <c r="G62" s="20">
        <v>3.97</v>
      </c>
      <c r="H62" s="20">
        <v>0.21</v>
      </c>
      <c r="I62" s="20">
        <v>0.03</v>
      </c>
      <c r="J62" s="20">
        <v>4</v>
      </c>
      <c r="K62" s="21">
        <v>45</v>
      </c>
      <c r="L62" s="24">
        <v>-0.3</v>
      </c>
    </row>
    <row r="63" spans="1:12" x14ac:dyDescent="0.25">
      <c r="A63" s="20" t="s">
        <v>74</v>
      </c>
      <c r="B63" s="20" t="s">
        <v>25</v>
      </c>
      <c r="C63" s="15">
        <v>200000</v>
      </c>
      <c r="D63" s="8">
        <v>1.2999999999999999E-3</v>
      </c>
      <c r="E63" s="20">
        <v>72</v>
      </c>
      <c r="F63" s="20">
        <v>51.17</v>
      </c>
      <c r="G63" s="20">
        <v>1.08</v>
      </c>
      <c r="H63" s="20">
        <v>0.56000000000000005</v>
      </c>
      <c r="I63" s="20">
        <v>0</v>
      </c>
      <c r="J63" s="20">
        <v>10</v>
      </c>
      <c r="K63" s="21">
        <v>4</v>
      </c>
      <c r="L63" s="21">
        <v>0</v>
      </c>
    </row>
    <row r="64" spans="1:12" x14ac:dyDescent="0.25">
      <c r="A64" s="20" t="s">
        <v>74</v>
      </c>
      <c r="B64" s="20" t="s">
        <v>26</v>
      </c>
      <c r="C64" s="15">
        <v>200000</v>
      </c>
      <c r="D64" s="8">
        <v>5.1799999999999999E-2</v>
      </c>
      <c r="E64" s="20">
        <v>55</v>
      </c>
      <c r="F64" s="20">
        <v>36.36</v>
      </c>
      <c r="G64" s="20">
        <v>9.4E-2</v>
      </c>
      <c r="H64" s="20">
        <v>5.37</v>
      </c>
      <c r="I64" s="20">
        <v>0.09</v>
      </c>
      <c r="J64" s="20">
        <v>6</v>
      </c>
      <c r="K64" s="21">
        <v>3</v>
      </c>
      <c r="L64" s="21">
        <v>0</v>
      </c>
    </row>
    <row r="65" spans="1:12" x14ac:dyDescent="0.25">
      <c r="A65" s="20" t="s">
        <v>74</v>
      </c>
      <c r="B65" s="20" t="s">
        <v>58</v>
      </c>
      <c r="C65" s="15">
        <v>200000</v>
      </c>
      <c r="D65" s="8">
        <v>1.78E-2</v>
      </c>
      <c r="E65" s="20">
        <v>64</v>
      </c>
      <c r="F65" s="20">
        <v>50</v>
      </c>
      <c r="G65" s="20">
        <v>2.0880000000000001</v>
      </c>
      <c r="H65" s="20">
        <v>0.47</v>
      </c>
      <c r="I65" s="20">
        <v>0.03</v>
      </c>
      <c r="J65" s="20">
        <v>16</v>
      </c>
      <c r="K65" s="21">
        <v>4</v>
      </c>
      <c r="L65" s="21">
        <v>0</v>
      </c>
    </row>
    <row r="66" spans="1:12" x14ac:dyDescent="0.25">
      <c r="A66" s="20" t="s">
        <v>74</v>
      </c>
      <c r="B66" s="20" t="s">
        <v>59</v>
      </c>
      <c r="C66" s="15">
        <v>20000</v>
      </c>
      <c r="D66" s="8">
        <v>6.7999999999999996E-3</v>
      </c>
      <c r="E66" s="20">
        <v>42</v>
      </c>
      <c r="F66" s="20">
        <v>57.14</v>
      </c>
      <c r="G66" s="20">
        <v>2.048</v>
      </c>
      <c r="H66" s="20">
        <v>0.2</v>
      </c>
      <c r="I66" s="20">
        <v>0.02</v>
      </c>
      <c r="J66" s="20">
        <v>6</v>
      </c>
      <c r="K66" s="21">
        <v>15</v>
      </c>
      <c r="L66" s="24">
        <v>-0.05</v>
      </c>
    </row>
    <row r="67" spans="1:12" x14ac:dyDescent="0.25">
      <c r="A67" s="20" t="s">
        <v>74</v>
      </c>
      <c r="B67" s="20" t="s">
        <v>60</v>
      </c>
      <c r="C67" s="15">
        <v>20000</v>
      </c>
      <c r="D67" s="8">
        <v>4.0000000000000001E-3</v>
      </c>
      <c r="E67" s="20">
        <v>21</v>
      </c>
      <c r="F67" s="20">
        <v>61.9</v>
      </c>
      <c r="G67" s="20">
        <v>6.8</v>
      </c>
      <c r="H67" s="20">
        <v>0.03</v>
      </c>
      <c r="I67" s="20">
        <v>0.02</v>
      </c>
      <c r="J67" s="20">
        <v>4</v>
      </c>
      <c r="K67" s="22">
        <v>22</v>
      </c>
      <c r="L67" s="25">
        <v>-0.2</v>
      </c>
    </row>
    <row r="68" spans="1:12" x14ac:dyDescent="0.25">
      <c r="A68" s="20"/>
      <c r="B68" s="20"/>
      <c r="C68" s="15"/>
      <c r="D68" s="8"/>
      <c r="E68" s="20"/>
      <c r="F68" s="20"/>
      <c r="G68" s="20"/>
    </row>
    <row r="69" spans="1:12" x14ac:dyDescent="0.25">
      <c r="A69" s="20"/>
      <c r="B69" s="20"/>
      <c r="C69" s="26" t="s">
        <v>51</v>
      </c>
      <c r="D69" s="27">
        <f>AVERAGE(Tableau256[Net Profit (%)])</f>
        <v>1.0354545454545455E-2</v>
      </c>
      <c r="E69" s="26">
        <f>AVERAGE(Tableau256[Closed Trades])</f>
        <v>45.272727272727273</v>
      </c>
      <c r="F69" s="26">
        <f>AVERAGE(Tableau256[% Profitable])</f>
        <v>50.899090909090908</v>
      </c>
      <c r="G69" s="26">
        <f>AVERAGE(Tableau256[Profit Factor])</f>
        <v>1.922181818181818</v>
      </c>
      <c r="H69" s="26">
        <f>AVERAGE(Tableau256[Max DrawDown])</f>
        <v>1.1969999999999998</v>
      </c>
      <c r="I69" s="26">
        <f>AVERAGE(Tableau256[Avg Trade])</f>
        <v>2.2727272727272724E-2</v>
      </c>
      <c r="J69" s="26">
        <f>AVERAGE(Tableau256[Avg Bars in Trade])</f>
        <v>13.182727272727272</v>
      </c>
      <c r="K69" s="26">
        <f>AVERAGE(Tableau256[DCA blocked (J)])</f>
        <v>14.909090909090908</v>
      </c>
      <c r="L69" s="26">
        <f>AVERAGE(Tableau256[[Blocked today ]])</f>
        <v>-5.909090909090909E-2</v>
      </c>
    </row>
  </sheetData>
  <dataConsolidate/>
  <mergeCells count="5">
    <mergeCell ref="D38:G38"/>
    <mergeCell ref="H38:K38"/>
    <mergeCell ref="A5:L5"/>
    <mergeCell ref="A21:L21"/>
    <mergeCell ref="A55:L55"/>
  </mergeCells>
  <conditionalFormatting sqref="D39:E39 D38 E40:G50 G39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{1E8443AD-254A-4E8D-B5B1-2AC9117795AD}</x14:id>
        </ext>
      </extLst>
    </cfRule>
  </conditionalFormatting>
  <conditionalFormatting sqref="D40:D50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{D66E0B61-1B1C-43BE-9112-C5143C69B9BF}</x14:id>
        </ext>
      </extLst>
    </cfRule>
  </conditionalFormatting>
  <conditionalFormatting sqref="I39:I51 J40:K50 I20 K39 I53:I54 I70:I1048576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{99F63916-508E-45CD-9F11-18468901E67D}</x14:id>
        </ext>
      </extLst>
    </cfRule>
  </conditionalFormatting>
  <conditionalFormatting sqref="D7:D17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{BB2EB6A5-6AB7-418B-B4EC-2CEA3A48BD81}</x14:id>
        </ext>
      </extLst>
    </cfRule>
  </conditionalFormatting>
  <conditionalFormatting sqref="I36:K37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{33A49C98-2FF4-4A0C-989E-E0BA0F4D8636}</x14:id>
        </ext>
      </extLst>
    </cfRule>
  </conditionalFormatting>
  <conditionalFormatting sqref="H36:H37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{FDFF39BA-16B6-4D0C-9101-815AC6C63DB0}</x14:id>
        </ext>
      </extLst>
    </cfRule>
  </conditionalFormatting>
  <conditionalFormatting sqref="K7:L7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{298A7D28-92D5-4B79-A85C-35B872402F06}</x14:id>
        </ext>
      </extLst>
    </cfRule>
  </conditionalFormatting>
  <conditionalFormatting sqref="F39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{73A9A723-D3C1-4A38-B9C7-C33A22CCF4C2}</x14:id>
        </ext>
      </extLst>
    </cfRule>
  </conditionalFormatting>
  <conditionalFormatting sqref="J39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{071BC5CE-8C38-4581-A532-330284CED24A}</x14:id>
        </ext>
      </extLst>
    </cfRule>
  </conditionalFormatting>
  <conditionalFormatting sqref="H38:H51 H20 H53:H54 H70:H1048576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{363ECD6A-DBFC-46B4-A0D7-B292E227D54C}</x14:id>
        </ext>
      </extLst>
    </cfRule>
  </conditionalFormatting>
  <conditionalFormatting sqref="K6:L6 D6:E6 K8:L17 E7:E17">
    <cfRule type="dataBar" priority="7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{248A10D3-B8FE-465B-83E1-C1E4AC2CCDF3}</x14:id>
        </ext>
      </extLst>
    </cfRule>
  </conditionalFormatting>
  <conditionalFormatting sqref="F7:F17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{F27F2192-23FD-4CBA-AE45-2D4FA21D9FC9}</x14:id>
        </ext>
      </extLst>
    </cfRule>
  </conditionalFormatting>
  <conditionalFormatting sqref="G6:G17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{A7A911DE-8519-46A4-A3C4-717DE188D04C}</x14:id>
        </ext>
      </extLst>
    </cfRule>
  </conditionalFormatting>
  <conditionalFormatting sqref="H6:H17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{040A6E9E-0232-4F4E-87B3-6360FD268CB4}</x14:id>
        </ext>
      </extLst>
    </cfRule>
  </conditionalFormatting>
  <conditionalFormatting sqref="I7:I17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{CF1D6362-B6EB-4FF8-A4A9-F98AF2F93448}</x14:id>
        </ext>
      </extLst>
    </cfRule>
  </conditionalFormatting>
  <conditionalFormatting sqref="J6:J1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{8FBCBD73-3957-41E7-A4C6-1413226F3D58}</x14:id>
        </ext>
      </extLst>
    </cfRule>
  </conditionalFormatting>
  <conditionalFormatting sqref="D23:D33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{476397F3-E88D-4891-9A86-1454E9281DAC}</x14:id>
        </ext>
      </extLst>
    </cfRule>
  </conditionalFormatting>
  <conditionalFormatting sqref="K23:L23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{70B5C366-A4BF-4187-8AA5-731F000DF777}</x14:id>
        </ext>
      </extLst>
    </cfRule>
  </conditionalFormatting>
  <conditionalFormatting sqref="K22:L22 D22:E22 K24:L33 E23:E3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{52CCCFF5-B359-43A3-8713-2AD15BC9994C}</x14:id>
        </ext>
      </extLst>
    </cfRule>
  </conditionalFormatting>
  <conditionalFormatting sqref="F23:F33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{C58B8887-5CDF-4B92-9CF0-48C25B59D19A}</x14:id>
        </ext>
      </extLst>
    </cfRule>
  </conditionalFormatting>
  <conditionalFormatting sqref="G22:G3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{C2544563-8168-4484-99C0-EDCB87EFE3DE}</x14:id>
        </ext>
      </extLst>
    </cfRule>
  </conditionalFormatting>
  <conditionalFormatting sqref="H22:H33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{BB478EB1-EE30-4692-9F18-D8A489FE1E25}</x14:id>
        </ext>
      </extLst>
    </cfRule>
  </conditionalFormatting>
  <conditionalFormatting sqref="I23:I33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{A5ADC7F2-21A7-4A55-8219-0C552BAE84E7}</x14:id>
        </ext>
      </extLst>
    </cfRule>
  </conditionalFormatting>
  <conditionalFormatting sqref="J22:J3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{7C7E2921-2EB6-40E5-A0F5-58E78878659F}</x14:id>
        </ext>
      </extLst>
    </cfRule>
  </conditionalFormatting>
  <conditionalFormatting sqref="D57:D6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{42F8FBF0-D54C-4CD6-9F3F-B8267C763866}</x14:id>
        </ext>
      </extLst>
    </cfRule>
  </conditionalFormatting>
  <conditionalFormatting sqref="K57:L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{D20CE542-556C-44F0-9053-0B35F8C4A47D}</x14:id>
        </ext>
      </extLst>
    </cfRule>
  </conditionalFormatting>
  <conditionalFormatting sqref="K56:L56 D56:E56 K58:L67 E57:E6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{3079829D-DE73-4826-9A91-D728D0F77E55}</x14:id>
        </ext>
      </extLst>
    </cfRule>
  </conditionalFormatting>
  <conditionalFormatting sqref="F57:F6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{F5B1D25D-9B0D-4D07-AA83-2EAFF307BDDD}</x14:id>
        </ext>
      </extLst>
    </cfRule>
  </conditionalFormatting>
  <conditionalFormatting sqref="G56:G6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{9FD8107A-3F71-4523-83D8-628B14278C81}</x14:id>
        </ext>
      </extLst>
    </cfRule>
  </conditionalFormatting>
  <conditionalFormatting sqref="H56:H6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{D6FE5F28-1C0F-4DC5-9E08-A9AA75C5B717}</x14:id>
        </ext>
      </extLst>
    </cfRule>
  </conditionalFormatting>
  <conditionalFormatting sqref="I57:I6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{D508A785-DE35-4F78-B28D-2BED8F54077C}</x14:id>
        </ext>
      </extLst>
    </cfRule>
  </conditionalFormatting>
  <conditionalFormatting sqref="J56:J6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{CDDFBDDA-8ACD-4649-BA91-7658B7AAEAFE}</x14:id>
        </ext>
      </extLst>
    </cfRule>
  </conditionalFormatting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8443AD-254A-4E8D-B5B1-2AC9117795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D39:E39 D38 E40:G50 G39</xm:sqref>
        </x14:conditionalFormatting>
        <x14:conditionalFormatting xmlns:xm="http://schemas.microsoft.com/office/excel/2006/main">
          <x14:cfRule type="dataBar" id="{D66E0B61-1B1C-43BE-9112-C5143C69B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D40:D50</xm:sqref>
        </x14:conditionalFormatting>
        <x14:conditionalFormatting xmlns:xm="http://schemas.microsoft.com/office/excel/2006/main">
          <x14:cfRule type="dataBar" id="{99F63916-508E-45CD-9F11-18468901E67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I39:I51 J40:K50 I20 K39 I53:I54 I70:I1048576</xm:sqref>
        </x14:conditionalFormatting>
        <x14:conditionalFormatting xmlns:xm="http://schemas.microsoft.com/office/excel/2006/main">
          <x14:cfRule type="dataBar" id="{BB2EB6A5-6AB7-418B-B4EC-2CEA3A48BD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D7:D17</xm:sqref>
        </x14:conditionalFormatting>
        <x14:conditionalFormatting xmlns:xm="http://schemas.microsoft.com/office/excel/2006/main">
          <x14:cfRule type="dataBar" id="{33A49C98-2FF4-4A0C-989E-E0BA0F4D863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I36:K37</xm:sqref>
        </x14:conditionalFormatting>
        <x14:conditionalFormatting xmlns:xm="http://schemas.microsoft.com/office/excel/2006/main">
          <x14:cfRule type="dataBar" id="{FDFF39BA-16B6-4D0C-9101-815AC6C63DB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H36:H37</xm:sqref>
        </x14:conditionalFormatting>
        <x14:conditionalFormatting xmlns:xm="http://schemas.microsoft.com/office/excel/2006/main">
          <x14:cfRule type="dataBar" id="{298A7D28-92D5-4B79-A85C-35B872402F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K7:L7</xm:sqref>
        </x14:conditionalFormatting>
        <x14:conditionalFormatting xmlns:xm="http://schemas.microsoft.com/office/excel/2006/main">
          <x14:cfRule type="dataBar" id="{73A9A723-D3C1-4A38-B9C7-C33A22CCF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F39</xm:sqref>
        </x14:conditionalFormatting>
        <x14:conditionalFormatting xmlns:xm="http://schemas.microsoft.com/office/excel/2006/main">
          <x14:cfRule type="dataBar" id="{071BC5CE-8C38-4581-A532-330284CED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J39</xm:sqref>
        </x14:conditionalFormatting>
        <x14:conditionalFormatting xmlns:xm="http://schemas.microsoft.com/office/excel/2006/main">
          <x14:cfRule type="dataBar" id="{363ECD6A-DBFC-46B4-A0D7-B292E227D54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H38:H51 H20 H53:H54 H70:H1048576</xm:sqref>
        </x14:conditionalFormatting>
        <x14:conditionalFormatting xmlns:xm="http://schemas.microsoft.com/office/excel/2006/main">
          <x14:cfRule type="dataBar" id="{248A10D3-B8FE-465B-83E1-C1E4AC2CCD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K6:L6 D6:E6 K8:L17 E7:E17</xm:sqref>
        </x14:conditionalFormatting>
        <x14:conditionalFormatting xmlns:xm="http://schemas.microsoft.com/office/excel/2006/main">
          <x14:cfRule type="dataBar" id="{F27F2192-23FD-4CBA-AE45-2D4FA21D9FC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F7:F17</xm:sqref>
        </x14:conditionalFormatting>
        <x14:conditionalFormatting xmlns:xm="http://schemas.microsoft.com/office/excel/2006/main">
          <x14:cfRule type="dataBar" id="{A7A911DE-8519-46A4-A3C4-717DE188D0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G6:G17</xm:sqref>
        </x14:conditionalFormatting>
        <x14:conditionalFormatting xmlns:xm="http://schemas.microsoft.com/office/excel/2006/main">
          <x14:cfRule type="dataBar" id="{040A6E9E-0232-4F4E-87B3-6360FD268C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H6:H17</xm:sqref>
        </x14:conditionalFormatting>
        <x14:conditionalFormatting xmlns:xm="http://schemas.microsoft.com/office/excel/2006/main">
          <x14:cfRule type="dataBar" id="{CF1D6362-B6EB-4FF8-A4A9-F98AF2F9344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I7:I17</xm:sqref>
        </x14:conditionalFormatting>
        <x14:conditionalFormatting xmlns:xm="http://schemas.microsoft.com/office/excel/2006/main">
          <x14:cfRule type="dataBar" id="{8FBCBD73-3957-41E7-A4C6-1413226F3D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J6:J17</xm:sqref>
        </x14:conditionalFormatting>
        <x14:conditionalFormatting xmlns:xm="http://schemas.microsoft.com/office/excel/2006/main">
          <x14:cfRule type="dataBar" id="{476397F3-E88D-4891-9A86-1454E9281D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D23:D33</xm:sqref>
        </x14:conditionalFormatting>
        <x14:conditionalFormatting xmlns:xm="http://schemas.microsoft.com/office/excel/2006/main">
          <x14:cfRule type="dataBar" id="{70B5C366-A4BF-4187-8AA5-731F000DF7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K23:L23</xm:sqref>
        </x14:conditionalFormatting>
        <x14:conditionalFormatting xmlns:xm="http://schemas.microsoft.com/office/excel/2006/main">
          <x14:cfRule type="dataBar" id="{52CCCFF5-B359-43A3-8713-2AD15BC999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K22:L22 D22:E22 K24:L33 E23:E33</xm:sqref>
        </x14:conditionalFormatting>
        <x14:conditionalFormatting xmlns:xm="http://schemas.microsoft.com/office/excel/2006/main">
          <x14:cfRule type="dataBar" id="{C58B8887-5CDF-4B92-9CF0-48C25B59D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F23:F33</xm:sqref>
        </x14:conditionalFormatting>
        <x14:conditionalFormatting xmlns:xm="http://schemas.microsoft.com/office/excel/2006/main">
          <x14:cfRule type="dataBar" id="{C2544563-8168-4484-99C0-EDCB87EFE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G22:G33</xm:sqref>
        </x14:conditionalFormatting>
        <x14:conditionalFormatting xmlns:xm="http://schemas.microsoft.com/office/excel/2006/main">
          <x14:cfRule type="dataBar" id="{BB478EB1-EE30-4692-9F18-D8A489FE1E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H22:H33</xm:sqref>
        </x14:conditionalFormatting>
        <x14:conditionalFormatting xmlns:xm="http://schemas.microsoft.com/office/excel/2006/main">
          <x14:cfRule type="dataBar" id="{A5ADC7F2-21A7-4A55-8219-0C552BAE84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I23:I33</xm:sqref>
        </x14:conditionalFormatting>
        <x14:conditionalFormatting xmlns:xm="http://schemas.microsoft.com/office/excel/2006/main">
          <x14:cfRule type="dataBar" id="{7C7E2921-2EB6-40E5-A0F5-58E7887865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J22:J33</xm:sqref>
        </x14:conditionalFormatting>
        <x14:conditionalFormatting xmlns:xm="http://schemas.microsoft.com/office/excel/2006/main">
          <x14:cfRule type="dataBar" id="{42F8FBF0-D54C-4CD6-9F3F-B8267C7638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D57:D67</xm:sqref>
        </x14:conditionalFormatting>
        <x14:conditionalFormatting xmlns:xm="http://schemas.microsoft.com/office/excel/2006/main">
          <x14:cfRule type="dataBar" id="{D20CE542-556C-44F0-9053-0B35F8C4A4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K57:L57</xm:sqref>
        </x14:conditionalFormatting>
        <x14:conditionalFormatting xmlns:xm="http://schemas.microsoft.com/office/excel/2006/main">
          <x14:cfRule type="dataBar" id="{3079829D-DE73-4826-9A91-D728D0F77E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K56:L56 D56:E56 K58:L67 E57:E67</xm:sqref>
        </x14:conditionalFormatting>
        <x14:conditionalFormatting xmlns:xm="http://schemas.microsoft.com/office/excel/2006/main">
          <x14:cfRule type="dataBar" id="{F5B1D25D-9B0D-4D07-AA83-2EAFF307BD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F57:F67</xm:sqref>
        </x14:conditionalFormatting>
        <x14:conditionalFormatting xmlns:xm="http://schemas.microsoft.com/office/excel/2006/main">
          <x14:cfRule type="dataBar" id="{9FD8107A-3F71-4523-83D8-628B14278C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G56:G67</xm:sqref>
        </x14:conditionalFormatting>
        <x14:conditionalFormatting xmlns:xm="http://schemas.microsoft.com/office/excel/2006/main">
          <x14:cfRule type="dataBar" id="{D6FE5F28-1C0F-4DC5-9E08-A9AA75C5B7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H56:H67</xm:sqref>
        </x14:conditionalFormatting>
        <x14:conditionalFormatting xmlns:xm="http://schemas.microsoft.com/office/excel/2006/main">
          <x14:cfRule type="dataBar" id="{D508A785-DE35-4F78-B28D-2BED8F5407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I57:I67</xm:sqref>
        </x14:conditionalFormatting>
        <x14:conditionalFormatting xmlns:xm="http://schemas.microsoft.com/office/excel/2006/main">
          <x14:cfRule type="dataBar" id="{CDDFBDDA-8ACD-4649-BA91-7658B7AAEA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J56:J67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B23" sqref="B23"/>
    </sheetView>
  </sheetViews>
  <sheetFormatPr baseColWidth="10" defaultRowHeight="15" x14ac:dyDescent="0.25"/>
  <cols>
    <col min="2" max="2" width="41.85546875" bestFit="1" customWidth="1"/>
    <col min="4" max="4" width="45.28515625" bestFit="1" customWidth="1"/>
    <col min="6" max="6" width="26.5703125" bestFit="1" customWidth="1"/>
  </cols>
  <sheetData>
    <row r="1" spans="2:6" x14ac:dyDescent="0.25">
      <c r="B1" s="9" t="s">
        <v>37</v>
      </c>
      <c r="D1" s="11" t="s">
        <v>38</v>
      </c>
      <c r="F1" s="11" t="s">
        <v>44</v>
      </c>
    </row>
    <row r="2" spans="2:6" x14ac:dyDescent="0.25">
      <c r="B2" s="10" t="s">
        <v>48</v>
      </c>
      <c r="D2" s="10" t="s">
        <v>39</v>
      </c>
      <c r="F2" s="10" t="s">
        <v>45</v>
      </c>
    </row>
    <row r="3" spans="2:6" x14ac:dyDescent="0.25">
      <c r="D3" s="10" t="s">
        <v>40</v>
      </c>
    </row>
    <row r="4" spans="2:6" x14ac:dyDescent="0.25">
      <c r="B4" s="10" t="s">
        <v>27</v>
      </c>
      <c r="D4" s="10" t="s">
        <v>41</v>
      </c>
    </row>
    <row r="5" spans="2:6" x14ac:dyDescent="0.25">
      <c r="B5" s="10" t="s">
        <v>28</v>
      </c>
      <c r="D5" s="10" t="s">
        <v>42</v>
      </c>
    </row>
    <row r="6" spans="2:6" x14ac:dyDescent="0.25">
      <c r="B6" s="10" t="s">
        <v>29</v>
      </c>
      <c r="D6" s="10" t="s">
        <v>43</v>
      </c>
    </row>
    <row r="7" spans="2:6" x14ac:dyDescent="0.25">
      <c r="B7" s="10" t="s">
        <v>30</v>
      </c>
    </row>
    <row r="8" spans="2:6" x14ac:dyDescent="0.25">
      <c r="B8" s="10" t="s">
        <v>31</v>
      </c>
      <c r="D8" s="10" t="s">
        <v>46</v>
      </c>
    </row>
    <row r="9" spans="2:6" x14ac:dyDescent="0.25">
      <c r="D9" s="10" t="s">
        <v>47</v>
      </c>
    </row>
    <row r="10" spans="2:6" x14ac:dyDescent="0.25">
      <c r="B10" s="10" t="s">
        <v>32</v>
      </c>
    </row>
    <row r="11" spans="2:6" x14ac:dyDescent="0.25">
      <c r="B11" s="10" t="s">
        <v>33</v>
      </c>
    </row>
    <row r="12" spans="2:6" x14ac:dyDescent="0.25">
      <c r="B12" s="10" t="s">
        <v>34</v>
      </c>
    </row>
    <row r="13" spans="2:6" x14ac:dyDescent="0.25">
      <c r="B13" s="10" t="s">
        <v>35</v>
      </c>
    </row>
    <row r="14" spans="2:6" x14ac:dyDescent="0.25">
      <c r="B14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E7" sqref="E7"/>
    </sheetView>
  </sheetViews>
  <sheetFormatPr baseColWidth="10" defaultRowHeight="15" x14ac:dyDescent="0.25"/>
  <cols>
    <col min="1" max="1" width="14.85546875" customWidth="1"/>
    <col min="2" max="2" width="22.140625" bestFit="1" customWidth="1"/>
    <col min="3" max="3" width="15.85546875" bestFit="1" customWidth="1"/>
    <col min="4" max="4" width="16.7109375" bestFit="1" customWidth="1"/>
    <col min="5" max="5" width="24.5703125" bestFit="1" customWidth="1"/>
    <col min="7" max="7" width="17.5703125" customWidth="1"/>
    <col min="8" max="10" width="15.140625" customWidth="1"/>
  </cols>
  <sheetData>
    <row r="1" spans="1:10" x14ac:dyDescent="0.25">
      <c r="A1" s="29" t="s">
        <v>0</v>
      </c>
      <c r="B1" s="29"/>
      <c r="C1" s="29" t="s">
        <v>7</v>
      </c>
      <c r="D1" s="29"/>
      <c r="E1" s="29"/>
    </row>
    <row r="2" spans="1:10" x14ac:dyDescent="0.25">
      <c r="A2" s="6" t="s">
        <v>5</v>
      </c>
      <c r="B2" s="6" t="s">
        <v>1</v>
      </c>
      <c r="C2" s="6" t="s">
        <v>6</v>
      </c>
    </row>
    <row r="3" spans="1:10" x14ac:dyDescent="0.25">
      <c r="A3" s="6">
        <v>3</v>
      </c>
      <c r="B3" s="6">
        <v>0.3</v>
      </c>
      <c r="C3" s="6">
        <v>4.2</v>
      </c>
    </row>
    <row r="4" spans="1:10" x14ac:dyDescent="0.25">
      <c r="A4" s="6">
        <v>3</v>
      </c>
      <c r="B4" s="6">
        <v>0.4</v>
      </c>
      <c r="C4" s="6">
        <v>7.88</v>
      </c>
      <c r="H4" s="1"/>
      <c r="I4" s="1" t="s">
        <v>8</v>
      </c>
      <c r="J4" s="1"/>
    </row>
    <row r="5" spans="1:10" x14ac:dyDescent="0.25">
      <c r="A5" s="6">
        <v>3</v>
      </c>
      <c r="B5" s="6">
        <v>0.5</v>
      </c>
      <c r="C5" s="6">
        <v>8.07</v>
      </c>
      <c r="G5" s="4" t="s">
        <v>11</v>
      </c>
      <c r="H5" t="s">
        <v>9</v>
      </c>
      <c r="I5" t="s">
        <v>10</v>
      </c>
    </row>
    <row r="6" spans="1:10" x14ac:dyDescent="0.25">
      <c r="A6" s="6">
        <v>3</v>
      </c>
      <c r="B6" s="6">
        <v>0.6</v>
      </c>
      <c r="C6" s="6">
        <v>5.26</v>
      </c>
      <c r="G6" s="5">
        <v>24</v>
      </c>
      <c r="H6">
        <v>5</v>
      </c>
      <c r="I6">
        <f>G6*60/Tableau3[[#This Row],[base 5min]]</f>
        <v>288</v>
      </c>
    </row>
    <row r="7" spans="1:10" x14ac:dyDescent="0.25">
      <c r="A7" s="6">
        <v>3</v>
      </c>
      <c r="B7" s="6">
        <v>0.7</v>
      </c>
      <c r="C7" s="6">
        <v>5.23</v>
      </c>
      <c r="G7" s="5">
        <v>12</v>
      </c>
      <c r="H7">
        <v>5</v>
      </c>
      <c r="I7">
        <f>G7*60/Tableau3[[#This Row],[base 5min]]</f>
        <v>144</v>
      </c>
    </row>
    <row r="8" spans="1:10" x14ac:dyDescent="0.25">
      <c r="A8" s="6">
        <v>6</v>
      </c>
      <c r="B8" s="6">
        <v>0.4</v>
      </c>
      <c r="C8" s="6">
        <v>7.88</v>
      </c>
      <c r="G8" s="5">
        <v>6</v>
      </c>
      <c r="H8">
        <v>5</v>
      </c>
      <c r="I8">
        <f>G8*60/Tableau3[[#This Row],[base 5min]]</f>
        <v>72</v>
      </c>
    </row>
    <row r="9" spans="1:10" x14ac:dyDescent="0.25">
      <c r="A9" s="6">
        <v>6</v>
      </c>
      <c r="B9" s="6">
        <v>0.5</v>
      </c>
      <c r="C9" s="6">
        <v>8.07</v>
      </c>
      <c r="G9" s="5">
        <v>4</v>
      </c>
      <c r="H9">
        <v>5</v>
      </c>
      <c r="I9">
        <f>G9*60/Tableau3[[#This Row],[base 5min]]</f>
        <v>48</v>
      </c>
    </row>
    <row r="10" spans="1:10" x14ac:dyDescent="0.25">
      <c r="A10" s="6">
        <v>6</v>
      </c>
      <c r="B10" s="6">
        <v>0.6</v>
      </c>
      <c r="C10" s="6">
        <v>5.26</v>
      </c>
      <c r="G10" s="5">
        <v>2</v>
      </c>
      <c r="H10">
        <v>5</v>
      </c>
      <c r="I10">
        <f>G10*60/Tableau3[[#This Row],[base 5min]]</f>
        <v>24</v>
      </c>
    </row>
    <row r="11" spans="1:10" x14ac:dyDescent="0.25">
      <c r="A11" s="6">
        <v>6</v>
      </c>
      <c r="B11" s="6">
        <v>0.7</v>
      </c>
      <c r="C11" s="6">
        <v>5.23</v>
      </c>
      <c r="G11" s="5">
        <v>1</v>
      </c>
      <c r="H11">
        <v>5</v>
      </c>
      <c r="I11">
        <f>G11*60/Tableau3[[#This Row],[base 5min]]</f>
        <v>12</v>
      </c>
    </row>
    <row r="12" spans="1:10" x14ac:dyDescent="0.25">
      <c r="A12" s="6">
        <v>6</v>
      </c>
      <c r="B12" s="6">
        <v>1</v>
      </c>
      <c r="C12" s="6">
        <v>5.45</v>
      </c>
      <c r="G12" s="5">
        <v>0.5</v>
      </c>
      <c r="H12">
        <v>5</v>
      </c>
      <c r="I12">
        <f>G12*60/Tableau3[[#This Row],[base 5min]]</f>
        <v>6</v>
      </c>
    </row>
    <row r="13" spans="1:10" x14ac:dyDescent="0.25">
      <c r="A13" s="6">
        <v>6</v>
      </c>
      <c r="B13" s="6">
        <v>1.5</v>
      </c>
      <c r="C13" s="6">
        <v>5.23</v>
      </c>
      <c r="G13" s="5">
        <v>0.25</v>
      </c>
      <c r="H13">
        <v>5</v>
      </c>
      <c r="I13">
        <f>G13*60/Tableau3[[#This Row],[base 5min]]</f>
        <v>3</v>
      </c>
    </row>
    <row r="14" spans="1:10" x14ac:dyDescent="0.25">
      <c r="A14" s="6">
        <v>6</v>
      </c>
      <c r="B14" s="6">
        <v>2</v>
      </c>
      <c r="C14" s="6">
        <v>5.28</v>
      </c>
      <c r="G14" s="3"/>
    </row>
    <row r="15" spans="1:10" x14ac:dyDescent="0.25">
      <c r="A15" s="6">
        <v>12</v>
      </c>
      <c r="B15" s="6"/>
      <c r="C15" s="6"/>
    </row>
    <row r="16" spans="1:10" x14ac:dyDescent="0.25">
      <c r="A16" s="6">
        <v>12</v>
      </c>
      <c r="B16" s="6"/>
      <c r="C16" s="6"/>
    </row>
    <row r="17" spans="1:8" x14ac:dyDescent="0.25">
      <c r="A17" s="6">
        <v>12</v>
      </c>
      <c r="B17" s="6"/>
      <c r="C17" s="6"/>
    </row>
    <row r="18" spans="1:8" x14ac:dyDescent="0.25">
      <c r="A18" s="6">
        <v>12</v>
      </c>
      <c r="B18" s="6"/>
      <c r="C18" s="6"/>
    </row>
    <row r="19" spans="1:8" x14ac:dyDescent="0.25">
      <c r="A19" s="6">
        <v>24</v>
      </c>
      <c r="B19" s="6"/>
      <c r="C19" s="6"/>
    </row>
    <row r="20" spans="1:8" x14ac:dyDescent="0.25">
      <c r="A20" s="6">
        <v>24</v>
      </c>
      <c r="B20" s="6"/>
      <c r="C20" s="6"/>
    </row>
    <row r="21" spans="1:8" x14ac:dyDescent="0.25">
      <c r="A21" s="6">
        <v>24</v>
      </c>
      <c r="B21" s="6"/>
      <c r="C21" s="6"/>
    </row>
    <row r="22" spans="1:8" x14ac:dyDescent="0.25">
      <c r="A22" s="6">
        <v>24</v>
      </c>
      <c r="B22" s="6"/>
      <c r="C22" s="6"/>
    </row>
    <row r="23" spans="1:8" x14ac:dyDescent="0.25">
      <c r="A23" s="6">
        <v>48</v>
      </c>
      <c r="B23" s="6">
        <v>2</v>
      </c>
      <c r="C23" s="6">
        <v>5.68</v>
      </c>
    </row>
    <row r="24" spans="1:8" x14ac:dyDescent="0.25">
      <c r="A24" s="6">
        <v>48</v>
      </c>
      <c r="B24" s="6">
        <v>3</v>
      </c>
      <c r="C24" s="6">
        <v>6</v>
      </c>
      <c r="H24" t="s">
        <v>2</v>
      </c>
    </row>
    <row r="25" spans="1:8" x14ac:dyDescent="0.25">
      <c r="A25" s="6">
        <v>48</v>
      </c>
      <c r="B25" s="6">
        <v>4</v>
      </c>
      <c r="C25" s="6">
        <v>6.12</v>
      </c>
      <c r="H25" t="s">
        <v>3</v>
      </c>
    </row>
    <row r="26" spans="1:8" x14ac:dyDescent="0.25">
      <c r="A26" s="6">
        <v>48</v>
      </c>
      <c r="B26" s="6">
        <v>5</v>
      </c>
      <c r="C26" s="6">
        <v>6.41</v>
      </c>
      <c r="H26" t="s">
        <v>4</v>
      </c>
    </row>
    <row r="27" spans="1:8" x14ac:dyDescent="0.25">
      <c r="A27" s="6">
        <v>48</v>
      </c>
      <c r="B27" s="6">
        <v>6</v>
      </c>
      <c r="C27" s="6">
        <v>3.44</v>
      </c>
    </row>
    <row r="28" spans="1:8" x14ac:dyDescent="0.25">
      <c r="A28" s="6">
        <v>72</v>
      </c>
      <c r="B28" s="6"/>
      <c r="C28" s="6"/>
    </row>
    <row r="29" spans="1:8" x14ac:dyDescent="0.25">
      <c r="A29" s="6">
        <v>72</v>
      </c>
      <c r="B29" s="6"/>
      <c r="C29" s="6"/>
    </row>
    <row r="30" spans="1:8" x14ac:dyDescent="0.25">
      <c r="A30" s="6">
        <v>72</v>
      </c>
      <c r="B30" s="6"/>
      <c r="C30" s="6"/>
    </row>
    <row r="31" spans="1:8" x14ac:dyDescent="0.25">
      <c r="A31" s="6">
        <v>72</v>
      </c>
      <c r="B31" s="6"/>
      <c r="C31" s="6"/>
    </row>
    <row r="32" spans="1:8" x14ac:dyDescent="0.25">
      <c r="A32" s="6">
        <v>144</v>
      </c>
      <c r="B32" s="6"/>
      <c r="C32" s="6"/>
    </row>
    <row r="33" spans="1:3" x14ac:dyDescent="0.25">
      <c r="A33" s="6">
        <v>144</v>
      </c>
      <c r="B33" s="6"/>
      <c r="C33" s="6"/>
    </row>
    <row r="34" spans="1:3" x14ac:dyDescent="0.25">
      <c r="A34" s="6">
        <v>144</v>
      </c>
      <c r="B34" s="6"/>
      <c r="C34" s="6"/>
    </row>
    <row r="35" spans="1:3" x14ac:dyDescent="0.25">
      <c r="A35" s="6">
        <v>144</v>
      </c>
      <c r="B35" s="6"/>
      <c r="C35" s="6"/>
    </row>
    <row r="36" spans="1:3" x14ac:dyDescent="0.25">
      <c r="A36" s="6">
        <v>288</v>
      </c>
      <c r="B36" s="6"/>
      <c r="C36" s="6"/>
    </row>
    <row r="37" spans="1:3" x14ac:dyDescent="0.25">
      <c r="A37" s="6">
        <v>288</v>
      </c>
      <c r="B37" s="6"/>
      <c r="C37" s="6"/>
    </row>
    <row r="38" spans="1:3" x14ac:dyDescent="0.25">
      <c r="A38" s="6">
        <v>288</v>
      </c>
      <c r="B38" s="6"/>
      <c r="C38" s="6"/>
    </row>
    <row r="39" spans="1:3" x14ac:dyDescent="0.25">
      <c r="A39" s="6">
        <v>288</v>
      </c>
      <c r="B39" s="6"/>
      <c r="C39" s="6"/>
    </row>
  </sheetData>
  <mergeCells count="2">
    <mergeCell ref="A1:B1"/>
    <mergeCell ref="C1:E1"/>
  </mergeCells>
  <conditionalFormatting sqref="C2:E2 C30 D3:E17 C18:C2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{98A27EC0-EECD-4297-9A79-F4EA066AAADA}</x14:id>
        </ext>
      </extLst>
    </cfRule>
  </conditionalFormatting>
  <conditionalFormatting sqref="C9:C39 C3:C6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{CB7BE345-5768-45F5-B9A8-35B81CF87AA6}</x14:id>
        </ext>
      </extLst>
    </cfRule>
  </conditionalFormatting>
  <conditionalFormatting sqref="C3:C39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{5A3CDE0F-F893-499D-A3EA-D61FC1A4111F}</x14:id>
        </ext>
      </extLst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A27EC0-EECD-4297-9A79-F4EA066AAA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C2:E2 C30 D3:E17 C18:C27</xm:sqref>
        </x14:conditionalFormatting>
        <x14:conditionalFormatting xmlns:xm="http://schemas.microsoft.com/office/excel/2006/main">
          <x14:cfRule type="dataBar" id="{CB7BE345-5768-45F5-B9A8-35B81CF87A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C9:C39 C3:C6</xm:sqref>
        </x14:conditionalFormatting>
        <x14:conditionalFormatting xmlns:xm="http://schemas.microsoft.com/office/excel/2006/main">
          <x14:cfRule type="dataBar" id="{5A3CDE0F-F893-499D-A3EA-D61FC1A411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RESULT</vt:lpstr>
      <vt:lpstr>CryptoZen 1.0</vt:lpstr>
      <vt:lpstr>El Toro 1.0</vt:lpstr>
      <vt:lpstr>El Dorado 1.0</vt:lpstr>
      <vt:lpstr>Test Trigger 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toytoy</dc:creator>
  <cp:lastModifiedBy>toytoy</cp:lastModifiedBy>
  <dcterms:created xsi:type="dcterms:W3CDTF">2018-06-30T05:51:53Z</dcterms:created>
  <dcterms:modified xsi:type="dcterms:W3CDTF">2018-07-03T17:22:18Z</dcterms:modified>
</cp:coreProperties>
</file>