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.Projet\Profit-Trailer-Settings\"/>
    </mc:Choice>
  </mc:AlternateContent>
  <bookViews>
    <workbookView xWindow="0" yWindow="0" windowWidth="28800" windowHeight="12300" activeTab="3"/>
  </bookViews>
  <sheets>
    <sheet name="RESULT" sheetId="2" r:id="rId1"/>
    <sheet name="CryptoZen 1.0" sheetId="5" r:id="rId2"/>
    <sheet name="El Toro 1.0" sheetId="3" r:id="rId3"/>
    <sheet name="El Dorado 1.0" sheetId="4" r:id="rId4"/>
    <sheet name="Test Trigger drop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2" l="1"/>
  <c r="L85" i="2"/>
  <c r="K85" i="2"/>
  <c r="J85" i="2"/>
  <c r="I85" i="2"/>
  <c r="H85" i="2"/>
  <c r="G85" i="2"/>
  <c r="F85" i="2"/>
  <c r="E85" i="2"/>
  <c r="L69" i="2" l="1"/>
  <c r="K69" i="2"/>
  <c r="J69" i="2"/>
  <c r="I69" i="2"/>
  <c r="H69" i="2"/>
  <c r="G69" i="2"/>
  <c r="F69" i="2"/>
  <c r="E69" i="2"/>
  <c r="D69" i="2"/>
  <c r="F19" i="2" l="1"/>
  <c r="G19" i="2"/>
  <c r="H19" i="2"/>
  <c r="I19" i="2"/>
  <c r="J19" i="2"/>
  <c r="K19" i="2"/>
  <c r="L19" i="2"/>
  <c r="E19" i="2" l="1"/>
  <c r="D19" i="2"/>
  <c r="J52" i="2"/>
  <c r="K52" i="2"/>
  <c r="H52" i="2" l="1"/>
  <c r="I52" i="2"/>
  <c r="E52" i="2"/>
  <c r="D52" i="2"/>
  <c r="I13" i="1" l="1"/>
  <c r="I6" i="1"/>
  <c r="I7" i="1"/>
  <c r="I8" i="1"/>
  <c r="I9" i="1"/>
  <c r="I10" i="1"/>
  <c r="I11" i="1"/>
  <c r="I12" i="1"/>
</calcChain>
</file>

<file path=xl/comments1.xml><?xml version="1.0" encoding="utf-8"?>
<comments xmlns="http://schemas.openxmlformats.org/spreadsheetml/2006/main">
  <authors>
    <author>toytoy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</commentList>
</comments>
</file>

<file path=xl/sharedStrings.xml><?xml version="1.0" encoding="utf-8"?>
<sst xmlns="http://schemas.openxmlformats.org/spreadsheetml/2006/main" count="246" uniqueCount="93">
  <si>
    <t>Search Price  Trigger</t>
  </si>
  <si>
    <t>price_drop_trigger</t>
  </si>
  <si>
    <t>price_drop_recover_trigger</t>
  </si>
  <si>
    <t>price_rise_trigger</t>
  </si>
  <si>
    <t>price_rise_recover_trigger</t>
  </si>
  <si>
    <t>lenght</t>
  </si>
  <si>
    <t>ETHBTC - 2h</t>
  </si>
  <si>
    <t>Net Profit El Toro</t>
  </si>
  <si>
    <t>Lenght</t>
  </si>
  <si>
    <t>base 5min</t>
  </si>
  <si>
    <t>candles</t>
  </si>
  <si>
    <t>Time (Heure)</t>
  </si>
  <si>
    <t>Name Settings</t>
  </si>
  <si>
    <t>ETHBTC</t>
  </si>
  <si>
    <t>BTCUSDT</t>
  </si>
  <si>
    <t>Crypto</t>
  </si>
  <si>
    <t>Closed Trades</t>
  </si>
  <si>
    <t xml:space="preserve">Net Profit </t>
  </si>
  <si>
    <t>Closed Trades2</t>
  </si>
  <si>
    <t>2h</t>
  </si>
  <si>
    <t>EOSBTC</t>
  </si>
  <si>
    <t>LTCBTC</t>
  </si>
  <si>
    <t>Net Profit (%)</t>
  </si>
  <si>
    <t>ONTBTC</t>
  </si>
  <si>
    <t>ICXBTC</t>
  </si>
  <si>
    <t>IOTABTC</t>
  </si>
  <si>
    <t>ETCBTC</t>
  </si>
  <si>
    <r>
      <t>DEFAULT_DCA_buy_trigger_1</t>
    </r>
    <r>
      <rPr>
        <sz val="11"/>
        <color rgb="FFD4D4D4"/>
        <rFont val="Consolas"/>
        <family val="3"/>
      </rPr>
      <t xml:space="preserve"> = -1.10</t>
    </r>
  </si>
  <si>
    <r>
      <t>DEFAULT_DCA_buy_trigger_2</t>
    </r>
    <r>
      <rPr>
        <sz val="11"/>
        <color rgb="FFD4D4D4"/>
        <rFont val="Consolas"/>
        <family val="3"/>
      </rPr>
      <t xml:space="preserve"> = -3.40</t>
    </r>
  </si>
  <si>
    <r>
      <t>DEFAULT_DCA_buy_trigger_3</t>
    </r>
    <r>
      <rPr>
        <sz val="11"/>
        <color rgb="FFD4D4D4"/>
        <rFont val="Consolas"/>
        <family val="3"/>
      </rPr>
      <t xml:space="preserve"> = -3.40</t>
    </r>
  </si>
  <si>
    <r>
      <t>DEFAULT_DCA_buy_trigger_4</t>
    </r>
    <r>
      <rPr>
        <sz val="11"/>
        <color rgb="FFD4D4D4"/>
        <rFont val="Consolas"/>
        <family val="3"/>
      </rPr>
      <t xml:space="preserve"> = -10.40</t>
    </r>
  </si>
  <si>
    <r>
      <t>DEFAULT_DCA_buy_trigger_5</t>
    </r>
    <r>
      <rPr>
        <sz val="11"/>
        <color rgb="FFD4D4D4"/>
        <rFont val="Consolas"/>
        <family val="3"/>
      </rPr>
      <t xml:space="preserve"> = -10.40</t>
    </r>
  </si>
  <si>
    <r>
      <t>DEFAULT_DCA_buy_percentage_1</t>
    </r>
    <r>
      <rPr>
        <sz val="11"/>
        <color rgb="FFD4D4D4"/>
        <rFont val="Consolas"/>
        <family val="3"/>
      </rPr>
      <t xml:space="preserve"> = 100</t>
    </r>
  </si>
  <si>
    <r>
      <t>DEFAULT_DCA_buy_percentage_2</t>
    </r>
    <r>
      <rPr>
        <sz val="11"/>
        <color rgb="FFD4D4D4"/>
        <rFont val="Consolas"/>
        <family val="3"/>
      </rPr>
      <t xml:space="preserve"> = 41.5</t>
    </r>
  </si>
  <si>
    <r>
      <t>DEFAULT_DCA_buy_percentage_3</t>
    </r>
    <r>
      <rPr>
        <sz val="11"/>
        <color rgb="FFD4D4D4"/>
        <rFont val="Consolas"/>
        <family val="3"/>
      </rPr>
      <t xml:space="preserve"> = 41.5</t>
    </r>
  </si>
  <si>
    <r>
      <t>DEFAULT_DCA_buy_percentage_4</t>
    </r>
    <r>
      <rPr>
        <sz val="11"/>
        <color rgb="FFD4D4D4"/>
        <rFont val="Consolas"/>
        <family val="3"/>
      </rPr>
      <t xml:space="preserve"> = 100</t>
    </r>
  </si>
  <si>
    <r>
      <t>DEFAULT_DCA_buy_percentage_5</t>
    </r>
    <r>
      <rPr>
        <sz val="11"/>
        <color rgb="FFD4D4D4"/>
        <rFont val="Consolas"/>
        <family val="3"/>
      </rPr>
      <t xml:space="preserve"> = 100</t>
    </r>
  </si>
  <si>
    <t>DCA</t>
  </si>
  <si>
    <t>PAIRES</t>
  </si>
  <si>
    <r>
      <t>price_trigger_market</t>
    </r>
    <r>
      <rPr>
        <sz val="11"/>
        <color rgb="FFD4D4D4"/>
        <rFont val="Consolas"/>
        <family val="3"/>
      </rPr>
      <t xml:space="preserve"> = BTC</t>
    </r>
  </si>
  <si>
    <r>
      <t>price_rise_trigger</t>
    </r>
    <r>
      <rPr>
        <sz val="11"/>
        <color rgb="FFD4D4D4"/>
        <rFont val="Consolas"/>
        <family val="3"/>
      </rPr>
      <t xml:space="preserve"> = 1.3</t>
    </r>
  </si>
  <si>
    <r>
      <t>price_rise_recover_trigger</t>
    </r>
    <r>
      <rPr>
        <sz val="11"/>
        <color rgb="FFD4D4D4"/>
        <rFont val="Consolas"/>
        <family val="3"/>
      </rPr>
      <t xml:space="preserve"> = 0.5</t>
    </r>
  </si>
  <si>
    <r>
      <t>price_drop_trigger</t>
    </r>
    <r>
      <rPr>
        <sz val="11"/>
        <color rgb="FFD4D4D4"/>
        <rFont val="Consolas"/>
        <family val="3"/>
      </rPr>
      <t xml:space="preserve"> = 1.3</t>
    </r>
  </si>
  <si>
    <r>
      <t>price_drop_recover_trigger</t>
    </r>
    <r>
      <rPr>
        <sz val="11"/>
        <color rgb="FFD4D4D4"/>
        <rFont val="Consolas"/>
        <family val="3"/>
      </rPr>
      <t xml:space="preserve"> = 0.5</t>
    </r>
  </si>
  <si>
    <t>INDICATEURS</t>
  </si>
  <si>
    <r>
      <t>SOM_trigger_length</t>
    </r>
    <r>
      <rPr>
        <sz val="11"/>
        <color rgb="FFD4D4D4"/>
        <rFont val="Consolas"/>
        <family val="3"/>
      </rPr>
      <t xml:space="preserve"> = 6</t>
    </r>
  </si>
  <si>
    <r>
      <t>DEFAULT_buy_min_change_percentage</t>
    </r>
    <r>
      <rPr>
        <sz val="11"/>
        <color rgb="FFD4D4D4"/>
        <rFont val="Consolas"/>
        <family val="3"/>
      </rPr>
      <t xml:space="preserve"> = -5</t>
    </r>
  </si>
  <si>
    <r>
      <t>DEFAULT_buy_max_change_percentage</t>
    </r>
    <r>
      <rPr>
        <sz val="11"/>
        <color rgb="FFD4D4D4"/>
        <rFont val="Consolas"/>
        <family val="3"/>
      </rPr>
      <t xml:space="preserve"> = 8</t>
    </r>
  </si>
  <si>
    <r>
      <t>DEFAULT_DCA_max_buy_times</t>
    </r>
    <r>
      <rPr>
        <sz val="11"/>
        <color rgb="FFD4D4D4"/>
        <rFont val="Consolas"/>
        <family val="3"/>
      </rPr>
      <t xml:space="preserve"> = 5</t>
    </r>
  </si>
  <si>
    <t>Captial</t>
  </si>
  <si>
    <t>Order Size</t>
  </si>
  <si>
    <t>Moyenne</t>
  </si>
  <si>
    <t>El_Toro</t>
  </si>
  <si>
    <t>Periode Backtesting</t>
  </si>
  <si>
    <t>01/09/2017 - 9999</t>
  </si>
  <si>
    <t>TV timeFrame</t>
  </si>
  <si>
    <t>Defaut El Toro</t>
  </si>
  <si>
    <t>El Toro 1.0</t>
  </si>
  <si>
    <t>ADABTC</t>
  </si>
  <si>
    <t>XRPBTC</t>
  </si>
  <si>
    <t>ZILBTC</t>
  </si>
  <si>
    <t xml:space="preserve">Blocked today </t>
  </si>
  <si>
    <t>Blocked today</t>
  </si>
  <si>
    <t>CryptoZen 1.0</t>
  </si>
  <si>
    <t>Default CryptoZen</t>
  </si>
  <si>
    <t>DCA blocked (J)</t>
  </si>
  <si>
    <t>DCA blocked (J)2</t>
  </si>
  <si>
    <t>Commission</t>
  </si>
  <si>
    <t>% Profitable</t>
  </si>
  <si>
    <t>Profit Factor</t>
  </si>
  <si>
    <t>Max DrawDown</t>
  </si>
  <si>
    <t>Avg Trade</t>
  </si>
  <si>
    <t>Avg Bars in Trade</t>
  </si>
  <si>
    <t>Default El Dorado</t>
  </si>
  <si>
    <t>El_Dorado</t>
  </si>
  <si>
    <r>
      <t>price_rise_trigger</t>
    </r>
    <r>
      <rPr>
        <sz val="11"/>
        <color rgb="FFD4D4D4"/>
        <rFont val="Consolas"/>
        <family val="3"/>
      </rPr>
      <t xml:space="preserve"> = 0</t>
    </r>
  </si>
  <si>
    <r>
      <t>price_rise_recover_trigger</t>
    </r>
    <r>
      <rPr>
        <sz val="11"/>
        <color rgb="FFD4D4D4"/>
        <rFont val="Consolas"/>
        <family val="3"/>
      </rPr>
      <t xml:space="preserve"> = 0</t>
    </r>
  </si>
  <si>
    <r>
      <t>price_drop_trigger</t>
    </r>
    <r>
      <rPr>
        <sz val="11"/>
        <color rgb="FFD4D4D4"/>
        <rFont val="Consolas"/>
        <family val="3"/>
      </rPr>
      <t xml:space="preserve"> = 0</t>
    </r>
  </si>
  <si>
    <r>
      <t>price_drop_recover_trigger</t>
    </r>
    <r>
      <rPr>
        <sz val="11"/>
        <color rgb="FFD4D4D4"/>
        <rFont val="Consolas"/>
        <family val="3"/>
      </rPr>
      <t xml:space="preserve"> = 0</t>
    </r>
  </si>
  <si>
    <r>
      <t>DEFAULT_DCA_buy_percentage_2</t>
    </r>
    <r>
      <rPr>
        <sz val="11"/>
        <color rgb="FFD4D4D4"/>
        <rFont val="Consolas"/>
        <family val="3"/>
      </rPr>
      <t xml:space="preserve"> = 100</t>
    </r>
  </si>
  <si>
    <r>
      <t>DEFAULT_DCA_buy_percentage_3</t>
    </r>
    <r>
      <rPr>
        <sz val="11"/>
        <color rgb="FFD4D4D4"/>
        <rFont val="Consolas"/>
        <family val="3"/>
      </rPr>
      <t xml:space="preserve"> = 100</t>
    </r>
  </si>
  <si>
    <t>DEFAULT_DCA_buy_trigger = -10</t>
  </si>
  <si>
    <t>DEFAULT_DCA_buy_trigger = -4</t>
  </si>
  <si>
    <t>DEFAULT_DCA_buy_percentage_1 = 100</t>
  </si>
  <si>
    <t>DEFAULT_DCA_buy_percentage_2 = 50</t>
  </si>
  <si>
    <t>DEFAULT_DCA_buy_percentage_4 = 25</t>
  </si>
  <si>
    <t>DEFAULT_DCA_buy_percentage_5 = 20</t>
  </si>
  <si>
    <t>DEFAULT_DCA_buy_percentage_3 = 33</t>
  </si>
  <si>
    <t>price_rise_trigger = 7</t>
  </si>
  <si>
    <t>price_rise_recover_trigger = 6</t>
  </si>
  <si>
    <t>price_drop_trigger = 10</t>
  </si>
  <si>
    <t>price_drop_recover_trigger = 3</t>
  </si>
  <si>
    <t>El Dorado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</si>
</sst>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sz val="11"/>
      <color theme="9"/>
      <name val="Consolas"/>
      <family val="3"/>
    </font>
    <font>
      <sz val="11"/>
      <color rgb="FFC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1" fillId="2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4" fontId="0" fillId="0" borderId="0" xfId="0" applyNumberFormat="1" applyFont="1" applyAlignment="1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10" fontId="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7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39:K50" totalsRowShown="0" dataDxfId="69">
  <autoFilter ref="A39:K50"/>
  <tableColumns count="11">
    <tableColumn id="1" name="Name Settings" dataDxfId="68"/>
    <tableColumn id="3" name="Crypto" dataDxfId="67"/>
    <tableColumn id="11" name="Captial" dataDxfId="66"/>
    <tableColumn id="6" name="Net Profit (%)" dataDxfId="65"/>
    <tableColumn id="7" name="Closed Trades" dataDxfId="64"/>
    <tableColumn id="2" name="DCA blocked (J)" dataDxfId="63"/>
    <tableColumn id="5" name="Blocked today " dataDxfId="62"/>
    <tableColumn id="8" name="Net Profit " dataDxfId="61"/>
    <tableColumn id="9" name="Closed Trades2" dataDxfId="60"/>
    <tableColumn id="4" name="DCA blocked (J)2" dataDxfId="59"/>
    <tableColumn id="10" name="Blocked today" dataDxfId="5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au25" displayName="Tableau25" ref="A6:L17" totalsRowShown="0" dataDxfId="57">
  <autoFilter ref="A6:L17"/>
  <tableColumns count="12">
    <tableColumn id="1" name="Name Settings" dataDxfId="56"/>
    <tableColumn id="3" name="Crypto" dataDxfId="55"/>
    <tableColumn id="11" name="Captial" dataDxfId="54"/>
    <tableColumn id="6" name="Net Profit (%)" dataDxfId="1"/>
    <tableColumn id="7" name="Closed Trades" dataDxfId="53"/>
    <tableColumn id="2" name="% Profitable" dataDxfId="52"/>
    <tableColumn id="5" name="Profit Factor" dataDxfId="51"/>
    <tableColumn id="8" name="Max DrawDown" dataDxfId="50"/>
    <tableColumn id="9" name="Avg Trade" dataDxfId="49"/>
    <tableColumn id="4" name="Avg Bars in Trade" dataDxfId="48"/>
    <tableColumn id="10" name="DCA blocked (J)" dataDxfId="47"/>
    <tableColumn id="12" name="Blocked today 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au257" displayName="Tableau257" ref="A22:L33" totalsRowShown="0" dataDxfId="46">
  <autoFilter ref="A22:L33"/>
  <tableColumns count="12">
    <tableColumn id="1" name="Name Settings" dataDxfId="45"/>
    <tableColumn id="3" name="Crypto" dataDxfId="44"/>
    <tableColumn id="11" name="Captial" dataDxfId="43"/>
    <tableColumn id="6" name="Net Profit (%)" dataDxfId="2"/>
    <tableColumn id="7" name="Closed Trades" dataDxfId="42"/>
    <tableColumn id="2" name="% Profitable" dataDxfId="41"/>
    <tableColumn id="5" name="Profit Factor" dataDxfId="40"/>
    <tableColumn id="8" name="Max DrawDown" dataDxfId="39"/>
    <tableColumn id="9" name="Avg Trade" dataDxfId="38"/>
    <tableColumn id="4" name="Avg Bars in Trade" dataDxfId="37"/>
    <tableColumn id="10" name="DCA blocked (J)" dataDxfId="36"/>
    <tableColumn id="12" name="Blocked today " dataDxfId="3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au256" displayName="Tableau256" ref="A56:L67" totalsRowShown="0" dataDxfId="34">
  <autoFilter ref="A56:L67"/>
  <tableColumns count="12">
    <tableColumn id="1" name="Name Settings" dataDxfId="33"/>
    <tableColumn id="3" name="Crypto" dataDxfId="32"/>
    <tableColumn id="11" name="Captial" dataDxfId="31"/>
    <tableColumn id="6" name="Net Profit (%)" dataDxfId="3"/>
    <tableColumn id="7" name="Closed Trades" dataDxfId="30"/>
    <tableColumn id="2" name="% Profitable" dataDxfId="29"/>
    <tableColumn id="5" name="Profit Factor" dataDxfId="28"/>
    <tableColumn id="8" name="Max DrawDown" dataDxfId="27"/>
    <tableColumn id="9" name="Avg Trade" dataDxfId="26"/>
    <tableColumn id="4" name="Avg Bars in Trade" dataDxfId="25"/>
    <tableColumn id="10" name="DCA blocked (J)" dataDxfId="24"/>
    <tableColumn id="12" name="Blocked today " dataDxfId="1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au2568" displayName="Tableau2568" ref="A72:L83" totalsRowShown="0" dataDxfId="16">
  <autoFilter ref="A72:L83"/>
  <tableColumns count="12">
    <tableColumn id="1" name="Name Settings" dataDxfId="15"/>
    <tableColumn id="3" name="Crypto" dataDxfId="14"/>
    <tableColumn id="11" name="Captial" dataDxfId="13"/>
    <tableColumn id="6" name="Net Profit (%)" dataDxfId="4"/>
    <tableColumn id="7" name="Closed Trades" dataDxfId="12"/>
    <tableColumn id="2" name="% Profitable" dataDxfId="11"/>
    <tableColumn id="5" name="Profit Factor" dataDxfId="10"/>
    <tableColumn id="8" name="Max DrawDown" dataDxfId="9"/>
    <tableColumn id="9" name="Avg Trade" dataDxfId="8"/>
    <tableColumn id="4" name="Avg Bars in Trade" dataDxfId="7"/>
    <tableColumn id="10" name="DCA blocked (J)" dataDxfId="6"/>
    <tableColumn id="12" name="Blocked today " dataDxfId="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" name="Tableau1" displayName="Tableau1" ref="A2:C39" totalsRowShown="0" headerRowDxfId="23" dataDxfId="22">
  <autoFilter ref="A2:C39"/>
  <tableColumns count="3">
    <tableColumn id="1" name="lenght" dataDxfId="21"/>
    <tableColumn id="2" name="price_drop_trigger" dataDxfId="20"/>
    <tableColumn id="3" name="ETHBTC - 2h" dataDxfId="19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" name="Tableau3" displayName="Tableau3" ref="H5:I14" totalsRowShown="0">
  <autoFilter ref="H5:I14"/>
  <tableColumns count="2">
    <tableColumn id="1" name="base 5min"/>
    <tableColumn id="2" name="candles" dataDxfId="18">
      <calculatedColumnFormula>G6*60/Tableau3[[#This Row],[base 5min]]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topLeftCell="B34" workbookViewId="0">
      <selection activeCell="E32" sqref="E32"/>
    </sheetView>
  </sheetViews>
  <sheetFormatPr baseColWidth="10" defaultRowHeight="15" outlineLevelRow="2" x14ac:dyDescent="0.25"/>
  <cols>
    <col min="1" max="1" width="21" customWidth="1"/>
    <col min="2" max="2" width="18.42578125" style="7" customWidth="1"/>
    <col min="3" max="3" width="15.7109375" style="14" customWidth="1"/>
    <col min="4" max="4" width="16.85546875" customWidth="1"/>
    <col min="5" max="7" width="18.28515625" customWidth="1"/>
    <col min="8" max="8" width="20.28515625" customWidth="1"/>
    <col min="9" max="9" width="22.140625" customWidth="1"/>
    <col min="10" max="10" width="21.7109375" customWidth="1"/>
    <col min="11" max="11" width="26.5703125" customWidth="1"/>
    <col min="12" max="12" width="18.42578125" bestFit="1" customWidth="1"/>
  </cols>
  <sheetData>
    <row r="1" spans="1:14" x14ac:dyDescent="0.25">
      <c r="A1" s="11" t="s">
        <v>53</v>
      </c>
      <c r="B1" s="19" t="s">
        <v>54</v>
      </c>
      <c r="C1" s="12" t="s">
        <v>67</v>
      </c>
      <c r="D1" s="18">
        <v>5.0000000000000001E-4</v>
      </c>
    </row>
    <row r="2" spans="1:14" x14ac:dyDescent="0.25">
      <c r="A2" s="11" t="s">
        <v>50</v>
      </c>
      <c r="B2" s="16">
        <v>0.02</v>
      </c>
    </row>
    <row r="3" spans="1:14" x14ac:dyDescent="0.25">
      <c r="A3" s="11" t="s">
        <v>55</v>
      </c>
      <c r="B3" s="7" t="s">
        <v>19</v>
      </c>
    </row>
    <row r="5" spans="1:14" x14ac:dyDescent="0.25">
      <c r="A5" s="28" t="s">
        <v>64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1:14" x14ac:dyDescent="0.25">
      <c r="A6" s="13" t="s">
        <v>12</v>
      </c>
      <c r="B6" s="13" t="s">
        <v>15</v>
      </c>
      <c r="C6" s="14" t="s">
        <v>49</v>
      </c>
      <c r="D6" s="17" t="s">
        <v>22</v>
      </c>
      <c r="E6" s="17" t="s">
        <v>16</v>
      </c>
      <c r="F6" s="17" t="s">
        <v>68</v>
      </c>
      <c r="G6" s="17" t="s">
        <v>69</v>
      </c>
      <c r="H6" s="17" t="s">
        <v>70</v>
      </c>
      <c r="I6" s="17" t="s">
        <v>71</v>
      </c>
      <c r="J6" s="17" t="s">
        <v>72</v>
      </c>
      <c r="K6" s="23" t="s">
        <v>65</v>
      </c>
      <c r="L6" s="23" t="s">
        <v>61</v>
      </c>
    </row>
    <row r="7" spans="1:14" outlineLevel="2" x14ac:dyDescent="0.25">
      <c r="A7" s="13" t="s">
        <v>52</v>
      </c>
      <c r="B7" s="13" t="s">
        <v>14</v>
      </c>
      <c r="C7" s="15">
        <v>2000000</v>
      </c>
      <c r="D7" s="30">
        <v>0.66</v>
      </c>
      <c r="E7" s="17">
        <v>35</v>
      </c>
      <c r="F7" s="17">
        <v>36.11</v>
      </c>
      <c r="G7" s="17">
        <v>0.57999999999999996</v>
      </c>
      <c r="H7" s="17">
        <v>0.93</v>
      </c>
      <c r="I7" s="17">
        <v>0.02</v>
      </c>
      <c r="J7" s="17">
        <v>32</v>
      </c>
      <c r="K7" s="21">
        <v>22</v>
      </c>
      <c r="L7" s="30">
        <v>-5</v>
      </c>
      <c r="N7" s="36"/>
    </row>
    <row r="8" spans="1:14" outlineLevel="2" x14ac:dyDescent="0.25">
      <c r="A8" s="13" t="s">
        <v>52</v>
      </c>
      <c r="B8" s="13" t="s">
        <v>13</v>
      </c>
      <c r="C8" s="15">
        <v>2000000</v>
      </c>
      <c r="D8" s="30">
        <v>0.08</v>
      </c>
      <c r="E8" s="17">
        <v>56</v>
      </c>
      <c r="F8" s="17">
        <v>46.03</v>
      </c>
      <c r="G8" s="17">
        <v>0.78500000000000003</v>
      </c>
      <c r="H8" s="17">
        <v>1.7769999999999999</v>
      </c>
      <c r="I8" s="17">
        <v>0.01</v>
      </c>
      <c r="J8" s="17">
        <v>0.01</v>
      </c>
      <c r="K8" s="21">
        <v>10</v>
      </c>
      <c r="L8" s="30">
        <v>-5</v>
      </c>
      <c r="N8" s="36"/>
    </row>
    <row r="9" spans="1:14" outlineLevel="2" x14ac:dyDescent="0.25">
      <c r="A9" s="13" t="s">
        <v>52</v>
      </c>
      <c r="B9" s="13" t="s">
        <v>20</v>
      </c>
      <c r="C9" s="15">
        <v>200000</v>
      </c>
      <c r="D9" s="30">
        <v>0.21</v>
      </c>
      <c r="E9" s="17">
        <v>43</v>
      </c>
      <c r="F9" s="17">
        <v>50</v>
      </c>
      <c r="G9" s="17">
        <v>1.111</v>
      </c>
      <c r="H9" s="17">
        <v>0.99</v>
      </c>
      <c r="I9" s="17">
        <v>0</v>
      </c>
      <c r="J9" s="17">
        <v>48</v>
      </c>
      <c r="K9" s="21">
        <v>31</v>
      </c>
      <c r="L9" s="30">
        <v>0</v>
      </c>
      <c r="N9" s="35"/>
    </row>
    <row r="10" spans="1:14" outlineLevel="2" x14ac:dyDescent="0.25">
      <c r="A10" s="13" t="s">
        <v>52</v>
      </c>
      <c r="B10" s="13" t="s">
        <v>21</v>
      </c>
      <c r="C10" s="15">
        <v>200000</v>
      </c>
      <c r="D10" s="30">
        <v>1.06</v>
      </c>
      <c r="E10" s="17">
        <v>56</v>
      </c>
      <c r="F10" s="17">
        <v>52.86</v>
      </c>
      <c r="G10" s="17">
        <v>1.764</v>
      </c>
      <c r="H10" s="17">
        <v>0.95</v>
      </c>
      <c r="I10" s="17">
        <v>0.02</v>
      </c>
      <c r="J10" s="17">
        <v>12</v>
      </c>
      <c r="K10" s="21">
        <v>5</v>
      </c>
      <c r="L10" s="30">
        <v>0</v>
      </c>
      <c r="N10" s="35"/>
    </row>
    <row r="11" spans="1:14" outlineLevel="2" x14ac:dyDescent="0.25">
      <c r="A11" s="13" t="s">
        <v>52</v>
      </c>
      <c r="B11" s="13" t="s">
        <v>23</v>
      </c>
      <c r="C11" s="15">
        <v>200000</v>
      </c>
      <c r="D11" s="30">
        <v>0.49</v>
      </c>
      <c r="E11" s="17">
        <v>31</v>
      </c>
      <c r="F11" s="17">
        <v>52.94</v>
      </c>
      <c r="G11" s="17">
        <v>0.82399999999999995</v>
      </c>
      <c r="H11" s="17">
        <v>1.68</v>
      </c>
      <c r="I11" s="17">
        <v>0.01</v>
      </c>
      <c r="J11" s="17">
        <v>7</v>
      </c>
      <c r="K11" s="21">
        <v>3</v>
      </c>
      <c r="L11" s="30">
        <v>0</v>
      </c>
      <c r="N11" s="35"/>
    </row>
    <row r="12" spans="1:14" outlineLevel="2" x14ac:dyDescent="0.25">
      <c r="A12" s="13" t="s">
        <v>52</v>
      </c>
      <c r="B12" s="13" t="s">
        <v>24</v>
      </c>
      <c r="C12" s="15">
        <v>200000</v>
      </c>
      <c r="D12" s="30">
        <v>0.72</v>
      </c>
      <c r="E12" s="17">
        <v>23</v>
      </c>
      <c r="F12" s="17">
        <v>65.38</v>
      </c>
      <c r="G12" s="17">
        <v>3.97</v>
      </c>
      <c r="H12" s="17">
        <v>0.21</v>
      </c>
      <c r="I12" s="17">
        <v>0.03</v>
      </c>
      <c r="J12" s="17">
        <v>4</v>
      </c>
      <c r="K12" s="21">
        <v>45</v>
      </c>
      <c r="L12" s="30">
        <v>-30</v>
      </c>
      <c r="N12" s="36"/>
    </row>
    <row r="13" spans="1:14" outlineLevel="2" x14ac:dyDescent="0.25">
      <c r="A13" s="13" t="s">
        <v>52</v>
      </c>
      <c r="B13" s="13" t="s">
        <v>25</v>
      </c>
      <c r="C13" s="15">
        <v>200000</v>
      </c>
      <c r="D13" s="30">
        <v>0.13</v>
      </c>
      <c r="E13" s="17">
        <v>72</v>
      </c>
      <c r="F13" s="17">
        <v>51.17</v>
      </c>
      <c r="G13" s="17">
        <v>1.08</v>
      </c>
      <c r="H13" s="17">
        <v>0.56000000000000005</v>
      </c>
      <c r="I13" s="17">
        <v>0</v>
      </c>
      <c r="J13" s="17">
        <v>10</v>
      </c>
      <c r="K13" s="21">
        <v>4</v>
      </c>
      <c r="L13" s="30">
        <v>0</v>
      </c>
      <c r="N13" s="35"/>
    </row>
    <row r="14" spans="1:14" outlineLevel="2" x14ac:dyDescent="0.25">
      <c r="A14" s="13" t="s">
        <v>52</v>
      </c>
      <c r="B14" s="13" t="s">
        <v>26</v>
      </c>
      <c r="C14" s="15">
        <v>200000</v>
      </c>
      <c r="D14" s="30">
        <v>5.18</v>
      </c>
      <c r="E14" s="17">
        <v>55</v>
      </c>
      <c r="F14" s="17">
        <v>36.36</v>
      </c>
      <c r="G14" s="17">
        <v>9.4E-2</v>
      </c>
      <c r="H14" s="17">
        <v>5.37</v>
      </c>
      <c r="I14" s="17">
        <v>0.09</v>
      </c>
      <c r="J14" s="17">
        <v>6</v>
      </c>
      <c r="K14" s="21">
        <v>3</v>
      </c>
      <c r="L14" s="30">
        <v>0</v>
      </c>
      <c r="N14" s="35"/>
    </row>
    <row r="15" spans="1:14" outlineLevel="2" x14ac:dyDescent="0.25">
      <c r="A15" s="13" t="s">
        <v>52</v>
      </c>
      <c r="B15" s="13" t="s">
        <v>58</v>
      </c>
      <c r="C15" s="15">
        <v>200000</v>
      </c>
      <c r="D15" s="30">
        <v>1.78</v>
      </c>
      <c r="E15" s="17">
        <v>64</v>
      </c>
      <c r="F15" s="17">
        <v>50</v>
      </c>
      <c r="G15" s="17">
        <v>2.0880000000000001</v>
      </c>
      <c r="H15" s="17">
        <v>0.47</v>
      </c>
      <c r="I15" s="17">
        <v>0.03</v>
      </c>
      <c r="J15" s="17">
        <v>16</v>
      </c>
      <c r="K15" s="21">
        <v>4</v>
      </c>
      <c r="L15" s="30">
        <v>0</v>
      </c>
      <c r="N15" s="35"/>
    </row>
    <row r="16" spans="1:14" outlineLevel="2" x14ac:dyDescent="0.25">
      <c r="A16" s="13" t="s">
        <v>52</v>
      </c>
      <c r="B16" s="13" t="s">
        <v>59</v>
      </c>
      <c r="C16" s="15">
        <v>20000</v>
      </c>
      <c r="D16" s="30">
        <v>0.68</v>
      </c>
      <c r="E16" s="17">
        <v>42</v>
      </c>
      <c r="F16" s="17">
        <v>57.14</v>
      </c>
      <c r="G16" s="17">
        <v>2.048</v>
      </c>
      <c r="H16" s="17">
        <v>0.2</v>
      </c>
      <c r="I16" s="17">
        <v>0.02</v>
      </c>
      <c r="J16" s="17">
        <v>6</v>
      </c>
      <c r="K16" s="21">
        <v>15</v>
      </c>
      <c r="L16" s="30">
        <v>0</v>
      </c>
      <c r="N16" s="36"/>
    </row>
    <row r="17" spans="1:14" outlineLevel="2" x14ac:dyDescent="0.25">
      <c r="A17" s="13" t="s">
        <v>52</v>
      </c>
      <c r="B17" s="13" t="s">
        <v>60</v>
      </c>
      <c r="C17" s="15">
        <v>20000</v>
      </c>
      <c r="D17" s="30">
        <v>0.4</v>
      </c>
      <c r="E17" s="17">
        <v>21</v>
      </c>
      <c r="F17" s="17">
        <v>61.9</v>
      </c>
      <c r="G17" s="17">
        <v>6.8</v>
      </c>
      <c r="H17" s="17">
        <v>0.03</v>
      </c>
      <c r="I17" s="17">
        <v>0.02</v>
      </c>
      <c r="J17" s="17">
        <v>4</v>
      </c>
      <c r="K17" s="22">
        <v>22</v>
      </c>
      <c r="L17" s="31">
        <v>-20</v>
      </c>
      <c r="N17" s="36"/>
    </row>
    <row r="18" spans="1:14" ht="15.75" thickBot="1" x14ac:dyDescent="0.3">
      <c r="A18" s="13"/>
      <c r="B18" s="13"/>
      <c r="C18" s="15"/>
      <c r="D18" s="8"/>
      <c r="E18" s="13"/>
      <c r="F18" s="13"/>
      <c r="G18" s="13"/>
    </row>
    <row r="19" spans="1:14" ht="15.75" thickBot="1" x14ac:dyDescent="0.3">
      <c r="A19" s="13"/>
      <c r="B19" s="13"/>
      <c r="C19" s="37" t="s">
        <v>51</v>
      </c>
      <c r="D19" s="38">
        <f>AVERAGE(Tableau25[Net Profit (%)])</f>
        <v>1.0354545454545454</v>
      </c>
      <c r="E19" s="39">
        <f>AVERAGE(Tableau25[Closed Trades])</f>
        <v>45.272727272727273</v>
      </c>
      <c r="F19" s="39">
        <f>AVERAGE(Tableau25[% Profitable])</f>
        <v>50.899090909090908</v>
      </c>
      <c r="G19" s="39">
        <f>AVERAGE(Tableau25[Profit Factor])</f>
        <v>1.922181818181818</v>
      </c>
      <c r="H19" s="39">
        <f>AVERAGE(Tableau25[Max DrawDown])</f>
        <v>1.1969999999999998</v>
      </c>
      <c r="I19" s="39">
        <f>AVERAGE(Tableau25[Avg Trade])</f>
        <v>2.2727272727272724E-2</v>
      </c>
      <c r="J19" s="39">
        <f>AVERAGE(Tableau25[Avg Bars in Trade])</f>
        <v>13.182727272727272</v>
      </c>
      <c r="K19" s="39">
        <f>AVERAGE(Tableau25[DCA blocked (J)])</f>
        <v>14.909090909090908</v>
      </c>
      <c r="L19" s="40">
        <f>AVERAGE(Tableau25[[Blocked today ]])</f>
        <v>-5.4545454545454541</v>
      </c>
    </row>
    <row r="21" spans="1:14" x14ac:dyDescent="0.25">
      <c r="A21" s="28" t="s">
        <v>63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1:14" x14ac:dyDescent="0.25">
      <c r="A22" s="17" t="s">
        <v>12</v>
      </c>
      <c r="B22" s="17" t="s">
        <v>15</v>
      </c>
      <c r="C22" s="14" t="s">
        <v>49</v>
      </c>
      <c r="D22" s="17" t="s">
        <v>22</v>
      </c>
      <c r="E22" s="17" t="s">
        <v>16</v>
      </c>
      <c r="F22" s="17" t="s">
        <v>68</v>
      </c>
      <c r="G22" s="17" t="s">
        <v>69</v>
      </c>
      <c r="H22" s="17" t="s">
        <v>70</v>
      </c>
      <c r="I22" s="17" t="s">
        <v>71</v>
      </c>
      <c r="J22" s="17" t="s">
        <v>72</v>
      </c>
      <c r="K22" s="23" t="s">
        <v>65</v>
      </c>
      <c r="L22" s="23" t="s">
        <v>61</v>
      </c>
    </row>
    <row r="23" spans="1:14" hidden="1" outlineLevel="1" x14ac:dyDescent="0.25">
      <c r="A23" s="17" t="s">
        <v>63</v>
      </c>
      <c r="B23" s="17" t="s">
        <v>14</v>
      </c>
      <c r="C23" s="15">
        <v>2000000</v>
      </c>
      <c r="D23" s="8"/>
      <c r="E23" s="17"/>
      <c r="F23" s="17"/>
      <c r="G23" s="17"/>
      <c r="H23" s="17"/>
      <c r="I23" s="17"/>
      <c r="J23" s="17"/>
      <c r="K23" s="21"/>
      <c r="L23" s="24"/>
    </row>
    <row r="24" spans="1:14" hidden="1" outlineLevel="1" x14ac:dyDescent="0.25">
      <c r="A24" s="17" t="s">
        <v>63</v>
      </c>
      <c r="B24" s="17" t="s">
        <v>13</v>
      </c>
      <c r="C24" s="15">
        <v>2000000</v>
      </c>
      <c r="D24" s="8"/>
      <c r="E24" s="17"/>
      <c r="F24" s="17"/>
      <c r="G24" s="17"/>
      <c r="H24" s="17"/>
      <c r="I24" s="17"/>
      <c r="J24" s="17"/>
      <c r="K24" s="21"/>
      <c r="L24" s="24"/>
    </row>
    <row r="25" spans="1:14" hidden="1" outlineLevel="1" x14ac:dyDescent="0.25">
      <c r="A25" s="17" t="s">
        <v>63</v>
      </c>
      <c r="B25" s="17" t="s">
        <v>20</v>
      </c>
      <c r="C25" s="15">
        <v>200000</v>
      </c>
      <c r="D25" s="8"/>
      <c r="E25" s="17"/>
      <c r="F25" s="17"/>
      <c r="G25" s="17"/>
      <c r="H25" s="17"/>
      <c r="I25" s="17"/>
      <c r="J25" s="17"/>
      <c r="K25" s="21"/>
      <c r="L25" s="21"/>
    </row>
    <row r="26" spans="1:14" hidden="1" outlineLevel="1" x14ac:dyDescent="0.25">
      <c r="A26" s="17" t="s">
        <v>63</v>
      </c>
      <c r="B26" s="17" t="s">
        <v>21</v>
      </c>
      <c r="C26" s="15">
        <v>200000</v>
      </c>
      <c r="D26" s="8"/>
      <c r="E26" s="17"/>
      <c r="F26" s="17"/>
      <c r="G26" s="17"/>
      <c r="H26" s="17"/>
      <c r="I26" s="17"/>
      <c r="J26" s="17"/>
      <c r="K26" s="21"/>
      <c r="L26" s="21"/>
    </row>
    <row r="27" spans="1:14" hidden="1" outlineLevel="1" x14ac:dyDescent="0.25">
      <c r="A27" s="17" t="s">
        <v>63</v>
      </c>
      <c r="B27" s="17" t="s">
        <v>23</v>
      </c>
      <c r="C27" s="15">
        <v>200000</v>
      </c>
      <c r="D27" s="8"/>
      <c r="E27" s="17"/>
      <c r="F27" s="17"/>
      <c r="G27" s="17"/>
      <c r="H27" s="17"/>
      <c r="I27" s="17"/>
      <c r="J27" s="17"/>
      <c r="K27" s="21"/>
      <c r="L27" s="21"/>
    </row>
    <row r="28" spans="1:14" hidden="1" outlineLevel="1" x14ac:dyDescent="0.25">
      <c r="A28" s="17" t="s">
        <v>63</v>
      </c>
      <c r="B28" s="17" t="s">
        <v>24</v>
      </c>
      <c r="C28" s="15">
        <v>200000</v>
      </c>
      <c r="D28" s="8"/>
      <c r="E28" s="17"/>
      <c r="F28" s="17"/>
      <c r="G28" s="17"/>
      <c r="H28" s="17"/>
      <c r="I28" s="17"/>
      <c r="J28" s="17"/>
      <c r="K28" s="21"/>
      <c r="L28" s="24"/>
    </row>
    <row r="29" spans="1:14" hidden="1" outlineLevel="1" x14ac:dyDescent="0.25">
      <c r="A29" s="17" t="s">
        <v>63</v>
      </c>
      <c r="B29" s="17" t="s">
        <v>25</v>
      </c>
      <c r="C29" s="15">
        <v>200000</v>
      </c>
      <c r="D29" s="8"/>
      <c r="E29" s="17"/>
      <c r="F29" s="17"/>
      <c r="G29" s="17"/>
      <c r="H29" s="17"/>
      <c r="I29" s="17"/>
      <c r="J29" s="17"/>
      <c r="K29" s="21"/>
      <c r="L29" s="21"/>
    </row>
    <row r="30" spans="1:14" hidden="1" outlineLevel="1" x14ac:dyDescent="0.25">
      <c r="A30" s="17" t="s">
        <v>63</v>
      </c>
      <c r="B30" s="17" t="s">
        <v>26</v>
      </c>
      <c r="C30" s="15">
        <v>200000</v>
      </c>
      <c r="D30" s="8"/>
      <c r="E30" s="17"/>
      <c r="F30" s="17"/>
      <c r="G30" s="17"/>
      <c r="H30" s="17"/>
      <c r="I30" s="17"/>
      <c r="J30" s="17"/>
      <c r="K30" s="21"/>
      <c r="L30" s="21"/>
    </row>
    <row r="31" spans="1:14" hidden="1" outlineLevel="1" x14ac:dyDescent="0.25">
      <c r="A31" s="17" t="s">
        <v>63</v>
      </c>
      <c r="B31" s="17" t="s">
        <v>58</v>
      </c>
      <c r="C31" s="15">
        <v>200000</v>
      </c>
      <c r="D31" s="8"/>
      <c r="E31" s="17"/>
      <c r="F31" s="17"/>
      <c r="G31" s="17"/>
      <c r="H31" s="17"/>
      <c r="I31" s="17"/>
      <c r="J31" s="17"/>
      <c r="K31" s="21"/>
      <c r="L31" s="21"/>
    </row>
    <row r="32" spans="1:14" hidden="1" outlineLevel="1" x14ac:dyDescent="0.25">
      <c r="A32" s="17" t="s">
        <v>63</v>
      </c>
      <c r="B32" s="17" t="s">
        <v>59</v>
      </c>
      <c r="C32" s="15">
        <v>20000</v>
      </c>
      <c r="D32" s="8"/>
      <c r="E32" s="17"/>
      <c r="F32" s="17"/>
      <c r="G32" s="17"/>
      <c r="H32" s="17"/>
      <c r="I32" s="17"/>
      <c r="J32" s="17"/>
      <c r="K32" s="21"/>
      <c r="L32" s="24"/>
    </row>
    <row r="33" spans="1:12" hidden="1" outlineLevel="1" x14ac:dyDescent="0.25">
      <c r="A33" s="17" t="s">
        <v>63</v>
      </c>
      <c r="B33" s="17" t="s">
        <v>60</v>
      </c>
      <c r="C33" s="15">
        <v>20000</v>
      </c>
      <c r="D33" s="8"/>
      <c r="E33" s="17"/>
      <c r="F33" s="17"/>
      <c r="G33" s="17"/>
      <c r="H33" s="17"/>
      <c r="I33" s="17"/>
      <c r="J33" s="17"/>
      <c r="K33" s="22"/>
      <c r="L33" s="25"/>
    </row>
    <row r="34" spans="1:12" ht="15.75" collapsed="1" thickBot="1" x14ac:dyDescent="0.3">
      <c r="A34" s="17"/>
      <c r="B34" s="17"/>
      <c r="C34" s="15"/>
      <c r="D34" s="8"/>
      <c r="E34" s="17"/>
      <c r="F34" s="17"/>
      <c r="G34" s="17"/>
    </row>
    <row r="35" spans="1:12" ht="15.75" thickBot="1" x14ac:dyDescent="0.3">
      <c r="A35" s="17"/>
      <c r="B35" s="17"/>
      <c r="C35" s="37" t="s">
        <v>51</v>
      </c>
      <c r="D35" s="38"/>
      <c r="E35" s="39"/>
      <c r="F35" s="39"/>
      <c r="G35" s="39"/>
      <c r="H35" s="39"/>
      <c r="I35" s="39"/>
      <c r="J35" s="39"/>
      <c r="K35" s="39"/>
      <c r="L35" s="40"/>
    </row>
    <row r="36" spans="1:12" x14ac:dyDescent="0.25">
      <c r="H36" s="13"/>
      <c r="I36" s="13"/>
      <c r="J36" s="13"/>
      <c r="K36" s="16"/>
    </row>
    <row r="37" spans="1:12" x14ac:dyDescent="0.25">
      <c r="H37" s="13"/>
      <c r="I37" s="13"/>
      <c r="J37" s="13"/>
      <c r="K37" s="16"/>
    </row>
    <row r="38" spans="1:12" x14ac:dyDescent="0.25">
      <c r="D38" s="28" t="s">
        <v>56</v>
      </c>
      <c r="E38" s="28"/>
      <c r="F38" s="28"/>
      <c r="G38" s="28"/>
      <c r="H38" s="28" t="s">
        <v>57</v>
      </c>
      <c r="I38" s="28"/>
      <c r="J38" s="28"/>
      <c r="K38" s="28"/>
    </row>
    <row r="39" spans="1:12" x14ac:dyDescent="0.25">
      <c r="A39" s="2" t="s">
        <v>12</v>
      </c>
      <c r="B39" s="7" t="s">
        <v>15</v>
      </c>
      <c r="C39" s="14" t="s">
        <v>49</v>
      </c>
      <c r="D39" s="2" t="s">
        <v>22</v>
      </c>
      <c r="E39" t="s">
        <v>16</v>
      </c>
      <c r="F39" t="s">
        <v>65</v>
      </c>
      <c r="G39" t="s">
        <v>61</v>
      </c>
      <c r="H39" s="2" t="s">
        <v>17</v>
      </c>
      <c r="I39" s="2" t="s">
        <v>18</v>
      </c>
      <c r="J39" t="s">
        <v>66</v>
      </c>
      <c r="K39" s="13" t="s">
        <v>62</v>
      </c>
    </row>
    <row r="40" spans="1:12" hidden="1" outlineLevel="1" x14ac:dyDescent="0.25">
      <c r="A40" s="2" t="s">
        <v>52</v>
      </c>
      <c r="B40" s="7" t="s">
        <v>14</v>
      </c>
      <c r="C40" s="15">
        <v>2000000</v>
      </c>
      <c r="D40" s="8">
        <v>1.46E-2</v>
      </c>
      <c r="E40" s="2">
        <v>51</v>
      </c>
      <c r="F40" s="13"/>
      <c r="G40" s="13"/>
      <c r="H40" s="2">
        <v>4.2</v>
      </c>
      <c r="I40" s="2">
        <v>149</v>
      </c>
      <c r="J40" s="13">
        <v>172</v>
      </c>
      <c r="K40" s="16">
        <v>-0.46</v>
      </c>
    </row>
    <row r="41" spans="1:12" hidden="1" outlineLevel="1" x14ac:dyDescent="0.25">
      <c r="A41" s="7" t="s">
        <v>52</v>
      </c>
      <c r="B41" s="7" t="s">
        <v>13</v>
      </c>
      <c r="C41" s="15">
        <v>2000000</v>
      </c>
      <c r="D41" s="8">
        <v>9.1000000000000004E-3</v>
      </c>
      <c r="E41" s="2">
        <v>27</v>
      </c>
      <c r="F41" s="13"/>
      <c r="G41" s="13"/>
      <c r="H41" s="2">
        <v>1.03</v>
      </c>
      <c r="I41" s="2">
        <v>47</v>
      </c>
      <c r="J41" s="13">
        <v>149</v>
      </c>
      <c r="K41" s="16">
        <v>-0.22</v>
      </c>
    </row>
    <row r="42" spans="1:12" hidden="1" outlineLevel="1" x14ac:dyDescent="0.25">
      <c r="A42" s="7" t="s">
        <v>52</v>
      </c>
      <c r="B42" s="7" t="s">
        <v>20</v>
      </c>
      <c r="C42" s="15">
        <v>200000</v>
      </c>
      <c r="D42" s="8">
        <v>5.7299999999999997E-2</v>
      </c>
      <c r="E42" s="2">
        <v>128</v>
      </c>
      <c r="F42" s="13"/>
      <c r="G42" s="13"/>
      <c r="H42" s="2">
        <v>9.07</v>
      </c>
      <c r="I42" s="2">
        <v>180</v>
      </c>
      <c r="J42" s="13">
        <v>17</v>
      </c>
      <c r="K42" s="13">
        <v>0</v>
      </c>
    </row>
    <row r="43" spans="1:12" hidden="1" outlineLevel="1" x14ac:dyDescent="0.25">
      <c r="A43" s="7" t="s">
        <v>52</v>
      </c>
      <c r="B43" s="7" t="s">
        <v>21</v>
      </c>
      <c r="C43" s="15">
        <v>200000</v>
      </c>
      <c r="D43" s="8">
        <v>1.55E-2</v>
      </c>
      <c r="E43" s="2">
        <v>47</v>
      </c>
      <c r="F43" s="13"/>
      <c r="G43" s="13"/>
      <c r="H43" s="2">
        <v>2.83</v>
      </c>
      <c r="I43" s="2">
        <v>108</v>
      </c>
      <c r="J43" s="13">
        <v>57</v>
      </c>
      <c r="K43" s="16">
        <v>-0.2</v>
      </c>
    </row>
    <row r="44" spans="1:12" hidden="1" outlineLevel="1" x14ac:dyDescent="0.25">
      <c r="A44" s="7" t="s">
        <v>52</v>
      </c>
      <c r="B44" s="7" t="s">
        <v>23</v>
      </c>
      <c r="C44" s="15">
        <v>200000</v>
      </c>
      <c r="D44" s="8">
        <v>2.0400000000000001E-2</v>
      </c>
      <c r="E44" s="2">
        <v>56</v>
      </c>
      <c r="F44" s="13"/>
      <c r="G44" s="13"/>
      <c r="H44" s="2">
        <v>2.6</v>
      </c>
      <c r="I44" s="2">
        <v>95</v>
      </c>
      <c r="J44" s="13">
        <v>11</v>
      </c>
      <c r="K44" s="16">
        <v>-0.06</v>
      </c>
    </row>
    <row r="45" spans="1:12" hidden="1" outlineLevel="1" x14ac:dyDescent="0.25">
      <c r="A45" s="7" t="s">
        <v>52</v>
      </c>
      <c r="B45" s="7" t="s">
        <v>24</v>
      </c>
      <c r="C45" s="15">
        <v>200000</v>
      </c>
      <c r="D45" s="8">
        <v>3.2899999999999999E-2</v>
      </c>
      <c r="E45" s="2">
        <v>69</v>
      </c>
      <c r="F45" s="13"/>
      <c r="G45" s="13"/>
      <c r="H45" s="2">
        <v>5.79</v>
      </c>
      <c r="I45" s="2">
        <v>130</v>
      </c>
      <c r="J45" s="13">
        <v>45</v>
      </c>
      <c r="K45" s="16">
        <v>-0.2</v>
      </c>
    </row>
    <row r="46" spans="1:12" hidden="1" outlineLevel="1" x14ac:dyDescent="0.25">
      <c r="A46" s="7" t="s">
        <v>52</v>
      </c>
      <c r="B46" s="7" t="s">
        <v>25</v>
      </c>
      <c r="C46" s="15">
        <v>200000</v>
      </c>
      <c r="D46" s="8">
        <v>2.63E-2</v>
      </c>
      <c r="E46" s="2">
        <v>67</v>
      </c>
      <c r="F46" s="13"/>
      <c r="G46" s="13"/>
      <c r="H46" s="2">
        <v>3.93</v>
      </c>
      <c r="I46" s="2">
        <v>111</v>
      </c>
      <c r="J46" s="13">
        <v>107</v>
      </c>
      <c r="K46" s="16">
        <v>-0.03</v>
      </c>
    </row>
    <row r="47" spans="1:12" hidden="1" outlineLevel="1" x14ac:dyDescent="0.25">
      <c r="A47" s="7" t="s">
        <v>52</v>
      </c>
      <c r="B47" s="7" t="s">
        <v>26</v>
      </c>
      <c r="C47" s="15">
        <v>200000</v>
      </c>
      <c r="D47" s="8">
        <v>1.66E-2</v>
      </c>
      <c r="E47" s="2">
        <v>52</v>
      </c>
      <c r="F47" s="13"/>
      <c r="G47" s="13"/>
      <c r="H47" s="2">
        <v>3.34</v>
      </c>
      <c r="I47" s="2">
        <v>177</v>
      </c>
      <c r="J47" s="13">
        <v>62</v>
      </c>
      <c r="K47" s="16">
        <v>0</v>
      </c>
    </row>
    <row r="48" spans="1:12" hidden="1" outlineLevel="1" x14ac:dyDescent="0.25">
      <c r="A48" s="13" t="s">
        <v>52</v>
      </c>
      <c r="B48" s="13" t="s">
        <v>58</v>
      </c>
      <c r="C48" s="15">
        <v>200000</v>
      </c>
      <c r="D48" s="8"/>
      <c r="E48" s="13"/>
      <c r="F48" s="13"/>
      <c r="G48" s="13"/>
      <c r="H48" s="13">
        <v>5.28</v>
      </c>
      <c r="I48" s="13">
        <v>81</v>
      </c>
      <c r="J48" s="13">
        <v>76</v>
      </c>
      <c r="K48" s="16">
        <v>-0.44</v>
      </c>
    </row>
    <row r="49" spans="1:12" hidden="1" outlineLevel="1" x14ac:dyDescent="0.25">
      <c r="A49" s="13" t="s">
        <v>52</v>
      </c>
      <c r="B49" s="13" t="s">
        <v>59</v>
      </c>
      <c r="C49" s="15">
        <v>20000</v>
      </c>
      <c r="D49" s="8"/>
      <c r="E49" s="13"/>
      <c r="F49" s="13"/>
      <c r="G49" s="13"/>
      <c r="H49" s="13">
        <v>8.0299999999999994</v>
      </c>
      <c r="I49" s="13">
        <v>163</v>
      </c>
      <c r="J49" s="13">
        <v>26</v>
      </c>
      <c r="K49" s="16">
        <v>-0.05</v>
      </c>
    </row>
    <row r="50" spans="1:12" hidden="1" outlineLevel="1" x14ac:dyDescent="0.25">
      <c r="A50" s="13" t="s">
        <v>52</v>
      </c>
      <c r="B50" s="13" t="s">
        <v>60</v>
      </c>
      <c r="C50" s="15">
        <v>20000</v>
      </c>
      <c r="D50" s="8"/>
      <c r="E50" s="13"/>
      <c r="F50" s="13"/>
      <c r="G50" s="13"/>
      <c r="H50" s="13">
        <v>3.12</v>
      </c>
      <c r="I50" s="13">
        <v>87</v>
      </c>
      <c r="J50" s="13">
        <v>24</v>
      </c>
      <c r="K50" s="16">
        <v>-0.23</v>
      </c>
    </row>
    <row r="51" spans="1:12" ht="15.75" collapsed="1" thickBot="1" x14ac:dyDescent="0.3">
      <c r="A51" s="2"/>
      <c r="C51" s="15"/>
      <c r="D51" s="8"/>
      <c r="E51" s="2"/>
      <c r="F51" s="13"/>
      <c r="G51" s="13"/>
      <c r="H51" s="2"/>
      <c r="I51" s="2"/>
    </row>
    <row r="52" spans="1:12" ht="15.75" thickBot="1" x14ac:dyDescent="0.3">
      <c r="A52" s="2"/>
      <c r="C52" s="41" t="s">
        <v>51</v>
      </c>
      <c r="D52" s="42">
        <f>AVERAGE(Tableau2[Net Profit (%)])</f>
        <v>2.4087499999999998E-2</v>
      </c>
      <c r="E52" s="43">
        <f>AVERAGE(Tableau2[Closed Trades])</f>
        <v>62.125</v>
      </c>
      <c r="F52" s="43"/>
      <c r="G52" s="43"/>
      <c r="H52" s="43">
        <f>AVERAGE(Tableau2[[Net Profit ]])</f>
        <v>4.4745454545454555</v>
      </c>
      <c r="I52" s="43">
        <f>AVERAGE(Tableau2[Closed Trades2])</f>
        <v>120.72727272727273</v>
      </c>
      <c r="J52" s="43">
        <f>AVERAGE(Tableau2[DCA blocked (J)2])</f>
        <v>67.818181818181813</v>
      </c>
      <c r="K52" s="44">
        <f>AVERAGE(Tableau2[Blocked today])</f>
        <v>-0.17181818181818184</v>
      </c>
    </row>
    <row r="53" spans="1:12" x14ac:dyDescent="0.25">
      <c r="A53" s="2"/>
      <c r="C53" s="15"/>
      <c r="E53" s="2"/>
      <c r="F53" s="13"/>
      <c r="G53" s="13"/>
      <c r="H53" s="2"/>
      <c r="I53" s="2"/>
    </row>
    <row r="55" spans="1:12" x14ac:dyDescent="0.25">
      <c r="A55" s="28" t="s">
        <v>73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 x14ac:dyDescent="0.25">
      <c r="A56" s="20" t="s">
        <v>12</v>
      </c>
      <c r="B56" s="20" t="s">
        <v>15</v>
      </c>
      <c r="C56" s="14" t="s">
        <v>49</v>
      </c>
      <c r="D56" s="20" t="s">
        <v>22</v>
      </c>
      <c r="E56" s="20" t="s">
        <v>16</v>
      </c>
      <c r="F56" s="20" t="s">
        <v>68</v>
      </c>
      <c r="G56" s="20" t="s">
        <v>69</v>
      </c>
      <c r="H56" s="20" t="s">
        <v>70</v>
      </c>
      <c r="I56" s="20" t="s">
        <v>71</v>
      </c>
      <c r="J56" s="20" t="s">
        <v>72</v>
      </c>
      <c r="K56" s="23" t="s">
        <v>65</v>
      </c>
      <c r="L56" s="23" t="s">
        <v>61</v>
      </c>
    </row>
    <row r="57" spans="1:12" x14ac:dyDescent="0.25">
      <c r="A57" s="20" t="s">
        <v>74</v>
      </c>
      <c r="B57" s="20" t="s">
        <v>14</v>
      </c>
      <c r="C57" s="15">
        <v>2000000</v>
      </c>
      <c r="D57" s="30">
        <v>2.88</v>
      </c>
      <c r="E57" s="20">
        <v>71</v>
      </c>
      <c r="F57" s="20">
        <v>81.099999999999994</v>
      </c>
      <c r="G57" s="20">
        <v>2.948</v>
      </c>
      <c r="H57" s="20">
        <v>0.75</v>
      </c>
      <c r="I57" s="20">
        <v>0.04</v>
      </c>
      <c r="J57" s="20">
        <v>29</v>
      </c>
      <c r="K57" s="21">
        <v>120</v>
      </c>
      <c r="L57" s="30">
        <v>-32</v>
      </c>
    </row>
    <row r="58" spans="1:12" x14ac:dyDescent="0.25">
      <c r="A58" s="20" t="s">
        <v>74</v>
      </c>
      <c r="B58" s="20" t="s">
        <v>13</v>
      </c>
      <c r="C58" s="15">
        <v>2000000</v>
      </c>
      <c r="D58" s="30">
        <v>2.89</v>
      </c>
      <c r="E58" s="20">
        <v>74</v>
      </c>
      <c r="F58" s="20">
        <v>85.14</v>
      </c>
      <c r="G58" s="20">
        <v>2.145</v>
      </c>
      <c r="H58" s="20">
        <v>0.94</v>
      </c>
      <c r="I58" s="20">
        <v>0.04</v>
      </c>
      <c r="J58" s="20">
        <v>136</v>
      </c>
      <c r="K58" s="21">
        <v>54</v>
      </c>
      <c r="L58" s="30">
        <v>-8</v>
      </c>
    </row>
    <row r="59" spans="1:12" x14ac:dyDescent="0.25">
      <c r="A59" s="20" t="s">
        <v>74</v>
      </c>
      <c r="B59" s="20" t="s">
        <v>20</v>
      </c>
      <c r="C59" s="15">
        <v>200000</v>
      </c>
      <c r="D59" s="30">
        <v>5.33</v>
      </c>
      <c r="E59" s="20">
        <v>67</v>
      </c>
      <c r="F59" s="20">
        <v>82.09</v>
      </c>
      <c r="G59" s="20">
        <v>7.4240000000000004</v>
      </c>
      <c r="H59" s="20">
        <v>0.35</v>
      </c>
      <c r="I59" s="20">
        <v>0.08</v>
      </c>
      <c r="J59" s="20">
        <v>100</v>
      </c>
      <c r="K59" s="21">
        <v>75</v>
      </c>
      <c r="L59" s="30">
        <v>-7</v>
      </c>
    </row>
    <row r="60" spans="1:12" x14ac:dyDescent="0.25">
      <c r="A60" s="20" t="s">
        <v>74</v>
      </c>
      <c r="B60" s="20" t="s">
        <v>21</v>
      </c>
      <c r="C60" s="15">
        <v>200000</v>
      </c>
      <c r="D60" s="30">
        <v>2.62</v>
      </c>
      <c r="E60" s="20">
        <v>27</v>
      </c>
      <c r="F60" s="20">
        <v>81.48</v>
      </c>
      <c r="G60" s="20">
        <v>5.7089999999999996</v>
      </c>
      <c r="H60" s="20">
        <v>0.54</v>
      </c>
      <c r="I60" s="20">
        <v>0.1</v>
      </c>
      <c r="J60" s="20">
        <v>415</v>
      </c>
      <c r="K60" s="21">
        <v>125</v>
      </c>
      <c r="L60" s="30">
        <v>-30</v>
      </c>
    </row>
    <row r="61" spans="1:12" x14ac:dyDescent="0.25">
      <c r="A61" s="20" t="s">
        <v>74</v>
      </c>
      <c r="B61" s="20" t="s">
        <v>23</v>
      </c>
      <c r="C61" s="15">
        <v>200000</v>
      </c>
      <c r="D61" s="30">
        <v>2.48</v>
      </c>
      <c r="E61" s="20">
        <v>43</v>
      </c>
      <c r="F61" s="20">
        <v>81.400000000000006</v>
      </c>
      <c r="G61" s="20">
        <v>4.4279999999999999</v>
      </c>
      <c r="H61" s="20">
        <v>0.41</v>
      </c>
      <c r="I61" s="20">
        <v>0.06</v>
      </c>
      <c r="J61" s="20">
        <v>24</v>
      </c>
      <c r="K61" s="21">
        <v>24</v>
      </c>
      <c r="L61" s="30">
        <v>-22</v>
      </c>
    </row>
    <row r="62" spans="1:12" x14ac:dyDescent="0.25">
      <c r="A62" s="20" t="s">
        <v>74</v>
      </c>
      <c r="B62" s="20" t="s">
        <v>24</v>
      </c>
      <c r="C62" s="15">
        <v>200000</v>
      </c>
      <c r="D62" s="30">
        <v>2.5</v>
      </c>
      <c r="E62" s="20">
        <v>36</v>
      </c>
      <c r="F62" s="20">
        <v>77.78</v>
      </c>
      <c r="G62" s="20">
        <v>5.6280000000000001</v>
      </c>
      <c r="H62" s="20">
        <v>0.18</v>
      </c>
      <c r="I62" s="20">
        <v>7.0000000000000007E-2</v>
      </c>
      <c r="J62" s="20">
        <v>33</v>
      </c>
      <c r="K62" s="21">
        <v>66</v>
      </c>
      <c r="L62" s="30">
        <v>-37</v>
      </c>
    </row>
    <row r="63" spans="1:12" x14ac:dyDescent="0.25">
      <c r="A63" s="20" t="s">
        <v>74</v>
      </c>
      <c r="B63" s="20" t="s">
        <v>25</v>
      </c>
      <c r="C63" s="15">
        <v>200000</v>
      </c>
      <c r="D63" s="30">
        <v>3.41</v>
      </c>
      <c r="E63" s="20">
        <v>81</v>
      </c>
      <c r="F63" s="20">
        <v>79.010000000000005</v>
      </c>
      <c r="G63" s="20">
        <v>1.89</v>
      </c>
      <c r="H63" s="20">
        <v>1.52</v>
      </c>
      <c r="I63" s="20">
        <v>0.04</v>
      </c>
      <c r="J63" s="20">
        <v>51</v>
      </c>
      <c r="K63" s="21">
        <v>32</v>
      </c>
      <c r="L63" s="30">
        <v>-5</v>
      </c>
    </row>
    <row r="64" spans="1:12" x14ac:dyDescent="0.25">
      <c r="A64" s="20" t="s">
        <v>74</v>
      </c>
      <c r="B64" s="20" t="s">
        <v>26</v>
      </c>
      <c r="C64" s="15">
        <v>200000</v>
      </c>
      <c r="D64" s="30">
        <v>2.36</v>
      </c>
      <c r="E64" s="20">
        <v>46</v>
      </c>
      <c r="F64" s="20">
        <v>80.430000000000007</v>
      </c>
      <c r="G64" s="20">
        <v>3.0950000000000002</v>
      </c>
      <c r="H64" s="20">
        <v>0.34</v>
      </c>
      <c r="I64" s="20">
        <v>0.05</v>
      </c>
      <c r="J64" s="20">
        <v>36</v>
      </c>
      <c r="K64" s="21">
        <v>129</v>
      </c>
      <c r="L64" s="30">
        <v>-4</v>
      </c>
    </row>
    <row r="65" spans="1:12" x14ac:dyDescent="0.25">
      <c r="A65" s="20" t="s">
        <v>74</v>
      </c>
      <c r="B65" s="20" t="s">
        <v>58</v>
      </c>
      <c r="C65" s="15">
        <v>200000</v>
      </c>
      <c r="D65" s="30">
        <v>1.59</v>
      </c>
      <c r="E65" s="20">
        <v>11</v>
      </c>
      <c r="F65" s="20">
        <v>72.73</v>
      </c>
      <c r="G65" s="20">
        <v>14.968</v>
      </c>
      <c r="H65" s="20">
        <v>0.11</v>
      </c>
      <c r="I65" s="20">
        <v>0.14000000000000001</v>
      </c>
      <c r="J65" s="20">
        <v>16</v>
      </c>
      <c r="K65" s="21">
        <v>177</v>
      </c>
      <c r="L65" s="30">
        <v>-50</v>
      </c>
    </row>
    <row r="66" spans="1:12" x14ac:dyDescent="0.25">
      <c r="A66" s="20" t="s">
        <v>74</v>
      </c>
      <c r="B66" s="20" t="s">
        <v>59</v>
      </c>
      <c r="C66" s="15">
        <v>20000</v>
      </c>
      <c r="D66" s="30">
        <v>4.01</v>
      </c>
      <c r="E66" s="20">
        <v>41</v>
      </c>
      <c r="F66" s="20">
        <v>78.05</v>
      </c>
      <c r="G66" s="20">
        <v>3.6389999999999998</v>
      </c>
      <c r="H66" s="20">
        <v>0.65</v>
      </c>
      <c r="I66" s="20">
        <v>0.1</v>
      </c>
      <c r="J66" s="20">
        <v>81</v>
      </c>
      <c r="K66" s="21">
        <v>73</v>
      </c>
      <c r="L66" s="30">
        <v>-16</v>
      </c>
    </row>
    <row r="67" spans="1:12" x14ac:dyDescent="0.25">
      <c r="A67" s="20" t="s">
        <v>74</v>
      </c>
      <c r="B67" s="20" t="s">
        <v>60</v>
      </c>
      <c r="C67" s="15">
        <v>20000</v>
      </c>
      <c r="D67" s="30">
        <v>1.77</v>
      </c>
      <c r="E67" s="20">
        <v>36</v>
      </c>
      <c r="F67" s="20">
        <v>80.56</v>
      </c>
      <c r="G67" s="20">
        <v>3.7719999999999998</v>
      </c>
      <c r="H67" s="20">
        <v>0.41</v>
      </c>
      <c r="I67" s="20">
        <v>0.05</v>
      </c>
      <c r="J67" s="20">
        <v>54</v>
      </c>
      <c r="K67" s="22">
        <v>25</v>
      </c>
      <c r="L67" s="31">
        <v>-10</v>
      </c>
    </row>
    <row r="68" spans="1:12" ht="15.75" thickBot="1" x14ac:dyDescent="0.3">
      <c r="A68" s="20"/>
      <c r="B68" s="20"/>
      <c r="C68" s="15"/>
      <c r="D68" s="8"/>
      <c r="E68" s="20"/>
      <c r="F68" s="20"/>
      <c r="G68" s="20"/>
    </row>
    <row r="69" spans="1:12" ht="15.75" thickBot="1" x14ac:dyDescent="0.3">
      <c r="A69" s="20"/>
      <c r="B69" s="20"/>
      <c r="C69" s="37" t="s">
        <v>51</v>
      </c>
      <c r="D69" s="38">
        <f>AVERAGE(Tableau256[Net Profit (%)])</f>
        <v>2.8945454545454545</v>
      </c>
      <c r="E69" s="39">
        <f>AVERAGE(Tableau256[Closed Trades])</f>
        <v>48.454545454545453</v>
      </c>
      <c r="F69" s="39">
        <f>AVERAGE(Tableau256[% Profitable])</f>
        <v>79.979090909090914</v>
      </c>
      <c r="G69" s="39">
        <f>AVERAGE(Tableau256[Profit Factor])</f>
        <v>5.058727272727273</v>
      </c>
      <c r="H69" s="39">
        <f>AVERAGE(Tableau256[Max DrawDown])</f>
        <v>0.56363636363636371</v>
      </c>
      <c r="I69" s="39">
        <f>AVERAGE(Tableau256[Avg Trade])</f>
        <v>7.0000000000000007E-2</v>
      </c>
      <c r="J69" s="39">
        <f>AVERAGE(Tableau256[Avg Bars in Trade])</f>
        <v>88.63636363636364</v>
      </c>
      <c r="K69" s="39">
        <f>AVERAGE(Tableau256[DCA blocked (J)])</f>
        <v>81.818181818181813</v>
      </c>
      <c r="L69" s="40">
        <f>AVERAGE(Tableau256[[Blocked today ]])</f>
        <v>-20.09090909090909</v>
      </c>
    </row>
    <row r="71" spans="1:12" x14ac:dyDescent="0.25">
      <c r="A71" s="28" t="s">
        <v>92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2" x14ac:dyDescent="0.25">
      <c r="A72" s="27" t="s">
        <v>12</v>
      </c>
      <c r="B72" s="27" t="s">
        <v>15</v>
      </c>
      <c r="C72" s="14" t="s">
        <v>49</v>
      </c>
      <c r="D72" s="27" t="s">
        <v>22</v>
      </c>
      <c r="E72" s="27" t="s">
        <v>16</v>
      </c>
      <c r="F72" s="27" t="s">
        <v>68</v>
      </c>
      <c r="G72" s="27" t="s">
        <v>69</v>
      </c>
      <c r="H72" s="27" t="s">
        <v>70</v>
      </c>
      <c r="I72" s="27" t="s">
        <v>71</v>
      </c>
      <c r="J72" s="27" t="s">
        <v>72</v>
      </c>
      <c r="K72" s="23" t="s">
        <v>65</v>
      </c>
      <c r="L72" s="23" t="s">
        <v>61</v>
      </c>
    </row>
    <row r="73" spans="1:12" x14ac:dyDescent="0.25">
      <c r="A73" s="27" t="s">
        <v>74</v>
      </c>
      <c r="B73" s="27" t="s">
        <v>14</v>
      </c>
      <c r="C73" s="15">
        <v>2000000</v>
      </c>
      <c r="D73" s="30">
        <v>16.48</v>
      </c>
      <c r="E73" s="27">
        <v>137</v>
      </c>
      <c r="F73" s="27">
        <v>8394</v>
      </c>
      <c r="G73" s="27">
        <v>5.3140000000000001</v>
      </c>
      <c r="H73" s="27">
        <v>0.85</v>
      </c>
      <c r="I73" s="27">
        <v>0.12</v>
      </c>
      <c r="J73" s="27">
        <v>25</v>
      </c>
      <c r="K73" s="21">
        <v>53</v>
      </c>
      <c r="L73" s="30">
        <v>-6</v>
      </c>
    </row>
    <row r="74" spans="1:12" x14ac:dyDescent="0.25">
      <c r="A74" s="27" t="s">
        <v>74</v>
      </c>
      <c r="B74" s="27" t="s">
        <v>13</v>
      </c>
      <c r="C74" s="15">
        <v>2000000</v>
      </c>
      <c r="D74" s="30">
        <v>55.57</v>
      </c>
      <c r="E74" s="27">
        <v>107</v>
      </c>
      <c r="F74" s="27">
        <v>78.5</v>
      </c>
      <c r="G74" s="27">
        <v>5.016</v>
      </c>
      <c r="H74" s="27">
        <v>7.74</v>
      </c>
      <c r="I74" s="27">
        <v>0.52</v>
      </c>
      <c r="J74" s="27">
        <v>55</v>
      </c>
      <c r="K74" s="21">
        <v>30</v>
      </c>
      <c r="L74" s="30">
        <v>-2</v>
      </c>
    </row>
    <row r="75" spans="1:12" x14ac:dyDescent="0.25">
      <c r="A75" s="27" t="s">
        <v>74</v>
      </c>
      <c r="B75" s="27" t="s">
        <v>20</v>
      </c>
      <c r="C75" s="15">
        <v>200000</v>
      </c>
      <c r="D75" s="30">
        <v>20.079999999999998</v>
      </c>
      <c r="E75" s="27">
        <v>112</v>
      </c>
      <c r="F75" s="27">
        <v>7321</v>
      </c>
      <c r="G75" s="27">
        <v>3.3260000000000001</v>
      </c>
      <c r="H75" s="27">
        <v>5.45</v>
      </c>
      <c r="I75" s="27">
        <v>0.18</v>
      </c>
      <c r="J75" s="27">
        <v>66</v>
      </c>
      <c r="K75" s="21">
        <v>23</v>
      </c>
      <c r="L75" s="30">
        <v>0</v>
      </c>
    </row>
    <row r="76" spans="1:12" x14ac:dyDescent="0.25">
      <c r="A76" s="27" t="s">
        <v>74</v>
      </c>
      <c r="B76" s="27" t="s">
        <v>21</v>
      </c>
      <c r="C76" s="15">
        <v>200000</v>
      </c>
      <c r="D76" s="30">
        <v>10.66</v>
      </c>
      <c r="E76" s="27">
        <v>93</v>
      </c>
      <c r="F76" s="27">
        <v>63.44</v>
      </c>
      <c r="G76" s="27">
        <v>2.024</v>
      </c>
      <c r="H76" s="27">
        <v>5.24</v>
      </c>
      <c r="I76" s="27">
        <v>0.11</v>
      </c>
      <c r="J76" s="27">
        <v>60</v>
      </c>
      <c r="K76" s="21">
        <v>47</v>
      </c>
      <c r="L76" s="30">
        <v>-8</v>
      </c>
    </row>
    <row r="77" spans="1:12" x14ac:dyDescent="0.25">
      <c r="A77" s="27" t="s">
        <v>74</v>
      </c>
      <c r="B77" s="27" t="s">
        <v>23</v>
      </c>
      <c r="C77" s="15">
        <v>200000</v>
      </c>
      <c r="D77" s="30">
        <v>3.81</v>
      </c>
      <c r="E77" s="27">
        <v>55</v>
      </c>
      <c r="F77" s="27">
        <v>78.180000000000007</v>
      </c>
      <c r="G77" s="27">
        <v>4.9690000000000003</v>
      </c>
      <c r="H77" s="27">
        <v>0.43</v>
      </c>
      <c r="I77" s="27">
        <v>7.0000000000000007E-2</v>
      </c>
      <c r="J77" s="27">
        <v>16</v>
      </c>
      <c r="K77" s="21">
        <v>25</v>
      </c>
      <c r="L77" s="30">
        <v>-18</v>
      </c>
    </row>
    <row r="78" spans="1:12" x14ac:dyDescent="0.25">
      <c r="A78" s="27" t="s">
        <v>74</v>
      </c>
      <c r="B78" s="27" t="s">
        <v>24</v>
      </c>
      <c r="C78" s="15">
        <v>200000</v>
      </c>
      <c r="D78" s="30">
        <v>7.25</v>
      </c>
      <c r="E78" s="27">
        <v>81</v>
      </c>
      <c r="F78" s="27">
        <v>63.74</v>
      </c>
      <c r="G78" s="27">
        <v>2.1230000000000002</v>
      </c>
      <c r="H78" s="27">
        <v>1.54</v>
      </c>
      <c r="I78" s="27">
        <v>0.08</v>
      </c>
      <c r="J78" s="27">
        <v>39</v>
      </c>
      <c r="K78" s="21">
        <v>16</v>
      </c>
      <c r="L78" s="30">
        <v>0</v>
      </c>
    </row>
    <row r="79" spans="1:12" x14ac:dyDescent="0.25">
      <c r="A79" s="27" t="s">
        <v>74</v>
      </c>
      <c r="B79" s="27" t="s">
        <v>25</v>
      </c>
      <c r="C79" s="15">
        <v>200000</v>
      </c>
      <c r="D79" s="30">
        <v>17.149999999999999</v>
      </c>
      <c r="E79" s="27">
        <v>126</v>
      </c>
      <c r="F79" s="27">
        <v>73.81</v>
      </c>
      <c r="G79" s="27">
        <v>2.9380000000000002</v>
      </c>
      <c r="H79" s="27">
        <v>2.9380000000000002</v>
      </c>
      <c r="I79" s="27">
        <v>0.14000000000000001</v>
      </c>
      <c r="J79" s="27">
        <v>39</v>
      </c>
      <c r="K79" s="21">
        <v>29</v>
      </c>
      <c r="L79" s="30">
        <v>0</v>
      </c>
    </row>
    <row r="80" spans="1:12" x14ac:dyDescent="0.25">
      <c r="A80" s="27" t="s">
        <v>74</v>
      </c>
      <c r="B80" s="27" t="s">
        <v>26</v>
      </c>
      <c r="C80" s="15">
        <v>200000</v>
      </c>
      <c r="D80" s="30">
        <v>11.11</v>
      </c>
      <c r="E80" s="27">
        <v>110</v>
      </c>
      <c r="F80" s="27">
        <v>73.64</v>
      </c>
      <c r="G80" s="27">
        <v>2.64</v>
      </c>
      <c r="H80" s="27">
        <v>3.36</v>
      </c>
      <c r="I80" s="27">
        <v>0.1</v>
      </c>
      <c r="J80" s="27">
        <v>47</v>
      </c>
      <c r="K80" s="21">
        <v>51</v>
      </c>
      <c r="L80" s="30">
        <v>0</v>
      </c>
    </row>
    <row r="81" spans="1:12" x14ac:dyDescent="0.25">
      <c r="A81" s="27" t="s">
        <v>74</v>
      </c>
      <c r="B81" s="27" t="s">
        <v>58</v>
      </c>
      <c r="C81" s="15">
        <v>200000</v>
      </c>
      <c r="D81" s="30">
        <v>10.66</v>
      </c>
      <c r="E81" s="27">
        <v>87</v>
      </c>
      <c r="F81" s="27">
        <v>72.41</v>
      </c>
      <c r="G81" s="27">
        <v>3.19</v>
      </c>
      <c r="H81" s="27">
        <v>3.19</v>
      </c>
      <c r="I81" s="27">
        <v>0.12</v>
      </c>
      <c r="J81" s="27">
        <v>41</v>
      </c>
      <c r="K81" s="21">
        <v>25</v>
      </c>
      <c r="L81" s="30">
        <v>0</v>
      </c>
    </row>
    <row r="82" spans="1:12" x14ac:dyDescent="0.25">
      <c r="A82" s="27" t="s">
        <v>74</v>
      </c>
      <c r="B82" s="27" t="s">
        <v>59</v>
      </c>
      <c r="C82" s="15">
        <v>20000</v>
      </c>
      <c r="D82" s="30">
        <v>5.57</v>
      </c>
      <c r="E82" s="27">
        <v>88</v>
      </c>
      <c r="F82" s="27">
        <v>63.64</v>
      </c>
      <c r="G82" s="27">
        <v>1.97</v>
      </c>
      <c r="H82" s="27">
        <v>1.79</v>
      </c>
      <c r="I82" s="27">
        <v>0.06</v>
      </c>
      <c r="J82" s="27">
        <v>49</v>
      </c>
      <c r="K82" s="21">
        <v>26</v>
      </c>
      <c r="L82" s="30">
        <v>0</v>
      </c>
    </row>
    <row r="83" spans="1:12" x14ac:dyDescent="0.25">
      <c r="A83" s="27" t="s">
        <v>74</v>
      </c>
      <c r="B83" s="27" t="s">
        <v>60</v>
      </c>
      <c r="C83" s="15">
        <v>20000</v>
      </c>
      <c r="D83" s="30">
        <v>4.59</v>
      </c>
      <c r="E83" s="27">
        <v>61</v>
      </c>
      <c r="F83" s="27">
        <v>67.209999999999994</v>
      </c>
      <c r="G83" s="27">
        <v>1.4770000000000001</v>
      </c>
      <c r="H83" s="27">
        <v>8</v>
      </c>
      <c r="I83" s="27">
        <v>0.08</v>
      </c>
      <c r="J83" s="27">
        <v>50</v>
      </c>
      <c r="K83" s="22">
        <v>25</v>
      </c>
      <c r="L83" s="31">
        <v>0</v>
      </c>
    </row>
    <row r="84" spans="1:12" ht="15.75" thickBot="1" x14ac:dyDescent="0.3">
      <c r="A84" s="27"/>
      <c r="B84" s="27"/>
      <c r="C84" s="15"/>
      <c r="D84" s="8"/>
      <c r="E84" s="27"/>
      <c r="F84" s="27"/>
      <c r="G84" s="27"/>
    </row>
    <row r="85" spans="1:12" ht="15.75" thickBot="1" x14ac:dyDescent="0.3">
      <c r="A85" s="27"/>
      <c r="B85" s="27"/>
      <c r="C85" s="37" t="s">
        <v>51</v>
      </c>
      <c r="D85" s="38">
        <f>AVERAGE(Tableau2568[Net Profit (%)])</f>
        <v>14.811818181818182</v>
      </c>
      <c r="E85" s="39">
        <f>AVERAGE(Tableau2568[Closed Trades])</f>
        <v>96.090909090909093</v>
      </c>
      <c r="F85" s="39">
        <f>AVERAGE(Tableau2568[% Profitable])</f>
        <v>1486.3245454545452</v>
      </c>
      <c r="G85" s="39">
        <f>AVERAGE(Tableau2568[Profit Factor])</f>
        <v>3.1806363636363639</v>
      </c>
      <c r="H85" s="39">
        <f>AVERAGE(Tableau2568[Max DrawDown])</f>
        <v>3.6843636363636363</v>
      </c>
      <c r="I85" s="39">
        <f>AVERAGE(Tableau2568[Avg Trade])</f>
        <v>0.14363636363636367</v>
      </c>
      <c r="J85" s="39">
        <f>AVERAGE(Tableau2568[Avg Bars in Trade])</f>
        <v>44.272727272727273</v>
      </c>
      <c r="K85" s="39">
        <f>AVERAGE(Tableau2568[DCA blocked (J)])</f>
        <v>31.818181818181817</v>
      </c>
      <c r="L85" s="40">
        <f>AVERAGE(Tableau2568[[Blocked today ]])</f>
        <v>-3.0909090909090908</v>
      </c>
    </row>
  </sheetData>
  <dataConsolidate/>
  <mergeCells count="6">
    <mergeCell ref="A71:L71"/>
    <mergeCell ref="D38:G38"/>
    <mergeCell ref="H38:K38"/>
    <mergeCell ref="A5:L5"/>
    <mergeCell ref="A21:L21"/>
    <mergeCell ref="A55:L55"/>
  </mergeCells>
  <conditionalFormatting sqref="D39:E39 D38 E40:G50 G39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{1E8443AD-254A-4E8D-B5B1-2AC9117795AD}</x14:id>
        </ext>
      </extLst>
    </cfRule>
  </conditionalFormatting>
  <conditionalFormatting sqref="D40:D50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{D66E0B61-1B1C-43BE-9112-C5143C69B9BF}</x14:id>
        </ext>
      </extLst>
    </cfRule>
  </conditionalFormatting>
  <conditionalFormatting sqref="I39:I51 J40:K50 I20 K39 I53:I54 I70 I86:I1048576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{99F63916-508E-45CD-9F11-18468901E67D}</x14:id>
        </ext>
      </extLst>
    </cfRule>
  </conditionalFormatting>
  <conditionalFormatting sqref="D7:D17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{BB2EB6A5-6AB7-418B-B4EC-2CEA3A48BD81}</x14:id>
        </ext>
      </extLst>
    </cfRule>
  </conditionalFormatting>
  <conditionalFormatting sqref="I36:K37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{33A49C98-2FF4-4A0C-989E-E0BA0F4D8636}</x14:id>
        </ext>
      </extLst>
    </cfRule>
  </conditionalFormatting>
  <conditionalFormatting sqref="H36:H37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{FDFF39BA-16B6-4D0C-9101-815AC6C63DB0}</x14:id>
        </ext>
      </extLst>
    </cfRule>
  </conditionalFormatting>
  <conditionalFormatting sqref="K7:L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{298A7D28-92D5-4B79-A85C-35B872402F06}</x14:id>
        </ext>
      </extLst>
    </cfRule>
  </conditionalFormatting>
  <conditionalFormatting sqref="F39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{73A9A723-D3C1-4A38-B9C7-C33A22CCF4C2}</x14:id>
        </ext>
      </extLst>
    </cfRule>
  </conditionalFormatting>
  <conditionalFormatting sqref="J39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{071BC5CE-8C38-4581-A532-330284CED24A}</x14:id>
        </ext>
      </extLst>
    </cfRule>
  </conditionalFormatting>
  <conditionalFormatting sqref="H38:H51 H20 H53:H54 H70 H86:H10485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{363ECD6A-DBFC-46B4-A0D7-B292E227D54C}</x14:id>
        </ext>
      </extLst>
    </cfRule>
  </conditionalFormatting>
  <conditionalFormatting sqref="K6:L6 D6:E6 K8:L17 E7:E17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{248A10D3-B8FE-465B-83E1-C1E4AC2CCDF3}</x14:id>
        </ext>
      </extLst>
    </cfRule>
  </conditionalFormatting>
  <conditionalFormatting sqref="F7:F1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{F27F2192-23FD-4CBA-AE45-2D4FA21D9FC9}</x14:id>
        </ext>
      </extLst>
    </cfRule>
  </conditionalFormatting>
  <conditionalFormatting sqref="G6:G17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{A7A911DE-8519-46A4-A3C4-717DE188D04C}</x14:id>
        </ext>
      </extLst>
    </cfRule>
  </conditionalFormatting>
  <conditionalFormatting sqref="H6:H1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{040A6E9E-0232-4F4E-87B3-6360FD268CB4}</x14:id>
        </ext>
      </extLst>
    </cfRule>
  </conditionalFormatting>
  <conditionalFormatting sqref="I7:I1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{CF1D6362-B6EB-4FF8-A4A9-F98AF2F93448}</x14:id>
        </ext>
      </extLst>
    </cfRule>
  </conditionalFormatting>
  <conditionalFormatting sqref="J6:J17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{8FBCBD73-3957-41E7-A4C6-1413226F3D58}</x14:id>
        </ext>
      </extLst>
    </cfRule>
  </conditionalFormatting>
  <conditionalFormatting sqref="K23:L2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{70B5C366-A4BF-4187-8AA5-731F000DF777}</x14:id>
        </ext>
      </extLst>
    </cfRule>
  </conditionalFormatting>
  <conditionalFormatting sqref="K22:L22 D22:E22 K24:L33 E23:E3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{52CCCFF5-B359-43A3-8713-2AD15BC9994C}</x14:id>
        </ext>
      </extLst>
    </cfRule>
  </conditionalFormatting>
  <conditionalFormatting sqref="F23:F33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{C58B8887-5CDF-4B92-9CF0-48C25B59D19A}</x14:id>
        </ext>
      </extLst>
    </cfRule>
  </conditionalFormatting>
  <conditionalFormatting sqref="G22:G33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{C2544563-8168-4484-99C0-EDCB87EFE3DE}</x14:id>
        </ext>
      </extLst>
    </cfRule>
  </conditionalFormatting>
  <conditionalFormatting sqref="H22:H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{BB478EB1-EE30-4692-9F18-D8A489FE1E25}</x14:id>
        </ext>
      </extLst>
    </cfRule>
  </conditionalFormatting>
  <conditionalFormatting sqref="I23:I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{A5ADC7F2-21A7-4A55-8219-0C552BAE84E7}</x14:id>
        </ext>
      </extLst>
    </cfRule>
  </conditionalFormatting>
  <conditionalFormatting sqref="J22:J33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{7C7E2921-2EB6-40E5-A0F5-58E78878659F}</x14:id>
        </ext>
      </extLst>
    </cfRule>
  </conditionalFormatting>
  <conditionalFormatting sqref="K57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{D20CE542-556C-44F0-9053-0B35F8C4A47D}</x14:id>
        </ext>
      </extLst>
    </cfRule>
  </conditionalFormatting>
  <conditionalFormatting sqref="K56:L56 D56:E56 K59:L59 E57:E67 K58 K66:L67 K60:K65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{3079829D-DE73-4826-9A91-D728D0F77E55}</x14:id>
        </ext>
      </extLst>
    </cfRule>
  </conditionalFormatting>
  <conditionalFormatting sqref="F57:F6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{F5B1D25D-9B0D-4D07-AA83-2EAFF307BDDD}</x14:id>
        </ext>
      </extLst>
    </cfRule>
  </conditionalFormatting>
  <conditionalFormatting sqref="G56:G6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{9FD8107A-3F71-4523-83D8-628B14278C81}</x14:id>
        </ext>
      </extLst>
    </cfRule>
  </conditionalFormatting>
  <conditionalFormatting sqref="H56:H6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{D6FE5F28-1C0F-4DC5-9E08-A9AA75C5B717}</x14:id>
        </ext>
      </extLst>
    </cfRule>
  </conditionalFormatting>
  <conditionalFormatting sqref="I57:I6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{D508A785-DE35-4F78-B28D-2BED8F54077C}</x14:id>
        </ext>
      </extLst>
    </cfRule>
  </conditionalFormatting>
  <conditionalFormatting sqref="J56:J6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{CDDFBDDA-8ACD-4649-BA91-7658B7AAEAFE}</x14:id>
        </ext>
      </extLst>
    </cfRule>
  </conditionalFormatting>
  <conditionalFormatting sqref="L57:L5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{CCF4670A-9CCA-4C1C-967F-45C4C21C6884}</x14:id>
        </ext>
      </extLst>
    </cfRule>
  </conditionalFormatting>
  <conditionalFormatting sqref="L60:L6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{5AEF7E3B-027E-48F1-9620-D4413DF40490}</x14:id>
        </ext>
      </extLst>
    </cfRule>
  </conditionalFormatting>
  <conditionalFormatting sqref="L57:L67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{7B910169-92BE-420A-A2EC-668F2F70CBF6}</x14:id>
        </ext>
      </extLst>
    </cfRule>
  </conditionalFormatting>
  <conditionalFormatting sqref="D73:D8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{34EED8B1-E658-46DF-A583-5C1152103F2C}</x14:id>
        </ext>
      </extLst>
    </cfRule>
  </conditionalFormatting>
  <conditionalFormatting sqref="K7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{D310E4DC-B88B-4EEC-B3F1-29BBE07012D0}</x14:id>
        </ext>
      </extLst>
    </cfRule>
  </conditionalFormatting>
  <conditionalFormatting sqref="K72:L72 D72:E72 K75:L75 E73:E83 K74 K82:L83 K76:K8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{35877C9A-6B39-4A6D-BC13-C128CDDDB130}</x14:id>
        </ext>
      </extLst>
    </cfRule>
  </conditionalFormatting>
  <conditionalFormatting sqref="F73:F8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{EC726271-19DC-4051-A4D3-84ECF3C69BA8}</x14:id>
        </ext>
      </extLst>
    </cfRule>
  </conditionalFormatting>
  <conditionalFormatting sqref="G72:G8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{55053CFB-7BA4-4819-A5BA-8DB439BD406B}</x14:id>
        </ext>
      </extLst>
    </cfRule>
  </conditionalFormatting>
  <conditionalFormatting sqref="H72:H8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{6622B835-86A9-4D2E-BFF0-EAADB4006AC4}</x14:id>
        </ext>
      </extLst>
    </cfRule>
  </conditionalFormatting>
  <conditionalFormatting sqref="I73:I8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{9316F3A0-B146-4757-94CF-D4E3CC8DB9FC}</x14:id>
        </ext>
      </extLst>
    </cfRule>
  </conditionalFormatting>
  <conditionalFormatting sqref="J72:J8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{8EEAC486-55C9-4AE2-9C33-662313B69441}</x14:id>
        </ext>
      </extLst>
    </cfRule>
  </conditionalFormatting>
  <conditionalFormatting sqref="L73:L7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{E5587B46-107A-4D7F-8959-F3D2B5D5B9ED}</x14:id>
        </ext>
      </extLst>
    </cfRule>
  </conditionalFormatting>
  <conditionalFormatting sqref="L76:L8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{97B0D3C3-5278-449E-9BCB-B4A5F69FB462}</x14:id>
        </ext>
      </extLst>
    </cfRule>
  </conditionalFormatting>
  <conditionalFormatting sqref="L73:L8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{3E87C20E-1121-46A5-A38C-C5ED2B94F69F}</x14:id>
        </ext>
      </extLst>
    </cfRule>
  </conditionalFormatting>
  <conditionalFormatting sqref="D57:D6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{FD8CADF4-6A6B-46BC-A242-1826A5BBEA5B}</x14:id>
        </ext>
      </extLst>
    </cfRule>
  </conditionalFormatting>
  <conditionalFormatting sqref="D23:D3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{0829646D-B0EA-4943-9374-3FF6742F96DF}</x14:id>
        </ext>
      </extLst>
    </cfRule>
  </conditionalFormatting>
  <conditionalFormatting sqref="N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{E98D1A6E-F6B1-4BA9-B779-9819B6034BE5}</x14:id>
        </ext>
      </extLst>
    </cfRule>
  </conditionalFormatting>
  <conditionalFormatting sqref="N8:N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{209F7202-9E39-4CA7-B78C-56105F1E476F}</x14:id>
        </ext>
      </extLst>
    </cfRule>
  </conditionalFormatting>
  <conditionalFormatting sqref="K7:K1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{2E230540-D05F-4565-950E-DB843F2920F8}</x14:id>
        </ext>
      </extLst>
    </cfRule>
  </conditionalFormatting>
  <pageMargins left="0.7" right="0.7" top="0.75" bottom="0.75" header="0.3" footer="0.3"/>
  <pageSetup paperSize="9" orientation="portrait"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443AD-254A-4E8D-B5B1-2AC911779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D39:E39 D38 E40:G50 G39</xm:sqref>
        </x14:conditionalFormatting>
        <x14:conditionalFormatting xmlns:xm="http://schemas.microsoft.com/office/excel/2006/main">
          <x14:cfRule type="dataBar" id="{D66E0B61-1B1C-43BE-9112-C5143C69B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D40:D50</xm:sqref>
        </x14:conditionalFormatting>
        <x14:conditionalFormatting xmlns:xm="http://schemas.microsoft.com/office/excel/2006/main">
          <x14:cfRule type="dataBar" id="{99F63916-508E-45CD-9F11-18468901E6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I39:I51 J40:K50 I20 K39 I53:I54 I70 I86:I1048576</xm:sqref>
        </x14:conditionalFormatting>
        <x14:conditionalFormatting xmlns:xm="http://schemas.microsoft.com/office/excel/2006/main">
          <x14:cfRule type="dataBar" id="{BB2EB6A5-6AB7-418B-B4EC-2CEA3A48B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D7:D17</xm:sqref>
        </x14:conditionalFormatting>
        <x14:conditionalFormatting xmlns:xm="http://schemas.microsoft.com/office/excel/2006/main">
          <x14:cfRule type="dataBar" id="{33A49C98-2FF4-4A0C-989E-E0BA0F4D86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I36:K37</xm:sqref>
        </x14:conditionalFormatting>
        <x14:conditionalFormatting xmlns:xm="http://schemas.microsoft.com/office/excel/2006/main">
          <x14:cfRule type="dataBar" id="{FDFF39BA-16B6-4D0C-9101-815AC6C63D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H36:H37</xm:sqref>
        </x14:conditionalFormatting>
        <x14:conditionalFormatting xmlns:xm="http://schemas.microsoft.com/office/excel/2006/main">
          <x14:cfRule type="dataBar" id="{298A7D28-92D5-4B79-A85C-35B872402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K7:L7</xm:sqref>
        </x14:conditionalFormatting>
        <x14:conditionalFormatting xmlns:xm="http://schemas.microsoft.com/office/excel/2006/main">
          <x14:cfRule type="dataBar" id="{73A9A723-D3C1-4A38-B9C7-C33A22CCF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071BC5CE-8C38-4581-A532-330284CE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</xm:sqref>
        </x14:conditionalFormatting>
        <x14:conditionalFormatting xmlns:xm="http://schemas.microsoft.com/office/excel/2006/main">
          <x14:cfRule type="dataBar" id="{363ECD6A-DBFC-46B4-A0D7-B292E227D5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H38:H51 H20 H53:H54 H70 H86:H1048576</xm:sqref>
        </x14:conditionalFormatting>
        <x14:conditionalFormatting xmlns:xm="http://schemas.microsoft.com/office/excel/2006/main">
          <x14:cfRule type="dataBar" id="{248A10D3-B8FE-465B-83E1-C1E4AC2CC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K6:L6 D6:E6 K8:L17 E7:E17</xm:sqref>
        </x14:conditionalFormatting>
        <x14:conditionalFormatting xmlns:xm="http://schemas.microsoft.com/office/excel/2006/main">
          <x14:cfRule type="dataBar" id="{F27F2192-23FD-4CBA-AE45-2D4FA21D9F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F7:F17</xm:sqref>
        </x14:conditionalFormatting>
        <x14:conditionalFormatting xmlns:xm="http://schemas.microsoft.com/office/excel/2006/main">
          <x14:cfRule type="dataBar" id="{A7A911DE-8519-46A4-A3C4-717DE188D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G6:G17</xm:sqref>
        </x14:conditionalFormatting>
        <x14:conditionalFormatting xmlns:xm="http://schemas.microsoft.com/office/excel/2006/main">
          <x14:cfRule type="dataBar" id="{040A6E9E-0232-4F4E-87B3-6360FD268C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H6:H17</xm:sqref>
        </x14:conditionalFormatting>
        <x14:conditionalFormatting xmlns:xm="http://schemas.microsoft.com/office/excel/2006/main">
          <x14:cfRule type="dataBar" id="{CF1D6362-B6EB-4FF8-A4A9-F98AF2F934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I7:I17</xm:sqref>
        </x14:conditionalFormatting>
        <x14:conditionalFormatting xmlns:xm="http://schemas.microsoft.com/office/excel/2006/main">
          <x14:cfRule type="dataBar" id="{8FBCBD73-3957-41E7-A4C6-1413226F3D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J6:J17</xm:sqref>
        </x14:conditionalFormatting>
        <x14:conditionalFormatting xmlns:xm="http://schemas.microsoft.com/office/excel/2006/main">
          <x14:cfRule type="dataBar" id="{70B5C366-A4BF-4187-8AA5-731F000DF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K23:L23</xm:sqref>
        </x14:conditionalFormatting>
        <x14:conditionalFormatting xmlns:xm="http://schemas.microsoft.com/office/excel/2006/main">
          <x14:cfRule type="dataBar" id="{52CCCFF5-B359-43A3-8713-2AD15BC99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K22:L22 D22:E22 K24:L33 E23:E33</xm:sqref>
        </x14:conditionalFormatting>
        <x14:conditionalFormatting xmlns:xm="http://schemas.microsoft.com/office/excel/2006/main">
          <x14:cfRule type="dataBar" id="{C58B8887-5CDF-4B92-9CF0-48C25B59D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F23:F33</xm:sqref>
        </x14:conditionalFormatting>
        <x14:conditionalFormatting xmlns:xm="http://schemas.microsoft.com/office/excel/2006/main">
          <x14:cfRule type="dataBar" id="{C2544563-8168-4484-99C0-EDCB87EFE3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G22:G33</xm:sqref>
        </x14:conditionalFormatting>
        <x14:conditionalFormatting xmlns:xm="http://schemas.microsoft.com/office/excel/2006/main">
          <x14:cfRule type="dataBar" id="{BB478EB1-EE30-4692-9F18-D8A489FE1E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H22:H33</xm:sqref>
        </x14:conditionalFormatting>
        <x14:conditionalFormatting xmlns:xm="http://schemas.microsoft.com/office/excel/2006/main">
          <x14:cfRule type="dataBar" id="{A5ADC7F2-21A7-4A55-8219-0C552BAE84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I23:I33</xm:sqref>
        </x14:conditionalFormatting>
        <x14:conditionalFormatting xmlns:xm="http://schemas.microsoft.com/office/excel/2006/main">
          <x14:cfRule type="dataBar" id="{7C7E2921-2EB6-40E5-A0F5-58E7887865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J22:J33</xm:sqref>
        </x14:conditionalFormatting>
        <x14:conditionalFormatting xmlns:xm="http://schemas.microsoft.com/office/excel/2006/main">
          <x14:cfRule type="dataBar" id="{D20CE542-556C-44F0-9053-0B35F8C4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</xm:sqref>
        </x14:conditionalFormatting>
        <x14:conditionalFormatting xmlns:xm="http://schemas.microsoft.com/office/excel/2006/main">
          <x14:cfRule type="dataBar" id="{3079829D-DE73-4826-9A91-D728D0F77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K56:L56 D56:E56 K59:L59 E57:E67 K58 K66:L67 K60:K65</xm:sqref>
        </x14:conditionalFormatting>
        <x14:conditionalFormatting xmlns:xm="http://schemas.microsoft.com/office/excel/2006/main">
          <x14:cfRule type="dataBar" id="{F5B1D25D-9B0D-4D07-AA83-2EAFF307BD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F57:F67</xm:sqref>
        </x14:conditionalFormatting>
        <x14:conditionalFormatting xmlns:xm="http://schemas.microsoft.com/office/excel/2006/main">
          <x14:cfRule type="dataBar" id="{9FD8107A-3F71-4523-83D8-628B14278C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G56:G67</xm:sqref>
        </x14:conditionalFormatting>
        <x14:conditionalFormatting xmlns:xm="http://schemas.microsoft.com/office/excel/2006/main">
          <x14:cfRule type="dataBar" id="{D6FE5F28-1C0F-4DC5-9E08-A9AA75C5B7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H56:H67</xm:sqref>
        </x14:conditionalFormatting>
        <x14:conditionalFormatting xmlns:xm="http://schemas.microsoft.com/office/excel/2006/main">
          <x14:cfRule type="dataBar" id="{D508A785-DE35-4F78-B28D-2BED8F5407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I57:I67</xm:sqref>
        </x14:conditionalFormatting>
        <x14:conditionalFormatting xmlns:xm="http://schemas.microsoft.com/office/excel/2006/main">
          <x14:cfRule type="dataBar" id="{CDDFBDDA-8ACD-4649-BA91-7658B7AAEA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J56:J67</xm:sqref>
        </x14:conditionalFormatting>
        <x14:conditionalFormatting xmlns:xm="http://schemas.microsoft.com/office/excel/2006/main">
          <x14:cfRule type="dataBar" id="{CCF4670A-9CCA-4C1C-967F-45C4C21C68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5AEF7E3B-027E-48F1-9620-D4413DF40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L60:L65</xm:sqref>
        </x14:conditionalFormatting>
        <x14:conditionalFormatting xmlns:xm="http://schemas.microsoft.com/office/excel/2006/main">
          <x14:cfRule type="dataBar" id="{7B910169-92BE-420A-A2EC-668F2F70CB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L57:L67</xm:sqref>
        </x14:conditionalFormatting>
        <x14:conditionalFormatting xmlns:xm="http://schemas.microsoft.com/office/excel/2006/main">
          <x14:cfRule type="dataBar" id="{34EED8B1-E658-46DF-A583-5C1152103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D73:D83</xm:sqref>
        </x14:conditionalFormatting>
        <x14:conditionalFormatting xmlns:xm="http://schemas.microsoft.com/office/excel/2006/main">
          <x14:cfRule type="dataBar" id="{D310E4DC-B88B-4EEC-B3F1-29BBE0701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K73</xm:sqref>
        </x14:conditionalFormatting>
        <x14:conditionalFormatting xmlns:xm="http://schemas.microsoft.com/office/excel/2006/main">
          <x14:cfRule type="dataBar" id="{35877C9A-6B39-4A6D-BC13-C128CDDDB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K72:L72 D72:E72 K75:L75 E73:E83 K74 K82:L83 K76:K81</xm:sqref>
        </x14:conditionalFormatting>
        <x14:conditionalFormatting xmlns:xm="http://schemas.microsoft.com/office/excel/2006/main">
          <x14:cfRule type="dataBar" id="{EC726271-19DC-4051-A4D3-84ECF3C69B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F73:F83</xm:sqref>
        </x14:conditionalFormatting>
        <x14:conditionalFormatting xmlns:xm="http://schemas.microsoft.com/office/excel/2006/main">
          <x14:cfRule type="dataBar" id="{55053CFB-7BA4-4819-A5BA-8DB439BD40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G72:G83</xm:sqref>
        </x14:conditionalFormatting>
        <x14:conditionalFormatting xmlns:xm="http://schemas.microsoft.com/office/excel/2006/main">
          <x14:cfRule type="dataBar" id="{6622B835-86A9-4D2E-BFF0-EAADB4006A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H72:H83</xm:sqref>
        </x14:conditionalFormatting>
        <x14:conditionalFormatting xmlns:xm="http://schemas.microsoft.com/office/excel/2006/main">
          <x14:cfRule type="dataBar" id="{9316F3A0-B146-4757-94CF-D4E3CC8DB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I73:I83</xm:sqref>
        </x14:conditionalFormatting>
        <x14:conditionalFormatting xmlns:xm="http://schemas.microsoft.com/office/excel/2006/main">
          <x14:cfRule type="dataBar" id="{8EEAC486-55C9-4AE2-9C33-662313B694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J72:J83</xm:sqref>
        </x14:conditionalFormatting>
        <x14:conditionalFormatting xmlns:xm="http://schemas.microsoft.com/office/excel/2006/main">
          <x14:cfRule type="dataBar" id="{E5587B46-107A-4D7F-8959-F3D2B5D5B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L73:L74</xm:sqref>
        </x14:conditionalFormatting>
        <x14:conditionalFormatting xmlns:xm="http://schemas.microsoft.com/office/excel/2006/main">
          <x14:cfRule type="dataBar" id="{97B0D3C3-5278-449E-9BCB-B4A5F69FB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L76:L81</xm:sqref>
        </x14:conditionalFormatting>
        <x14:conditionalFormatting xmlns:xm="http://schemas.microsoft.com/office/excel/2006/main">
          <x14:cfRule type="dataBar" id="{3E87C20E-1121-46A5-A38C-C5ED2B94F6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L73:L83</xm:sqref>
        </x14:conditionalFormatting>
        <x14:conditionalFormatting xmlns:xm="http://schemas.microsoft.com/office/excel/2006/main">
          <x14:cfRule type="dataBar" id="{FD8CADF4-6A6B-46BC-A242-1826A5BBE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D57:D67</xm:sqref>
        </x14:conditionalFormatting>
        <x14:conditionalFormatting xmlns:xm="http://schemas.microsoft.com/office/excel/2006/main">
          <x14:cfRule type="dataBar" id="{0829646D-B0EA-4943-9374-3FF6742F9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D23:D33</xm:sqref>
        </x14:conditionalFormatting>
        <x14:conditionalFormatting xmlns:xm="http://schemas.microsoft.com/office/excel/2006/main">
          <x14:cfRule type="dataBar" id="{E98D1A6E-F6B1-4BA9-B779-9819B6034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209F7202-9E39-4CA7-B78C-56105F1E4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N8:N17</xm:sqref>
        </x14:conditionalFormatting>
        <x14:conditionalFormatting xmlns:xm="http://schemas.microsoft.com/office/excel/2006/main">
          <x14:cfRule type="dataBar" id="{2E230540-D05F-4565-950E-DB843F2920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D23" sqref="D23"/>
    </sheetView>
  </sheetViews>
  <sheetFormatPr baseColWidth="10" defaultRowHeight="15" x14ac:dyDescent="0.25"/>
  <cols>
    <col min="2" max="2" width="41.85546875" bestFit="1" customWidth="1"/>
    <col min="4" max="4" width="45.28515625" bestFit="1" customWidth="1"/>
    <col min="6" max="6" width="26.5703125" bestFit="1" customWidth="1"/>
  </cols>
  <sheetData>
    <row r="1" spans="2:6" x14ac:dyDescent="0.25">
      <c r="B1" s="9" t="s">
        <v>37</v>
      </c>
      <c r="D1" s="11" t="s">
        <v>38</v>
      </c>
      <c r="F1" s="11" t="s">
        <v>44</v>
      </c>
    </row>
    <row r="2" spans="2:6" x14ac:dyDescent="0.25">
      <c r="B2" s="10" t="s">
        <v>48</v>
      </c>
      <c r="D2" s="10" t="s">
        <v>39</v>
      </c>
      <c r="F2" s="10" t="s">
        <v>45</v>
      </c>
    </row>
    <row r="3" spans="2:6" x14ac:dyDescent="0.25">
      <c r="D3" s="10" t="s">
        <v>40</v>
      </c>
    </row>
    <row r="4" spans="2:6" x14ac:dyDescent="0.25">
      <c r="B4" s="10" t="s">
        <v>27</v>
      </c>
      <c r="D4" s="10" t="s">
        <v>41</v>
      </c>
    </row>
    <row r="5" spans="2:6" x14ac:dyDescent="0.25">
      <c r="B5" s="10" t="s">
        <v>28</v>
      </c>
      <c r="D5" s="10" t="s">
        <v>42</v>
      </c>
    </row>
    <row r="6" spans="2:6" x14ac:dyDescent="0.25">
      <c r="B6" s="10" t="s">
        <v>29</v>
      </c>
      <c r="D6" s="10" t="s">
        <v>43</v>
      </c>
    </row>
    <row r="7" spans="2:6" x14ac:dyDescent="0.25">
      <c r="B7" s="10" t="s">
        <v>30</v>
      </c>
    </row>
    <row r="8" spans="2:6" x14ac:dyDescent="0.25">
      <c r="B8" s="10" t="s">
        <v>31</v>
      </c>
      <c r="D8" s="10" t="s">
        <v>46</v>
      </c>
    </row>
    <row r="9" spans="2:6" x14ac:dyDescent="0.25">
      <c r="D9" s="10" t="s">
        <v>47</v>
      </c>
    </row>
    <row r="10" spans="2:6" x14ac:dyDescent="0.25">
      <c r="B10" s="10" t="s">
        <v>32</v>
      </c>
    </row>
    <row r="11" spans="2:6" x14ac:dyDescent="0.25">
      <c r="B11" s="10" t="s">
        <v>33</v>
      </c>
    </row>
    <row r="12" spans="2:6" x14ac:dyDescent="0.25">
      <c r="B12" s="10" t="s">
        <v>34</v>
      </c>
    </row>
    <row r="13" spans="2:6" x14ac:dyDescent="0.25">
      <c r="B13" s="10" t="s">
        <v>35</v>
      </c>
    </row>
    <row r="14" spans="2:6" x14ac:dyDescent="0.25">
      <c r="B14" s="10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30" sqref="C30"/>
    </sheetView>
  </sheetViews>
  <sheetFormatPr baseColWidth="10" defaultRowHeight="15" x14ac:dyDescent="0.25"/>
  <cols>
    <col min="1" max="1" width="44.5703125" customWidth="1"/>
    <col min="3" max="3" width="45.28515625" bestFit="1" customWidth="1"/>
    <col min="5" max="5" width="26.5703125" bestFit="1" customWidth="1"/>
  </cols>
  <sheetData>
    <row r="1" spans="1:5" x14ac:dyDescent="0.25">
      <c r="A1" s="26" t="s">
        <v>37</v>
      </c>
      <c r="C1" s="11" t="s">
        <v>38</v>
      </c>
      <c r="E1" s="11" t="s">
        <v>44</v>
      </c>
    </row>
    <row r="2" spans="1:5" x14ac:dyDescent="0.25">
      <c r="A2" s="10"/>
      <c r="C2" s="10"/>
      <c r="E2" s="10"/>
    </row>
    <row r="3" spans="1:5" x14ac:dyDescent="0.25">
      <c r="A3" s="32" t="s">
        <v>81</v>
      </c>
      <c r="C3" s="34" t="s">
        <v>88</v>
      </c>
    </row>
    <row r="4" spans="1:5" x14ac:dyDescent="0.25">
      <c r="A4" s="34" t="s">
        <v>83</v>
      </c>
      <c r="C4" s="34" t="s">
        <v>89</v>
      </c>
    </row>
    <row r="5" spans="1:5" x14ac:dyDescent="0.25">
      <c r="A5" s="34" t="s">
        <v>84</v>
      </c>
      <c r="C5" s="34" t="s">
        <v>90</v>
      </c>
    </row>
    <row r="6" spans="1:5" x14ac:dyDescent="0.25">
      <c r="A6" s="34" t="s">
        <v>87</v>
      </c>
      <c r="C6" s="34" t="s">
        <v>91</v>
      </c>
    </row>
    <row r="7" spans="1:5" x14ac:dyDescent="0.25">
      <c r="A7" s="34" t="s">
        <v>85</v>
      </c>
    </row>
    <row r="8" spans="1:5" x14ac:dyDescent="0.25">
      <c r="A8" s="34" t="s">
        <v>86</v>
      </c>
      <c r="C8" s="10"/>
    </row>
    <row r="9" spans="1:5" x14ac:dyDescent="0.25">
      <c r="C9" s="10"/>
    </row>
    <row r="10" spans="1:5" x14ac:dyDescent="0.25">
      <c r="A10" s="33" t="s">
        <v>82</v>
      </c>
      <c r="C10" s="10" t="s">
        <v>39</v>
      </c>
    </row>
    <row r="11" spans="1:5" x14ac:dyDescent="0.25">
      <c r="A11" s="10" t="s">
        <v>32</v>
      </c>
      <c r="C11" s="10" t="s">
        <v>75</v>
      </c>
    </row>
    <row r="12" spans="1:5" x14ac:dyDescent="0.25">
      <c r="A12" s="10" t="s">
        <v>79</v>
      </c>
      <c r="C12" s="10" t="s">
        <v>76</v>
      </c>
    </row>
    <row r="13" spans="1:5" x14ac:dyDescent="0.25">
      <c r="A13" s="10" t="s">
        <v>80</v>
      </c>
      <c r="C13" s="10" t="s">
        <v>77</v>
      </c>
    </row>
    <row r="14" spans="1:5" x14ac:dyDescent="0.25">
      <c r="A14" s="10" t="s">
        <v>35</v>
      </c>
      <c r="C14" s="10" t="s">
        <v>78</v>
      </c>
    </row>
    <row r="15" spans="1:5" x14ac:dyDescent="0.25">
      <c r="A15" s="10" t="s">
        <v>36</v>
      </c>
    </row>
    <row r="16" spans="1:5" x14ac:dyDescent="0.25">
      <c r="C16" s="10" t="s">
        <v>46</v>
      </c>
    </row>
    <row r="17" spans="3:3" x14ac:dyDescent="0.25">
      <c r="C17" s="1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7" sqref="E7"/>
    </sheetView>
  </sheetViews>
  <sheetFormatPr baseColWidth="10" defaultRowHeight="15" x14ac:dyDescent="0.25"/>
  <cols>
    <col min="1" max="1" width="14.85546875" customWidth="1"/>
    <col min="2" max="2" width="22.140625" bestFit="1" customWidth="1"/>
    <col min="3" max="3" width="15.85546875" bestFit="1" customWidth="1"/>
    <col min="4" max="4" width="16.7109375" bestFit="1" customWidth="1"/>
    <col min="5" max="5" width="24.5703125" bestFit="1" customWidth="1"/>
    <col min="7" max="7" width="17.5703125" customWidth="1"/>
    <col min="8" max="10" width="15.140625" customWidth="1"/>
  </cols>
  <sheetData>
    <row r="1" spans="1:10" x14ac:dyDescent="0.25">
      <c r="A1" s="29" t="s">
        <v>0</v>
      </c>
      <c r="B1" s="29"/>
      <c r="C1" s="29" t="s">
        <v>7</v>
      </c>
      <c r="D1" s="29"/>
      <c r="E1" s="29"/>
    </row>
    <row r="2" spans="1:10" x14ac:dyDescent="0.25">
      <c r="A2" s="6" t="s">
        <v>5</v>
      </c>
      <c r="B2" s="6" t="s">
        <v>1</v>
      </c>
      <c r="C2" s="6" t="s">
        <v>6</v>
      </c>
    </row>
    <row r="3" spans="1:10" x14ac:dyDescent="0.25">
      <c r="A3" s="6">
        <v>3</v>
      </c>
      <c r="B3" s="6">
        <v>0.3</v>
      </c>
      <c r="C3" s="6">
        <v>4.2</v>
      </c>
    </row>
    <row r="4" spans="1:10" x14ac:dyDescent="0.25">
      <c r="A4" s="6">
        <v>3</v>
      </c>
      <c r="B4" s="6">
        <v>0.4</v>
      </c>
      <c r="C4" s="6">
        <v>7.88</v>
      </c>
      <c r="H4" s="1"/>
      <c r="I4" s="1" t="s">
        <v>8</v>
      </c>
      <c r="J4" s="1"/>
    </row>
    <row r="5" spans="1:10" x14ac:dyDescent="0.25">
      <c r="A5" s="6">
        <v>3</v>
      </c>
      <c r="B5" s="6">
        <v>0.5</v>
      </c>
      <c r="C5" s="6">
        <v>8.07</v>
      </c>
      <c r="G5" s="4" t="s">
        <v>11</v>
      </c>
      <c r="H5" t="s">
        <v>9</v>
      </c>
      <c r="I5" t="s">
        <v>10</v>
      </c>
    </row>
    <row r="6" spans="1:10" x14ac:dyDescent="0.25">
      <c r="A6" s="6">
        <v>3</v>
      </c>
      <c r="B6" s="6">
        <v>0.6</v>
      </c>
      <c r="C6" s="6">
        <v>5.26</v>
      </c>
      <c r="G6" s="5">
        <v>24</v>
      </c>
      <c r="H6">
        <v>5</v>
      </c>
      <c r="I6">
        <f>G6*60/Tableau3[[#This Row],[base 5min]]</f>
        <v>288</v>
      </c>
    </row>
    <row r="7" spans="1:10" x14ac:dyDescent="0.25">
      <c r="A7" s="6">
        <v>3</v>
      </c>
      <c r="B7" s="6">
        <v>0.7</v>
      </c>
      <c r="C7" s="6">
        <v>5.23</v>
      </c>
      <c r="G7" s="5">
        <v>12</v>
      </c>
      <c r="H7">
        <v>5</v>
      </c>
      <c r="I7">
        <f>G7*60/Tableau3[[#This Row],[base 5min]]</f>
        <v>144</v>
      </c>
    </row>
    <row r="8" spans="1:10" x14ac:dyDescent="0.25">
      <c r="A8" s="6">
        <v>6</v>
      </c>
      <c r="B8" s="6">
        <v>0.4</v>
      </c>
      <c r="C8" s="6">
        <v>7.88</v>
      </c>
      <c r="G8" s="5">
        <v>6</v>
      </c>
      <c r="H8">
        <v>5</v>
      </c>
      <c r="I8">
        <f>G8*60/Tableau3[[#This Row],[base 5min]]</f>
        <v>72</v>
      </c>
    </row>
    <row r="9" spans="1:10" x14ac:dyDescent="0.25">
      <c r="A9" s="6">
        <v>6</v>
      </c>
      <c r="B9" s="6">
        <v>0.5</v>
      </c>
      <c r="C9" s="6">
        <v>8.07</v>
      </c>
      <c r="G9" s="5">
        <v>4</v>
      </c>
      <c r="H9">
        <v>5</v>
      </c>
      <c r="I9">
        <f>G9*60/Tableau3[[#This Row],[base 5min]]</f>
        <v>48</v>
      </c>
    </row>
    <row r="10" spans="1:10" x14ac:dyDescent="0.25">
      <c r="A10" s="6">
        <v>6</v>
      </c>
      <c r="B10" s="6">
        <v>0.6</v>
      </c>
      <c r="C10" s="6">
        <v>5.26</v>
      </c>
      <c r="G10" s="5">
        <v>2</v>
      </c>
      <c r="H10">
        <v>5</v>
      </c>
      <c r="I10">
        <f>G10*60/Tableau3[[#This Row],[base 5min]]</f>
        <v>24</v>
      </c>
    </row>
    <row r="11" spans="1:10" x14ac:dyDescent="0.25">
      <c r="A11" s="6">
        <v>6</v>
      </c>
      <c r="B11" s="6">
        <v>0.7</v>
      </c>
      <c r="C11" s="6">
        <v>5.23</v>
      </c>
      <c r="G11" s="5">
        <v>1</v>
      </c>
      <c r="H11">
        <v>5</v>
      </c>
      <c r="I11">
        <f>G11*60/Tableau3[[#This Row],[base 5min]]</f>
        <v>12</v>
      </c>
    </row>
    <row r="12" spans="1:10" x14ac:dyDescent="0.25">
      <c r="A12" s="6">
        <v>6</v>
      </c>
      <c r="B12" s="6">
        <v>1</v>
      </c>
      <c r="C12" s="6">
        <v>5.45</v>
      </c>
      <c r="G12" s="5">
        <v>0.5</v>
      </c>
      <c r="H12">
        <v>5</v>
      </c>
      <c r="I12">
        <f>G12*60/Tableau3[[#This Row],[base 5min]]</f>
        <v>6</v>
      </c>
    </row>
    <row r="13" spans="1:10" x14ac:dyDescent="0.25">
      <c r="A13" s="6">
        <v>6</v>
      </c>
      <c r="B13" s="6">
        <v>1.5</v>
      </c>
      <c r="C13" s="6">
        <v>5.23</v>
      </c>
      <c r="G13" s="5">
        <v>0.25</v>
      </c>
      <c r="H13">
        <v>5</v>
      </c>
      <c r="I13">
        <f>G13*60/Tableau3[[#This Row],[base 5min]]</f>
        <v>3</v>
      </c>
    </row>
    <row r="14" spans="1:10" x14ac:dyDescent="0.25">
      <c r="A14" s="6">
        <v>6</v>
      </c>
      <c r="B14" s="6">
        <v>2</v>
      </c>
      <c r="C14" s="6">
        <v>5.28</v>
      </c>
      <c r="G14" s="3"/>
    </row>
    <row r="15" spans="1:10" x14ac:dyDescent="0.25">
      <c r="A15" s="6">
        <v>12</v>
      </c>
      <c r="B15" s="6"/>
      <c r="C15" s="6"/>
    </row>
    <row r="16" spans="1:10" x14ac:dyDescent="0.25">
      <c r="A16" s="6">
        <v>12</v>
      </c>
      <c r="B16" s="6"/>
      <c r="C16" s="6"/>
    </row>
    <row r="17" spans="1:8" x14ac:dyDescent="0.25">
      <c r="A17" s="6">
        <v>12</v>
      </c>
      <c r="B17" s="6"/>
      <c r="C17" s="6"/>
    </row>
    <row r="18" spans="1:8" x14ac:dyDescent="0.25">
      <c r="A18" s="6">
        <v>12</v>
      </c>
      <c r="B18" s="6"/>
      <c r="C18" s="6"/>
    </row>
    <row r="19" spans="1:8" x14ac:dyDescent="0.25">
      <c r="A19" s="6">
        <v>24</v>
      </c>
      <c r="B19" s="6"/>
      <c r="C19" s="6"/>
    </row>
    <row r="20" spans="1:8" x14ac:dyDescent="0.25">
      <c r="A20" s="6">
        <v>24</v>
      </c>
      <c r="B20" s="6"/>
      <c r="C20" s="6"/>
    </row>
    <row r="21" spans="1:8" x14ac:dyDescent="0.25">
      <c r="A21" s="6">
        <v>24</v>
      </c>
      <c r="B21" s="6"/>
      <c r="C21" s="6"/>
    </row>
    <row r="22" spans="1:8" x14ac:dyDescent="0.25">
      <c r="A22" s="6">
        <v>24</v>
      </c>
      <c r="B22" s="6"/>
      <c r="C22" s="6"/>
    </row>
    <row r="23" spans="1:8" x14ac:dyDescent="0.25">
      <c r="A23" s="6">
        <v>48</v>
      </c>
      <c r="B23" s="6">
        <v>2</v>
      </c>
      <c r="C23" s="6">
        <v>5.68</v>
      </c>
    </row>
    <row r="24" spans="1:8" x14ac:dyDescent="0.25">
      <c r="A24" s="6">
        <v>48</v>
      </c>
      <c r="B24" s="6">
        <v>3</v>
      </c>
      <c r="C24" s="6">
        <v>6</v>
      </c>
      <c r="H24" t="s">
        <v>2</v>
      </c>
    </row>
    <row r="25" spans="1:8" x14ac:dyDescent="0.25">
      <c r="A25" s="6">
        <v>48</v>
      </c>
      <c r="B25" s="6">
        <v>4</v>
      </c>
      <c r="C25" s="6">
        <v>6.12</v>
      </c>
      <c r="H25" t="s">
        <v>3</v>
      </c>
    </row>
    <row r="26" spans="1:8" x14ac:dyDescent="0.25">
      <c r="A26" s="6">
        <v>48</v>
      </c>
      <c r="B26" s="6">
        <v>5</v>
      </c>
      <c r="C26" s="6">
        <v>6.41</v>
      </c>
      <c r="H26" t="s">
        <v>4</v>
      </c>
    </row>
    <row r="27" spans="1:8" x14ac:dyDescent="0.25">
      <c r="A27" s="6">
        <v>48</v>
      </c>
      <c r="B27" s="6">
        <v>6</v>
      </c>
      <c r="C27" s="6">
        <v>3.44</v>
      </c>
    </row>
    <row r="28" spans="1:8" x14ac:dyDescent="0.25">
      <c r="A28" s="6">
        <v>72</v>
      </c>
      <c r="B28" s="6"/>
      <c r="C28" s="6"/>
    </row>
    <row r="29" spans="1:8" x14ac:dyDescent="0.25">
      <c r="A29" s="6">
        <v>72</v>
      </c>
      <c r="B29" s="6"/>
      <c r="C29" s="6"/>
    </row>
    <row r="30" spans="1:8" x14ac:dyDescent="0.25">
      <c r="A30" s="6">
        <v>72</v>
      </c>
      <c r="B30" s="6"/>
      <c r="C30" s="6"/>
    </row>
    <row r="31" spans="1:8" x14ac:dyDescent="0.25">
      <c r="A31" s="6">
        <v>72</v>
      </c>
      <c r="B31" s="6"/>
      <c r="C31" s="6"/>
    </row>
    <row r="32" spans="1:8" x14ac:dyDescent="0.25">
      <c r="A32" s="6">
        <v>144</v>
      </c>
      <c r="B32" s="6"/>
      <c r="C32" s="6"/>
    </row>
    <row r="33" spans="1:3" x14ac:dyDescent="0.25">
      <c r="A33" s="6">
        <v>144</v>
      </c>
      <c r="B33" s="6"/>
      <c r="C33" s="6"/>
    </row>
    <row r="34" spans="1:3" x14ac:dyDescent="0.25">
      <c r="A34" s="6">
        <v>144</v>
      </c>
      <c r="B34" s="6"/>
      <c r="C34" s="6"/>
    </row>
    <row r="35" spans="1:3" x14ac:dyDescent="0.25">
      <c r="A35" s="6">
        <v>144</v>
      </c>
      <c r="B35" s="6"/>
      <c r="C35" s="6"/>
    </row>
    <row r="36" spans="1:3" x14ac:dyDescent="0.25">
      <c r="A36" s="6">
        <v>288</v>
      </c>
      <c r="B36" s="6"/>
      <c r="C36" s="6"/>
    </row>
    <row r="37" spans="1:3" x14ac:dyDescent="0.25">
      <c r="A37" s="6">
        <v>288</v>
      </c>
      <c r="B37" s="6"/>
      <c r="C37" s="6"/>
    </row>
    <row r="38" spans="1:3" x14ac:dyDescent="0.25">
      <c r="A38" s="6">
        <v>288</v>
      </c>
      <c r="B38" s="6"/>
      <c r="C38" s="6"/>
    </row>
    <row r="39" spans="1:3" x14ac:dyDescent="0.25">
      <c r="A39" s="6">
        <v>288</v>
      </c>
      <c r="B39" s="6"/>
      <c r="C39" s="6"/>
    </row>
  </sheetData>
  <mergeCells count="2">
    <mergeCell ref="A1:B1"/>
    <mergeCell ref="C1:E1"/>
  </mergeCells>
  <conditionalFormatting sqref="C2:E2 C30 D3:E17 C18:C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{98A27EC0-EECD-4297-9A79-F4EA066AAADA}</x14:id>
        </ext>
      </extLst>
    </cfRule>
  </conditionalFormatting>
  <conditionalFormatting sqref="C9:C39 C3:C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{CB7BE345-5768-45F5-B9A8-35B81CF87AA6}</x14:id>
        </ext>
      </extLst>
    </cfRule>
  </conditionalFormatting>
  <conditionalFormatting sqref="C3:C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{5A3CDE0F-F893-499D-A3EA-D61FC1A4111F}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27EC0-EECD-4297-9A79-F4EA066AA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C2:E2 C30 D3:E17 C18:C27</xm:sqref>
        </x14:conditionalFormatting>
        <x14:conditionalFormatting xmlns:xm="http://schemas.microsoft.com/office/excel/2006/main">
          <x14:cfRule type="dataBar" id="{CB7BE345-5768-45F5-B9A8-35B81CF87A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C9:C39 C3:C6</xm:sqref>
        </x14:conditionalFormatting>
        <x14:conditionalFormatting xmlns:xm="http://schemas.microsoft.com/office/excel/2006/main">
          <x14:cfRule type="dataBar" id="{5A3CDE0F-F893-499D-A3EA-D61FC1A411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</vt:lpstr>
      <vt:lpstr>CryptoZen 1.0</vt:lpstr>
      <vt:lpstr>El Toro 1.0</vt:lpstr>
      <vt:lpstr>El Dorado 1.0</vt:lpstr>
      <vt:lpstr>Test Trigger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toytoy</dc:creator>
  <cp:lastModifiedBy>toytoy</cp:lastModifiedBy>
  <dcterms:created xsi:type="dcterms:W3CDTF">2018-06-30T05:51:53Z</dcterms:created>
  <dcterms:modified xsi:type="dcterms:W3CDTF">2018-07-03T19:59:58Z</dcterms:modified>
</cp:coreProperties>
</file>