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Crypto/The North Star 2.2.0 9999/"/>
    </mc:Choice>
  </mc:AlternateContent>
  <xr:revisionPtr revIDLastSave="0" documentId="10_ncr:8100000_{99393035-1AC6-0B4D-B500-844091023FBC}" xr6:coauthVersionLast="32" xr6:coauthVersionMax="32" xr10:uidLastSave="{00000000-0000-0000-0000-000000000000}"/>
  <bookViews>
    <workbookView xWindow="0" yWindow="440" windowWidth="25600" windowHeight="15560" xr2:uid="{00000000-000D-0000-FFFF-FFFF00000000}"/>
  </bookViews>
  <sheets>
    <sheet name="Default DCA Calc" sheetId="2" r:id="rId1"/>
    <sheet name="Example for settings.analyzer" sheetId="4" r:id="rId2"/>
  </sheets>
  <calcPr calcId="162913"/>
</workbook>
</file>

<file path=xl/calcChain.xml><?xml version="1.0" encoding="utf-8"?>
<calcChain xmlns="http://schemas.openxmlformats.org/spreadsheetml/2006/main">
  <c r="AA4" i="2" l="1"/>
  <c r="G7" i="2"/>
  <c r="B29" i="2" l="1"/>
  <c r="B28" i="2"/>
  <c r="I20" i="2" l="1"/>
  <c r="I19" i="2"/>
  <c r="B27" i="2"/>
  <c r="B26" i="2"/>
  <c r="B25" i="2"/>
  <c r="J19" i="2"/>
  <c r="F20" i="2"/>
  <c r="G12" i="2"/>
  <c r="E12" i="2"/>
  <c r="E13" i="2" l="1"/>
  <c r="E14" i="2" s="1"/>
  <c r="E15" i="2" s="1"/>
  <c r="E16" i="2" s="1"/>
  <c r="E17" i="2" s="1"/>
  <c r="E18" i="2" s="1"/>
  <c r="G13" i="2"/>
  <c r="F12" i="2"/>
  <c r="H12" i="2"/>
  <c r="G14" i="2" l="1"/>
  <c r="G15" i="2" s="1"/>
  <c r="G16" i="2" s="1"/>
  <c r="G17" i="2" s="1"/>
  <c r="G18" i="2" s="1"/>
  <c r="H18" i="2" s="1"/>
  <c r="F13" i="2"/>
  <c r="H14" i="2"/>
  <c r="H13" i="2"/>
  <c r="H15" i="2"/>
  <c r="H17" i="2"/>
  <c r="F14" i="2"/>
  <c r="H16" i="2" l="1"/>
  <c r="G9" i="2"/>
  <c r="G19" i="2"/>
  <c r="G20" i="2" s="1"/>
  <c r="F15" i="2"/>
  <c r="F16" i="2" l="1"/>
  <c r="F18" i="2" l="1"/>
  <c r="F17" i="2"/>
  <c r="G8" i="2" l="1"/>
  <c r="E19" i="2"/>
  <c r="G22" i="2" s="1"/>
  <c r="G23" i="2" s="1"/>
  <c r="E20" i="2" l="1"/>
  <c r="E22" i="2"/>
  <c r="E23" i="2" l="1"/>
</calcChain>
</file>

<file path=xl/sharedStrings.xml><?xml version="1.0" encoding="utf-8"?>
<sst xmlns="http://schemas.openxmlformats.org/spreadsheetml/2006/main" count="72" uniqueCount="64">
  <si>
    <t>DCA LV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</si>
  <si>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</si>
  <si>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</si>
  <si>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</si>
  <si>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</si>
  <si>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</si>
  <si>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</si>
  <si>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</si>
  <si>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All Strategies Total Cost:</t>
  </si>
  <si>
    <t>Capital Value in Reserve:</t>
  </si>
  <si>
    <t>Strategy % Of Balance:</t>
  </si>
  <si>
    <t>Cost per Pair* 
(Downtrend Trading)</t>
  </si>
  <si>
    <t>**See next page for example of settings.analyzer.json required user settings</t>
  </si>
  <si>
    <t xml:space="preserve">        "SettingName": "MainCurrencyTrendWarning",</t>
  </si>
  <si>
    <t xml:space="preserve">        "TriggerConnection": "OR",</t>
  </si>
  <si>
    <t xml:space="preserve">        "Triggers": [</t>
  </si>
  <si>
    <t xml:space="preserve">          {</t>
  </si>
  <si>
    <t xml:space="preserve">            "MarketTrendName": "MainCurrency3h",</t>
  </si>
  <si>
    <t xml:space="preserve">            "MinChange": 4.00</t>
  </si>
  <si>
    <t xml:space="preserve">          },</t>
  </si>
  <si>
    <t xml:space="preserve">            "MarketTrendName": "MainCurrency24h",</t>
  </si>
  <si>
    <t xml:space="preserve">            "MinChange": 5.00,</t>
  </si>
  <si>
    <t xml:space="preserve">            "MaxChange": 8.99</t>
  </si>
  <si>
    <t xml:space="preserve">            "MaxChange": -3.50</t>
  </si>
  <si>
    <t xml:space="preserve">            "MaxChange": -4.50,</t>
  </si>
  <si>
    <t xml:space="preserve">            "MinChange": -8.99</t>
  </si>
  <si>
    <t xml:space="preserve">          }</t>
  </si>
  <si>
    <t xml:space="preserve">        ],</t>
  </si>
  <si>
    <t xml:space="preserve">        "PairsProperties": {</t>
  </si>
  <si>
    <t xml:space="preserve">          //User Configuration Needed</t>
  </si>
  <si>
    <t xml:space="preserve">          "DEFAULT_sell_only_mode_enabled": false,</t>
  </si>
  <si>
    <t xml:space="preserve">          </t>
  </si>
  <si>
    <t xml:space="preserve">          //Buy</t>
  </si>
  <si>
    <t xml:space="preserve">  "DEFAULT_A_buy_strategy": "RSI",</t>
  </si>
  <si>
    <t xml:space="preserve">  "DEFAULT_A_buy_value": 40.00,</t>
  </si>
  <si>
    <t xml:space="preserve">  "DEFAULT_B_buy_strategy": "LOWBB",</t>
  </si>
  <si>
    <t xml:space="preserve">  "DEFAULT_B_buy_value": -10.00,</t>
  </si>
  <si>
    <t xml:space="preserve">  "DEFAULT_B_buy_value_limit": -35.00,</t>
  </si>
  <si>
    <t xml:space="preserve">  "DEFAULT_C_buy_strategy": "STOCH",</t>
  </si>
  <si>
    <t xml:space="preserve">  "DEFAULT_C_buy_value": 20.00,</t>
  </si>
  <si>
    <t xml:space="preserve">  "DEFAULT_trailing_buy": 0.38</t>
  </si>
  <si>
    <t xml:space="preserve">        },</t>
  </si>
  <si>
    <t xml:space="preserve">        "DCAProperties": {</t>
  </si>
  <si>
    <t xml:space="preserve">          "DEFAULT_DCA_ignore_sell_only_mode": false,</t>
  </si>
  <si>
    <t xml:space="preserve">          "DEFAULT_DCA_buy_trigger_1": -6.18</t>
  </si>
  <si>
    <t xml:space="preserve">        }</t>
  </si>
  <si>
    <t xml:space="preserve">      },</t>
  </si>
  <si>
    <r>
      <t xml:space="preserve">          "DEFAULT_initial_cost_percentage": </t>
    </r>
    <r>
      <rPr>
        <b/>
        <sz val="11"/>
        <color rgb="FFFF0000"/>
        <rFont val="Consolas"/>
        <family val="2"/>
      </rPr>
      <t>1.10,</t>
    </r>
  </si>
  <si>
    <r>
      <t xml:space="preserve">          "max_trading_pairs":</t>
    </r>
    <r>
      <rPr>
        <b/>
        <sz val="11"/>
        <color rgb="FFFF0000"/>
        <rFont val="Consolas"/>
        <family val="2"/>
      </rPr>
      <t xml:space="preserve"> 16,</t>
    </r>
  </si>
  <si>
    <t>Validations:</t>
  </si>
  <si>
    <t>BTC</t>
  </si>
  <si>
    <t>Cost per "default" pair meets exchange requirements:</t>
  </si>
  <si>
    <t>Cost per "downtrending" pair meets exchange requirements:</t>
  </si>
  <si>
    <t>User Inputs:</t>
  </si>
  <si>
    <t>Capital Consumption:</t>
  </si>
  <si>
    <t>Market correct (must be BTC or ETH):</t>
  </si>
  <si>
    <t>Cost per Pair* 
Default Trading</t>
  </si>
  <si>
    <t>Cost and Pairs Calculator for The North Star 2.2</t>
  </si>
  <si>
    <t>Market:</t>
  </si>
  <si>
    <t>Available Balance:</t>
  </si>
  <si>
    <t>Initial Cost % for Default Trading:</t>
  </si>
  <si>
    <t>Initial Cost % for Downtrend Trading:</t>
  </si>
  <si>
    <r>
      <t xml:space="preserve">Values for </t>
    </r>
    <r>
      <rPr>
        <b/>
        <i/>
        <sz val="14"/>
        <color theme="0"/>
        <rFont val="Arial"/>
        <family val="2"/>
      </rPr>
      <t>PAIRS.properties</t>
    </r>
    <r>
      <rPr>
        <b/>
        <sz val="14"/>
        <color theme="0"/>
        <rFont val="Arial"/>
        <family val="2"/>
      </rPr>
      <t xml:space="preserve"> and </t>
    </r>
    <r>
      <rPr>
        <b/>
        <i/>
        <sz val="14"/>
        <color theme="0"/>
        <rFont val="Arial"/>
        <family val="2"/>
      </rPr>
      <t>settings.analyzer.json</t>
    </r>
    <r>
      <rPr>
        <b/>
        <sz val="14"/>
        <color theme="0"/>
        <rFont val="Arial"/>
        <family val="2"/>
      </rPr>
      <t>:</t>
    </r>
  </si>
  <si>
    <r>
      <t xml:space="preserve">DCA Estimates (change DCA quantities on the right to adjust risk profile):
</t>
    </r>
    <r>
      <rPr>
        <b/>
        <i/>
        <sz val="11"/>
        <color theme="0"/>
        <rFont val="Arial"/>
        <family val="2"/>
      </rPr>
      <t>Does not take into consideration activiation of "Knockout Punch"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</si>
</sst>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15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b/>
      <sz val="14"/>
      <color theme="0"/>
      <name val="Arial"/>
      <family val="2"/>
    </font>
    <font>
      <sz val="11"/>
      <color rgb="FF000000"/>
      <name val="Consolas"/>
      <family val="2"/>
    </font>
    <font>
      <b/>
      <sz val="11"/>
      <color rgb="FF000000"/>
      <name val="Consolas"/>
      <family val="2"/>
    </font>
    <font>
      <b/>
      <sz val="11"/>
      <color rgb="FFFF0000"/>
      <name val="Consolas"/>
      <family val="2"/>
    </font>
    <font>
      <i/>
      <sz val="13"/>
      <color rgb="FF000000"/>
      <name val="Arial"/>
      <family val="2"/>
    </font>
    <font>
      <b/>
      <i/>
      <sz val="14"/>
      <color theme="0"/>
      <name val="Arial"/>
      <family val="2"/>
    </font>
    <font>
      <b/>
      <sz val="20"/>
      <color rgb="FF000000"/>
      <name val="Arial"/>
      <family val="2"/>
    </font>
    <font>
      <b/>
      <i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8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5" fontId="4" fillId="2" borderId="10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vertical="top" wrapText="1"/>
    </xf>
    <xf numFmtId="165" fontId="4" fillId="2" borderId="11" xfId="0" applyNumberFormat="1" applyFont="1" applyFill="1" applyBorder="1" applyAlignment="1">
      <alignment horizontal="right" vertical="top" wrapText="1"/>
    </xf>
    <xf numFmtId="0" fontId="6" fillId="5" borderId="12" xfId="0" applyFont="1" applyFill="1" applyBorder="1"/>
    <xf numFmtId="165" fontId="6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1" fillId="2" borderId="22" xfId="0" applyFont="1" applyFill="1" applyBorder="1" applyAlignment="1">
      <alignment horizontal="center" vertical="top" wrapText="1"/>
    </xf>
    <xf numFmtId="0" fontId="3" fillId="5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left"/>
    </xf>
    <xf numFmtId="1" fontId="1" fillId="2" borderId="25" xfId="0" applyNumberFormat="1" applyFont="1" applyFill="1" applyBorder="1" applyAlignment="1">
      <alignment horizontal="left"/>
    </xf>
    <xf numFmtId="9" fontId="6" fillId="5" borderId="3" xfId="1" applyFont="1" applyFill="1" applyBorder="1" applyAlignment="1">
      <alignment horizontal="left"/>
    </xf>
    <xf numFmtId="0" fontId="0" fillId="5" borderId="28" xfId="0" applyFont="1" applyFill="1" applyBorder="1" applyAlignment="1"/>
    <xf numFmtId="0" fontId="0" fillId="6" borderId="3" xfId="0" applyFont="1" applyFill="1" applyBorder="1" applyAlignment="1"/>
    <xf numFmtId="0" fontId="6" fillId="5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left"/>
    </xf>
    <xf numFmtId="0" fontId="0" fillId="0" borderId="0" xfId="0" applyFont="1" applyAlignment="1"/>
    <xf numFmtId="0" fontId="3" fillId="5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4" fillId="9" borderId="19" xfId="0" applyFont="1" applyFill="1" applyBorder="1" applyAlignment="1"/>
    <xf numFmtId="0" fontId="4" fillId="9" borderId="3" xfId="0" applyFont="1" applyFill="1" applyBorder="1" applyAlignment="1"/>
    <xf numFmtId="0" fontId="4" fillId="9" borderId="21" xfId="0" applyFont="1" applyFill="1" applyBorder="1" applyAlignment="1"/>
    <xf numFmtId="0" fontId="6" fillId="5" borderId="12" xfId="0" applyFont="1" applyFill="1" applyBorder="1" applyAlignment="1">
      <alignment horizontal="left"/>
    </xf>
    <xf numFmtId="0" fontId="8" fillId="0" borderId="0" xfId="0" applyFont="1" applyAlignment="1"/>
    <xf numFmtId="0" fontId="9" fillId="6" borderId="0" xfId="0" applyFont="1" applyFill="1" applyAlignment="1"/>
    <xf numFmtId="0" fontId="8" fillId="6" borderId="0" xfId="0" applyFont="1" applyFill="1" applyAlignment="1"/>
    <xf numFmtId="0" fontId="4" fillId="4" borderId="20" xfId="0" applyFont="1" applyFill="1" applyBorder="1" applyAlignment="1"/>
    <xf numFmtId="0" fontId="4" fillId="4" borderId="3" xfId="0" applyFont="1" applyFill="1" applyBorder="1" applyAlignment="1"/>
    <xf numFmtId="0" fontId="4" fillId="6" borderId="29" xfId="0" applyFont="1" applyFill="1" applyBorder="1" applyAlignment="1"/>
    <xf numFmtId="0" fontId="4" fillId="5" borderId="3" xfId="0" applyFont="1" applyFill="1" applyBorder="1" applyAlignment="1"/>
    <xf numFmtId="0" fontId="4" fillId="0" borderId="1" xfId="0" applyFont="1" applyFill="1" applyBorder="1" applyAlignment="1"/>
    <xf numFmtId="165" fontId="4" fillId="2" borderId="1" xfId="0" applyNumberFormat="1" applyFont="1" applyFill="1" applyBorder="1" applyAlignment="1">
      <alignment horizontal="left" vertical="top" wrapText="1"/>
    </xf>
    <xf numFmtId="165" fontId="4" fillId="2" borderId="32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/>
    <xf numFmtId="0" fontId="4" fillId="2" borderId="18" xfId="0" applyFont="1" applyFill="1" applyBorder="1" applyAlignment="1"/>
    <xf numFmtId="0" fontId="4" fillId="2" borderId="5" xfId="0" applyFont="1" applyFill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 applyAlignment="1">
      <alignment horizontal="left"/>
    </xf>
    <xf numFmtId="10" fontId="2" fillId="3" borderId="29" xfId="0" applyNumberFormat="1" applyFont="1" applyFill="1" applyBorder="1" applyAlignment="1">
      <alignment horizontal="left"/>
    </xf>
    <xf numFmtId="10" fontId="2" fillId="3" borderId="21" xfId="0" applyNumberFormat="1" applyFont="1" applyFill="1" applyBorder="1" applyAlignment="1">
      <alignment horizontal="left"/>
    </xf>
    <xf numFmtId="0" fontId="4" fillId="0" borderId="24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9" xfId="0" applyFont="1" applyBorder="1"/>
    <xf numFmtId="0" fontId="4" fillId="0" borderId="24" xfId="0" applyFont="1" applyBorder="1" applyAlignment="1"/>
    <xf numFmtId="0" fontId="2" fillId="0" borderId="1" xfId="0" applyFont="1" applyBorder="1"/>
    <xf numFmtId="0" fontId="2" fillId="0" borderId="19" xfId="0" applyFont="1" applyBorder="1"/>
    <xf numFmtId="0" fontId="3" fillId="2" borderId="6" xfId="0" applyFont="1" applyFill="1" applyBorder="1" applyAlignment="1">
      <alignment horizontal="center" vertical="top" wrapText="1"/>
    </xf>
    <xf numFmtId="0" fontId="3" fillId="2" borderId="33" xfId="0" applyFont="1" applyFill="1" applyBorder="1" applyAlignment="1">
      <alignment vertical="top" wrapText="1"/>
    </xf>
    <xf numFmtId="165" fontId="4" fillId="0" borderId="1" xfId="0" applyNumberFormat="1" applyFont="1" applyBorder="1" applyAlignment="1"/>
    <xf numFmtId="164" fontId="4" fillId="0" borderId="1" xfId="1" applyNumberFormat="1" applyFont="1" applyBorder="1" applyAlignment="1"/>
    <xf numFmtId="165" fontId="4" fillId="9" borderId="3" xfId="0" applyNumberFormat="1" applyFont="1" applyFill="1" applyBorder="1" applyAlignment="1"/>
    <xf numFmtId="164" fontId="4" fillId="9" borderId="3" xfId="0" applyNumberFormat="1" applyFont="1" applyFill="1" applyBorder="1" applyAlignment="1"/>
    <xf numFmtId="0" fontId="3" fillId="0" borderId="1" xfId="0" applyFont="1" applyFill="1" applyBorder="1" applyAlignment="1"/>
    <xf numFmtId="0" fontId="4" fillId="5" borderId="18" xfId="0" applyFont="1" applyFill="1" applyBorder="1" applyAlignment="1"/>
    <xf numFmtId="0" fontId="4" fillId="5" borderId="5" xfId="0" applyFont="1" applyFill="1" applyBorder="1" applyAlignment="1"/>
    <xf numFmtId="0" fontId="4" fillId="5" borderId="20" xfId="0" applyFont="1" applyFill="1" applyBorder="1" applyAlignment="1"/>
    <xf numFmtId="0" fontId="2" fillId="2" borderId="5" xfId="0" applyFont="1" applyFill="1" applyBorder="1" applyAlignment="1">
      <alignment horizontal="left"/>
    </xf>
    <xf numFmtId="0" fontId="7" fillId="8" borderId="15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6" fillId="5" borderId="2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11" fillId="9" borderId="20" xfId="0" applyFont="1" applyFill="1" applyBorder="1"/>
    <xf numFmtId="0" fontId="11" fillId="9" borderId="3" xfId="0" applyFont="1" applyFill="1" applyBorder="1"/>
    <xf numFmtId="0" fontId="11" fillId="9" borderId="21" xfId="0" applyFont="1" applyFill="1" applyBorder="1"/>
    <xf numFmtId="0" fontId="6" fillId="5" borderId="3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2" fillId="9" borderId="18" xfId="0" applyFont="1" applyFill="1" applyBorder="1"/>
    <xf numFmtId="0" fontId="2" fillId="9" borderId="5" xfId="0" applyFont="1" applyFill="1" applyBorder="1"/>
    <xf numFmtId="0" fontId="2" fillId="9" borderId="29" xfId="0" applyFont="1" applyFill="1" applyBorder="1"/>
    <xf numFmtId="0" fontId="7" fillId="8" borderId="3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7" fillId="8" borderId="20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horizontal="left"/>
    </xf>
    <xf numFmtId="0" fontId="4" fillId="2" borderId="20" xfId="0" applyFont="1" applyFill="1" applyBorder="1" applyAlignmen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C08-E256-4B4C-8ADB-0C6869AF8304}">
  <sheetPr>
    <outlinePr summaryBelow="0" summaryRight="0"/>
  </sheetPr>
  <dimension ref="A1:AA998"/>
  <sheetViews>
    <sheetView showGridLines="0" tabSelected="1" zoomScale="120" zoomScaleNormal="120" workbookViewId="0">
      <selection activeCell="B4" sqref="B4:D4"/>
    </sheetView>
  </sheetViews>
  <sheetFormatPr baseColWidth="10" defaultColWidth="14.5" defaultRowHeight="15" customHeight="1" x14ac:dyDescent="0.2"/>
  <cols>
    <col min="1" max="1" width="5" style="3" customWidth="1"/>
    <col min="2" max="2" width="5.1640625" style="2" customWidth="1"/>
    <col min="3" max="4" width="13.83203125" style="2" customWidth="1"/>
    <col min="5" max="5" width="17.83203125" style="2" customWidth="1"/>
    <col min="6" max="6" width="2.83203125" style="2" hidden="1" customWidth="1"/>
    <col min="7" max="7" width="18.33203125" style="2" customWidth="1"/>
    <col min="8" max="8" width="3.5" style="3" hidden="1" customWidth="1"/>
    <col min="9" max="9" width="12.1640625" style="3" customWidth="1"/>
    <col min="10" max="10" width="12.1640625" style="2" customWidth="1"/>
    <col min="11" max="11" width="1.6640625" style="2" customWidth="1"/>
    <col min="12" max="12" width="16.6640625" style="2" customWidth="1"/>
    <col min="13" max="24" width="10.6640625" style="2" customWidth="1"/>
    <col min="25" max="16384" width="14.5" style="2"/>
  </cols>
  <sheetData>
    <row r="1" spans="2:27" s="3" customFormat="1" ht="15" customHeight="1" thickBot="1" x14ac:dyDescent="0.25"/>
    <row r="2" spans="2:27" ht="31" customHeight="1" thickBot="1" x14ac:dyDescent="0.25">
      <c r="B2" s="89" t="s">
        <v>57</v>
      </c>
      <c r="C2" s="90"/>
      <c r="D2" s="90"/>
      <c r="E2" s="90"/>
      <c r="F2" s="90"/>
      <c r="G2" s="90"/>
      <c r="H2" s="90"/>
      <c r="I2" s="90"/>
      <c r="J2" s="91"/>
    </row>
    <row r="3" spans="2:27" s="3" customFormat="1" ht="19" thickBot="1" x14ac:dyDescent="0.25">
      <c r="B3" s="79" t="s">
        <v>53</v>
      </c>
      <c r="C3" s="80"/>
      <c r="D3" s="80"/>
      <c r="E3" s="80"/>
      <c r="F3" s="80"/>
      <c r="G3" s="80"/>
      <c r="H3" s="80"/>
      <c r="I3" s="80"/>
      <c r="J3" s="81"/>
    </row>
    <row r="4" spans="2:27" s="3" customFormat="1" ht="15" customHeight="1" x14ac:dyDescent="0.2">
      <c r="B4" s="106" t="s">
        <v>58</v>
      </c>
      <c r="C4" s="78"/>
      <c r="D4" s="78"/>
      <c r="E4" s="49" t="s">
        <v>50</v>
      </c>
      <c r="F4" s="54"/>
      <c r="G4" s="55" t="s">
        <v>60</v>
      </c>
      <c r="H4" s="56"/>
      <c r="I4" s="56"/>
      <c r="J4" s="59">
        <v>2.1999999999999999E-2</v>
      </c>
      <c r="N4" s="51"/>
      <c r="AA4" s="3">
        <f>IF(E4 = "BTC", 0.0011, 0.011)</f>
        <v>1.1000000000000001E-3</v>
      </c>
    </row>
    <row r="5" spans="2:27" s="3" customFormat="1" ht="15" customHeight="1" thickBot="1" x14ac:dyDescent="0.25">
      <c r="B5" s="107" t="s">
        <v>59</v>
      </c>
      <c r="C5" s="57"/>
      <c r="D5" s="57"/>
      <c r="E5" s="58">
        <v>0.1</v>
      </c>
      <c r="F5" s="28"/>
      <c r="G5" s="47" t="s">
        <v>61</v>
      </c>
      <c r="H5" s="48"/>
      <c r="I5" s="48"/>
      <c r="J5" s="60">
        <v>1.0999999999999999E-2</v>
      </c>
    </row>
    <row r="6" spans="2:27" s="33" customFormat="1" ht="19" customHeight="1" thickBot="1" x14ac:dyDescent="0.25">
      <c r="B6" s="79" t="s">
        <v>49</v>
      </c>
      <c r="C6" s="80"/>
      <c r="D6" s="80"/>
      <c r="E6" s="80"/>
      <c r="F6" s="80"/>
      <c r="G6" s="80"/>
      <c r="H6" s="80"/>
      <c r="I6" s="80"/>
      <c r="J6" s="81"/>
    </row>
    <row r="7" spans="2:27" s="33" customFormat="1" ht="15" customHeight="1" x14ac:dyDescent="0.2">
      <c r="B7" s="61" t="s">
        <v>55</v>
      </c>
      <c r="C7" s="62"/>
      <c r="D7" s="63"/>
      <c r="E7" s="63"/>
      <c r="F7" s="63"/>
      <c r="G7" s="74" t="str">
        <f>IF(OR(E4 = "BTC", E4 = "ETH"), "Yes", "No")</f>
        <v>Yes</v>
      </c>
      <c r="H7" s="63"/>
      <c r="I7" s="63"/>
      <c r="J7" s="64"/>
    </row>
    <row r="8" spans="2:27" s="33" customFormat="1" ht="15" customHeight="1" x14ac:dyDescent="0.2">
      <c r="B8" s="65" t="s">
        <v>51</v>
      </c>
      <c r="C8" s="62"/>
      <c r="D8" s="63"/>
      <c r="E8" s="63"/>
      <c r="F8" s="63"/>
      <c r="G8" s="74" t="str">
        <f>IF(E4 = "BTC", IF(MIN(E12:E18) &gt;= 0.0011, "Yes", "No"), IF(MIN(E12:E18) &gt;= 0.011, "Yes", "No"))</f>
        <v>Yes</v>
      </c>
      <c r="H8" s="63"/>
      <c r="I8" s="63"/>
      <c r="J8" s="64"/>
    </row>
    <row r="9" spans="2:27" s="33" customFormat="1" ht="15" customHeight="1" x14ac:dyDescent="0.2">
      <c r="B9" s="65" t="s">
        <v>52</v>
      </c>
      <c r="C9" s="66"/>
      <c r="D9" s="66"/>
      <c r="E9" s="66"/>
      <c r="F9" s="66"/>
      <c r="G9" s="74" t="str">
        <f>IF(E4 = "BTC", IF(MIN(G12:G18) &gt;= 0.0011, "Yes", "No"), IF(MIN(G12:G18) &gt;= 0.011, "Yes", "No"))</f>
        <v>Yes</v>
      </c>
      <c r="H9" s="66"/>
      <c r="I9" s="66"/>
      <c r="J9" s="67"/>
    </row>
    <row r="10" spans="2:27" s="104" customFormat="1" ht="33" customHeight="1" thickBot="1" x14ac:dyDescent="0.25">
      <c r="B10" s="105" t="s">
        <v>63</v>
      </c>
      <c r="C10" s="102"/>
      <c r="D10" s="102"/>
      <c r="E10" s="102"/>
      <c r="F10" s="102"/>
      <c r="G10" s="102"/>
      <c r="H10" s="102"/>
      <c r="I10" s="102"/>
      <c r="J10" s="103"/>
    </row>
    <row r="11" spans="2:27" s="6" customFormat="1" ht="41" customHeight="1" x14ac:dyDescent="0.2">
      <c r="B11" s="21" t="s">
        <v>0</v>
      </c>
      <c r="C11" s="7" t="s">
        <v>1</v>
      </c>
      <c r="D11" s="7" t="s">
        <v>2</v>
      </c>
      <c r="E11" s="68" t="s">
        <v>56</v>
      </c>
      <c r="F11" s="69"/>
      <c r="G11" s="82" t="s">
        <v>11</v>
      </c>
      <c r="H11" s="83"/>
      <c r="I11" s="34" t="s">
        <v>3</v>
      </c>
      <c r="J11" s="22" t="s">
        <v>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2:27" s="6" customFormat="1" ht="15" customHeight="1" x14ac:dyDescent="0.15">
      <c r="B12" s="23" t="s">
        <v>6</v>
      </c>
      <c r="C12" s="11" t="s">
        <v>5</v>
      </c>
      <c r="D12" s="11" t="s">
        <v>5</v>
      </c>
      <c r="E12" s="53">
        <f>E5*J4</f>
        <v>2.2000000000000001E-3</v>
      </c>
      <c r="F12" s="8">
        <f>E12*I12</f>
        <v>6.6E-3</v>
      </c>
      <c r="G12" s="52">
        <f>E5*J5</f>
        <v>1.1000000000000001E-3</v>
      </c>
      <c r="H12" s="9">
        <f>G12*J12</f>
        <v>0</v>
      </c>
      <c r="I12" s="35">
        <v>3</v>
      </c>
      <c r="J12" s="30">
        <v>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7" ht="15" customHeight="1" x14ac:dyDescent="0.2">
      <c r="B13" s="24">
        <v>1</v>
      </c>
      <c r="C13" s="12">
        <v>6.1699999999999998E-2</v>
      </c>
      <c r="D13" s="13">
        <v>1</v>
      </c>
      <c r="E13" s="10">
        <f t="shared" ref="E13:E18" si="0">E12+(E12*D13*(1-C13))</f>
        <v>4.2642600000000006E-3</v>
      </c>
      <c r="F13" s="8">
        <f t="shared" ref="F13:F18" si="1">E13*I13</f>
        <v>8.5285200000000012E-3</v>
      </c>
      <c r="G13" s="10">
        <f t="shared" ref="G13:G18" si="2">G12+(G12*D13*(1-C13))</f>
        <v>2.1321300000000003E-3</v>
      </c>
      <c r="H13" s="9">
        <f t="shared" ref="H13:H18" si="3">G13*J13</f>
        <v>2.1321300000000003E-3</v>
      </c>
      <c r="I13" s="35">
        <v>2</v>
      </c>
      <c r="J13" s="30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7" ht="15" customHeight="1" x14ac:dyDescent="0.2">
      <c r="B14" s="24">
        <v>2</v>
      </c>
      <c r="C14" s="12">
        <v>0.10249999999999999</v>
      </c>
      <c r="D14" s="13">
        <v>0.41</v>
      </c>
      <c r="E14" s="10">
        <f t="shared" si="0"/>
        <v>5.8334010735000006E-3</v>
      </c>
      <c r="F14" s="8">
        <f t="shared" si="1"/>
        <v>0</v>
      </c>
      <c r="G14" s="10">
        <f t="shared" si="2"/>
        <v>2.9167005367500003E-3</v>
      </c>
      <c r="H14" s="9">
        <f t="shared" si="3"/>
        <v>5.8334010735000006E-3</v>
      </c>
      <c r="I14" s="35">
        <v>0</v>
      </c>
      <c r="J14" s="30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7" ht="15" customHeight="1" x14ac:dyDescent="0.2">
      <c r="B15" s="24">
        <v>3</v>
      </c>
      <c r="C15" s="12">
        <v>0.15</v>
      </c>
      <c r="D15" s="13">
        <v>0.41</v>
      </c>
      <c r="E15" s="10">
        <f t="shared" si="0"/>
        <v>7.8663413476147501E-3</v>
      </c>
      <c r="F15" s="8">
        <f t="shared" si="1"/>
        <v>1.57326826952295E-2</v>
      </c>
      <c r="G15" s="10">
        <f t="shared" si="2"/>
        <v>3.9331706738073751E-3</v>
      </c>
      <c r="H15" s="9">
        <f t="shared" si="3"/>
        <v>3.9331706738073751E-3</v>
      </c>
      <c r="I15" s="35">
        <v>2</v>
      </c>
      <c r="J15" s="30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7" ht="13.5" customHeight="1" x14ac:dyDescent="0.2">
      <c r="B16" s="24">
        <v>4</v>
      </c>
      <c r="C16" s="12">
        <v>0.185</v>
      </c>
      <c r="D16" s="13">
        <v>0.41</v>
      </c>
      <c r="E16" s="10">
        <f t="shared" si="0"/>
        <v>1.0494879308920218E-2</v>
      </c>
      <c r="F16" s="8">
        <f t="shared" si="1"/>
        <v>0</v>
      </c>
      <c r="G16" s="10">
        <f t="shared" si="2"/>
        <v>5.2474396544601089E-3</v>
      </c>
      <c r="H16" s="9">
        <f t="shared" si="3"/>
        <v>1.0494879308920218E-2</v>
      </c>
      <c r="I16" s="35">
        <v>0</v>
      </c>
      <c r="J16" s="30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3.5" customHeight="1" x14ac:dyDescent="0.2">
      <c r="B17" s="24">
        <v>5</v>
      </c>
      <c r="C17" s="12">
        <v>0.22</v>
      </c>
      <c r="D17" s="13">
        <v>0.41</v>
      </c>
      <c r="E17" s="10">
        <f t="shared" si="0"/>
        <v>1.3851141711912904E-2</v>
      </c>
      <c r="F17" s="8">
        <f t="shared" si="1"/>
        <v>1.3851141711912904E-2</v>
      </c>
      <c r="G17" s="10">
        <f t="shared" si="2"/>
        <v>6.9255708559564522E-3</v>
      </c>
      <c r="H17" s="9">
        <f t="shared" si="3"/>
        <v>1.3851141711912904E-2</v>
      </c>
      <c r="I17" s="35">
        <v>1</v>
      </c>
      <c r="J17" s="30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3.5" customHeight="1" thickBot="1" x14ac:dyDescent="0.25">
      <c r="B18" s="25">
        <v>6</v>
      </c>
      <c r="C18" s="14">
        <v>0.35</v>
      </c>
      <c r="D18" s="15">
        <v>1</v>
      </c>
      <c r="E18" s="10">
        <f t="shared" si="0"/>
        <v>2.2854383824656294E-2</v>
      </c>
      <c r="F18" s="16">
        <f t="shared" si="1"/>
        <v>0</v>
      </c>
      <c r="G18" s="10">
        <f t="shared" si="2"/>
        <v>1.1427191912328147E-2</v>
      </c>
      <c r="H18" s="17">
        <f t="shared" si="3"/>
        <v>0</v>
      </c>
      <c r="I18" s="36">
        <v>0</v>
      </c>
      <c r="J18" s="31"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s="3" customFormat="1" ht="18" customHeight="1" thickTop="1" thickBot="1" x14ac:dyDescent="0.25">
      <c r="B19" s="92" t="s">
        <v>7</v>
      </c>
      <c r="C19" s="93"/>
      <c r="D19" s="93"/>
      <c r="E19" s="43">
        <f>SUM(F12:F18)</f>
        <v>4.4712344407142404E-2</v>
      </c>
      <c r="F19" s="18"/>
      <c r="G19" s="19">
        <f>SUM(H12:H18)</f>
        <v>3.6244722768140503E-2</v>
      </c>
      <c r="H19" s="20"/>
      <c r="I19" s="29" t="str">
        <f>CONCATENATE(SUM(I12:I18), " Pairs")</f>
        <v>8 Pairs</v>
      </c>
      <c r="J19" s="32" t="str">
        <f>CONCATENATE(SUM(J12:J18), " Pairs")</f>
        <v>8 Pairs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8" customHeight="1" thickTop="1" thickBot="1" x14ac:dyDescent="0.25">
      <c r="B20" s="87" t="s">
        <v>10</v>
      </c>
      <c r="C20" s="88"/>
      <c r="D20" s="88"/>
      <c r="E20" s="26">
        <f>E19/E5</f>
        <v>0.44712344407142401</v>
      </c>
      <c r="F20" s="26" t="e">
        <f>F19/C4</f>
        <v>#DIV/0!</v>
      </c>
      <c r="G20" s="26">
        <f>G19/E5</f>
        <v>0.36244722768140503</v>
      </c>
      <c r="H20" s="27"/>
      <c r="I20" s="97" t="str">
        <f>CONCATENATE(SUM(I12:J18)," Pairs Total")</f>
        <v>16 Pairs Total</v>
      </c>
      <c r="J20" s="9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9" thickBot="1" x14ac:dyDescent="0.25">
      <c r="B21" s="79" t="s">
        <v>54</v>
      </c>
      <c r="C21" s="80"/>
      <c r="D21" s="80"/>
      <c r="E21" s="80"/>
      <c r="F21" s="80"/>
      <c r="G21" s="80"/>
      <c r="H21" s="80"/>
      <c r="I21" s="80"/>
      <c r="J21" s="81"/>
    </row>
    <row r="22" spans="2:24" ht="13.5" customHeight="1" x14ac:dyDescent="0.2">
      <c r="B22" s="75" t="s">
        <v>8</v>
      </c>
      <c r="C22" s="76"/>
      <c r="D22" s="76"/>
      <c r="E22" s="70">
        <f>E19+G19</f>
        <v>8.0957067175282907E-2</v>
      </c>
      <c r="F22" s="62"/>
      <c r="G22" s="71">
        <f>(E19+G19)/E5</f>
        <v>0.80957067175282904</v>
      </c>
      <c r="J22" s="40"/>
    </row>
    <row r="23" spans="2:24" ht="13.5" customHeight="1" thickBot="1" x14ac:dyDescent="0.25">
      <c r="B23" s="77" t="s">
        <v>9</v>
      </c>
      <c r="C23" s="50"/>
      <c r="D23" s="50"/>
      <c r="E23" s="72">
        <f>E5-E22</f>
        <v>1.9042932824717099E-2</v>
      </c>
      <c r="F23" s="41"/>
      <c r="G23" s="73">
        <f>1-G22</f>
        <v>0.19042932824717096</v>
      </c>
      <c r="J23" s="42"/>
    </row>
    <row r="24" spans="2:24" ht="19" thickBot="1" x14ac:dyDescent="0.25">
      <c r="B24" s="79" t="s">
        <v>62</v>
      </c>
      <c r="C24" s="80"/>
      <c r="D24" s="80"/>
      <c r="E24" s="80"/>
      <c r="F24" s="80"/>
      <c r="G24" s="80"/>
      <c r="H24" s="80"/>
      <c r="I24" s="80"/>
      <c r="J24" s="8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 x14ac:dyDescent="0.2">
      <c r="B25" s="99" t="str">
        <f>CONCATENATE("PAIRS.properties start_balance = ", E5)</f>
        <v>PAIRS.properties start_balance = 0.1</v>
      </c>
      <c r="C25" s="100"/>
      <c r="D25" s="100"/>
      <c r="E25" s="100"/>
      <c r="F25" s="100"/>
      <c r="G25" s="100"/>
      <c r="H25" s="100"/>
      <c r="I25" s="100"/>
      <c r="J25" s="10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3.5" customHeight="1" x14ac:dyDescent="0.2">
      <c r="B26" s="84" t="str">
        <f>CONCATENATE("PAIRS.properties DEFAULT_initial_cost_percentage = ", J4*100)</f>
        <v>PAIRS.properties DEFAULT_initial_cost_percentage = 2.2</v>
      </c>
      <c r="C26" s="85"/>
      <c r="D26" s="85"/>
      <c r="E26" s="85"/>
      <c r="F26" s="85"/>
      <c r="G26" s="85"/>
      <c r="H26" s="85"/>
      <c r="I26" s="85"/>
      <c r="J26" s="8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3.5" customHeight="1" x14ac:dyDescent="0.2">
      <c r="B27" s="84" t="str">
        <f>CONCATENATE("PAIRS.properties max_trading_pairs = ", SUM(I12:I18))</f>
        <v>PAIRS.properties max_trading_pairs = 8</v>
      </c>
      <c r="C27" s="85"/>
      <c r="D27" s="85"/>
      <c r="E27" s="85"/>
      <c r="F27" s="85"/>
      <c r="G27" s="85"/>
      <c r="H27" s="85"/>
      <c r="I27" s="85"/>
      <c r="J27" s="8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3.5" customHeight="1" x14ac:dyDescent="0.2">
      <c r="B28" s="84" t="str">
        <f>CONCATENATE("settings.analyzer.json DEFAULT_initial_cost_percentage = ", J5*100, " **")</f>
        <v>settings.analyzer.json DEFAULT_initial_cost_percentage = 1.1 **</v>
      </c>
      <c r="C28" s="85"/>
      <c r="D28" s="85"/>
      <c r="E28" s="85"/>
      <c r="F28" s="85"/>
      <c r="G28" s="85"/>
      <c r="H28" s="85"/>
      <c r="I28" s="85"/>
      <c r="J28" s="8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4" customFormat="1" ht="13.5" customHeight="1" x14ac:dyDescent="0.2">
      <c r="B29" s="37" t="str">
        <f>CONCATENATE("settings.analyzer.json max_trading_pairs = ", SUM(I12:J18), " **")</f>
        <v>settings.analyzer.json max_trading_pairs = 16 **</v>
      </c>
      <c r="C29" s="38"/>
      <c r="D29" s="38"/>
      <c r="E29" s="38"/>
      <c r="F29" s="38"/>
      <c r="G29" s="38"/>
      <c r="H29" s="38"/>
      <c r="I29" s="38"/>
      <c r="J29" s="3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s="4" customFormat="1" ht="13.5" customHeight="1" x14ac:dyDescent="0.2">
      <c r="B30" s="37"/>
      <c r="C30" s="38"/>
      <c r="D30" s="38"/>
      <c r="E30" s="38"/>
      <c r="F30" s="38"/>
      <c r="G30" s="38"/>
      <c r="H30" s="38"/>
      <c r="I30" s="38"/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8" thickBot="1" x14ac:dyDescent="0.25">
      <c r="B31" s="94" t="s">
        <v>12</v>
      </c>
      <c r="C31" s="95"/>
      <c r="D31" s="95"/>
      <c r="E31" s="95"/>
      <c r="F31" s="95"/>
      <c r="G31" s="95"/>
      <c r="H31" s="95"/>
      <c r="I31" s="95"/>
      <c r="J31" s="9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6" spans="2:24" ht="13.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3.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3.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3.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3.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3.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3.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.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3.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3.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3.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3.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.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3.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3.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3.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3.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3.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3.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3.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3.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3.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3.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3.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3.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3.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3.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3.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3.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3.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3.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3.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3.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3.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3.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3.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3.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3.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3.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3.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3.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3.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3.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3.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3.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3.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3.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3.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3.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3.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3.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3.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3.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3.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3.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3.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3.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3.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3.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3.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3.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3.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3.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3.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3.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3.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3.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3.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3.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3.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3.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3.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3.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3.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3.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3.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3.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3.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3.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3.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3.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3.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3.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3.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3.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3.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3.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3.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3.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3.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3.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3.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3.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3.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3.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3.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3.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3.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3.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3.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3.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3.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3.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3.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3.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3.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3.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3.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3.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3.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3.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3.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3.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3.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3.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3.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3.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3.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3.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3.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3.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3.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3.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3.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3.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3.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3.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3.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3.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3.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3.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3.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3.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3.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3.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3.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3.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3.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3.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3.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3.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3.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3.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3.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3.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3.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3.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3.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3.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3.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3.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3.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3.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3.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3.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3.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3.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3.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3.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3.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3.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3.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3.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3.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3.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3.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3.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3.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3.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3.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3.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3.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3.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3.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3.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3.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3.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3.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3.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3.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3.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3.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3.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3.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3.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3.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3.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3.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3.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3.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3.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3.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3.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3.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3.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3.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3.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3.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3.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3.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3.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3.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3.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3.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3.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3.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3.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3.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3.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3.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3.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3.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3.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3.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3.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3.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3.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3.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3.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3.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3.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3.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3.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3.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3.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3.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3.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3.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3.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3.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3.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3.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3.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3.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3.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3.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3.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3.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3.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3.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3.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3.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3.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3.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3.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3.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3.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3.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3.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3.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3.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3.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3.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3.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3.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3.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3.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3.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3.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3.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3.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3.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3.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3.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3.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3.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3.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3.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3.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3.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3.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3.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3.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3.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3.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3.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3.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3.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3.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3.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3.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3.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3.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3.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3.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3.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3.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3.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3.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3.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3.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3.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3.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3.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3.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3.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3.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3.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3.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3.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3.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3.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3.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3.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3.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3.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3.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3.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3.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3.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3.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3.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3.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3.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3.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3.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3.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3.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3.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3.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3.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3.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3.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3.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3.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3.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3.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3.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3.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3.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3.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3.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3.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3.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3.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3.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3.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3.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3.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3.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3.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3.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3.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3.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3.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3.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3.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3.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3.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3.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3.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3.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3.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3.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3.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3.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3.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3.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3.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3.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3.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3.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3.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3.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3.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3.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3.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3.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3.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3.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3.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3.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3.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3.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3.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3.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3.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3.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3.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3.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3.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3.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3.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3.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3.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3.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3.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3.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3.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3.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3.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3.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3.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3.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3.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3.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3.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3.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3.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3.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3.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3.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3.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3.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3.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3.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3.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3.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3.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3.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3.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3.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3.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3.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3.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3.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3.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3.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3.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3.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3.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3.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3.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3.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3.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3.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3.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3.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3.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3.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3.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3.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3.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3.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3.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3.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3.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3.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3.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3.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3.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3.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3.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3.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3.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3.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3.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3.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3.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3.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3.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3.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3.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3.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3.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3.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3.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3.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3.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3.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3.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3.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3.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3.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3.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3.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3.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3.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3.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3.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3.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3.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3.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3.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3.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3.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3.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3.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3.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3.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3.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3.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3.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3.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3.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3.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3.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3.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3.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3.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3.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3.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3.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3.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3.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3.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3.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3.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3.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3.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3.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3.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3.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3.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3.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3.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3.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3.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3.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3.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3.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3.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3.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3.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3.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3.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3.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3.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3.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3.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3.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3.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3.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3.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3.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3.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3.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3.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3.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3.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3.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3.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3.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3.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3.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3.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3.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3.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3.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3.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3.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3.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3.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3.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3.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3.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3.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3.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3.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3.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3.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3.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3.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3.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3.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3.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3.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3.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3.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3.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3.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3.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3.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3.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3.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3.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3.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3.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3.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3.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3.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3.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3.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3.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3.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3.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3.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3.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3.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3.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3.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3.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3.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3.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3.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3.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3.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3.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3.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3.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3.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3.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3.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3.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3.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3.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3.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3.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3.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3.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3.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3.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3.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3.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3.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3.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3.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3.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3.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3.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3.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3.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3.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3.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3.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3.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3.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3.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3.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3.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3.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3.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3.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3.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3.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3.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3.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3.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3.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3.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3.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3.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3.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3.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3.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3.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3.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3.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3.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3.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3.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3.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3.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3.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3.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3.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3.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3.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3.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3.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3.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3.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3.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3.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3.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3.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3.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3.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3.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3.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3.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3.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3.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3.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3.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3.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3.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3.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3.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3.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3.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3.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3.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3.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3.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3.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3.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3.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3.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3.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3.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3.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3.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3.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3.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3.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3.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3.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3.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3.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3.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3.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3.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3.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3.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3.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3.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3.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3.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3.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3.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3.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3.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3.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3.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3.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3.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3.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3.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3.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3.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3.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3.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3.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3.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3.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3.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3.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3.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3.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3.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3.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3.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3.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3.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3.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3.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3.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3.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3.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3.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3.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3.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3.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3.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3.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3.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3.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3.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3.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3.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3.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3.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3.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3.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3.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3.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3.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3.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3.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3.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3.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3.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3.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3.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3.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3.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3.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3.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3.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3.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3.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3.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3.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3.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3.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3.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3.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3.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3.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3.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3.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3.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3.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3.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3.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3.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3.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3.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3.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3.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3.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3.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3.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3.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3.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3.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3.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3.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3.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3.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3.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3.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3.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3.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3.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3.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3.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3.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3.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3.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3.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3.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3.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3.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3.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3.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3.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3.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3.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3.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3.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3.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3.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3.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3.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3.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3.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3.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3.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3.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3.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3.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3.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3.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3.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3.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3.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3.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3.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3.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3.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3.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3.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3.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3.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3.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3.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3.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3.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3.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3.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3.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3.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3.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3.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3.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3.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3.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3.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3.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3.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3.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3.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3.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3.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3.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3.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3.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3.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3.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3.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3.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3.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3.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3.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3.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3.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3.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3.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3.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3.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3.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3.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3.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3.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3.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3.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3.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3.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3.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3.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3.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3.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3.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3.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3.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3.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3.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3.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3.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3.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3.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3.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3.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3.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3.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3.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3.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3.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3.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3.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3.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3.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3.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3.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3.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3.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3.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3.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3.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3.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3.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3.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3.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3.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3.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3.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3.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3.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3.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3.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3.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3.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3.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3.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3.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3.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3.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3.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3.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3.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3.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3.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3.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3.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3.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3.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3.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3.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3.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3.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3.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3.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3.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3.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3.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3.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2:24" ht="13.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2:24" ht="13.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16">
    <mergeCell ref="B31:J31"/>
    <mergeCell ref="I20:J20"/>
    <mergeCell ref="B26:J26"/>
    <mergeCell ref="B24:J24"/>
    <mergeCell ref="B25:J25"/>
    <mergeCell ref="B27:J27"/>
    <mergeCell ref="B2:J2"/>
    <mergeCell ref="B10:J10"/>
    <mergeCell ref="B3:J3"/>
    <mergeCell ref="B19:D19"/>
    <mergeCell ref="B21:J21"/>
    <mergeCell ref="B4:D4"/>
    <mergeCell ref="B6:J6"/>
    <mergeCell ref="G11:H11"/>
    <mergeCell ref="B28:J28"/>
    <mergeCell ref="B20:D20"/>
  </mergeCells>
  <conditionalFormatting sqref="G22">
    <cfRule type="cellIs" dxfId="6" priority="6" operator="lessThan">
      <formula>1</formula>
    </cfRule>
    <cfRule type="cellIs" dxfId="5" priority="7" operator="greaterThan">
      <formula>1</formula>
    </cfRule>
  </conditionalFormatting>
  <conditionalFormatting sqref="G7:G9">
    <cfRule type="cellIs" dxfId="4" priority="2" operator="equal">
      <formula>"Yes"</formula>
    </cfRule>
    <cfRule type="cellIs" dxfId="3" priority="3" operator="equal">
      <formula>"No"</formula>
    </cfRule>
  </conditionalFormatting>
  <conditionalFormatting sqref="E22">
    <cfRule type="cellIs" dxfId="2" priority="10" operator="lessThan">
      <formula>$E$5</formula>
    </cfRule>
    <cfRule type="cellIs" dxfId="1" priority="11" operator="greaterThan">
      <formula>$E$5</formula>
    </cfRule>
  </conditionalFormatting>
  <conditionalFormatting sqref="E12:G18">
    <cfRule type="cellIs" dxfId="0" priority="12" operator="lessThan">
      <formula>$AA$4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319E-9CE0-4A4E-A5EA-1886CF17E57E}">
  <dimension ref="A1:E44"/>
  <sheetViews>
    <sheetView showGridLines="0" workbookViewId="0"/>
  </sheetViews>
  <sheetFormatPr baseColWidth="10" defaultRowHeight="15" x14ac:dyDescent="0.2"/>
  <cols>
    <col min="1" max="16384" width="10.83203125" style="44"/>
  </cols>
  <sheetData>
    <row r="1" spans="1:1" x14ac:dyDescent="0.2">
      <c r="A1" s="44" t="s">
        <v>13</v>
      </c>
    </row>
    <row r="2" spans="1:1" x14ac:dyDescent="0.2">
      <c r="A2" s="44" t="s">
        <v>14</v>
      </c>
    </row>
    <row r="3" spans="1:1" x14ac:dyDescent="0.2">
      <c r="A3" s="44" t="s">
        <v>15</v>
      </c>
    </row>
    <row r="4" spans="1:1" x14ac:dyDescent="0.2">
      <c r="A4" s="44" t="s">
        <v>16</v>
      </c>
    </row>
    <row r="5" spans="1:1" x14ac:dyDescent="0.2">
      <c r="A5" s="44" t="s">
        <v>17</v>
      </c>
    </row>
    <row r="6" spans="1:1" x14ac:dyDescent="0.2">
      <c r="A6" s="44" t="s">
        <v>18</v>
      </c>
    </row>
    <row r="7" spans="1:1" x14ac:dyDescent="0.2">
      <c r="A7" s="44" t="s">
        <v>19</v>
      </c>
    </row>
    <row r="8" spans="1:1" x14ac:dyDescent="0.2">
      <c r="A8" s="44" t="s">
        <v>16</v>
      </c>
    </row>
    <row r="9" spans="1:1" x14ac:dyDescent="0.2">
      <c r="A9" s="44" t="s">
        <v>20</v>
      </c>
    </row>
    <row r="10" spans="1:1" x14ac:dyDescent="0.2">
      <c r="A10" s="44" t="s">
        <v>21</v>
      </c>
    </row>
    <row r="11" spans="1:1" x14ac:dyDescent="0.2">
      <c r="A11" s="44" t="s">
        <v>22</v>
      </c>
    </row>
    <row r="12" spans="1:1" x14ac:dyDescent="0.2">
      <c r="A12" s="44" t="s">
        <v>19</v>
      </c>
    </row>
    <row r="13" spans="1:1" x14ac:dyDescent="0.2">
      <c r="A13" s="44" t="s">
        <v>16</v>
      </c>
    </row>
    <row r="14" spans="1:1" x14ac:dyDescent="0.2">
      <c r="A14" s="44" t="s">
        <v>17</v>
      </c>
    </row>
    <row r="15" spans="1:1" x14ac:dyDescent="0.2">
      <c r="A15" s="44" t="s">
        <v>23</v>
      </c>
    </row>
    <row r="16" spans="1:1" x14ac:dyDescent="0.2">
      <c r="A16" s="44" t="s">
        <v>19</v>
      </c>
    </row>
    <row r="17" spans="1:5" x14ac:dyDescent="0.2">
      <c r="A17" s="44" t="s">
        <v>16</v>
      </c>
    </row>
    <row r="18" spans="1:5" x14ac:dyDescent="0.2">
      <c r="A18" s="44" t="s">
        <v>20</v>
      </c>
    </row>
    <row r="19" spans="1:5" x14ac:dyDescent="0.2">
      <c r="A19" s="44" t="s">
        <v>24</v>
      </c>
    </row>
    <row r="20" spans="1:5" x14ac:dyDescent="0.2">
      <c r="A20" s="44" t="s">
        <v>25</v>
      </c>
    </row>
    <row r="21" spans="1:5" x14ac:dyDescent="0.2">
      <c r="A21" s="44" t="s">
        <v>26</v>
      </c>
    </row>
    <row r="22" spans="1:5" x14ac:dyDescent="0.2">
      <c r="A22" s="44" t="s">
        <v>27</v>
      </c>
    </row>
    <row r="23" spans="1:5" x14ac:dyDescent="0.2">
      <c r="A23" s="44" t="s">
        <v>28</v>
      </c>
    </row>
    <row r="24" spans="1:5" x14ac:dyDescent="0.2">
      <c r="A24" s="44" t="s">
        <v>29</v>
      </c>
    </row>
    <row r="25" spans="1:5" x14ac:dyDescent="0.2">
      <c r="A25" s="44" t="s">
        <v>30</v>
      </c>
    </row>
    <row r="26" spans="1:5" x14ac:dyDescent="0.2">
      <c r="A26" s="45" t="s">
        <v>47</v>
      </c>
      <c r="B26" s="45"/>
      <c r="C26" s="45"/>
      <c r="D26" s="45"/>
      <c r="E26" s="46"/>
    </row>
    <row r="27" spans="1:5" x14ac:dyDescent="0.2">
      <c r="A27" s="45" t="s">
        <v>48</v>
      </c>
      <c r="B27" s="45"/>
      <c r="C27" s="45"/>
      <c r="D27" s="45"/>
      <c r="E27" s="46"/>
    </row>
    <row r="28" spans="1:5" x14ac:dyDescent="0.2">
      <c r="A28" s="46" t="s">
        <v>31</v>
      </c>
      <c r="B28" s="46"/>
      <c r="C28" s="46"/>
      <c r="D28" s="46"/>
      <c r="E28" s="46"/>
    </row>
    <row r="29" spans="1:5" x14ac:dyDescent="0.2">
      <c r="A29" s="44" t="s">
        <v>32</v>
      </c>
    </row>
    <row r="30" spans="1:5" x14ac:dyDescent="0.2">
      <c r="C30" s="44" t="s">
        <v>33</v>
      </c>
    </row>
    <row r="31" spans="1:5" x14ac:dyDescent="0.2">
      <c r="C31" s="44" t="s">
        <v>34</v>
      </c>
    </row>
    <row r="32" spans="1:5" x14ac:dyDescent="0.2">
      <c r="C32" s="44" t="s">
        <v>35</v>
      </c>
    </row>
    <row r="33" spans="1:3" x14ac:dyDescent="0.2">
      <c r="C33" s="44" t="s">
        <v>36</v>
      </c>
    </row>
    <row r="34" spans="1:3" x14ac:dyDescent="0.2">
      <c r="C34" s="44" t="s">
        <v>37</v>
      </c>
    </row>
    <row r="36" spans="1:3" x14ac:dyDescent="0.2">
      <c r="C36" s="44" t="s">
        <v>38</v>
      </c>
    </row>
    <row r="37" spans="1:3" x14ac:dyDescent="0.2">
      <c r="C37" s="44" t="s">
        <v>39</v>
      </c>
    </row>
    <row r="38" spans="1:3" x14ac:dyDescent="0.2">
      <c r="C38" s="44" t="s">
        <v>40</v>
      </c>
    </row>
    <row r="39" spans="1:3" x14ac:dyDescent="0.2">
      <c r="A39" s="44" t="s">
        <v>41</v>
      </c>
    </row>
    <row r="40" spans="1:3" x14ac:dyDescent="0.2">
      <c r="A40" s="44" t="s">
        <v>42</v>
      </c>
    </row>
    <row r="41" spans="1:3" x14ac:dyDescent="0.2">
      <c r="A41" s="44" t="s">
        <v>43</v>
      </c>
    </row>
    <row r="42" spans="1:3" x14ac:dyDescent="0.2">
      <c r="A42" s="44" t="s">
        <v>44</v>
      </c>
    </row>
    <row r="43" spans="1:3" x14ac:dyDescent="0.2">
      <c r="A43" s="44" t="s">
        <v>45</v>
      </c>
    </row>
    <row r="44" spans="1:3" x14ac:dyDescent="0.2">
      <c r="A44" s="44" t="s">
        <v>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 DCA Calc</vt:lpstr>
      <vt:lpstr>Example for settings.analyzer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Hernandez</cp:lastModifiedBy>
  <dcterms:created xsi:type="dcterms:W3CDTF">2018-04-23T03:32:18Z</dcterms:created>
  <dcterms:modified xsi:type="dcterms:W3CDTF">2018-05-12T02:19:01Z</dcterms:modified>
</cp:coreProperties>
</file>