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llads\OneDrive\Skrivebord\"/>
    </mc:Choice>
  </mc:AlternateContent>
  <xr:revisionPtr revIDLastSave="0" documentId="13_ncr:1_{AE99DF94-8500-44CF-89CF-9B1E48BAE4A6}" xr6:coauthVersionLast="47" xr6:coauthVersionMax="47" xr10:uidLastSave="{00000000-0000-0000-0000-000000000000}"/>
  <bookViews>
    <workbookView xWindow="-28920" yWindow="-120" windowWidth="29040" windowHeight="15840" xr2:uid="{47279183-E80D-44A4-8AAD-10440F716735}"/>
  </bookViews>
  <sheets>
    <sheet name="P Fabers gade Forslag 2a_REV 3a" sheetId="5" r:id="rId1"/>
    <sheet name="P- Fabers gade Forslag 2a_REV 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1" i="5" l="1"/>
  <c r="E102" i="5"/>
  <c r="E104" i="5" s="1"/>
  <c r="H99" i="5"/>
  <c r="H101" i="5" s="1"/>
  <c r="G17" i="5"/>
  <c r="H17" i="5" s="1"/>
  <c r="O17" i="5" s="1"/>
  <c r="N89" i="5"/>
  <c r="O89" i="5" s="1"/>
  <c r="Q88" i="5" s="1"/>
  <c r="N86" i="5"/>
  <c r="O86" i="5" s="1"/>
  <c r="N85" i="5"/>
  <c r="O85" i="5" s="1"/>
  <c r="N84" i="5"/>
  <c r="O84" i="5" s="1"/>
  <c r="N83" i="5"/>
  <c r="O83" i="5" s="1"/>
  <c r="N82" i="5"/>
  <c r="O82" i="5" s="1"/>
  <c r="N81" i="5"/>
  <c r="O81" i="5" s="1"/>
  <c r="N80" i="5"/>
  <c r="O80" i="5" s="1"/>
  <c r="N79" i="5"/>
  <c r="O79" i="5" s="1"/>
  <c r="N78" i="5"/>
  <c r="O78" i="5" s="1"/>
  <c r="N77" i="5"/>
  <c r="O77" i="5" s="1"/>
  <c r="N76" i="5"/>
  <c r="O76" i="5" s="1"/>
  <c r="N75" i="5"/>
  <c r="O75" i="5" s="1"/>
  <c r="N72" i="5"/>
  <c r="O72" i="5" s="1"/>
  <c r="N71" i="5"/>
  <c r="O71" i="5" s="1"/>
  <c r="N70" i="5"/>
  <c r="O70" i="5" s="1"/>
  <c r="N69" i="5"/>
  <c r="O69" i="5" s="1"/>
  <c r="N68" i="5"/>
  <c r="O68" i="5" s="1"/>
  <c r="N67" i="5"/>
  <c r="O67" i="5" s="1"/>
  <c r="N64" i="5"/>
  <c r="O64" i="5" s="1"/>
  <c r="N63" i="5"/>
  <c r="O63" i="5" s="1"/>
  <c r="N62" i="5"/>
  <c r="O62" i="5" s="1"/>
  <c r="N61" i="5"/>
  <c r="O61" i="5" s="1"/>
  <c r="N60" i="5"/>
  <c r="O60" i="5" s="1"/>
  <c r="H56" i="5"/>
  <c r="O56" i="5" s="1"/>
  <c r="K55" i="5"/>
  <c r="O55" i="5" s="1"/>
  <c r="K54" i="5"/>
  <c r="O54" i="5" s="1"/>
  <c r="K53" i="5"/>
  <c r="O53" i="5" s="1"/>
  <c r="H52" i="5"/>
  <c r="O52" i="5" s="1"/>
  <c r="K51" i="5"/>
  <c r="O51" i="5" s="1"/>
  <c r="H50" i="5"/>
  <c r="O50" i="5" s="1"/>
  <c r="I47" i="5"/>
  <c r="I46" i="5"/>
  <c r="I45" i="5"/>
  <c r="I44" i="5"/>
  <c r="I43" i="5"/>
  <c r="I42" i="5"/>
  <c r="H43" i="5"/>
  <c r="O43" i="5" s="1"/>
  <c r="H44" i="5"/>
  <c r="O44" i="5" s="1"/>
  <c r="H45" i="5"/>
  <c r="O45" i="5" s="1"/>
  <c r="H46" i="5"/>
  <c r="O46" i="5" s="1"/>
  <c r="H47" i="5"/>
  <c r="O47" i="5" s="1"/>
  <c r="H42" i="5"/>
  <c r="O42" i="5" s="1"/>
  <c r="K37" i="5"/>
  <c r="O37" i="5" s="1"/>
  <c r="I38" i="5"/>
  <c r="I27" i="5"/>
  <c r="I28" i="5"/>
  <c r="I29" i="5"/>
  <c r="I30" i="5"/>
  <c r="I31" i="5"/>
  <c r="I32" i="5"/>
  <c r="I33" i="5"/>
  <c r="I34" i="5"/>
  <c r="I35" i="5"/>
  <c r="I36" i="5"/>
  <c r="I26" i="5"/>
  <c r="H27" i="5"/>
  <c r="O27" i="5" s="1"/>
  <c r="H28" i="5"/>
  <c r="O28" i="5" s="1"/>
  <c r="H29" i="5"/>
  <c r="O29" i="5" s="1"/>
  <c r="H30" i="5"/>
  <c r="O30" i="5" s="1"/>
  <c r="H31" i="5"/>
  <c r="O31" i="5" s="1"/>
  <c r="H32" i="5"/>
  <c r="O32" i="5" s="1"/>
  <c r="H33" i="5"/>
  <c r="O33" i="5" s="1"/>
  <c r="H34" i="5"/>
  <c r="O34" i="5" s="1"/>
  <c r="H35" i="5"/>
  <c r="O35" i="5" s="1"/>
  <c r="H36" i="5"/>
  <c r="O36" i="5" s="1"/>
  <c r="H38" i="5"/>
  <c r="O38" i="5" s="1"/>
  <c r="H26" i="5"/>
  <c r="O26" i="5" s="1"/>
  <c r="G18" i="5"/>
  <c r="H18" i="5" s="1"/>
  <c r="O18" i="5" s="1"/>
  <c r="G19" i="5"/>
  <c r="H19" i="5" s="1"/>
  <c r="O19" i="5" s="1"/>
  <c r="G20" i="5"/>
  <c r="H20" i="5" s="1"/>
  <c r="O20" i="5" s="1"/>
  <c r="G21" i="5"/>
  <c r="H21" i="5" s="1"/>
  <c r="O21" i="5" s="1"/>
  <c r="G22" i="5"/>
  <c r="G23" i="5"/>
  <c r="H23" i="5" s="1"/>
  <c r="O23" i="5" s="1"/>
  <c r="H22" i="5"/>
  <c r="O22" i="5" s="1"/>
  <c r="O13" i="5"/>
  <c r="H12" i="5"/>
  <c r="O12" i="5" s="1"/>
  <c r="O9" i="5"/>
  <c r="H11" i="5"/>
  <c r="O11" i="5" s="1"/>
  <c r="N10" i="5"/>
  <c r="O10" i="5" s="1"/>
  <c r="J87" i="4"/>
  <c r="L86" i="4" s="1"/>
  <c r="H84" i="4"/>
  <c r="J84" i="4" s="1"/>
  <c r="J83" i="4"/>
  <c r="J82" i="4"/>
  <c r="J81" i="4"/>
  <c r="J80" i="4"/>
  <c r="J79" i="4"/>
  <c r="J78" i="4"/>
  <c r="J77" i="4"/>
  <c r="J76" i="4"/>
  <c r="J75" i="4"/>
  <c r="J74" i="4"/>
  <c r="J73" i="4"/>
  <c r="J70" i="4"/>
  <c r="J69" i="4"/>
  <c r="J68" i="4"/>
  <c r="J67" i="4"/>
  <c r="J66" i="4"/>
  <c r="J65" i="4"/>
  <c r="J62" i="4"/>
  <c r="J61" i="4"/>
  <c r="J60" i="4"/>
  <c r="J59" i="4"/>
  <c r="J58" i="4"/>
  <c r="H54" i="4"/>
  <c r="J54" i="4" s="1"/>
  <c r="J53" i="4"/>
  <c r="J52" i="4"/>
  <c r="J51" i="4"/>
  <c r="H50" i="4"/>
  <c r="J50" i="4" s="1"/>
  <c r="J49" i="4"/>
  <c r="H48" i="4"/>
  <c r="J48" i="4" s="1"/>
  <c r="H45" i="4"/>
  <c r="J45" i="4" s="1"/>
  <c r="H44" i="4"/>
  <c r="J44" i="4" s="1"/>
  <c r="H43" i="4"/>
  <c r="J43" i="4" s="1"/>
  <c r="H42" i="4"/>
  <c r="J42" i="4" s="1"/>
  <c r="H41" i="4"/>
  <c r="J41" i="4" s="1"/>
  <c r="H40" i="4"/>
  <c r="J40" i="4" s="1"/>
  <c r="H36" i="4"/>
  <c r="J36" i="4" s="1"/>
  <c r="H35" i="4"/>
  <c r="J35" i="4" s="1"/>
  <c r="H34" i="4"/>
  <c r="J34" i="4" s="1"/>
  <c r="H33" i="4"/>
  <c r="J33" i="4" s="1"/>
  <c r="H32" i="4"/>
  <c r="J32" i="4" s="1"/>
  <c r="H31" i="4"/>
  <c r="J31" i="4" s="1"/>
  <c r="H30" i="4"/>
  <c r="J30" i="4" s="1"/>
  <c r="H29" i="4"/>
  <c r="J29" i="4" s="1"/>
  <c r="H28" i="4"/>
  <c r="J28" i="4" s="1"/>
  <c r="H27" i="4"/>
  <c r="J27" i="4" s="1"/>
  <c r="H26" i="4"/>
  <c r="J26" i="4" s="1"/>
  <c r="H25" i="4"/>
  <c r="J25" i="4" s="1"/>
  <c r="H24" i="4"/>
  <c r="J24" i="4" s="1"/>
  <c r="H21" i="4"/>
  <c r="J21" i="4" s="1"/>
  <c r="H20" i="4"/>
  <c r="J20" i="4" s="1"/>
  <c r="H19" i="4"/>
  <c r="J19" i="4" s="1"/>
  <c r="H18" i="4"/>
  <c r="J18" i="4" s="1"/>
  <c r="H17" i="4"/>
  <c r="J17" i="4" s="1"/>
  <c r="H16" i="4"/>
  <c r="J16" i="4" s="1"/>
  <c r="H15" i="4"/>
  <c r="J15" i="4" s="1"/>
  <c r="J11" i="4"/>
  <c r="J10" i="4"/>
  <c r="J9" i="4"/>
  <c r="J8" i="4"/>
  <c r="J7" i="4"/>
  <c r="K101" i="5" l="1"/>
  <c r="H102" i="5"/>
  <c r="K102" i="5"/>
  <c r="N102" i="5"/>
  <c r="N104" i="5"/>
  <c r="Q25" i="5"/>
  <c r="H104" i="5"/>
  <c r="Q8" i="5"/>
  <c r="Q74" i="5"/>
  <c r="Q49" i="5"/>
  <c r="Q66" i="5"/>
  <c r="Q41" i="5"/>
  <c r="Q16" i="5"/>
  <c r="Q59" i="5"/>
  <c r="L57" i="4"/>
  <c r="L47" i="4"/>
  <c r="L6" i="4"/>
  <c r="L64" i="4"/>
  <c r="L39" i="4"/>
  <c r="L72" i="4"/>
  <c r="L14" i="4"/>
  <c r="L23" i="4"/>
  <c r="K104" i="5" l="1"/>
  <c r="N112" i="5"/>
  <c r="N110" i="5"/>
  <c r="Q92" i="5"/>
  <c r="Q93" i="5" s="1"/>
  <c r="Q94" i="5" s="1"/>
  <c r="L90" i="4"/>
  <c r="L91" i="4" s="1"/>
  <c r="L92" i="4" s="1"/>
  <c r="H106" i="5" l="1"/>
  <c r="N106" i="5"/>
  <c r="N113" i="5"/>
  <c r="K106" i="5"/>
</calcChain>
</file>

<file path=xl/sharedStrings.xml><?xml version="1.0" encoding="utf-8"?>
<sst xmlns="http://schemas.openxmlformats.org/spreadsheetml/2006/main" count="332" uniqueCount="116">
  <si>
    <t>FAG</t>
  </si>
  <si>
    <t>Timer/Antal</t>
  </si>
  <si>
    <t>Takst</t>
  </si>
  <si>
    <t>Materialer</t>
  </si>
  <si>
    <t>Kostpris</t>
  </si>
  <si>
    <t>Påslag</t>
  </si>
  <si>
    <t>Tilbud</t>
  </si>
  <si>
    <t>Projekt:</t>
  </si>
  <si>
    <t>Bnord</t>
  </si>
  <si>
    <t>Affald</t>
  </si>
  <si>
    <t>HC</t>
  </si>
  <si>
    <t>Slutrengøring</t>
  </si>
  <si>
    <t>Rengøring af trapper, 4 gange</t>
  </si>
  <si>
    <t>Parkering</t>
  </si>
  <si>
    <t>Projektledelse og administration</t>
  </si>
  <si>
    <t>Nedrivning</t>
  </si>
  <si>
    <t>Nedrivning af loft og rørkasse i loft</t>
  </si>
  <si>
    <t>Nedrivning af brusevæg, stål og glasbyggesten</t>
  </si>
  <si>
    <t>Nedrivning af rørkasse</t>
  </si>
  <si>
    <t>Nedbankning af fliser på væg</t>
  </si>
  <si>
    <t>Nedtagning af alt inventar på badeværelset</t>
  </si>
  <si>
    <t>Opbankning af gulv og fjernelse af gammel gulvvarme</t>
  </si>
  <si>
    <t>Det forudsættes at der er toilet i ejendommen som vi kan benytte</t>
  </si>
  <si>
    <t>Murer</t>
  </si>
  <si>
    <t>Ombygning af niche ved VM og TT til shampoohylde, gasbeton</t>
  </si>
  <si>
    <t xml:space="preserve">Påfyldning af 4-kant så brusenichen bliver regulær, gasbeton </t>
  </si>
  <si>
    <t>Lukning af gennemstøbning mod kælder og evt. rørføreing</t>
  </si>
  <si>
    <t>Nedrivning af brystning under vindue så vi kan få mere plads</t>
  </si>
  <si>
    <t>Opretning af vinduesfalse når brystning fjernes</t>
  </si>
  <si>
    <t>Udlægning af armeringsnet og støbning af gulv</t>
  </si>
  <si>
    <t>Opsætning af fliser i bruseniche</t>
  </si>
  <si>
    <t>Indkøb af fliser, klinker og sokkelklinker (Afsat beløb 6.000 Kr)</t>
  </si>
  <si>
    <t>Vådrums membran</t>
  </si>
  <si>
    <t>Fugning af hårde og bløde fuger</t>
  </si>
  <si>
    <t>Opsætning af sokkelklinker og gulvklinker (7,5 m2+20%) og (12 lbm+20%)</t>
  </si>
  <si>
    <t>Opretning af vægge med puds</t>
  </si>
  <si>
    <t>Det forudsætes at gulv under fliser er et støbt gulv.</t>
  </si>
  <si>
    <t>Tømrer</t>
  </si>
  <si>
    <t>Opsætning af ny rørkasse omkring faldstamme</t>
  </si>
  <si>
    <t>Opsætning af nyt nedhængt gipsloft</t>
  </si>
  <si>
    <t>Nye indfatninger på inderside af dør</t>
  </si>
  <si>
    <t>Ny vinduesplade i vindue og nye indfatninger</t>
  </si>
  <si>
    <t>Snedker</t>
  </si>
  <si>
    <t>Ny isoleret brystningsvæg</t>
  </si>
  <si>
    <t>Opsætning af cisternestativ med topplade i gips</t>
  </si>
  <si>
    <t>IKEA</t>
  </si>
  <si>
    <t>VVS</t>
  </si>
  <si>
    <t>Demontering af eks. Installationer, opsætning af byggevand</t>
  </si>
  <si>
    <t>Det forudsættes at VM og TT genbruges</t>
  </si>
  <si>
    <t>Flytning af faldstamme og stigestrenge ind til væg</t>
  </si>
  <si>
    <t>Nedtagning og afpropning af radiator i badeværelset</t>
  </si>
  <si>
    <t>Fliser i Shampoohylde</t>
  </si>
  <si>
    <t>EL</t>
  </si>
  <si>
    <t>Maler</t>
  </si>
  <si>
    <t>Sanitet</t>
  </si>
  <si>
    <t>Montage af sanitet, VM og TT</t>
  </si>
  <si>
    <t>Opsætning af spejl</t>
  </si>
  <si>
    <t>Demontage af el installationer i badeværelse</t>
  </si>
  <si>
    <t>Opsætning af 4 spots i loft</t>
  </si>
  <si>
    <t>El dåse til lys bag spejl</t>
  </si>
  <si>
    <t>El dåser 2 stk. til VM og TT</t>
  </si>
  <si>
    <t>Afbryder til ventilator</t>
  </si>
  <si>
    <t>Afbryder til lys i loft og lys i spejl</t>
  </si>
  <si>
    <t>EL - gulvvarme som slange med regulator</t>
  </si>
  <si>
    <t>Opsætning af stikkontakter ved vask 2 x 2 stk.</t>
  </si>
  <si>
    <t>Ny ventilator placeret i vindue (Flyttes til loft hvis muligt)</t>
  </si>
  <si>
    <t>Opsætning af stikkontakter ved vask 1 x 2 stk. ved vindueskarm</t>
  </si>
  <si>
    <t>Indkøb af bundprop til vask 2. stk. (Afsat beløb 2 stk. 500 kr. pr. stk.)</t>
  </si>
  <si>
    <t>Toilet inkl. toiletsæde (Afsat beløb 2.200 kr.)</t>
  </si>
  <si>
    <t>Skyllepanel til toilet (Afsat beløb 500 kr.)</t>
  </si>
  <si>
    <t>Bruser, brusestang og brusearmatur (Afsat beløb 5.500 kr.)</t>
  </si>
  <si>
    <t>Spartling, filtning og maling af vægge og lofter i hvid</t>
  </si>
  <si>
    <t>Maling af vindueslysning og paneler og indfatninger ved dør</t>
  </si>
  <si>
    <t>Selve vinduet males ikke</t>
  </si>
  <si>
    <t>Pris ekskl. moms =</t>
  </si>
  <si>
    <t>Moms =</t>
  </si>
  <si>
    <t>Pris inkl. moms =</t>
  </si>
  <si>
    <t>Pris EL-Entreprisen</t>
  </si>
  <si>
    <t>Indkøb af spejl med lys (Afsat beløb 1.500 kr.)</t>
  </si>
  <si>
    <t>Blandingsbatteri til 2 stk. til vaske (Afsat beløb 1.200 kr. pr. stk.)</t>
  </si>
  <si>
    <t>Opmuring af 1 gasbeton vinger ved VM og TT</t>
  </si>
  <si>
    <t>Indkøb af skab over toilet cisterne inkl fragt</t>
  </si>
  <si>
    <t>Fronter, tilsætninger og låger fra &amp;Shufl</t>
  </si>
  <si>
    <t>Indkøb af badeværelsesmøbeler og hængsler  inkl. fragt</t>
  </si>
  <si>
    <t>Indkøb og montage af bordplade med 2 vaske</t>
  </si>
  <si>
    <t>Krone</t>
  </si>
  <si>
    <t>Samling og opsætning af badeværelsesmøbler ved vaske og VM og TT</t>
  </si>
  <si>
    <t>Montage af fronter fra &amp;Shufl</t>
  </si>
  <si>
    <t>&amp;Shufl</t>
  </si>
  <si>
    <t>Samling og tilpasning af 2 X 50 cm skabe over toilet cisterne</t>
  </si>
  <si>
    <t>Tilbud - Peter Fabers gade 7, Stuen - FORSLAG 2a</t>
  </si>
  <si>
    <t>Indkøb og installation af elektrisk vinduesåbner</t>
  </si>
  <si>
    <t xml:space="preserve"> -800 på gulvvarme ift. tilbud</t>
  </si>
  <si>
    <t>Pris Heine 45.000</t>
  </si>
  <si>
    <t>Nyt Unidrain, vand-  og afløbsinstallationer samt cisterne til hængetoilet</t>
  </si>
  <si>
    <t>08.06.2025 - Byggeselskabet Nord ApS.</t>
  </si>
  <si>
    <t>Admin</t>
  </si>
  <si>
    <t xml:space="preserve">  Egen produktion</t>
  </si>
  <si>
    <t xml:space="preserve">  Materialer</t>
  </si>
  <si>
    <t xml:space="preserve">  Underentreprenør</t>
  </si>
  <si>
    <t>Timer</t>
  </si>
  <si>
    <t>Salgspris</t>
  </si>
  <si>
    <t>UE</t>
  </si>
  <si>
    <t>Fag</t>
  </si>
  <si>
    <t>Projekteret dækning</t>
  </si>
  <si>
    <t>Egenproduktion</t>
  </si>
  <si>
    <t>Underentreprenør</t>
  </si>
  <si>
    <t>Timer=</t>
  </si>
  <si>
    <t>Kost timetakst=</t>
  </si>
  <si>
    <t>Kostpris=</t>
  </si>
  <si>
    <t>Salgspris=</t>
  </si>
  <si>
    <t xml:space="preserve">Tilbudssum = </t>
  </si>
  <si>
    <t xml:space="preserve">Fortjenelste = </t>
  </si>
  <si>
    <t xml:space="preserve">Dækningsgrad = </t>
  </si>
  <si>
    <t>Andel af udgifter kostpris</t>
  </si>
  <si>
    <t>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</si>
</sst>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 vertical="center"/>
    </xf>
    <xf numFmtId="3" fontId="0" fillId="0" borderId="0" xfId="0" quotePrefix="1" applyNumberFormat="1" applyAlignment="1">
      <alignment horizontal="center" vertical="center"/>
    </xf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3" fontId="2" fillId="0" borderId="2" xfId="0" applyNumberFormat="1" applyFont="1" applyBorder="1"/>
    <xf numFmtId="0" fontId="6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4" fontId="8" fillId="6" borderId="1" xfId="0" applyNumberFormat="1" applyFont="1" applyFill="1" applyBorder="1" applyAlignment="1">
      <alignment horizontal="center" vertical="center"/>
    </xf>
    <xf numFmtId="3" fontId="7" fillId="4" borderId="3" xfId="0" applyNumberFormat="1" applyFont="1" applyFill="1" applyBorder="1" applyAlignment="1">
      <alignment horizontal="center"/>
    </xf>
    <xf numFmtId="3" fontId="5" fillId="4" borderId="7" xfId="0" applyNumberFormat="1" applyFont="1" applyFill="1" applyBorder="1" applyAlignment="1">
      <alignment horizontal="center"/>
    </xf>
    <xf numFmtId="3" fontId="0" fillId="5" borderId="6" xfId="0" applyNumberFormat="1" applyFill="1" applyBorder="1" applyAlignment="1">
      <alignment horizontal="center"/>
    </xf>
    <xf numFmtId="3" fontId="8" fillId="5" borderId="8" xfId="0" applyNumberFormat="1" applyFont="1" applyFill="1" applyBorder="1" applyAlignment="1">
      <alignment horizontal="center"/>
    </xf>
    <xf numFmtId="3" fontId="2" fillId="6" borderId="5" xfId="0" applyNumberFormat="1" applyFont="1" applyFill="1" applyBorder="1" applyAlignment="1">
      <alignment horizontal="left"/>
    </xf>
    <xf numFmtId="3" fontId="8" fillId="6" borderId="1" xfId="0" applyNumberFormat="1" applyFont="1" applyFill="1" applyBorder="1" applyAlignment="1">
      <alignment horizontal="center"/>
    </xf>
    <xf numFmtId="3" fontId="0" fillId="6" borderId="6" xfId="0" applyNumberFormat="1" applyFill="1" applyBorder="1" applyAlignment="1">
      <alignment horizontal="center"/>
    </xf>
    <xf numFmtId="3" fontId="8" fillId="6" borderId="8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2" fillId="4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0" fontId="2" fillId="5" borderId="0" xfId="0" applyFont="1" applyFill="1" applyAlignment="1">
      <alignment horizontal="left"/>
    </xf>
    <xf numFmtId="0" fontId="0" fillId="5" borderId="0" xfId="0" applyFill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right"/>
    </xf>
    <xf numFmtId="3" fontId="0" fillId="7" borderId="0" xfId="0" applyNumberFormat="1" applyFill="1" applyAlignment="1">
      <alignment horizontal="center"/>
    </xf>
    <xf numFmtId="3" fontId="0" fillId="7" borderId="10" xfId="0" applyNumberFormat="1" applyFill="1" applyBorder="1" applyAlignment="1">
      <alignment horizontal="center"/>
    </xf>
    <xf numFmtId="0" fontId="0" fillId="5" borderId="0" xfId="0" applyFill="1" applyAlignment="1">
      <alignment horizontal="right"/>
    </xf>
    <xf numFmtId="3" fontId="0" fillId="5" borderId="0" xfId="0" applyNumberFormat="1" applyFill="1" applyAlignment="1">
      <alignment horizontal="center"/>
    </xf>
    <xf numFmtId="0" fontId="0" fillId="8" borderId="0" xfId="0" applyFill="1" applyAlignment="1">
      <alignment horizontal="right"/>
    </xf>
    <xf numFmtId="3" fontId="0" fillId="8" borderId="0" xfId="0" applyNumberFormat="1" applyFill="1" applyAlignment="1">
      <alignment horizontal="center"/>
    </xf>
    <xf numFmtId="3" fontId="0" fillId="4" borderId="2" xfId="0" applyNumberFormat="1" applyFill="1" applyBorder="1" applyAlignment="1">
      <alignment horizontal="center"/>
    </xf>
    <xf numFmtId="3" fontId="0" fillId="7" borderId="2" xfId="0" applyNumberFormat="1" applyFill="1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3" fontId="0" fillId="8" borderId="2" xfId="0" applyNumberFormat="1" applyFill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9" fontId="2" fillId="0" borderId="9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4" fontId="2" fillId="0" borderId="9" xfId="0" applyNumberFormat="1" applyFont="1" applyBorder="1" applyAlignment="1">
      <alignment horizontal="center"/>
    </xf>
    <xf numFmtId="0" fontId="2" fillId="7" borderId="4" xfId="0" applyFont="1" applyFill="1" applyBorder="1" applyAlignment="1">
      <alignment horizontal="left"/>
    </xf>
    <xf numFmtId="0" fontId="0" fillId="7" borderId="5" xfId="0" applyFill="1" applyBorder="1" applyAlignment="1">
      <alignment horizontal="center"/>
    </xf>
    <xf numFmtId="3" fontId="0" fillId="7" borderId="6" xfId="0" applyNumberForma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4" fontId="8" fillId="7" borderId="1" xfId="0" applyNumberFormat="1" applyFont="1" applyFill="1" applyBorder="1" applyAlignment="1">
      <alignment horizontal="center"/>
    </xf>
    <xf numFmtId="3" fontId="8" fillId="7" borderId="8" xfId="0" applyNumberFormat="1" applyFont="1" applyFill="1" applyBorder="1" applyAlignment="1">
      <alignment horizontal="center"/>
    </xf>
    <xf numFmtId="3" fontId="2" fillId="5" borderId="4" xfId="0" applyNumberFormat="1" applyFont="1" applyFill="1" applyBorder="1" applyAlignment="1">
      <alignment horizontal="left"/>
    </xf>
    <xf numFmtId="3" fontId="8" fillId="5" borderId="7" xfId="0" applyNumberFormat="1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 vertical="center"/>
    </xf>
    <xf numFmtId="3" fontId="0" fillId="9" borderId="0" xfId="0" applyNumberFormat="1" applyFill="1" applyAlignment="1">
      <alignment horizontal="center"/>
    </xf>
    <xf numFmtId="3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3" fontId="5" fillId="6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/>
    </xf>
    <xf numFmtId="3" fontId="0" fillId="9" borderId="0" xfId="0" applyNumberFormat="1" applyFill="1"/>
    <xf numFmtId="3" fontId="0" fillId="5" borderId="0" xfId="0" applyNumberFormat="1" applyFill="1"/>
    <xf numFmtId="0" fontId="0" fillId="5" borderId="0" xfId="0" applyFill="1"/>
    <xf numFmtId="3" fontId="0" fillId="6" borderId="0" xfId="0" applyNumberFormat="1" applyFill="1"/>
    <xf numFmtId="0" fontId="0" fillId="6" borderId="0" xfId="0" applyFill="1"/>
    <xf numFmtId="3" fontId="0" fillId="5" borderId="0" xfId="0" quotePrefix="1" applyNumberFormat="1" applyFill="1" applyAlignment="1">
      <alignment horizontal="center" vertical="center"/>
    </xf>
    <xf numFmtId="3" fontId="5" fillId="5" borderId="0" xfId="0" applyNumberFormat="1" applyFont="1" applyFill="1" applyAlignment="1">
      <alignment horizontal="center" vertical="center"/>
    </xf>
    <xf numFmtId="3" fontId="0" fillId="6" borderId="0" xfId="0" quotePrefix="1" applyNumberFormat="1" applyFill="1" applyAlignment="1">
      <alignment horizontal="center" vertical="center"/>
    </xf>
    <xf numFmtId="0" fontId="2" fillId="0" borderId="1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F861-A744-47B6-82AF-FE764863F616}">
  <sheetPr>
    <pageSetUpPr fitToPage="1"/>
  </sheetPr>
  <dimension ref="B3:T113"/>
  <sheetViews>
    <sheetView tabSelected="1" zoomScale="70" zoomScaleNormal="70" workbookViewId="0">
      <selection activeCell="V92" sqref="V92"/>
    </sheetView>
  </sheetViews>
  <sheetFormatPr defaultRowHeight="15" x14ac:dyDescent="0.25"/>
  <cols>
    <col min="1" max="1" width="6.28515625" customWidth="1"/>
    <col min="2" max="2" width="63.5703125" customWidth="1"/>
    <col min="3" max="3" width="3.28515625" customWidth="1"/>
    <col min="4" max="4" width="11.140625" style="6" customWidth="1"/>
    <col min="5" max="5" width="9.140625" style="18"/>
    <col min="6" max="7" width="9.140625" style="6"/>
    <col min="8" max="8" width="9.140625" style="8"/>
    <col min="9" max="9" width="9.140625" style="18"/>
    <col min="11" max="12" width="9.140625" style="18"/>
    <col min="14" max="14" width="12.5703125" style="18" customWidth="1"/>
    <col min="15" max="15" width="11.42578125" style="6" customWidth="1"/>
    <col min="16" max="16" width="3.28515625" style="6" customWidth="1"/>
    <col min="17" max="17" width="13.42578125" style="6" customWidth="1"/>
    <col min="20" max="20" width="18.42578125" customWidth="1"/>
  </cols>
  <sheetData>
    <row r="3" spans="2:17" ht="21" x14ac:dyDescent="0.35">
      <c r="B3" s="1" t="s">
        <v>90</v>
      </c>
    </row>
    <row r="4" spans="2:17" ht="15.75" thickBot="1" x14ac:dyDescent="0.3">
      <c r="B4" t="s">
        <v>95</v>
      </c>
    </row>
    <row r="5" spans="2:17" ht="15.75" thickBot="1" x14ac:dyDescent="0.3">
      <c r="D5" s="61" t="s">
        <v>103</v>
      </c>
      <c r="E5" s="28" t="s">
        <v>96</v>
      </c>
      <c r="F5" s="62" t="s">
        <v>97</v>
      </c>
      <c r="G5" s="63"/>
      <c r="H5" s="64"/>
      <c r="I5" s="68" t="s">
        <v>98</v>
      </c>
      <c r="J5" s="25"/>
      <c r="K5" s="30"/>
      <c r="L5" s="32" t="s">
        <v>99</v>
      </c>
      <c r="M5" s="26"/>
      <c r="N5" s="34"/>
      <c r="O5" s="61" t="s">
        <v>6</v>
      </c>
      <c r="Q5" s="61" t="s">
        <v>6</v>
      </c>
    </row>
    <row r="6" spans="2:17" ht="15.75" thickBot="1" x14ac:dyDescent="0.3">
      <c r="E6" s="29"/>
      <c r="F6" s="65" t="s">
        <v>100</v>
      </c>
      <c r="G6" s="66" t="s">
        <v>2</v>
      </c>
      <c r="H6" s="67" t="s">
        <v>101</v>
      </c>
      <c r="I6" s="69" t="s">
        <v>3</v>
      </c>
      <c r="J6" s="70" t="s">
        <v>5</v>
      </c>
      <c r="K6" s="31" t="s">
        <v>101</v>
      </c>
      <c r="L6" s="33" t="s">
        <v>102</v>
      </c>
      <c r="M6" s="27" t="s">
        <v>5</v>
      </c>
      <c r="N6" s="35" t="s">
        <v>101</v>
      </c>
    </row>
    <row r="8" spans="2:17" ht="18.75" x14ac:dyDescent="0.3">
      <c r="B8" s="7" t="s">
        <v>115</v>
      </c>
      <c r="E8" s="8"/>
      <c r="I8" s="8"/>
      <c r="J8" s="6"/>
      <c r="K8" s="8"/>
      <c r="L8" s="8"/>
      <c r="M8" s="6"/>
      <c r="N8" s="8"/>
      <c r="Q8" s="8">
        <f>SUM(O9:O13)</f>
        <v>16749.5</v>
      </c>
    </row>
    <row r="9" spans="2:17" x14ac:dyDescent="0.25">
      <c r="B9" t="s">
        <v>14</v>
      </c>
      <c r="D9" s="6" t="s">
        <v>8</v>
      </c>
      <c r="E9" s="71">
        <v>6000</v>
      </c>
      <c r="F9" s="39"/>
      <c r="G9" s="39"/>
      <c r="H9" s="46"/>
      <c r="I9" s="49"/>
      <c r="J9" s="41"/>
      <c r="K9" s="49"/>
      <c r="L9" s="72"/>
      <c r="M9" s="73"/>
      <c r="N9" s="72"/>
      <c r="O9" s="8">
        <f>E9+H9+K9+N9</f>
        <v>6000</v>
      </c>
    </row>
    <row r="10" spans="2:17" x14ac:dyDescent="0.25">
      <c r="B10" t="s">
        <v>9</v>
      </c>
      <c r="D10" s="6" t="s">
        <v>10</v>
      </c>
      <c r="E10" s="71"/>
      <c r="F10" s="39"/>
      <c r="G10" s="39"/>
      <c r="H10" s="46"/>
      <c r="I10" s="49"/>
      <c r="J10" s="41"/>
      <c r="K10" s="49"/>
      <c r="L10" s="72">
        <v>5000</v>
      </c>
      <c r="M10" s="74">
        <v>0.15</v>
      </c>
      <c r="N10" s="75">
        <f t="shared" ref="N10" si="0">(L10*M10)+L10</f>
        <v>5750</v>
      </c>
      <c r="O10" s="8">
        <f>E10+H10+K10+N10</f>
        <v>5750</v>
      </c>
    </row>
    <row r="11" spans="2:17" x14ac:dyDescent="0.25">
      <c r="B11" s="13" t="s">
        <v>11</v>
      </c>
      <c r="D11" s="14" t="s">
        <v>8</v>
      </c>
      <c r="E11" s="71">
        <v>330</v>
      </c>
      <c r="F11" s="39">
        <v>2</v>
      </c>
      <c r="G11" s="39">
        <v>585</v>
      </c>
      <c r="H11" s="46">
        <f>F11*G11</f>
        <v>1170</v>
      </c>
      <c r="I11" s="49"/>
      <c r="J11" s="41"/>
      <c r="K11" s="49"/>
      <c r="L11" s="72"/>
      <c r="M11" s="73"/>
      <c r="N11" s="72"/>
      <c r="O11" s="8">
        <f>E11+H11+K11+N11</f>
        <v>1500</v>
      </c>
    </row>
    <row r="12" spans="2:17" x14ac:dyDescent="0.25">
      <c r="B12" s="13" t="s">
        <v>12</v>
      </c>
      <c r="D12" s="14" t="s">
        <v>8</v>
      </c>
      <c r="E12" s="71">
        <v>122</v>
      </c>
      <c r="F12" s="39">
        <v>1.5</v>
      </c>
      <c r="G12" s="39">
        <v>585</v>
      </c>
      <c r="H12" s="46">
        <f>F12*G12</f>
        <v>877.5</v>
      </c>
      <c r="I12" s="49"/>
      <c r="J12" s="41"/>
      <c r="K12" s="49"/>
      <c r="L12" s="72"/>
      <c r="M12" s="73"/>
      <c r="N12" s="72"/>
      <c r="O12" s="8">
        <f>E12+H12+K12+N12</f>
        <v>999.5</v>
      </c>
    </row>
    <row r="13" spans="2:17" x14ac:dyDescent="0.25">
      <c r="B13" s="13" t="s">
        <v>13</v>
      </c>
      <c r="D13" s="14" t="s">
        <v>8</v>
      </c>
      <c r="E13" s="71">
        <v>2500</v>
      </c>
      <c r="F13" s="39"/>
      <c r="G13" s="39"/>
      <c r="H13" s="46"/>
      <c r="I13" s="49"/>
      <c r="J13" s="41"/>
      <c r="K13" s="49"/>
      <c r="L13" s="72"/>
      <c r="M13" s="73"/>
      <c r="N13" s="72"/>
      <c r="O13" s="8">
        <f>E13+H13+K13+N13</f>
        <v>2500</v>
      </c>
    </row>
    <row r="14" spans="2:17" x14ac:dyDescent="0.25">
      <c r="B14" s="17" t="s">
        <v>22</v>
      </c>
      <c r="E14" s="71"/>
      <c r="F14" s="39"/>
      <c r="G14" s="39"/>
      <c r="H14" s="46"/>
      <c r="I14" s="49"/>
      <c r="J14" s="41"/>
      <c r="K14" s="49"/>
      <c r="L14" s="72"/>
      <c r="M14" s="73"/>
      <c r="N14" s="72"/>
    </row>
    <row r="15" spans="2:17" x14ac:dyDescent="0.25">
      <c r="E15" s="71"/>
      <c r="F15" s="39"/>
      <c r="G15" s="39"/>
      <c r="H15" s="46"/>
      <c r="I15" s="49"/>
      <c r="J15" s="41"/>
      <c r="K15" s="49"/>
      <c r="L15" s="72"/>
      <c r="M15" s="73"/>
      <c r="N15" s="72"/>
    </row>
    <row r="16" spans="2:17" ht="18.75" x14ac:dyDescent="0.3">
      <c r="B16" s="7" t="s">
        <v>15</v>
      </c>
      <c r="E16" s="71"/>
      <c r="F16" s="39"/>
      <c r="G16" s="39"/>
      <c r="H16" s="46"/>
      <c r="I16" s="49"/>
      <c r="J16" s="41"/>
      <c r="K16" s="49"/>
      <c r="L16" s="72"/>
      <c r="M16" s="73"/>
      <c r="N16" s="72"/>
      <c r="Q16" s="8">
        <f>SUM(O17:O23)</f>
        <v>12477.499999999998</v>
      </c>
    </row>
    <row r="17" spans="2:17" x14ac:dyDescent="0.25">
      <c r="B17" s="13" t="s">
        <v>16</v>
      </c>
      <c r="D17" s="14" t="s">
        <v>8</v>
      </c>
      <c r="E17" s="71"/>
      <c r="F17" s="76">
        <v>4</v>
      </c>
      <c r="G17" s="39">
        <f>350*1.15</f>
        <v>402.49999999999994</v>
      </c>
      <c r="H17" s="46">
        <f>F17*G17</f>
        <v>1609.9999999999998</v>
      </c>
      <c r="I17" s="49"/>
      <c r="J17" s="41"/>
      <c r="K17" s="49"/>
      <c r="L17" s="72"/>
      <c r="M17" s="73"/>
      <c r="N17" s="72"/>
      <c r="O17" s="8">
        <f>E17+H17+K17+N17</f>
        <v>1609.9999999999998</v>
      </c>
    </row>
    <row r="18" spans="2:17" x14ac:dyDescent="0.25">
      <c r="B18" s="13" t="s">
        <v>17</v>
      </c>
      <c r="D18" s="14" t="s">
        <v>8</v>
      </c>
      <c r="E18" s="71"/>
      <c r="F18" s="76">
        <v>2</v>
      </c>
      <c r="G18" s="39">
        <f t="shared" ref="G18:G23" si="1">350*1.15</f>
        <v>402.49999999999994</v>
      </c>
      <c r="H18" s="46">
        <f t="shared" ref="H18:H23" si="2">F18*G18</f>
        <v>804.99999999999989</v>
      </c>
      <c r="I18" s="49"/>
      <c r="J18" s="41"/>
      <c r="K18" s="49"/>
      <c r="L18" s="72"/>
      <c r="M18" s="73"/>
      <c r="N18" s="72"/>
      <c r="O18" s="8">
        <f>E18+H18+K18+N18</f>
        <v>804.99999999999989</v>
      </c>
    </row>
    <row r="19" spans="2:17" x14ac:dyDescent="0.25">
      <c r="B19" s="13" t="s">
        <v>18</v>
      </c>
      <c r="D19" s="14" t="s">
        <v>8</v>
      </c>
      <c r="E19" s="71"/>
      <c r="F19" s="76">
        <v>2</v>
      </c>
      <c r="G19" s="39">
        <f t="shared" si="1"/>
        <v>402.49999999999994</v>
      </c>
      <c r="H19" s="46">
        <f t="shared" si="2"/>
        <v>804.99999999999989</v>
      </c>
      <c r="I19" s="49"/>
      <c r="J19" s="41"/>
      <c r="K19" s="49"/>
      <c r="L19" s="72"/>
      <c r="M19" s="73"/>
      <c r="N19" s="72"/>
      <c r="O19" s="8">
        <f>E19+H19+K19+N19</f>
        <v>804.99999999999989</v>
      </c>
    </row>
    <row r="20" spans="2:17" x14ac:dyDescent="0.25">
      <c r="B20" s="13" t="s">
        <v>19</v>
      </c>
      <c r="D20" s="14" t="s">
        <v>8</v>
      </c>
      <c r="E20" s="71"/>
      <c r="F20" s="76">
        <v>4</v>
      </c>
      <c r="G20" s="39">
        <f t="shared" si="1"/>
        <v>402.49999999999994</v>
      </c>
      <c r="H20" s="46">
        <f t="shared" si="2"/>
        <v>1609.9999999999998</v>
      </c>
      <c r="I20" s="49"/>
      <c r="J20" s="41"/>
      <c r="K20" s="49"/>
      <c r="L20" s="72"/>
      <c r="M20" s="73"/>
      <c r="N20" s="72"/>
      <c r="O20" s="8">
        <f>E20+H20+K20+N20</f>
        <v>1609.9999999999998</v>
      </c>
    </row>
    <row r="21" spans="2:17" x14ac:dyDescent="0.25">
      <c r="B21" s="13" t="s">
        <v>21</v>
      </c>
      <c r="D21" s="14" t="s">
        <v>8</v>
      </c>
      <c r="E21" s="71"/>
      <c r="F21" s="76">
        <v>14</v>
      </c>
      <c r="G21" s="39">
        <f t="shared" si="1"/>
        <v>402.49999999999994</v>
      </c>
      <c r="H21" s="46">
        <f t="shared" si="2"/>
        <v>5634.9999999999991</v>
      </c>
      <c r="I21" s="49"/>
      <c r="J21" s="41"/>
      <c r="K21" s="49"/>
      <c r="L21" s="72"/>
      <c r="M21" s="73"/>
      <c r="N21" s="72"/>
      <c r="O21" s="8">
        <f>E21+H21+K21+N21</f>
        <v>5634.9999999999991</v>
      </c>
    </row>
    <row r="22" spans="2:17" x14ac:dyDescent="0.25">
      <c r="B22" s="13" t="s">
        <v>20</v>
      </c>
      <c r="D22" s="14" t="s">
        <v>8</v>
      </c>
      <c r="E22" s="71"/>
      <c r="F22" s="76">
        <v>2</v>
      </c>
      <c r="G22" s="39">
        <f t="shared" si="1"/>
        <v>402.49999999999994</v>
      </c>
      <c r="H22" s="46">
        <f t="shared" si="2"/>
        <v>804.99999999999989</v>
      </c>
      <c r="I22" s="49"/>
      <c r="J22" s="41"/>
      <c r="K22" s="49"/>
      <c r="L22" s="72"/>
      <c r="M22" s="73"/>
      <c r="N22" s="72"/>
      <c r="O22" s="8">
        <f>E22+H22+K22+N22</f>
        <v>804.99999999999989</v>
      </c>
    </row>
    <row r="23" spans="2:17" x14ac:dyDescent="0.25">
      <c r="B23" s="13" t="s">
        <v>27</v>
      </c>
      <c r="D23" s="14" t="s">
        <v>8</v>
      </c>
      <c r="E23" s="71"/>
      <c r="F23" s="76">
        <v>3</v>
      </c>
      <c r="G23" s="39">
        <f t="shared" si="1"/>
        <v>402.49999999999994</v>
      </c>
      <c r="H23" s="46">
        <f t="shared" si="2"/>
        <v>1207.4999999999998</v>
      </c>
      <c r="I23" s="49"/>
      <c r="J23" s="41"/>
      <c r="K23" s="49"/>
      <c r="L23" s="72"/>
      <c r="M23" s="73"/>
      <c r="N23" s="72"/>
      <c r="O23" s="8">
        <f>E23+H23+K23+N23</f>
        <v>1207.4999999999998</v>
      </c>
    </row>
    <row r="24" spans="2:17" x14ac:dyDescent="0.25">
      <c r="E24" s="71"/>
      <c r="F24" s="39"/>
      <c r="G24" s="39"/>
      <c r="H24" s="46"/>
      <c r="I24" s="49"/>
      <c r="J24" s="41"/>
      <c r="K24" s="49"/>
      <c r="L24" s="72"/>
      <c r="M24" s="73"/>
      <c r="N24" s="72"/>
    </row>
    <row r="25" spans="2:17" ht="18.75" x14ac:dyDescent="0.3">
      <c r="B25" s="7" t="s">
        <v>23</v>
      </c>
      <c r="E25" s="71"/>
      <c r="F25" s="39"/>
      <c r="G25" s="39"/>
      <c r="H25" s="46"/>
      <c r="I25" s="49"/>
      <c r="J25" s="41"/>
      <c r="K25" s="49"/>
      <c r="L25" s="72"/>
      <c r="M25" s="73"/>
      <c r="N25" s="72"/>
      <c r="Q25" s="8">
        <f>SUM(O26:O38)</f>
        <v>70970</v>
      </c>
    </row>
    <row r="26" spans="2:17" x14ac:dyDescent="0.25">
      <c r="B26" s="13" t="s">
        <v>35</v>
      </c>
      <c r="D26" s="14" t="s">
        <v>8</v>
      </c>
      <c r="E26" s="71"/>
      <c r="F26" s="76">
        <v>15</v>
      </c>
      <c r="G26" s="39">
        <v>585</v>
      </c>
      <c r="H26" s="46">
        <f t="shared" ref="H26:H38" si="3">F26*G26</f>
        <v>8775</v>
      </c>
      <c r="I26" s="49">
        <f>K26-(K26*J26)</f>
        <v>425</v>
      </c>
      <c r="J26" s="77">
        <v>0.15</v>
      </c>
      <c r="K26" s="41">
        <v>500</v>
      </c>
      <c r="L26" s="72"/>
      <c r="M26" s="73"/>
      <c r="N26" s="72"/>
      <c r="O26" s="8">
        <f>E26+H26+K26+N26</f>
        <v>9275</v>
      </c>
    </row>
    <row r="27" spans="2:17" x14ac:dyDescent="0.25">
      <c r="B27" s="13" t="s">
        <v>80</v>
      </c>
      <c r="D27" s="14" t="s">
        <v>8</v>
      </c>
      <c r="E27" s="71"/>
      <c r="F27" s="76">
        <v>6</v>
      </c>
      <c r="G27" s="39">
        <v>585</v>
      </c>
      <c r="H27" s="46">
        <f t="shared" si="3"/>
        <v>3510</v>
      </c>
      <c r="I27" s="49">
        <f t="shared" ref="I27:I36" si="4">K27-(K27*J27)</f>
        <v>382.5</v>
      </c>
      <c r="J27" s="77">
        <v>0.15</v>
      </c>
      <c r="K27" s="41">
        <v>450</v>
      </c>
      <c r="L27" s="72"/>
      <c r="M27" s="73"/>
      <c r="N27" s="72"/>
      <c r="O27" s="8">
        <f>E27+H27+K27+N27</f>
        <v>3960</v>
      </c>
    </row>
    <row r="28" spans="2:17" x14ac:dyDescent="0.25">
      <c r="B28" s="13" t="s">
        <v>24</v>
      </c>
      <c r="D28" s="14" t="s">
        <v>8</v>
      </c>
      <c r="E28" s="71"/>
      <c r="F28" s="76">
        <v>4</v>
      </c>
      <c r="G28" s="39">
        <v>585</v>
      </c>
      <c r="H28" s="46">
        <f t="shared" si="3"/>
        <v>2340</v>
      </c>
      <c r="I28" s="49">
        <f t="shared" si="4"/>
        <v>255</v>
      </c>
      <c r="J28" s="77">
        <v>0.15</v>
      </c>
      <c r="K28" s="41">
        <v>300</v>
      </c>
      <c r="L28" s="72"/>
      <c r="M28" s="73"/>
      <c r="N28" s="72"/>
      <c r="O28" s="8">
        <f>E28+H28+K28+N28</f>
        <v>2640</v>
      </c>
    </row>
    <row r="29" spans="2:17" x14ac:dyDescent="0.25">
      <c r="B29" s="13" t="s">
        <v>25</v>
      </c>
      <c r="D29" s="14" t="s">
        <v>8</v>
      </c>
      <c r="E29" s="71"/>
      <c r="F29" s="76">
        <v>3</v>
      </c>
      <c r="G29" s="39">
        <v>585</v>
      </c>
      <c r="H29" s="46">
        <f t="shared" si="3"/>
        <v>1755</v>
      </c>
      <c r="I29" s="49">
        <f t="shared" si="4"/>
        <v>255</v>
      </c>
      <c r="J29" s="77">
        <v>0.15</v>
      </c>
      <c r="K29" s="41">
        <v>300</v>
      </c>
      <c r="L29" s="72"/>
      <c r="M29" s="73"/>
      <c r="N29" s="72"/>
      <c r="O29" s="8">
        <f>E29+H29+K29+N29</f>
        <v>2055</v>
      </c>
    </row>
    <row r="30" spans="2:17" x14ac:dyDescent="0.25">
      <c r="B30" s="13" t="s">
        <v>26</v>
      </c>
      <c r="D30" s="14" t="s">
        <v>8</v>
      </c>
      <c r="E30" s="71"/>
      <c r="F30" s="76">
        <v>3</v>
      </c>
      <c r="G30" s="39">
        <v>585</v>
      </c>
      <c r="H30" s="46">
        <f t="shared" si="3"/>
        <v>1755</v>
      </c>
      <c r="I30" s="49">
        <f t="shared" si="4"/>
        <v>170</v>
      </c>
      <c r="J30" s="77">
        <v>0.15</v>
      </c>
      <c r="K30" s="41">
        <v>200</v>
      </c>
      <c r="L30" s="72"/>
      <c r="M30" s="73"/>
      <c r="N30" s="72"/>
      <c r="O30" s="8">
        <f>E30+H30+K30+N30</f>
        <v>1955</v>
      </c>
    </row>
    <row r="31" spans="2:17" x14ac:dyDescent="0.25">
      <c r="B31" s="13" t="s">
        <v>28</v>
      </c>
      <c r="D31" s="14" t="s">
        <v>8</v>
      </c>
      <c r="E31" s="71"/>
      <c r="F31" s="76">
        <v>2</v>
      </c>
      <c r="G31" s="39">
        <v>585</v>
      </c>
      <c r="H31" s="46">
        <f t="shared" si="3"/>
        <v>1170</v>
      </c>
      <c r="I31" s="49">
        <f t="shared" si="4"/>
        <v>170</v>
      </c>
      <c r="J31" s="77">
        <v>0.15</v>
      </c>
      <c r="K31" s="41">
        <v>200</v>
      </c>
      <c r="L31" s="72"/>
      <c r="M31" s="73"/>
      <c r="N31" s="72"/>
      <c r="O31" s="8">
        <f>E31+H31+K31+N31</f>
        <v>1370</v>
      </c>
    </row>
    <row r="32" spans="2:17" x14ac:dyDescent="0.25">
      <c r="B32" s="13" t="s">
        <v>29</v>
      </c>
      <c r="D32" s="14" t="s">
        <v>8</v>
      </c>
      <c r="E32" s="71"/>
      <c r="F32" s="76">
        <v>15</v>
      </c>
      <c r="G32" s="39">
        <v>585</v>
      </c>
      <c r="H32" s="46">
        <f t="shared" si="3"/>
        <v>8775</v>
      </c>
      <c r="I32" s="49">
        <f t="shared" si="4"/>
        <v>2805</v>
      </c>
      <c r="J32" s="77">
        <v>0.15</v>
      </c>
      <c r="K32" s="41">
        <v>3300</v>
      </c>
      <c r="L32" s="72"/>
      <c r="M32" s="73"/>
      <c r="N32" s="72"/>
      <c r="O32" s="8">
        <f>E32+H32+K32+N32</f>
        <v>12075</v>
      </c>
    </row>
    <row r="33" spans="2:17" x14ac:dyDescent="0.25">
      <c r="B33" s="13" t="s">
        <v>32</v>
      </c>
      <c r="D33" s="14" t="s">
        <v>8</v>
      </c>
      <c r="E33" s="71"/>
      <c r="F33" s="76">
        <v>6</v>
      </c>
      <c r="G33" s="39">
        <v>585</v>
      </c>
      <c r="H33" s="46">
        <f t="shared" si="3"/>
        <v>3510</v>
      </c>
      <c r="I33" s="49">
        <f t="shared" si="4"/>
        <v>2040</v>
      </c>
      <c r="J33" s="77">
        <v>0.15</v>
      </c>
      <c r="K33" s="41">
        <v>2400</v>
      </c>
      <c r="L33" s="72"/>
      <c r="M33" s="73"/>
      <c r="N33" s="72"/>
      <c r="O33" s="8">
        <f>E33+H33+K33+N33</f>
        <v>5910</v>
      </c>
    </row>
    <row r="34" spans="2:17" x14ac:dyDescent="0.25">
      <c r="B34" s="13" t="s">
        <v>30</v>
      </c>
      <c r="D34" s="14" t="s">
        <v>8</v>
      </c>
      <c r="E34" s="71"/>
      <c r="F34" s="76">
        <v>15</v>
      </c>
      <c r="G34" s="39">
        <v>585</v>
      </c>
      <c r="H34" s="46">
        <f t="shared" si="3"/>
        <v>8775</v>
      </c>
      <c r="I34" s="49">
        <f t="shared" si="4"/>
        <v>680</v>
      </c>
      <c r="J34" s="77">
        <v>0.15</v>
      </c>
      <c r="K34" s="41">
        <v>800</v>
      </c>
      <c r="L34" s="72"/>
      <c r="M34" s="73"/>
      <c r="N34" s="72"/>
      <c r="O34" s="8">
        <f>E34+H34+K34+N34</f>
        <v>9575</v>
      </c>
    </row>
    <row r="35" spans="2:17" x14ac:dyDescent="0.25">
      <c r="B35" s="13" t="s">
        <v>51</v>
      </c>
      <c r="D35" s="14" t="s">
        <v>8</v>
      </c>
      <c r="E35" s="71"/>
      <c r="F35" s="76">
        <v>4</v>
      </c>
      <c r="G35" s="39">
        <v>585</v>
      </c>
      <c r="H35" s="46">
        <f t="shared" si="3"/>
        <v>2340</v>
      </c>
      <c r="I35" s="49">
        <f t="shared" si="4"/>
        <v>170</v>
      </c>
      <c r="J35" s="77">
        <v>0.15</v>
      </c>
      <c r="K35" s="41">
        <v>200</v>
      </c>
      <c r="L35" s="72"/>
      <c r="M35" s="73"/>
      <c r="N35" s="72"/>
      <c r="O35" s="8">
        <f>E35+H35+K35+N35</f>
        <v>2540</v>
      </c>
    </row>
    <row r="36" spans="2:17" x14ac:dyDescent="0.25">
      <c r="B36" s="13" t="s">
        <v>34</v>
      </c>
      <c r="D36" s="14" t="s">
        <v>8</v>
      </c>
      <c r="E36" s="71"/>
      <c r="F36" s="76">
        <v>12</v>
      </c>
      <c r="G36" s="39">
        <v>585</v>
      </c>
      <c r="H36" s="46">
        <f t="shared" si="3"/>
        <v>7020</v>
      </c>
      <c r="I36" s="49">
        <f t="shared" si="4"/>
        <v>340</v>
      </c>
      <c r="J36" s="77">
        <v>0.15</v>
      </c>
      <c r="K36" s="41">
        <v>400</v>
      </c>
      <c r="L36" s="72"/>
      <c r="M36" s="73"/>
      <c r="N36" s="72"/>
      <c r="O36" s="8">
        <f>E36+H36+K36+N36</f>
        <v>7420</v>
      </c>
    </row>
    <row r="37" spans="2:17" x14ac:dyDescent="0.25">
      <c r="B37" s="13" t="s">
        <v>31</v>
      </c>
      <c r="D37" s="14" t="s">
        <v>8</v>
      </c>
      <c r="E37" s="71"/>
      <c r="F37" s="76"/>
      <c r="G37" s="76"/>
      <c r="H37" s="46"/>
      <c r="I37" s="49">
        <v>6000</v>
      </c>
      <c r="J37" s="77">
        <v>0.15</v>
      </c>
      <c r="K37" s="41">
        <f>I37+(I37*J37)</f>
        <v>6900</v>
      </c>
      <c r="L37" s="72"/>
      <c r="M37" s="73"/>
      <c r="N37" s="72"/>
      <c r="O37" s="8">
        <f>E37+H37+K37+N37</f>
        <v>6900</v>
      </c>
    </row>
    <row r="38" spans="2:17" x14ac:dyDescent="0.25">
      <c r="B38" s="13" t="s">
        <v>33</v>
      </c>
      <c r="D38" s="14" t="s">
        <v>8</v>
      </c>
      <c r="E38" s="71"/>
      <c r="F38" s="76">
        <v>7</v>
      </c>
      <c r="G38" s="39">
        <v>585</v>
      </c>
      <c r="H38" s="46">
        <f t="shared" si="3"/>
        <v>4095</v>
      </c>
      <c r="I38" s="49">
        <f t="shared" ref="I38" si="5">K38-(K38*J38)</f>
        <v>1020</v>
      </c>
      <c r="J38" s="77">
        <v>0.15</v>
      </c>
      <c r="K38" s="41">
        <v>1200</v>
      </c>
      <c r="L38" s="72"/>
      <c r="M38" s="73"/>
      <c r="N38" s="72"/>
      <c r="O38" s="8">
        <f>E38+H38+K38+N38</f>
        <v>5295</v>
      </c>
    </row>
    <row r="39" spans="2:17" x14ac:dyDescent="0.25">
      <c r="B39" s="17" t="s">
        <v>36</v>
      </c>
      <c r="E39" s="78"/>
      <c r="F39" s="39"/>
      <c r="G39" s="39"/>
      <c r="H39" s="46"/>
      <c r="I39" s="79"/>
      <c r="J39" s="80"/>
      <c r="K39" s="79"/>
      <c r="L39" s="81"/>
      <c r="M39" s="82"/>
      <c r="N39" s="81"/>
    </row>
    <row r="40" spans="2:17" x14ac:dyDescent="0.25">
      <c r="E40" s="78"/>
      <c r="F40" s="39"/>
      <c r="G40" s="39"/>
      <c r="H40" s="46"/>
      <c r="I40" s="79"/>
      <c r="J40" s="80"/>
      <c r="K40" s="79"/>
      <c r="L40" s="81"/>
      <c r="M40" s="82"/>
      <c r="N40" s="81"/>
    </row>
    <row r="41" spans="2:17" ht="18.75" x14ac:dyDescent="0.3">
      <c r="B41" s="7" t="s">
        <v>37</v>
      </c>
      <c r="E41" s="78"/>
      <c r="F41" s="39"/>
      <c r="G41" s="39"/>
      <c r="H41" s="46"/>
      <c r="I41" s="79"/>
      <c r="J41" s="80"/>
      <c r="K41" s="79"/>
      <c r="L41" s="81"/>
      <c r="M41" s="82"/>
      <c r="N41" s="81"/>
      <c r="Q41" s="8">
        <f>SUM(O42:O47)</f>
        <v>30340</v>
      </c>
    </row>
    <row r="42" spans="2:17" x14ac:dyDescent="0.25">
      <c r="B42" t="s">
        <v>38</v>
      </c>
      <c r="D42" s="14" t="s">
        <v>8</v>
      </c>
      <c r="E42" s="78"/>
      <c r="F42" s="76">
        <v>5</v>
      </c>
      <c r="G42" s="39">
        <v>585</v>
      </c>
      <c r="H42" s="46">
        <f t="shared" ref="H42:H47" si="6">F42*G42</f>
        <v>2925</v>
      </c>
      <c r="I42" s="49">
        <f>K42-(K42*J42)</f>
        <v>510</v>
      </c>
      <c r="J42" s="77">
        <v>0.15</v>
      </c>
      <c r="K42" s="41">
        <v>600</v>
      </c>
      <c r="L42" s="81"/>
      <c r="M42" s="82"/>
      <c r="N42" s="81"/>
      <c r="O42" s="8">
        <f>E42+H42+K42+N42</f>
        <v>3525</v>
      </c>
    </row>
    <row r="43" spans="2:17" x14ac:dyDescent="0.25">
      <c r="B43" t="s">
        <v>39</v>
      </c>
      <c r="D43" s="14" t="s">
        <v>8</v>
      </c>
      <c r="E43" s="78"/>
      <c r="F43" s="76">
        <v>20</v>
      </c>
      <c r="G43" s="39">
        <v>585</v>
      </c>
      <c r="H43" s="46">
        <f t="shared" si="6"/>
        <v>11700</v>
      </c>
      <c r="I43" s="49">
        <f t="shared" ref="I43:I47" si="7">K43-(K43*J43)</f>
        <v>1020</v>
      </c>
      <c r="J43" s="77">
        <v>0.15</v>
      </c>
      <c r="K43" s="41">
        <v>1200</v>
      </c>
      <c r="L43" s="81"/>
      <c r="M43" s="82"/>
      <c r="N43" s="81"/>
      <c r="O43" s="8">
        <f>E43+H43+K43+N43</f>
        <v>12900</v>
      </c>
    </row>
    <row r="44" spans="2:17" x14ac:dyDescent="0.25">
      <c r="B44" t="s">
        <v>44</v>
      </c>
      <c r="D44" s="14" t="s">
        <v>8</v>
      </c>
      <c r="E44" s="78"/>
      <c r="F44" s="76">
        <v>6</v>
      </c>
      <c r="G44" s="39">
        <v>585</v>
      </c>
      <c r="H44" s="46">
        <f t="shared" si="6"/>
        <v>3510</v>
      </c>
      <c r="I44" s="49">
        <f t="shared" si="7"/>
        <v>425</v>
      </c>
      <c r="J44" s="77">
        <v>0.15</v>
      </c>
      <c r="K44" s="41">
        <v>500</v>
      </c>
      <c r="L44" s="81"/>
      <c r="M44" s="82"/>
      <c r="N44" s="81"/>
      <c r="O44" s="8">
        <f>E44+H44+K44+N44</f>
        <v>4010</v>
      </c>
    </row>
    <row r="45" spans="2:17" x14ac:dyDescent="0.25">
      <c r="B45" t="s">
        <v>40</v>
      </c>
      <c r="D45" s="14" t="s">
        <v>8</v>
      </c>
      <c r="E45" s="78"/>
      <c r="F45" s="76">
        <v>2</v>
      </c>
      <c r="G45" s="39">
        <v>585</v>
      </c>
      <c r="H45" s="46">
        <f t="shared" si="6"/>
        <v>1170</v>
      </c>
      <c r="I45" s="49">
        <f t="shared" si="7"/>
        <v>595</v>
      </c>
      <c r="J45" s="77">
        <v>0.15</v>
      </c>
      <c r="K45" s="41">
        <v>700</v>
      </c>
      <c r="L45" s="81"/>
      <c r="M45" s="82"/>
      <c r="N45" s="81"/>
      <c r="O45" s="8">
        <f>E45+H45+K45+N45</f>
        <v>1870</v>
      </c>
    </row>
    <row r="46" spans="2:17" x14ac:dyDescent="0.25">
      <c r="B46" t="s">
        <v>41</v>
      </c>
      <c r="D46" s="14" t="s">
        <v>8</v>
      </c>
      <c r="E46" s="78"/>
      <c r="F46" s="76">
        <v>7</v>
      </c>
      <c r="G46" s="39">
        <v>585</v>
      </c>
      <c r="H46" s="46">
        <f t="shared" si="6"/>
        <v>4095</v>
      </c>
      <c r="I46" s="49">
        <f t="shared" si="7"/>
        <v>850</v>
      </c>
      <c r="J46" s="77">
        <v>0.15</v>
      </c>
      <c r="K46" s="41">
        <v>1000</v>
      </c>
      <c r="L46" s="81"/>
      <c r="M46" s="82"/>
      <c r="N46" s="81"/>
      <c r="O46" s="8">
        <f>E46+H46+K46+N46</f>
        <v>5095</v>
      </c>
    </row>
    <row r="47" spans="2:17" x14ac:dyDescent="0.25">
      <c r="B47" t="s">
        <v>43</v>
      </c>
      <c r="D47" s="14" t="s">
        <v>8</v>
      </c>
      <c r="E47" s="78"/>
      <c r="F47" s="76">
        <v>4</v>
      </c>
      <c r="G47" s="39">
        <v>585</v>
      </c>
      <c r="H47" s="46">
        <f t="shared" si="6"/>
        <v>2340</v>
      </c>
      <c r="I47" s="49">
        <f t="shared" si="7"/>
        <v>510</v>
      </c>
      <c r="J47" s="77">
        <v>0.15</v>
      </c>
      <c r="K47" s="41">
        <v>600</v>
      </c>
      <c r="L47" s="81"/>
      <c r="M47" s="82"/>
      <c r="N47" s="81"/>
      <c r="O47" s="8">
        <f>E47+H47+K47+N47</f>
        <v>2940</v>
      </c>
    </row>
    <row r="48" spans="2:17" x14ac:dyDescent="0.25">
      <c r="E48" s="78"/>
      <c r="F48" s="39"/>
      <c r="G48" s="39"/>
      <c r="H48" s="46"/>
      <c r="I48" s="79"/>
      <c r="J48" s="80"/>
      <c r="K48" s="79"/>
      <c r="L48" s="81"/>
      <c r="M48" s="82"/>
      <c r="N48" s="81"/>
    </row>
    <row r="49" spans="2:20" ht="18.75" x14ac:dyDescent="0.3">
      <c r="B49" s="7" t="s">
        <v>42</v>
      </c>
      <c r="E49" s="78"/>
      <c r="F49" s="39"/>
      <c r="G49" s="39"/>
      <c r="H49" s="46"/>
      <c r="I49" s="79"/>
      <c r="J49" s="80"/>
      <c r="K49" s="79"/>
      <c r="L49" s="81"/>
      <c r="M49" s="82"/>
      <c r="N49" s="81"/>
      <c r="Q49" s="8">
        <f>SUM(O50:O56)</f>
        <v>73275.100000000006</v>
      </c>
    </row>
    <row r="50" spans="2:20" x14ac:dyDescent="0.25">
      <c r="B50" t="s">
        <v>89</v>
      </c>
      <c r="D50" s="14" t="s">
        <v>8</v>
      </c>
      <c r="E50" s="78"/>
      <c r="F50" s="76">
        <v>4</v>
      </c>
      <c r="G50" s="39">
        <v>585</v>
      </c>
      <c r="H50" s="46">
        <f t="shared" ref="H50:H52" si="8">F50*G50</f>
        <v>2340</v>
      </c>
      <c r="I50" s="79"/>
      <c r="J50" s="80"/>
      <c r="K50" s="79"/>
      <c r="L50" s="81"/>
      <c r="M50" s="82"/>
      <c r="N50" s="81"/>
      <c r="O50" s="8">
        <f>E50+H50+K50+N50</f>
        <v>2340</v>
      </c>
    </row>
    <row r="51" spans="2:20" x14ac:dyDescent="0.25">
      <c r="B51" t="s">
        <v>81</v>
      </c>
      <c r="D51" s="14" t="s">
        <v>45</v>
      </c>
      <c r="E51" s="78"/>
      <c r="F51" s="39"/>
      <c r="G51" s="39"/>
      <c r="H51" s="46"/>
      <c r="I51" s="83">
        <v>2000</v>
      </c>
      <c r="J51" s="77">
        <v>0.15</v>
      </c>
      <c r="K51" s="84">
        <f t="shared" ref="K51" si="9">(I51*J51)+I51</f>
        <v>2300</v>
      </c>
      <c r="L51" s="81"/>
      <c r="M51" s="82"/>
      <c r="N51" s="81"/>
      <c r="O51" s="8">
        <f>E51+H51+K51+N51</f>
        <v>2300</v>
      </c>
    </row>
    <row r="52" spans="2:20" x14ac:dyDescent="0.25">
      <c r="B52" t="s">
        <v>86</v>
      </c>
      <c r="D52" s="14" t="s">
        <v>8</v>
      </c>
      <c r="E52" s="78"/>
      <c r="F52" s="76">
        <v>14</v>
      </c>
      <c r="G52" s="39">
        <v>585</v>
      </c>
      <c r="H52" s="46">
        <f t="shared" si="8"/>
        <v>8190</v>
      </c>
      <c r="I52" s="79"/>
      <c r="J52" s="80"/>
      <c r="K52" s="79"/>
      <c r="L52" s="81"/>
      <c r="M52" s="82"/>
      <c r="N52" s="81"/>
      <c r="O52" s="8">
        <f>E52+H52+K52+N52</f>
        <v>8190</v>
      </c>
    </row>
    <row r="53" spans="2:20" x14ac:dyDescent="0.25">
      <c r="B53" t="s">
        <v>83</v>
      </c>
      <c r="D53" s="14" t="s">
        <v>45</v>
      </c>
      <c r="E53" s="78"/>
      <c r="F53" s="39"/>
      <c r="G53" s="39"/>
      <c r="H53" s="46"/>
      <c r="I53" s="83">
        <v>6500</v>
      </c>
      <c r="J53" s="77">
        <v>0.15</v>
      </c>
      <c r="K53" s="84">
        <f>(I53*J53)+I53</f>
        <v>7475</v>
      </c>
      <c r="L53" s="81"/>
      <c r="M53" s="82"/>
      <c r="N53" s="81"/>
      <c r="O53" s="8">
        <f>E53+H53+K53+N53</f>
        <v>7475</v>
      </c>
    </row>
    <row r="54" spans="2:20" x14ac:dyDescent="0.25">
      <c r="B54" t="s">
        <v>82</v>
      </c>
      <c r="D54" s="14" t="s">
        <v>88</v>
      </c>
      <c r="E54" s="78"/>
      <c r="F54" s="39"/>
      <c r="G54" s="39"/>
      <c r="H54" s="46"/>
      <c r="I54" s="83">
        <v>23474</v>
      </c>
      <c r="J54" s="77">
        <v>0.15</v>
      </c>
      <c r="K54" s="84">
        <f>(I54*J54)+I54</f>
        <v>26995.1</v>
      </c>
      <c r="L54" s="81"/>
      <c r="M54" s="82"/>
      <c r="N54" s="81"/>
      <c r="O54" s="8">
        <f>E54+H54+K54+N54</f>
        <v>26995.1</v>
      </c>
    </row>
    <row r="55" spans="2:20" x14ac:dyDescent="0.25">
      <c r="B55" t="s">
        <v>84</v>
      </c>
      <c r="D55" s="14" t="s">
        <v>85</v>
      </c>
      <c r="E55" s="78"/>
      <c r="F55" s="39"/>
      <c r="G55" s="39"/>
      <c r="H55" s="46"/>
      <c r="I55" s="83">
        <v>17500</v>
      </c>
      <c r="J55" s="77">
        <v>0.15</v>
      </c>
      <c r="K55" s="84">
        <f t="shared" ref="K55" si="10">(I55*J55)+I55</f>
        <v>20125</v>
      </c>
      <c r="L55" s="81"/>
      <c r="M55" s="82"/>
      <c r="N55" s="81"/>
      <c r="O55" s="8">
        <f>E55+H55+K55+N55</f>
        <v>20125</v>
      </c>
    </row>
    <row r="56" spans="2:20" x14ac:dyDescent="0.25">
      <c r="B56" t="s">
        <v>87</v>
      </c>
      <c r="D56" s="14" t="s">
        <v>8</v>
      </c>
      <c r="E56" s="78"/>
      <c r="F56" s="76">
        <v>10</v>
      </c>
      <c r="G56" s="39">
        <v>585</v>
      </c>
      <c r="H56" s="46">
        <f t="shared" ref="H56" si="11">F56*G56</f>
        <v>5850</v>
      </c>
      <c r="I56" s="79"/>
      <c r="J56" s="80"/>
      <c r="K56" s="79"/>
      <c r="L56" s="81"/>
      <c r="M56" s="82"/>
      <c r="N56" s="81"/>
      <c r="O56" s="8">
        <f>E56+H56+K56+N56</f>
        <v>5850</v>
      </c>
    </row>
    <row r="57" spans="2:20" x14ac:dyDescent="0.25">
      <c r="B57" s="17" t="s">
        <v>48</v>
      </c>
      <c r="E57" s="78"/>
      <c r="F57" s="39"/>
      <c r="G57" s="39"/>
      <c r="H57" s="46"/>
      <c r="I57" s="79"/>
      <c r="J57" s="80"/>
      <c r="K57" s="79"/>
      <c r="L57" s="81"/>
      <c r="M57" s="82"/>
      <c r="N57" s="81"/>
    </row>
    <row r="58" spans="2:20" x14ac:dyDescent="0.25">
      <c r="E58" s="78"/>
      <c r="F58" s="39"/>
      <c r="G58" s="39"/>
      <c r="H58" s="46"/>
      <c r="I58" s="79"/>
      <c r="J58" s="80"/>
      <c r="K58" s="79"/>
      <c r="L58" s="81"/>
      <c r="M58" s="82"/>
      <c r="N58" s="81"/>
    </row>
    <row r="59" spans="2:20" ht="18.75" x14ac:dyDescent="0.3">
      <c r="B59" s="7" t="s">
        <v>46</v>
      </c>
      <c r="E59" s="78"/>
      <c r="F59" s="39"/>
      <c r="G59" s="39"/>
      <c r="H59" s="46"/>
      <c r="I59" s="79"/>
      <c r="J59" s="80"/>
      <c r="K59" s="79"/>
      <c r="L59" s="81"/>
      <c r="M59" s="82"/>
      <c r="N59" s="81"/>
      <c r="Q59" s="8">
        <f>SUM(O60:O66)</f>
        <v>51750</v>
      </c>
      <c r="T59" s="23" t="s">
        <v>93</v>
      </c>
    </row>
    <row r="60" spans="2:20" x14ac:dyDescent="0.25">
      <c r="B60" t="s">
        <v>47</v>
      </c>
      <c r="D60" s="6" t="s">
        <v>46</v>
      </c>
      <c r="E60" s="78"/>
      <c r="F60" s="39"/>
      <c r="G60" s="39"/>
      <c r="H60" s="46"/>
      <c r="I60" s="79"/>
      <c r="J60" s="80"/>
      <c r="K60" s="79"/>
      <c r="L60" s="85">
        <v>1500</v>
      </c>
      <c r="M60" s="74">
        <v>0.15</v>
      </c>
      <c r="N60" s="75">
        <f>(L60*M60)+L60</f>
        <v>1725</v>
      </c>
      <c r="O60" s="8">
        <f>E60+H60+K60+N60</f>
        <v>1725</v>
      </c>
    </row>
    <row r="61" spans="2:20" x14ac:dyDescent="0.25">
      <c r="B61" t="s">
        <v>49</v>
      </c>
      <c r="D61" s="6" t="s">
        <v>46</v>
      </c>
      <c r="E61" s="78"/>
      <c r="F61" s="39"/>
      <c r="G61" s="39"/>
      <c r="H61" s="46"/>
      <c r="I61" s="79"/>
      <c r="J61" s="80"/>
      <c r="K61" s="79"/>
      <c r="L61" s="85">
        <v>5000</v>
      </c>
      <c r="M61" s="74">
        <v>0.15</v>
      </c>
      <c r="N61" s="75">
        <f t="shared" ref="N61:N64" si="12">(L61*M61)+L61</f>
        <v>5750</v>
      </c>
      <c r="O61" s="8">
        <f>E61+H61+K61+N61</f>
        <v>5750</v>
      </c>
    </row>
    <row r="62" spans="2:20" x14ac:dyDescent="0.25">
      <c r="B62" t="s">
        <v>50</v>
      </c>
      <c r="D62" s="6" t="s">
        <v>46</v>
      </c>
      <c r="E62" s="78"/>
      <c r="F62" s="39"/>
      <c r="G62" s="39"/>
      <c r="H62" s="46"/>
      <c r="I62" s="79"/>
      <c r="J62" s="80"/>
      <c r="K62" s="79"/>
      <c r="L62" s="85">
        <v>2500</v>
      </c>
      <c r="M62" s="74">
        <v>0.15</v>
      </c>
      <c r="N62" s="75">
        <f t="shared" si="12"/>
        <v>2875</v>
      </c>
      <c r="O62" s="8">
        <f>E62+H62+K62+N62</f>
        <v>2875</v>
      </c>
    </row>
    <row r="63" spans="2:20" x14ac:dyDescent="0.25">
      <c r="B63" s="22" t="s">
        <v>94</v>
      </c>
      <c r="D63" s="6" t="s">
        <v>46</v>
      </c>
      <c r="E63" s="78"/>
      <c r="F63" s="39"/>
      <c r="G63" s="39"/>
      <c r="H63" s="46"/>
      <c r="I63" s="79"/>
      <c r="J63" s="80"/>
      <c r="K63" s="79"/>
      <c r="L63" s="85">
        <v>31000</v>
      </c>
      <c r="M63" s="74">
        <v>0.15</v>
      </c>
      <c r="N63" s="75">
        <f t="shared" si="12"/>
        <v>35650</v>
      </c>
      <c r="O63" s="8">
        <f>E63+H63+K63+N63</f>
        <v>35650</v>
      </c>
    </row>
    <row r="64" spans="2:20" x14ac:dyDescent="0.25">
      <c r="B64" t="s">
        <v>55</v>
      </c>
      <c r="D64" s="6" t="s">
        <v>46</v>
      </c>
      <c r="E64" s="78"/>
      <c r="F64" s="39"/>
      <c r="G64" s="39"/>
      <c r="H64" s="46"/>
      <c r="I64" s="79"/>
      <c r="J64" s="80"/>
      <c r="K64" s="79"/>
      <c r="L64" s="85">
        <v>5000</v>
      </c>
      <c r="M64" s="74">
        <v>0.15</v>
      </c>
      <c r="N64" s="75">
        <f t="shared" si="12"/>
        <v>5750</v>
      </c>
      <c r="O64" s="8">
        <f>E64+H64+K64+N64</f>
        <v>5750</v>
      </c>
    </row>
    <row r="65" spans="2:20" x14ac:dyDescent="0.25">
      <c r="E65" s="78"/>
      <c r="F65" s="39"/>
      <c r="G65" s="39"/>
      <c r="H65" s="46"/>
      <c r="I65" s="79"/>
      <c r="J65" s="80"/>
      <c r="K65" s="79"/>
      <c r="L65" s="81"/>
      <c r="M65" s="82"/>
      <c r="N65" s="81"/>
    </row>
    <row r="66" spans="2:20" ht="18.75" x14ac:dyDescent="0.3">
      <c r="B66" s="7" t="s">
        <v>54</v>
      </c>
      <c r="E66" s="78"/>
      <c r="F66" s="39"/>
      <c r="G66" s="39"/>
      <c r="H66" s="46"/>
      <c r="I66" s="79"/>
      <c r="J66" s="80"/>
      <c r="K66" s="79"/>
      <c r="L66" s="81"/>
      <c r="M66" s="82"/>
      <c r="N66" s="81"/>
      <c r="Q66" s="8">
        <f>SUM(O67:O72)+0.4</f>
        <v>15065.4</v>
      </c>
    </row>
    <row r="67" spans="2:20" x14ac:dyDescent="0.25">
      <c r="B67" t="s">
        <v>79</v>
      </c>
      <c r="D67" s="6" t="s">
        <v>46</v>
      </c>
      <c r="E67" s="78"/>
      <c r="F67" s="39"/>
      <c r="G67" s="39"/>
      <c r="H67" s="46"/>
      <c r="I67" s="79"/>
      <c r="J67" s="80"/>
      <c r="K67" s="79"/>
      <c r="L67" s="85">
        <v>2400</v>
      </c>
      <c r="M67" s="74">
        <v>0.15</v>
      </c>
      <c r="N67" s="75">
        <f t="shared" ref="N67:N72" si="13">(L67*M67)+L67</f>
        <v>2760</v>
      </c>
      <c r="O67" s="8">
        <f>E67+H67+K67+N67</f>
        <v>2760</v>
      </c>
    </row>
    <row r="68" spans="2:20" x14ac:dyDescent="0.25">
      <c r="B68" t="s">
        <v>68</v>
      </c>
      <c r="D68" s="6" t="s">
        <v>46</v>
      </c>
      <c r="E68" s="78"/>
      <c r="F68" s="39"/>
      <c r="G68" s="39"/>
      <c r="H68" s="46"/>
      <c r="I68" s="79"/>
      <c r="J68" s="80"/>
      <c r="K68" s="79"/>
      <c r="L68" s="85">
        <v>2200</v>
      </c>
      <c r="M68" s="74">
        <v>0.15</v>
      </c>
      <c r="N68" s="75">
        <f t="shared" si="13"/>
        <v>2530</v>
      </c>
      <c r="O68" s="8">
        <f>E68+H68+K68+N68</f>
        <v>2530</v>
      </c>
    </row>
    <row r="69" spans="2:20" x14ac:dyDescent="0.25">
      <c r="B69" t="s">
        <v>69</v>
      </c>
      <c r="D69" s="6" t="s">
        <v>46</v>
      </c>
      <c r="E69" s="78"/>
      <c r="F69" s="39"/>
      <c r="G69" s="39"/>
      <c r="H69" s="46"/>
      <c r="I69" s="79"/>
      <c r="J69" s="80"/>
      <c r="K69" s="79"/>
      <c r="L69" s="85">
        <v>500</v>
      </c>
      <c r="M69" s="74">
        <v>0.15</v>
      </c>
      <c r="N69" s="75">
        <f t="shared" si="13"/>
        <v>575</v>
      </c>
      <c r="O69" s="8">
        <f>E69+H69+K69+N69</f>
        <v>575</v>
      </c>
    </row>
    <row r="70" spans="2:20" x14ac:dyDescent="0.25">
      <c r="B70" t="s">
        <v>70</v>
      </c>
      <c r="D70" s="6" t="s">
        <v>46</v>
      </c>
      <c r="E70" s="78"/>
      <c r="F70" s="39"/>
      <c r="G70" s="39"/>
      <c r="H70" s="46"/>
      <c r="I70" s="79"/>
      <c r="J70" s="80"/>
      <c r="K70" s="79"/>
      <c r="L70" s="85">
        <v>5500</v>
      </c>
      <c r="M70" s="74">
        <v>0.15</v>
      </c>
      <c r="N70" s="75">
        <f t="shared" si="13"/>
        <v>6325</v>
      </c>
      <c r="O70" s="8">
        <f>E70+H70+K70+N70</f>
        <v>6325</v>
      </c>
    </row>
    <row r="71" spans="2:20" x14ac:dyDescent="0.25">
      <c r="B71" t="s">
        <v>78</v>
      </c>
      <c r="D71" s="6" t="s">
        <v>46</v>
      </c>
      <c r="E71" s="78"/>
      <c r="F71" s="39"/>
      <c r="G71" s="39"/>
      <c r="H71" s="46"/>
      <c r="I71" s="79"/>
      <c r="J71" s="80"/>
      <c r="K71" s="79"/>
      <c r="L71" s="85">
        <v>1500</v>
      </c>
      <c r="M71" s="74">
        <v>0.15</v>
      </c>
      <c r="N71" s="75">
        <f t="shared" si="13"/>
        <v>1725</v>
      </c>
      <c r="O71" s="8">
        <f>E71+H71+K71+N71</f>
        <v>1725</v>
      </c>
    </row>
    <row r="72" spans="2:20" x14ac:dyDescent="0.25">
      <c r="B72" t="s">
        <v>67</v>
      </c>
      <c r="D72" s="6" t="s">
        <v>46</v>
      </c>
      <c r="E72" s="78"/>
      <c r="F72" s="39"/>
      <c r="G72" s="39"/>
      <c r="H72" s="46"/>
      <c r="I72" s="79"/>
      <c r="J72" s="80"/>
      <c r="K72" s="79"/>
      <c r="L72" s="85">
        <v>1000</v>
      </c>
      <c r="M72" s="74">
        <v>0.15</v>
      </c>
      <c r="N72" s="75">
        <f t="shared" si="13"/>
        <v>1150</v>
      </c>
      <c r="O72" s="8">
        <f>E72+H72+K72+N72</f>
        <v>1150</v>
      </c>
    </row>
    <row r="73" spans="2:20" x14ac:dyDescent="0.25">
      <c r="E73" s="78"/>
      <c r="F73" s="39"/>
      <c r="G73" s="39"/>
      <c r="H73" s="46"/>
      <c r="I73" s="79"/>
      <c r="J73" s="80"/>
      <c r="K73" s="79"/>
      <c r="L73" s="81"/>
      <c r="M73" s="82"/>
      <c r="N73" s="81"/>
    </row>
    <row r="74" spans="2:20" ht="18.75" x14ac:dyDescent="0.3">
      <c r="B74" s="7" t="s">
        <v>52</v>
      </c>
      <c r="E74" s="78"/>
      <c r="F74" s="39"/>
      <c r="G74" s="39"/>
      <c r="H74" s="46"/>
      <c r="I74" s="79"/>
      <c r="J74" s="80"/>
      <c r="K74" s="79"/>
      <c r="L74" s="81"/>
      <c r="M74" s="82"/>
      <c r="N74" s="81"/>
      <c r="Q74" s="8">
        <f>SUM(O75:O86)+0.03</f>
        <v>29249.129999999997</v>
      </c>
      <c r="T74" s="23" t="s">
        <v>77</v>
      </c>
    </row>
    <row r="75" spans="2:20" x14ac:dyDescent="0.25">
      <c r="B75" t="s">
        <v>57</v>
      </c>
      <c r="D75" s="6" t="s">
        <v>52</v>
      </c>
      <c r="E75" s="78"/>
      <c r="F75" s="39"/>
      <c r="G75" s="39"/>
      <c r="H75" s="46"/>
      <c r="I75" s="79"/>
      <c r="J75" s="80"/>
      <c r="K75" s="79"/>
      <c r="L75" s="85">
        <v>1500</v>
      </c>
      <c r="M75" s="74">
        <v>0.15</v>
      </c>
      <c r="N75" s="75">
        <f t="shared" ref="N75:N86" si="14">(L75*M75)+L75</f>
        <v>1725</v>
      </c>
      <c r="O75" s="8">
        <f>E75+H75+K75+N75</f>
        <v>1725</v>
      </c>
    </row>
    <row r="76" spans="2:20" x14ac:dyDescent="0.25">
      <c r="B76" t="s">
        <v>58</v>
      </c>
      <c r="D76" s="6" t="s">
        <v>52</v>
      </c>
      <c r="E76" s="78"/>
      <c r="F76" s="39"/>
      <c r="G76" s="39"/>
      <c r="H76" s="46"/>
      <c r="I76" s="79"/>
      <c r="J76" s="80"/>
      <c r="K76" s="79"/>
      <c r="L76" s="85">
        <v>3400</v>
      </c>
      <c r="M76" s="74">
        <v>0.15</v>
      </c>
      <c r="N76" s="75">
        <f t="shared" si="14"/>
        <v>3910</v>
      </c>
      <c r="O76" s="8">
        <f>E76+H76+K76+N76</f>
        <v>3910</v>
      </c>
    </row>
    <row r="77" spans="2:20" x14ac:dyDescent="0.25">
      <c r="B77" t="s">
        <v>59</v>
      </c>
      <c r="D77" s="6" t="s">
        <v>52</v>
      </c>
      <c r="E77" s="78"/>
      <c r="F77" s="39"/>
      <c r="G77" s="39"/>
      <c r="H77" s="46"/>
      <c r="I77" s="79"/>
      <c r="J77" s="80"/>
      <c r="K77" s="79"/>
      <c r="L77" s="85">
        <v>850</v>
      </c>
      <c r="M77" s="74">
        <v>0.15</v>
      </c>
      <c r="N77" s="75">
        <f t="shared" si="14"/>
        <v>977.5</v>
      </c>
      <c r="O77" s="8">
        <f>E77+H77+K77+N77</f>
        <v>977.5</v>
      </c>
    </row>
    <row r="78" spans="2:20" x14ac:dyDescent="0.25">
      <c r="B78" t="s">
        <v>60</v>
      </c>
      <c r="D78" s="6" t="s">
        <v>52</v>
      </c>
      <c r="E78" s="78"/>
      <c r="F78" s="39"/>
      <c r="G78" s="39"/>
      <c r="H78" s="46"/>
      <c r="I78" s="79"/>
      <c r="J78" s="80"/>
      <c r="K78" s="79"/>
      <c r="L78" s="85">
        <v>1700</v>
      </c>
      <c r="M78" s="74">
        <v>0.15</v>
      </c>
      <c r="N78" s="75">
        <f t="shared" si="14"/>
        <v>1955</v>
      </c>
      <c r="O78" s="8">
        <f>E78+H78+K78+N78</f>
        <v>1955</v>
      </c>
    </row>
    <row r="79" spans="2:20" x14ac:dyDescent="0.25">
      <c r="B79" t="s">
        <v>61</v>
      </c>
      <c r="D79" s="6" t="s">
        <v>52</v>
      </c>
      <c r="E79" s="78"/>
      <c r="F79" s="39"/>
      <c r="G79" s="39"/>
      <c r="H79" s="46"/>
      <c r="I79" s="79"/>
      <c r="J79" s="80"/>
      <c r="K79" s="79"/>
      <c r="L79" s="85">
        <v>850</v>
      </c>
      <c r="M79" s="74">
        <v>0.15</v>
      </c>
      <c r="N79" s="75">
        <f t="shared" si="14"/>
        <v>977.5</v>
      </c>
      <c r="O79" s="8">
        <f>E79+H79+K79+N79</f>
        <v>977.5</v>
      </c>
    </row>
    <row r="80" spans="2:20" x14ac:dyDescent="0.25">
      <c r="B80" t="s">
        <v>62</v>
      </c>
      <c r="D80" s="6" t="s">
        <v>52</v>
      </c>
      <c r="E80" s="78"/>
      <c r="F80" s="39"/>
      <c r="G80" s="39"/>
      <c r="H80" s="46"/>
      <c r="I80" s="79"/>
      <c r="J80" s="80"/>
      <c r="K80" s="79"/>
      <c r="L80" s="85">
        <v>1700</v>
      </c>
      <c r="M80" s="74">
        <v>0.15</v>
      </c>
      <c r="N80" s="75">
        <f t="shared" si="14"/>
        <v>1955</v>
      </c>
      <c r="O80" s="8">
        <f>E80+H80+K80+N80</f>
        <v>1955</v>
      </c>
    </row>
    <row r="81" spans="2:17" x14ac:dyDescent="0.25">
      <c r="B81" t="s">
        <v>64</v>
      </c>
      <c r="D81" s="6" t="s">
        <v>52</v>
      </c>
      <c r="E81" s="78"/>
      <c r="F81" s="39"/>
      <c r="G81" s="39"/>
      <c r="H81" s="46"/>
      <c r="I81" s="79"/>
      <c r="J81" s="80"/>
      <c r="K81" s="79"/>
      <c r="L81" s="85">
        <v>2200</v>
      </c>
      <c r="M81" s="74">
        <v>0.15</v>
      </c>
      <c r="N81" s="75">
        <f t="shared" si="14"/>
        <v>2530</v>
      </c>
      <c r="O81" s="8">
        <f>E81+H81+K81+N81</f>
        <v>2530</v>
      </c>
    </row>
    <row r="82" spans="2:17" x14ac:dyDescent="0.25">
      <c r="B82" t="s">
        <v>66</v>
      </c>
      <c r="D82" s="6" t="s">
        <v>52</v>
      </c>
      <c r="E82" s="78"/>
      <c r="F82" s="39"/>
      <c r="G82" s="39"/>
      <c r="H82" s="46"/>
      <c r="I82" s="79"/>
      <c r="J82" s="80"/>
      <c r="K82" s="79"/>
      <c r="L82" s="85">
        <v>850</v>
      </c>
      <c r="M82" s="74">
        <v>0.15</v>
      </c>
      <c r="N82" s="75">
        <f t="shared" si="14"/>
        <v>977.5</v>
      </c>
      <c r="O82" s="8">
        <f>E82+H82+K82+N82</f>
        <v>977.5</v>
      </c>
    </row>
    <row r="83" spans="2:17" x14ac:dyDescent="0.25">
      <c r="B83" t="s">
        <v>63</v>
      </c>
      <c r="D83" s="6" t="s">
        <v>52</v>
      </c>
      <c r="E83" s="78"/>
      <c r="F83" s="39"/>
      <c r="G83" s="39"/>
      <c r="H83" s="46"/>
      <c r="I83" s="79"/>
      <c r="J83" s="80"/>
      <c r="K83" s="79"/>
      <c r="L83" s="85">
        <v>6000</v>
      </c>
      <c r="M83" s="74">
        <v>0.15</v>
      </c>
      <c r="N83" s="75">
        <f t="shared" si="14"/>
        <v>6900</v>
      </c>
      <c r="O83" s="8">
        <f>E83+H83+K83+N83</f>
        <v>6900</v>
      </c>
    </row>
    <row r="84" spans="2:17" x14ac:dyDescent="0.25">
      <c r="B84" t="s">
        <v>56</v>
      </c>
      <c r="D84" s="6" t="s">
        <v>52</v>
      </c>
      <c r="E84" s="78"/>
      <c r="F84" s="39"/>
      <c r="G84" s="39"/>
      <c r="H84" s="46"/>
      <c r="I84" s="79"/>
      <c r="J84" s="80"/>
      <c r="K84" s="79"/>
      <c r="L84" s="85">
        <v>850</v>
      </c>
      <c r="M84" s="74">
        <v>0.15</v>
      </c>
      <c r="N84" s="75">
        <f t="shared" si="14"/>
        <v>977.5</v>
      </c>
      <c r="O84" s="8">
        <f>E84+H84+K84+N84</f>
        <v>977.5</v>
      </c>
    </row>
    <row r="85" spans="2:17" x14ac:dyDescent="0.25">
      <c r="B85" t="s">
        <v>65</v>
      </c>
      <c r="D85" s="6" t="s">
        <v>52</v>
      </c>
      <c r="E85" s="78"/>
      <c r="F85" s="39"/>
      <c r="G85" s="39"/>
      <c r="H85" s="46"/>
      <c r="I85" s="79"/>
      <c r="J85" s="80"/>
      <c r="K85" s="79"/>
      <c r="L85" s="85">
        <v>2500</v>
      </c>
      <c r="M85" s="74">
        <v>0.15</v>
      </c>
      <c r="N85" s="75">
        <f t="shared" si="14"/>
        <v>2875</v>
      </c>
      <c r="O85" s="8">
        <f>E85+H85+K85+N85</f>
        <v>2875</v>
      </c>
    </row>
    <row r="86" spans="2:17" x14ac:dyDescent="0.25">
      <c r="B86" s="24" t="s">
        <v>91</v>
      </c>
      <c r="D86" s="6" t="s">
        <v>52</v>
      </c>
      <c r="E86" s="78"/>
      <c r="F86" s="39"/>
      <c r="G86" s="39"/>
      <c r="H86" s="46"/>
      <c r="I86" s="79"/>
      <c r="J86" s="80"/>
      <c r="K86" s="79"/>
      <c r="L86" s="85">
        <v>3034</v>
      </c>
      <c r="M86" s="74">
        <v>0.15</v>
      </c>
      <c r="N86" s="75">
        <f t="shared" si="14"/>
        <v>3489.1</v>
      </c>
      <c r="O86" s="8">
        <f>E86+H86+K86+N86</f>
        <v>3489.1</v>
      </c>
    </row>
    <row r="87" spans="2:17" x14ac:dyDescent="0.25">
      <c r="E87" s="78"/>
      <c r="F87" s="39"/>
      <c r="G87" s="39"/>
      <c r="H87" s="46"/>
      <c r="I87" s="79"/>
      <c r="J87" s="80"/>
      <c r="K87" s="79"/>
      <c r="L87" s="81"/>
      <c r="M87" s="82"/>
      <c r="N87" s="81"/>
    </row>
    <row r="88" spans="2:17" ht="18.75" x14ac:dyDescent="0.3">
      <c r="B88" s="7" t="s">
        <v>53</v>
      </c>
      <c r="E88" s="78"/>
      <c r="F88" s="39"/>
      <c r="G88" s="39"/>
      <c r="H88" s="46"/>
      <c r="I88" s="79"/>
      <c r="J88" s="80"/>
      <c r="K88" s="79"/>
      <c r="L88" s="81"/>
      <c r="M88" s="82"/>
      <c r="N88" s="81"/>
      <c r="Q88" s="8">
        <f>SUM(O89:O90)+0.03</f>
        <v>16100.03</v>
      </c>
    </row>
    <row r="89" spans="2:17" x14ac:dyDescent="0.25">
      <c r="B89" t="s">
        <v>71</v>
      </c>
      <c r="D89" s="6" t="s">
        <v>53</v>
      </c>
      <c r="E89" s="78"/>
      <c r="F89" s="39"/>
      <c r="G89" s="39"/>
      <c r="H89" s="46"/>
      <c r="I89" s="79"/>
      <c r="J89" s="80"/>
      <c r="K89" s="79"/>
      <c r="L89" s="85">
        <v>14000</v>
      </c>
      <c r="M89" s="74">
        <v>0.15</v>
      </c>
      <c r="N89" s="75">
        <f t="shared" ref="N89" si="15">(L89*M89)+L89</f>
        <v>16100</v>
      </c>
      <c r="O89" s="8">
        <f>E89+H89+K89+N89</f>
        <v>16100</v>
      </c>
    </row>
    <row r="90" spans="2:17" x14ac:dyDescent="0.25">
      <c r="B90" t="s">
        <v>72</v>
      </c>
      <c r="D90" s="6" t="s">
        <v>53</v>
      </c>
      <c r="E90" s="78"/>
      <c r="F90" s="39"/>
      <c r="G90" s="39"/>
      <c r="H90" s="46"/>
      <c r="I90" s="79"/>
      <c r="J90" s="80"/>
      <c r="K90" s="79"/>
      <c r="L90" s="81"/>
      <c r="M90" s="82"/>
      <c r="N90" s="81"/>
    </row>
    <row r="91" spans="2:17" x14ac:dyDescent="0.25">
      <c r="B91" s="17" t="s">
        <v>73</v>
      </c>
    </row>
    <row r="92" spans="2:17" x14ac:dyDescent="0.25">
      <c r="O92"/>
      <c r="P92" s="19" t="s">
        <v>74</v>
      </c>
      <c r="Q92" s="18">
        <f>SUM(Q8:Q91)</f>
        <v>315976.66000000003</v>
      </c>
    </row>
    <row r="93" spans="2:17" x14ac:dyDescent="0.25">
      <c r="O93"/>
      <c r="P93" s="19" t="s">
        <v>75</v>
      </c>
      <c r="Q93" s="18">
        <f>Q92/100*25</f>
        <v>78994.165000000008</v>
      </c>
    </row>
    <row r="94" spans="2:17" ht="15.75" thickBot="1" x14ac:dyDescent="0.3">
      <c r="O94"/>
      <c r="P94" s="20" t="s">
        <v>76</v>
      </c>
      <c r="Q94" s="21">
        <f>SUM(Q92:Q93)</f>
        <v>394970.82500000007</v>
      </c>
    </row>
    <row r="95" spans="2:17" ht="15.75" thickTop="1" x14ac:dyDescent="0.25"/>
    <row r="97" spans="5:14" ht="18.75" x14ac:dyDescent="0.3">
      <c r="E97" s="36" t="s">
        <v>104</v>
      </c>
      <c r="H97" s="6"/>
      <c r="I97" s="6"/>
      <c r="J97" s="6"/>
      <c r="K97" s="6"/>
      <c r="L97" s="6"/>
      <c r="M97" s="6"/>
      <c r="N97" s="6"/>
    </row>
    <row r="98" spans="5:14" x14ac:dyDescent="0.25">
      <c r="E98" s="37" t="s">
        <v>96</v>
      </c>
      <c r="F98" s="38" t="s">
        <v>105</v>
      </c>
      <c r="G98" s="39"/>
      <c r="H98" s="39"/>
      <c r="I98" s="40" t="s">
        <v>3</v>
      </c>
      <c r="J98" s="41"/>
      <c r="K98" s="41"/>
      <c r="L98" s="42" t="s">
        <v>106</v>
      </c>
      <c r="M98" s="43"/>
      <c r="N98" s="43"/>
    </row>
    <row r="99" spans="5:14" x14ac:dyDescent="0.25">
      <c r="E99" s="44"/>
      <c r="F99" s="39"/>
      <c r="G99" s="45" t="s">
        <v>107</v>
      </c>
      <c r="H99" s="46">
        <f>SUM(F9:F90)</f>
        <v>198.5</v>
      </c>
      <c r="I99" s="41"/>
      <c r="J99" s="41"/>
      <c r="K99" s="41"/>
      <c r="L99" s="43"/>
      <c r="M99" s="43"/>
      <c r="N99" s="43"/>
    </row>
    <row r="100" spans="5:14" x14ac:dyDescent="0.25">
      <c r="E100" s="44"/>
      <c r="F100" s="39"/>
      <c r="G100" s="45" t="s">
        <v>108</v>
      </c>
      <c r="H100" s="47">
        <v>460</v>
      </c>
      <c r="I100" s="41"/>
      <c r="J100" s="41"/>
      <c r="K100" s="41"/>
      <c r="L100" s="43"/>
      <c r="M100" s="43"/>
      <c r="N100" s="43"/>
    </row>
    <row r="101" spans="5:14" x14ac:dyDescent="0.25">
      <c r="E101" s="44"/>
      <c r="F101" s="39"/>
      <c r="G101" s="45" t="s">
        <v>109</v>
      </c>
      <c r="H101" s="46">
        <f>H99*H100</f>
        <v>91310</v>
      </c>
      <c r="I101" s="41"/>
      <c r="J101" s="48" t="s">
        <v>109</v>
      </c>
      <c r="K101" s="49">
        <f>SUM(I9:I90)</f>
        <v>68096.5</v>
      </c>
      <c r="L101" s="43"/>
      <c r="M101" s="50" t="s">
        <v>109</v>
      </c>
      <c r="N101" s="51">
        <f>SUM(L10:L89)</f>
        <v>102534</v>
      </c>
    </row>
    <row r="102" spans="5:14" ht="15.75" thickBot="1" x14ac:dyDescent="0.3">
      <c r="E102" s="52">
        <f>SUM(E9:E89)</f>
        <v>8952</v>
      </c>
      <c r="F102" s="39"/>
      <c r="G102" s="45" t="s">
        <v>110</v>
      </c>
      <c r="H102" s="53">
        <f>SUM(H9:H90)</f>
        <v>110465</v>
      </c>
      <c r="I102" s="41"/>
      <c r="J102" s="48" t="s">
        <v>110</v>
      </c>
      <c r="K102" s="54">
        <f>SUM(K9:K90)</f>
        <v>78645.100000000006</v>
      </c>
      <c r="L102" s="43"/>
      <c r="M102" s="50" t="s">
        <v>110</v>
      </c>
      <c r="N102" s="55">
        <f>SUM(N10:N89)</f>
        <v>117914.1</v>
      </c>
    </row>
    <row r="103" spans="5:14" ht="15.75" thickTop="1" x14ac:dyDescent="0.25">
      <c r="E103" s="6"/>
      <c r="H103" s="6"/>
      <c r="I103" s="6"/>
      <c r="J103" s="6"/>
      <c r="K103" s="6"/>
      <c r="L103" s="6"/>
      <c r="M103" s="6"/>
      <c r="N103" s="6"/>
    </row>
    <row r="104" spans="5:14" x14ac:dyDescent="0.25">
      <c r="E104" s="8">
        <f>E102-E101</f>
        <v>8952</v>
      </c>
      <c r="H104" s="8">
        <f>H102-H101</f>
        <v>19155</v>
      </c>
      <c r="I104" s="6"/>
      <c r="J104" s="6"/>
      <c r="K104" s="8">
        <f>K102-K101</f>
        <v>10548.600000000006</v>
      </c>
      <c r="L104" s="6"/>
      <c r="M104" s="6"/>
      <c r="N104" s="8">
        <f>N102-N101</f>
        <v>15380.100000000006</v>
      </c>
    </row>
    <row r="105" spans="5:14" x14ac:dyDescent="0.25">
      <c r="E105" s="8"/>
      <c r="I105" s="6"/>
      <c r="J105" s="6"/>
      <c r="K105" s="8"/>
      <c r="L105" s="6"/>
      <c r="M105" s="6"/>
      <c r="N105" s="8"/>
    </row>
    <row r="106" spans="5:14" x14ac:dyDescent="0.25">
      <c r="E106" s="86" t="s">
        <v>114</v>
      </c>
      <c r="F106" s="58"/>
      <c r="G106" s="58"/>
      <c r="H106" s="59">
        <f>H101/N110</f>
        <v>0.28897746096066729</v>
      </c>
      <c r="I106" s="58"/>
      <c r="J106" s="58"/>
      <c r="K106" s="59">
        <f>K101/N110</f>
        <v>0.21551148472574833</v>
      </c>
      <c r="L106" s="58"/>
      <c r="M106" s="58"/>
      <c r="N106" s="60">
        <f>N101/N110</f>
        <v>0.32449912366817502</v>
      </c>
    </row>
    <row r="107" spans="5:14" x14ac:dyDescent="0.25">
      <c r="E107" s="6"/>
      <c r="H107" s="6"/>
      <c r="I107" s="6"/>
      <c r="J107" s="6"/>
      <c r="K107" s="6"/>
      <c r="L107" s="6"/>
      <c r="M107" s="6"/>
      <c r="N107" s="6"/>
    </row>
    <row r="108" spans="5:14" x14ac:dyDescent="0.25">
      <c r="E108" s="6"/>
      <c r="H108" s="6"/>
      <c r="I108" s="6"/>
      <c r="J108" s="6"/>
      <c r="K108" s="6"/>
      <c r="L108" s="6"/>
      <c r="M108" s="6"/>
      <c r="N108" s="6"/>
    </row>
    <row r="109" spans="5:14" ht="15.75" thickBot="1" x14ac:dyDescent="0.3">
      <c r="E109" s="6"/>
      <c r="H109" s="6"/>
      <c r="I109" s="6"/>
      <c r="J109" s="6"/>
      <c r="K109" s="6"/>
      <c r="L109" s="6"/>
      <c r="M109" s="6"/>
      <c r="N109" s="6"/>
    </row>
    <row r="110" spans="5:14" ht="15.75" thickBot="1" x14ac:dyDescent="0.3">
      <c r="E110" s="6"/>
      <c r="H110" s="6"/>
      <c r="I110" s="6"/>
      <c r="J110" s="6"/>
      <c r="K110" s="6"/>
      <c r="L110" s="6"/>
      <c r="M110" s="19" t="s">
        <v>111</v>
      </c>
      <c r="N110" s="56">
        <f>SUM(E102:N102)</f>
        <v>315976.2</v>
      </c>
    </row>
    <row r="111" spans="5:14" ht="15.75" thickBot="1" x14ac:dyDescent="0.3">
      <c r="E111" s="6"/>
      <c r="H111" s="6"/>
      <c r="I111" s="6"/>
      <c r="J111" s="6"/>
      <c r="K111" s="6"/>
      <c r="L111" s="6"/>
      <c r="M111" s="6"/>
      <c r="N111" s="6"/>
    </row>
    <row r="112" spans="5:14" ht="15.75" thickBot="1" x14ac:dyDescent="0.3">
      <c r="E112" s="6"/>
      <c r="H112" s="6"/>
      <c r="I112" s="6"/>
      <c r="J112" s="6"/>
      <c r="K112" s="6"/>
      <c r="L112" s="6"/>
      <c r="M112" s="19" t="s">
        <v>112</v>
      </c>
      <c r="N112" s="56">
        <f>SUM(E104:N104)</f>
        <v>54035.700000000012</v>
      </c>
    </row>
    <row r="113" spans="5:14" ht="15.75" thickBot="1" x14ac:dyDescent="0.3">
      <c r="E113" s="6"/>
      <c r="H113" s="6"/>
      <c r="I113" s="6"/>
      <c r="J113" s="6"/>
      <c r="K113" s="6"/>
      <c r="L113" s="6"/>
      <c r="M113" s="19" t="s">
        <v>113</v>
      </c>
      <c r="N113" s="57">
        <f>N112/N110</f>
        <v>0.1710119306454094</v>
      </c>
    </row>
  </sheetData>
  <pageMargins left="0.7" right="0.7" top="0.75" bottom="0.75" header="0.3" footer="0.3"/>
  <pageSetup paperSize="9" scale="6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46E2-135C-471C-9ABE-CC9DA480733E}">
  <sheetPr>
    <pageSetUpPr fitToPage="1"/>
  </sheetPr>
  <dimension ref="B3:N93"/>
  <sheetViews>
    <sheetView topLeftCell="A31" zoomScale="80" zoomScaleNormal="80" workbookViewId="0">
      <selection activeCell="P27" sqref="P27:T37"/>
    </sheetView>
  </sheetViews>
  <sheetFormatPr defaultRowHeight="15" x14ac:dyDescent="0.25"/>
  <cols>
    <col min="2" max="2" width="61.140625" customWidth="1"/>
    <col min="3" max="3" width="2.7109375" customWidth="1"/>
    <col min="4" max="4" width="12.28515625" style="6" customWidth="1"/>
    <col min="5" max="5" width="10.42578125" customWidth="1"/>
    <col min="6" max="6" width="7.28515625" style="6" customWidth="1"/>
    <col min="7" max="7" width="8.7109375" style="6" customWidth="1"/>
    <col min="8" max="8" width="8.7109375" customWidth="1"/>
    <col min="9" max="9" width="7.5703125" customWidth="1"/>
    <col min="11" max="11" width="2.28515625" customWidth="1"/>
    <col min="12" max="12" width="10" customWidth="1"/>
    <col min="13" max="13" width="6.28515625" customWidth="1"/>
    <col min="14" max="14" width="24" customWidth="1"/>
  </cols>
  <sheetData>
    <row r="3" spans="2:12" ht="21.75" thickBot="1" x14ac:dyDescent="0.4">
      <c r="B3" s="1" t="s">
        <v>90</v>
      </c>
      <c r="D3" s="2"/>
      <c r="E3" s="2"/>
      <c r="F3" s="2"/>
      <c r="G3" s="2"/>
      <c r="H3" s="2"/>
      <c r="I3" s="2"/>
      <c r="J3" s="2"/>
      <c r="L3" s="2"/>
    </row>
    <row r="4" spans="2:12" ht="15.75" thickBot="1" x14ac:dyDescent="0.3">
      <c r="B4" t="s">
        <v>95</v>
      </c>
      <c r="D4" s="3" t="s">
        <v>0</v>
      </c>
      <c r="E4" s="3" t="s">
        <v>1</v>
      </c>
      <c r="F4" s="3" t="s">
        <v>2</v>
      </c>
      <c r="G4" s="4" t="s">
        <v>3</v>
      </c>
      <c r="H4" s="4" t="s">
        <v>4</v>
      </c>
      <c r="I4" s="5" t="s">
        <v>5</v>
      </c>
      <c r="J4" s="4" t="s">
        <v>6</v>
      </c>
      <c r="L4" s="4" t="s">
        <v>6</v>
      </c>
    </row>
    <row r="5" spans="2:12" x14ac:dyDescent="0.25">
      <c r="E5" s="6"/>
      <c r="I5" s="6"/>
      <c r="L5" s="6"/>
    </row>
    <row r="6" spans="2:12" ht="18.75" x14ac:dyDescent="0.3">
      <c r="B6" s="7" t="s">
        <v>7</v>
      </c>
      <c r="E6" s="6"/>
      <c r="I6" s="6"/>
      <c r="L6" s="8">
        <f>SUM(J7:J11)</f>
        <v>16750</v>
      </c>
    </row>
    <row r="7" spans="2:12" x14ac:dyDescent="0.25">
      <c r="B7" t="s">
        <v>14</v>
      </c>
      <c r="D7" s="6" t="s">
        <v>8</v>
      </c>
      <c r="E7" s="9"/>
      <c r="F7" s="9"/>
      <c r="G7" s="9"/>
      <c r="H7" s="10">
        <v>6000</v>
      </c>
      <c r="I7" s="9"/>
      <c r="J7" s="11">
        <f t="shared" ref="J7:J11" si="0">(H7*I7)+H7</f>
        <v>6000</v>
      </c>
      <c r="L7" s="6"/>
    </row>
    <row r="8" spans="2:12" x14ac:dyDescent="0.25">
      <c r="B8" t="s">
        <v>9</v>
      </c>
      <c r="D8" s="6" t="s">
        <v>10</v>
      </c>
      <c r="E8" s="9"/>
      <c r="F8" s="9"/>
      <c r="G8" s="10"/>
      <c r="H8" s="10">
        <v>5000</v>
      </c>
      <c r="I8" s="12">
        <v>0.15</v>
      </c>
      <c r="J8" s="11">
        <f t="shared" si="0"/>
        <v>5750</v>
      </c>
      <c r="L8" s="6"/>
    </row>
    <row r="9" spans="2:12" x14ac:dyDescent="0.25">
      <c r="B9" s="13" t="s">
        <v>11</v>
      </c>
      <c r="D9" s="14" t="s">
        <v>8</v>
      </c>
      <c r="E9" s="9"/>
      <c r="F9" s="9"/>
      <c r="G9" s="10"/>
      <c r="H9" s="10">
        <v>1500</v>
      </c>
      <c r="I9" s="15"/>
      <c r="J9" s="11">
        <f t="shared" si="0"/>
        <v>1500</v>
      </c>
      <c r="L9" s="6"/>
    </row>
    <row r="10" spans="2:12" x14ac:dyDescent="0.25">
      <c r="B10" s="13" t="s">
        <v>12</v>
      </c>
      <c r="D10" s="14" t="s">
        <v>8</v>
      </c>
      <c r="E10" s="9"/>
      <c r="F10" s="9"/>
      <c r="G10" s="10"/>
      <c r="H10" s="10">
        <v>1000</v>
      </c>
      <c r="I10" s="12"/>
      <c r="J10" s="11">
        <f t="shared" si="0"/>
        <v>1000</v>
      </c>
      <c r="L10" s="6"/>
    </row>
    <row r="11" spans="2:12" x14ac:dyDescent="0.25">
      <c r="B11" s="13" t="s">
        <v>13</v>
      </c>
      <c r="D11" s="14" t="s">
        <v>8</v>
      </c>
      <c r="E11" s="9"/>
      <c r="F11" s="9"/>
      <c r="G11" s="10"/>
      <c r="H11" s="10">
        <v>2500</v>
      </c>
      <c r="I11" s="12"/>
      <c r="J11" s="11">
        <f t="shared" si="0"/>
        <v>2500</v>
      </c>
      <c r="L11" s="6"/>
    </row>
    <row r="12" spans="2:12" x14ac:dyDescent="0.25">
      <c r="B12" s="17" t="s">
        <v>22</v>
      </c>
      <c r="D12" s="14"/>
      <c r="E12" s="9"/>
      <c r="F12" s="9"/>
      <c r="G12" s="10"/>
      <c r="H12" s="10"/>
      <c r="I12" s="12"/>
      <c r="J12" s="11"/>
      <c r="L12" s="6"/>
    </row>
    <row r="14" spans="2:12" ht="18.75" x14ac:dyDescent="0.3">
      <c r="B14" s="7" t="s">
        <v>15</v>
      </c>
      <c r="L14" s="8">
        <f>SUM(J15:J21)</f>
        <v>12477.5</v>
      </c>
    </row>
    <row r="15" spans="2:12" x14ac:dyDescent="0.25">
      <c r="B15" s="13" t="s">
        <v>16</v>
      </c>
      <c r="D15" s="14" t="s">
        <v>8</v>
      </c>
      <c r="E15" s="9">
        <v>4</v>
      </c>
      <c r="F15" s="6">
        <v>350</v>
      </c>
      <c r="H15" s="16">
        <f>(E15*F15)+G15</f>
        <v>1400</v>
      </c>
      <c r="I15" s="12">
        <v>0.15</v>
      </c>
      <c r="J15" s="11">
        <f t="shared" ref="J15:J21" si="1">(H15*I15)+H15</f>
        <v>1610</v>
      </c>
    </row>
    <row r="16" spans="2:12" x14ac:dyDescent="0.25">
      <c r="B16" s="13" t="s">
        <v>17</v>
      </c>
      <c r="D16" s="14" t="s">
        <v>8</v>
      </c>
      <c r="E16" s="9">
        <v>2</v>
      </c>
      <c r="F16" s="6">
        <v>350</v>
      </c>
      <c r="H16" s="16">
        <f t="shared" ref="H16:H21" si="2">(E16*F16)+G16</f>
        <v>700</v>
      </c>
      <c r="I16" s="12">
        <v>0.15</v>
      </c>
      <c r="J16" s="11">
        <f t="shared" si="1"/>
        <v>805</v>
      </c>
    </row>
    <row r="17" spans="2:12" x14ac:dyDescent="0.25">
      <c r="B17" s="13" t="s">
        <v>18</v>
      </c>
      <c r="D17" s="14" t="s">
        <v>8</v>
      </c>
      <c r="E17" s="9">
        <v>2</v>
      </c>
      <c r="F17" s="6">
        <v>350</v>
      </c>
      <c r="H17" s="16">
        <f t="shared" si="2"/>
        <v>700</v>
      </c>
      <c r="I17" s="12">
        <v>0.15</v>
      </c>
      <c r="J17" s="11">
        <f t="shared" si="1"/>
        <v>805</v>
      </c>
    </row>
    <row r="18" spans="2:12" x14ac:dyDescent="0.25">
      <c r="B18" s="13" t="s">
        <v>19</v>
      </c>
      <c r="D18" s="14" t="s">
        <v>8</v>
      </c>
      <c r="E18" s="9">
        <v>4</v>
      </c>
      <c r="F18" s="6">
        <v>350</v>
      </c>
      <c r="H18" s="16">
        <f t="shared" si="2"/>
        <v>1400</v>
      </c>
      <c r="I18" s="12">
        <v>0.15</v>
      </c>
      <c r="J18" s="11">
        <f t="shared" si="1"/>
        <v>1610</v>
      </c>
    </row>
    <row r="19" spans="2:12" x14ac:dyDescent="0.25">
      <c r="B19" s="13" t="s">
        <v>21</v>
      </c>
      <c r="D19" s="14" t="s">
        <v>8</v>
      </c>
      <c r="E19" s="9">
        <v>14</v>
      </c>
      <c r="F19" s="6">
        <v>350</v>
      </c>
      <c r="H19" s="16">
        <f t="shared" si="2"/>
        <v>4900</v>
      </c>
      <c r="I19" s="12">
        <v>0.15</v>
      </c>
      <c r="J19" s="11">
        <f t="shared" si="1"/>
        <v>5635</v>
      </c>
    </row>
    <row r="20" spans="2:12" x14ac:dyDescent="0.25">
      <c r="B20" s="13" t="s">
        <v>20</v>
      </c>
      <c r="D20" s="14" t="s">
        <v>8</v>
      </c>
      <c r="E20" s="9">
        <v>2</v>
      </c>
      <c r="F20" s="6">
        <v>350</v>
      </c>
      <c r="H20" s="16">
        <f t="shared" si="2"/>
        <v>700</v>
      </c>
      <c r="I20" s="12">
        <v>0.15</v>
      </c>
      <c r="J20" s="11">
        <f t="shared" si="1"/>
        <v>805</v>
      </c>
    </row>
    <row r="21" spans="2:12" x14ac:dyDescent="0.25">
      <c r="B21" s="13" t="s">
        <v>27</v>
      </c>
      <c r="D21" s="14" t="s">
        <v>8</v>
      </c>
      <c r="E21" s="9">
        <v>3</v>
      </c>
      <c r="F21" s="6">
        <v>350</v>
      </c>
      <c r="H21" s="16">
        <f t="shared" si="2"/>
        <v>1050</v>
      </c>
      <c r="I21" s="12">
        <v>0.15</v>
      </c>
      <c r="J21" s="11">
        <f t="shared" si="1"/>
        <v>1207.5</v>
      </c>
      <c r="L21" s="6"/>
    </row>
    <row r="23" spans="2:12" ht="18.75" x14ac:dyDescent="0.3">
      <c r="B23" s="7" t="s">
        <v>23</v>
      </c>
      <c r="L23" s="8">
        <f>SUM(J24:J36)</f>
        <v>70970</v>
      </c>
    </row>
    <row r="24" spans="2:12" x14ac:dyDescent="0.25">
      <c r="B24" s="13" t="s">
        <v>35</v>
      </c>
      <c r="D24" s="14" t="s">
        <v>8</v>
      </c>
      <c r="E24" s="9">
        <v>15</v>
      </c>
      <c r="F24" s="6">
        <v>585</v>
      </c>
      <c r="G24" s="6">
        <v>500</v>
      </c>
      <c r="H24" s="16">
        <f>(E24*F24)+G24</f>
        <v>9275</v>
      </c>
      <c r="I24" s="12"/>
      <c r="J24" s="11">
        <f t="shared" ref="J24:J36" si="3">(H24*I24)+H24</f>
        <v>9275</v>
      </c>
    </row>
    <row r="25" spans="2:12" x14ac:dyDescent="0.25">
      <c r="B25" s="13" t="s">
        <v>80</v>
      </c>
      <c r="D25" s="14" t="s">
        <v>8</v>
      </c>
      <c r="E25" s="9">
        <v>6</v>
      </c>
      <c r="F25" s="6">
        <v>585</v>
      </c>
      <c r="G25" s="6">
        <v>450</v>
      </c>
      <c r="H25" s="16">
        <f t="shared" ref="H25:H36" si="4">(E25*F25)+G25</f>
        <v>3960</v>
      </c>
      <c r="I25" s="12"/>
      <c r="J25" s="11">
        <f t="shared" si="3"/>
        <v>3960</v>
      </c>
    </row>
    <row r="26" spans="2:12" x14ac:dyDescent="0.25">
      <c r="B26" s="13" t="s">
        <v>24</v>
      </c>
      <c r="D26" s="14" t="s">
        <v>8</v>
      </c>
      <c r="E26" s="9">
        <v>4</v>
      </c>
      <c r="F26" s="6">
        <v>585</v>
      </c>
      <c r="G26" s="6">
        <v>300</v>
      </c>
      <c r="H26" s="16">
        <f t="shared" si="4"/>
        <v>2640</v>
      </c>
      <c r="I26" s="12"/>
      <c r="J26" s="11">
        <f t="shared" si="3"/>
        <v>2640</v>
      </c>
    </row>
    <row r="27" spans="2:12" x14ac:dyDescent="0.25">
      <c r="B27" s="13" t="s">
        <v>25</v>
      </c>
      <c r="D27" s="14" t="s">
        <v>8</v>
      </c>
      <c r="E27" s="9">
        <v>3</v>
      </c>
      <c r="F27" s="6">
        <v>585</v>
      </c>
      <c r="G27" s="6">
        <v>300</v>
      </c>
      <c r="H27" s="16">
        <f t="shared" si="4"/>
        <v>2055</v>
      </c>
      <c r="I27" s="12"/>
      <c r="J27" s="11">
        <f t="shared" si="3"/>
        <v>2055</v>
      </c>
    </row>
    <row r="28" spans="2:12" x14ac:dyDescent="0.25">
      <c r="B28" s="13" t="s">
        <v>26</v>
      </c>
      <c r="D28" s="14" t="s">
        <v>8</v>
      </c>
      <c r="E28" s="9">
        <v>3</v>
      </c>
      <c r="F28" s="6">
        <v>585</v>
      </c>
      <c r="G28" s="6">
        <v>200</v>
      </c>
      <c r="H28" s="16">
        <f t="shared" si="4"/>
        <v>1955</v>
      </c>
      <c r="I28" s="12"/>
      <c r="J28" s="11">
        <f t="shared" si="3"/>
        <v>1955</v>
      </c>
    </row>
    <row r="29" spans="2:12" x14ac:dyDescent="0.25">
      <c r="B29" s="13" t="s">
        <v>28</v>
      </c>
      <c r="D29" s="14" t="s">
        <v>8</v>
      </c>
      <c r="E29" s="9">
        <v>2</v>
      </c>
      <c r="F29" s="6">
        <v>585</v>
      </c>
      <c r="G29" s="6">
        <v>200</v>
      </c>
      <c r="H29" s="16">
        <f t="shared" si="4"/>
        <v>1370</v>
      </c>
      <c r="I29" s="12"/>
      <c r="J29" s="11">
        <f t="shared" si="3"/>
        <v>1370</v>
      </c>
    </row>
    <row r="30" spans="2:12" x14ac:dyDescent="0.25">
      <c r="B30" s="13" t="s">
        <v>29</v>
      </c>
      <c r="D30" s="14" t="s">
        <v>8</v>
      </c>
      <c r="E30" s="9">
        <v>15</v>
      </c>
      <c r="F30" s="6">
        <v>585</v>
      </c>
      <c r="G30" s="6">
        <v>3300</v>
      </c>
      <c r="H30" s="16">
        <f t="shared" si="4"/>
        <v>12075</v>
      </c>
      <c r="I30" s="12"/>
      <c r="J30" s="11">
        <f t="shared" si="3"/>
        <v>12075</v>
      </c>
    </row>
    <row r="31" spans="2:12" x14ac:dyDescent="0.25">
      <c r="B31" s="13" t="s">
        <v>32</v>
      </c>
      <c r="D31" s="14" t="s">
        <v>8</v>
      </c>
      <c r="E31" s="9">
        <v>6</v>
      </c>
      <c r="F31" s="6">
        <v>585</v>
      </c>
      <c r="G31" s="6">
        <v>2400</v>
      </c>
      <c r="H31" s="16">
        <f t="shared" si="4"/>
        <v>5910</v>
      </c>
      <c r="I31" s="12"/>
      <c r="J31" s="11">
        <f t="shared" si="3"/>
        <v>5910</v>
      </c>
    </row>
    <row r="32" spans="2:12" x14ac:dyDescent="0.25">
      <c r="B32" s="13" t="s">
        <v>30</v>
      </c>
      <c r="D32" s="14" t="s">
        <v>8</v>
      </c>
      <c r="E32" s="9">
        <v>15</v>
      </c>
      <c r="F32" s="6">
        <v>585</v>
      </c>
      <c r="G32" s="6">
        <v>800</v>
      </c>
      <c r="H32" s="16">
        <f t="shared" si="4"/>
        <v>9575</v>
      </c>
      <c r="I32" s="12"/>
      <c r="J32" s="11">
        <f t="shared" si="3"/>
        <v>9575</v>
      </c>
    </row>
    <row r="33" spans="2:12" x14ac:dyDescent="0.25">
      <c r="B33" s="13" t="s">
        <v>51</v>
      </c>
      <c r="D33" s="14" t="s">
        <v>8</v>
      </c>
      <c r="E33" s="9">
        <v>4</v>
      </c>
      <c r="F33" s="6">
        <v>585</v>
      </c>
      <c r="G33" s="6">
        <v>200</v>
      </c>
      <c r="H33" s="16">
        <f t="shared" si="4"/>
        <v>2540</v>
      </c>
      <c r="I33" s="12"/>
      <c r="J33" s="11">
        <f t="shared" si="3"/>
        <v>2540</v>
      </c>
    </row>
    <row r="34" spans="2:12" x14ac:dyDescent="0.25">
      <c r="B34" s="13" t="s">
        <v>34</v>
      </c>
      <c r="D34" s="14" t="s">
        <v>8</v>
      </c>
      <c r="E34" s="9">
        <v>12</v>
      </c>
      <c r="F34" s="6">
        <v>585</v>
      </c>
      <c r="G34" s="6">
        <v>400</v>
      </c>
      <c r="H34" s="16">
        <f t="shared" si="4"/>
        <v>7420</v>
      </c>
      <c r="I34" s="12"/>
      <c r="J34" s="11">
        <f t="shared" si="3"/>
        <v>7420</v>
      </c>
    </row>
    <row r="35" spans="2:12" x14ac:dyDescent="0.25">
      <c r="B35" s="13" t="s">
        <v>31</v>
      </c>
      <c r="D35" s="14" t="s">
        <v>8</v>
      </c>
      <c r="E35" s="9"/>
      <c r="G35" s="6">
        <v>6000</v>
      </c>
      <c r="H35" s="16">
        <f t="shared" si="4"/>
        <v>6000</v>
      </c>
      <c r="I35" s="12">
        <v>0.15</v>
      </c>
      <c r="J35" s="11">
        <f t="shared" si="3"/>
        <v>6900</v>
      </c>
    </row>
    <row r="36" spans="2:12" x14ac:dyDescent="0.25">
      <c r="B36" s="13" t="s">
        <v>33</v>
      </c>
      <c r="D36" s="14" t="s">
        <v>8</v>
      </c>
      <c r="E36" s="9">
        <v>7</v>
      </c>
      <c r="F36" s="6">
        <v>585</v>
      </c>
      <c r="G36" s="6">
        <v>1200</v>
      </c>
      <c r="H36" s="16">
        <f t="shared" si="4"/>
        <v>5295</v>
      </c>
      <c r="I36" s="12"/>
      <c r="J36" s="11">
        <f t="shared" si="3"/>
        <v>5295</v>
      </c>
    </row>
    <row r="37" spans="2:12" x14ac:dyDescent="0.25">
      <c r="B37" s="17" t="s">
        <v>36</v>
      </c>
    </row>
    <row r="39" spans="2:12" ht="18.75" x14ac:dyDescent="0.3">
      <c r="B39" s="7" t="s">
        <v>37</v>
      </c>
      <c r="L39" s="8">
        <f>SUM(J40:J45)</f>
        <v>30340</v>
      </c>
    </row>
    <row r="40" spans="2:12" x14ac:dyDescent="0.25">
      <c r="B40" t="s">
        <v>38</v>
      </c>
      <c r="D40" s="14" t="s">
        <v>8</v>
      </c>
      <c r="E40" s="9">
        <v>5</v>
      </c>
      <c r="F40" s="6">
        <v>585</v>
      </c>
      <c r="G40" s="6">
        <v>600</v>
      </c>
      <c r="H40" s="16">
        <f>(E40*F40)+G40</f>
        <v>3525</v>
      </c>
      <c r="I40" s="12"/>
      <c r="J40" s="11">
        <f t="shared" ref="J40:J45" si="5">(H40*I40)+H40</f>
        <v>3525</v>
      </c>
    </row>
    <row r="41" spans="2:12" x14ac:dyDescent="0.25">
      <c r="B41" t="s">
        <v>39</v>
      </c>
      <c r="D41" s="14" t="s">
        <v>8</v>
      </c>
      <c r="E41" s="9">
        <v>20</v>
      </c>
      <c r="F41" s="6">
        <v>585</v>
      </c>
      <c r="G41" s="6">
        <v>1200</v>
      </c>
      <c r="H41" s="16">
        <f t="shared" ref="H41:H45" si="6">(E41*F41)+G41</f>
        <v>12900</v>
      </c>
      <c r="I41" s="12"/>
      <c r="J41" s="11">
        <f t="shared" si="5"/>
        <v>12900</v>
      </c>
    </row>
    <row r="42" spans="2:12" x14ac:dyDescent="0.25">
      <c r="B42" t="s">
        <v>44</v>
      </c>
      <c r="D42" s="14" t="s">
        <v>8</v>
      </c>
      <c r="E42" s="9">
        <v>6</v>
      </c>
      <c r="F42" s="6">
        <v>585</v>
      </c>
      <c r="G42" s="6">
        <v>500</v>
      </c>
      <c r="H42" s="16">
        <f t="shared" si="6"/>
        <v>4010</v>
      </c>
      <c r="I42" s="12"/>
      <c r="J42" s="11">
        <f t="shared" si="5"/>
        <v>4010</v>
      </c>
    </row>
    <row r="43" spans="2:12" x14ac:dyDescent="0.25">
      <c r="B43" t="s">
        <v>40</v>
      </c>
      <c r="D43" s="14" t="s">
        <v>8</v>
      </c>
      <c r="E43" s="9">
        <v>2</v>
      </c>
      <c r="F43" s="6">
        <v>585</v>
      </c>
      <c r="G43" s="6">
        <v>700</v>
      </c>
      <c r="H43" s="16">
        <f t="shared" si="6"/>
        <v>1870</v>
      </c>
      <c r="I43" s="12"/>
      <c r="J43" s="11">
        <f t="shared" si="5"/>
        <v>1870</v>
      </c>
    </row>
    <row r="44" spans="2:12" x14ac:dyDescent="0.25">
      <c r="B44" t="s">
        <v>41</v>
      </c>
      <c r="D44" s="14" t="s">
        <v>8</v>
      </c>
      <c r="E44" s="9">
        <v>7</v>
      </c>
      <c r="F44" s="6">
        <v>585</v>
      </c>
      <c r="G44" s="6">
        <v>1000</v>
      </c>
      <c r="H44" s="16">
        <f t="shared" si="6"/>
        <v>5095</v>
      </c>
      <c r="I44" s="12"/>
      <c r="J44" s="11">
        <f t="shared" si="5"/>
        <v>5095</v>
      </c>
    </row>
    <row r="45" spans="2:12" x14ac:dyDescent="0.25">
      <c r="B45" t="s">
        <v>43</v>
      </c>
      <c r="D45" s="14" t="s">
        <v>8</v>
      </c>
      <c r="E45" s="9">
        <v>4</v>
      </c>
      <c r="F45" s="6">
        <v>585</v>
      </c>
      <c r="G45" s="6">
        <v>600</v>
      </c>
      <c r="H45" s="16">
        <f t="shared" si="6"/>
        <v>2940</v>
      </c>
      <c r="I45" s="12"/>
      <c r="J45" s="11">
        <f t="shared" si="5"/>
        <v>2940</v>
      </c>
    </row>
    <row r="47" spans="2:12" ht="18.75" x14ac:dyDescent="0.3">
      <c r="B47" s="7" t="s">
        <v>42</v>
      </c>
      <c r="L47" s="8">
        <f>SUM(J48:J54)</f>
        <v>73275.100000000006</v>
      </c>
    </row>
    <row r="48" spans="2:12" x14ac:dyDescent="0.25">
      <c r="B48" t="s">
        <v>89</v>
      </c>
      <c r="D48" s="14" t="s">
        <v>8</v>
      </c>
      <c r="E48" s="9">
        <v>4</v>
      </c>
      <c r="F48" s="6">
        <v>585</v>
      </c>
      <c r="H48" s="16">
        <f>(E48*F48)+G48</f>
        <v>2340</v>
      </c>
      <c r="I48" s="12"/>
      <c r="J48" s="11">
        <f t="shared" ref="J48:J53" si="7">(H48*I48)+H48</f>
        <v>2340</v>
      </c>
    </row>
    <row r="49" spans="2:14" x14ac:dyDescent="0.25">
      <c r="B49" t="s">
        <v>81</v>
      </c>
      <c r="D49" s="14" t="s">
        <v>45</v>
      </c>
      <c r="E49" s="9"/>
      <c r="H49" s="16">
        <v>2000</v>
      </c>
      <c r="I49" s="12">
        <v>0.15</v>
      </c>
      <c r="J49" s="11">
        <f t="shared" si="7"/>
        <v>2300</v>
      </c>
    </row>
    <row r="50" spans="2:14" x14ac:dyDescent="0.25">
      <c r="B50" t="s">
        <v>86</v>
      </c>
      <c r="D50" s="14" t="s">
        <v>8</v>
      </c>
      <c r="E50" s="9">
        <v>14</v>
      </c>
      <c r="F50" s="6">
        <v>585</v>
      </c>
      <c r="H50" s="16">
        <f>(E50*F50)+G50</f>
        <v>8190</v>
      </c>
      <c r="I50" s="12"/>
      <c r="J50" s="11">
        <f>(H50*I50)+H50</f>
        <v>8190</v>
      </c>
    </row>
    <row r="51" spans="2:14" x14ac:dyDescent="0.25">
      <c r="B51" t="s">
        <v>83</v>
      </c>
      <c r="D51" s="14" t="s">
        <v>45</v>
      </c>
      <c r="E51" s="9"/>
      <c r="H51" s="16">
        <v>6500</v>
      </c>
      <c r="I51" s="12">
        <v>0.15</v>
      </c>
      <c r="J51" s="11">
        <f>(H51*I51)+H51</f>
        <v>7475</v>
      </c>
    </row>
    <row r="52" spans="2:14" x14ac:dyDescent="0.25">
      <c r="B52" t="s">
        <v>82</v>
      </c>
      <c r="D52" s="14" t="s">
        <v>88</v>
      </c>
      <c r="H52" s="16">
        <v>23474</v>
      </c>
      <c r="I52" s="12">
        <v>0.15</v>
      </c>
      <c r="J52" s="11">
        <f>(H52*I52)+H52</f>
        <v>26995.1</v>
      </c>
    </row>
    <row r="53" spans="2:14" x14ac:dyDescent="0.25">
      <c r="B53" t="s">
        <v>84</v>
      </c>
      <c r="D53" s="14" t="s">
        <v>85</v>
      </c>
      <c r="H53" s="16">
        <v>17500</v>
      </c>
      <c r="I53" s="12">
        <v>0.15</v>
      </c>
      <c r="J53" s="11">
        <f t="shared" si="7"/>
        <v>20125</v>
      </c>
    </row>
    <row r="54" spans="2:14" x14ac:dyDescent="0.25">
      <c r="B54" t="s">
        <v>87</v>
      </c>
      <c r="D54" s="14" t="s">
        <v>8</v>
      </c>
      <c r="E54" s="9">
        <v>10</v>
      </c>
      <c r="F54" s="6">
        <v>585</v>
      </c>
      <c r="H54" s="16">
        <f>(E54*F54)+G54</f>
        <v>5850</v>
      </c>
      <c r="I54" s="12"/>
      <c r="J54" s="11">
        <f>(H54*I54)+H54</f>
        <v>5850</v>
      </c>
    </row>
    <row r="55" spans="2:14" x14ac:dyDescent="0.25">
      <c r="B55" s="17" t="s">
        <v>48</v>
      </c>
      <c r="D55" s="14"/>
      <c r="H55" s="16"/>
      <c r="I55" s="12"/>
      <c r="J55" s="11"/>
    </row>
    <row r="56" spans="2:14" x14ac:dyDescent="0.25">
      <c r="D56" s="14"/>
      <c r="H56" s="16"/>
      <c r="I56" s="12"/>
      <c r="J56" s="11"/>
    </row>
    <row r="57" spans="2:14" ht="18.75" x14ac:dyDescent="0.3">
      <c r="B57" s="7" t="s">
        <v>46</v>
      </c>
      <c r="L57" s="8">
        <f>SUM(J58:J62)</f>
        <v>51750</v>
      </c>
      <c r="N57" s="23" t="s">
        <v>93</v>
      </c>
    </row>
    <row r="58" spans="2:14" x14ac:dyDescent="0.25">
      <c r="B58" t="s">
        <v>47</v>
      </c>
      <c r="D58" s="6" t="s">
        <v>46</v>
      </c>
      <c r="H58" s="16">
        <v>1500</v>
      </c>
      <c r="I58" s="12">
        <v>0.15</v>
      </c>
      <c r="J58" s="11">
        <f>(H58*I58)+H58</f>
        <v>1725</v>
      </c>
    </row>
    <row r="59" spans="2:14" x14ac:dyDescent="0.25">
      <c r="B59" t="s">
        <v>49</v>
      </c>
      <c r="D59" s="6" t="s">
        <v>46</v>
      </c>
      <c r="H59" s="16">
        <v>5000</v>
      </c>
      <c r="I59" s="12">
        <v>0.15</v>
      </c>
      <c r="J59" s="11">
        <f t="shared" ref="J59:J62" si="8">(H59*I59)+H59</f>
        <v>5750</v>
      </c>
    </row>
    <row r="60" spans="2:14" x14ac:dyDescent="0.25">
      <c r="B60" t="s">
        <v>50</v>
      </c>
      <c r="D60" s="6" t="s">
        <v>46</v>
      </c>
      <c r="H60" s="16">
        <v>2500</v>
      </c>
      <c r="I60" s="12">
        <v>0.15</v>
      </c>
      <c r="J60" s="11">
        <f t="shared" si="8"/>
        <v>2875</v>
      </c>
    </row>
    <row r="61" spans="2:14" x14ac:dyDescent="0.25">
      <c r="B61" s="22" t="s">
        <v>94</v>
      </c>
      <c r="D61" s="6" t="s">
        <v>46</v>
      </c>
      <c r="H61" s="16">
        <v>31000</v>
      </c>
      <c r="I61" s="12">
        <v>0.15</v>
      </c>
      <c r="J61" s="11">
        <f t="shared" si="8"/>
        <v>35650</v>
      </c>
    </row>
    <row r="62" spans="2:14" x14ac:dyDescent="0.25">
      <c r="B62" t="s">
        <v>55</v>
      </c>
      <c r="D62" s="6" t="s">
        <v>46</v>
      </c>
      <c r="H62" s="16">
        <v>5000</v>
      </c>
      <c r="I62" s="12">
        <v>0.15</v>
      </c>
      <c r="J62" s="11">
        <f t="shared" si="8"/>
        <v>5750</v>
      </c>
    </row>
    <row r="64" spans="2:14" ht="18.75" x14ac:dyDescent="0.3">
      <c r="B64" s="7" t="s">
        <v>54</v>
      </c>
      <c r="L64" s="8">
        <f>SUM(J65:J70)</f>
        <v>15065</v>
      </c>
    </row>
    <row r="65" spans="2:14" x14ac:dyDescent="0.25">
      <c r="B65" t="s">
        <v>79</v>
      </c>
      <c r="D65" s="6" t="s">
        <v>8</v>
      </c>
      <c r="H65" s="16">
        <v>2400</v>
      </c>
      <c r="I65" s="12">
        <v>0.15</v>
      </c>
      <c r="J65" s="11">
        <f t="shared" ref="J65:J70" si="9">(H65*I65)+H65</f>
        <v>2760</v>
      </c>
    </row>
    <row r="66" spans="2:14" x14ac:dyDescent="0.25">
      <c r="B66" t="s">
        <v>68</v>
      </c>
      <c r="D66" s="6" t="s">
        <v>8</v>
      </c>
      <c r="H66" s="16">
        <v>2200</v>
      </c>
      <c r="I66" s="12">
        <v>0.15</v>
      </c>
      <c r="J66" s="11">
        <f t="shared" si="9"/>
        <v>2530</v>
      </c>
    </row>
    <row r="67" spans="2:14" x14ac:dyDescent="0.25">
      <c r="B67" t="s">
        <v>69</v>
      </c>
      <c r="D67" s="6" t="s">
        <v>8</v>
      </c>
      <c r="H67" s="16">
        <v>500</v>
      </c>
      <c r="I67" s="12">
        <v>0.15</v>
      </c>
      <c r="J67" s="11">
        <f t="shared" si="9"/>
        <v>575</v>
      </c>
    </row>
    <row r="68" spans="2:14" x14ac:dyDescent="0.25">
      <c r="B68" t="s">
        <v>70</v>
      </c>
      <c r="D68" s="6" t="s">
        <v>8</v>
      </c>
      <c r="H68" s="16">
        <v>5500</v>
      </c>
      <c r="I68" s="12">
        <v>0.15</v>
      </c>
      <c r="J68" s="11">
        <f t="shared" si="9"/>
        <v>6325</v>
      </c>
    </row>
    <row r="69" spans="2:14" x14ac:dyDescent="0.25">
      <c r="B69" t="s">
        <v>78</v>
      </c>
      <c r="D69" s="6" t="s">
        <v>8</v>
      </c>
      <c r="H69" s="16">
        <v>1500</v>
      </c>
      <c r="I69" s="12">
        <v>0.15</v>
      </c>
      <c r="J69" s="11">
        <f t="shared" si="9"/>
        <v>1725</v>
      </c>
    </row>
    <row r="70" spans="2:14" x14ac:dyDescent="0.25">
      <c r="B70" t="s">
        <v>67</v>
      </c>
      <c r="D70" s="6" t="s">
        <v>8</v>
      </c>
      <c r="H70" s="16">
        <v>1000</v>
      </c>
      <c r="I70" s="12">
        <v>0.15</v>
      </c>
      <c r="J70" s="11">
        <f t="shared" si="9"/>
        <v>1150</v>
      </c>
    </row>
    <row r="72" spans="2:14" ht="18.75" x14ac:dyDescent="0.3">
      <c r="B72" s="7" t="s">
        <v>52</v>
      </c>
      <c r="L72" s="8">
        <f>SUM(J73:J84)</f>
        <v>29249.1</v>
      </c>
      <c r="N72" s="23" t="s">
        <v>77</v>
      </c>
    </row>
    <row r="73" spans="2:14" x14ac:dyDescent="0.25">
      <c r="B73" t="s">
        <v>57</v>
      </c>
      <c r="D73" s="6" t="s">
        <v>52</v>
      </c>
      <c r="H73" s="16">
        <v>1500</v>
      </c>
      <c r="I73" s="12">
        <v>0.15</v>
      </c>
      <c r="J73" s="11">
        <f t="shared" ref="J73:J84" si="10">(H73*I73)+H73</f>
        <v>1725</v>
      </c>
      <c r="N73" s="23" t="s">
        <v>92</v>
      </c>
    </row>
    <row r="74" spans="2:14" x14ac:dyDescent="0.25">
      <c r="B74" t="s">
        <v>58</v>
      </c>
      <c r="D74" s="6" t="s">
        <v>52</v>
      </c>
      <c r="H74" s="16">
        <v>3400</v>
      </c>
      <c r="I74" s="12">
        <v>0.15</v>
      </c>
      <c r="J74" s="11">
        <f t="shared" si="10"/>
        <v>3910</v>
      </c>
    </row>
    <row r="75" spans="2:14" x14ac:dyDescent="0.25">
      <c r="B75" t="s">
        <v>59</v>
      </c>
      <c r="D75" s="6" t="s">
        <v>52</v>
      </c>
      <c r="H75" s="16">
        <v>850</v>
      </c>
      <c r="I75" s="12">
        <v>0.15</v>
      </c>
      <c r="J75" s="11">
        <f t="shared" si="10"/>
        <v>977.5</v>
      </c>
    </row>
    <row r="76" spans="2:14" x14ac:dyDescent="0.25">
      <c r="B76" t="s">
        <v>60</v>
      </c>
      <c r="D76" s="6" t="s">
        <v>52</v>
      </c>
      <c r="H76" s="16">
        <v>1700</v>
      </c>
      <c r="I76" s="12">
        <v>0.15</v>
      </c>
      <c r="J76" s="11">
        <f t="shared" si="10"/>
        <v>1955</v>
      </c>
    </row>
    <row r="77" spans="2:14" x14ac:dyDescent="0.25">
      <c r="B77" t="s">
        <v>61</v>
      </c>
      <c r="D77" s="6" t="s">
        <v>52</v>
      </c>
      <c r="H77" s="16">
        <v>850</v>
      </c>
      <c r="I77" s="12">
        <v>0.15</v>
      </c>
      <c r="J77" s="11">
        <f t="shared" si="10"/>
        <v>977.5</v>
      </c>
    </row>
    <row r="78" spans="2:14" x14ac:dyDescent="0.25">
      <c r="B78" t="s">
        <v>62</v>
      </c>
      <c r="D78" s="6" t="s">
        <v>52</v>
      </c>
      <c r="H78" s="16">
        <v>1700</v>
      </c>
      <c r="I78" s="12">
        <v>0.15</v>
      </c>
      <c r="J78" s="11">
        <f t="shared" si="10"/>
        <v>1955</v>
      </c>
    </row>
    <row r="79" spans="2:14" x14ac:dyDescent="0.25">
      <c r="B79" t="s">
        <v>64</v>
      </c>
      <c r="D79" s="6" t="s">
        <v>52</v>
      </c>
      <c r="H79" s="16">
        <v>2200</v>
      </c>
      <c r="I79" s="12">
        <v>0.15</v>
      </c>
      <c r="J79" s="11">
        <f t="shared" si="10"/>
        <v>2530</v>
      </c>
    </row>
    <row r="80" spans="2:14" x14ac:dyDescent="0.25">
      <c r="B80" t="s">
        <v>66</v>
      </c>
      <c r="D80" s="6" t="s">
        <v>52</v>
      </c>
      <c r="H80" s="16">
        <v>850</v>
      </c>
      <c r="I80" s="12">
        <v>0.15</v>
      </c>
      <c r="J80" s="11">
        <f t="shared" si="10"/>
        <v>977.5</v>
      </c>
    </row>
    <row r="81" spans="2:12" x14ac:dyDescent="0.25">
      <c r="B81" t="s">
        <v>63</v>
      </c>
      <c r="D81" s="6" t="s">
        <v>52</v>
      </c>
      <c r="H81" s="16">
        <v>6000</v>
      </c>
      <c r="I81" s="12">
        <v>0.15</v>
      </c>
      <c r="J81" s="11">
        <f t="shared" si="10"/>
        <v>6900</v>
      </c>
    </row>
    <row r="82" spans="2:12" x14ac:dyDescent="0.25">
      <c r="B82" t="s">
        <v>56</v>
      </c>
      <c r="D82" s="6" t="s">
        <v>52</v>
      </c>
      <c r="H82" s="16">
        <v>850</v>
      </c>
      <c r="I82" s="12">
        <v>0.15</v>
      </c>
      <c r="J82" s="11">
        <f t="shared" si="10"/>
        <v>977.5</v>
      </c>
    </row>
    <row r="83" spans="2:12" x14ac:dyDescent="0.25">
      <c r="B83" t="s">
        <v>65</v>
      </c>
      <c r="D83" s="6" t="s">
        <v>52</v>
      </c>
      <c r="H83" s="16">
        <v>2500</v>
      </c>
      <c r="I83" s="12">
        <v>0.15</v>
      </c>
      <c r="J83" s="11">
        <f t="shared" si="10"/>
        <v>2875</v>
      </c>
    </row>
    <row r="84" spans="2:12" x14ac:dyDescent="0.25">
      <c r="B84" s="24" t="s">
        <v>91</v>
      </c>
      <c r="D84" s="6" t="s">
        <v>52</v>
      </c>
      <c r="E84" s="9">
        <v>2</v>
      </c>
      <c r="F84" s="6">
        <v>600</v>
      </c>
      <c r="G84" s="6">
        <v>1834</v>
      </c>
      <c r="H84" s="16">
        <f t="shared" ref="H84" si="11">(E84*F84)+G84</f>
        <v>3034</v>
      </c>
      <c r="I84" s="12">
        <v>0.15</v>
      </c>
      <c r="J84" s="11">
        <f t="shared" si="10"/>
        <v>3489.1</v>
      </c>
    </row>
    <row r="86" spans="2:12" ht="18.75" x14ac:dyDescent="0.3">
      <c r="B86" s="7" t="s">
        <v>53</v>
      </c>
      <c r="L86" s="8">
        <f>SUM(J87:J88)</f>
        <v>16100</v>
      </c>
    </row>
    <row r="87" spans="2:12" x14ac:dyDescent="0.25">
      <c r="B87" t="s">
        <v>71</v>
      </c>
      <c r="H87" s="16">
        <v>14000</v>
      </c>
      <c r="I87" s="12">
        <v>0.15</v>
      </c>
      <c r="J87" s="11">
        <f t="shared" ref="J87" si="12">(H87*I87)+H87</f>
        <v>16100</v>
      </c>
    </row>
    <row r="88" spans="2:12" x14ac:dyDescent="0.25">
      <c r="B88" t="s">
        <v>72</v>
      </c>
    </row>
    <row r="89" spans="2:12" x14ac:dyDescent="0.25">
      <c r="B89" s="17" t="s">
        <v>73</v>
      </c>
    </row>
    <row r="90" spans="2:12" x14ac:dyDescent="0.25">
      <c r="K90" s="19" t="s">
        <v>74</v>
      </c>
      <c r="L90" s="18">
        <f>SUM(L6:L89)</f>
        <v>315976.69999999995</v>
      </c>
    </row>
    <row r="91" spans="2:12" x14ac:dyDescent="0.25">
      <c r="K91" s="19" t="s">
        <v>75</v>
      </c>
      <c r="L91" s="18">
        <f>L90/100*25</f>
        <v>78994.174999999988</v>
      </c>
    </row>
    <row r="92" spans="2:12" ht="15.75" thickBot="1" x14ac:dyDescent="0.3">
      <c r="K92" s="20" t="s">
        <v>76</v>
      </c>
      <c r="L92" s="21">
        <f>SUM(L90:L91)</f>
        <v>394970.87499999994</v>
      </c>
    </row>
    <row r="93" spans="2:12" ht="15.75" thickTop="1" x14ac:dyDescent="0.25"/>
  </sheetData>
  <pageMargins left="0.7" right="0.7" top="0.75" bottom="0.75" header="0.3" footer="0.3"/>
  <pageSetup paperSize="9" scale="64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2DED09EA814A04AA67D21CE1BFB72BA" ma:contentTypeVersion="28" ma:contentTypeDescription="Opret et nyt dokument." ma:contentTypeScope="" ma:versionID="14d0c3fe0f2d66b6e7d68860b761c4a7">
  <xsd:schema xmlns:xsd="http://www.w3.org/2001/XMLSchema" xmlns:xs="http://www.w3.org/2001/XMLSchema" xmlns:p="http://schemas.microsoft.com/office/2006/metadata/properties" xmlns:ns2="938a5ba8-a2de-49f6-b885-4b123066ec6f" xmlns:ns3="19205e70-9770-44fc-a5b3-72b4caaab09a" targetNamespace="http://schemas.microsoft.com/office/2006/metadata/properties" ma:root="true" ma:fieldsID="a75d620c3b60ca538953e21cc33c3a9a" ns2:_="" ns3:_="">
    <xsd:import namespace="938a5ba8-a2de-49f6-b885-4b123066ec6f"/>
    <xsd:import namespace="19205e70-9770-44fc-a5b3-72b4caaab0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Placering" minOccurs="0"/>
                <xsd:element ref="ns2:e5d13b3b-7d87-48b2-a732-17d34f76a21bCountryOrRegion" minOccurs="0"/>
                <xsd:element ref="ns2:e5d13b3b-7d87-48b2-a732-17d34f76a21bState" minOccurs="0"/>
                <xsd:element ref="ns2:e5d13b3b-7d87-48b2-a732-17d34f76a21bCity" minOccurs="0"/>
                <xsd:element ref="ns2:e5d13b3b-7d87-48b2-a732-17d34f76a21bPostalCode" minOccurs="0"/>
                <xsd:element ref="ns2:e5d13b3b-7d87-48b2-a732-17d34f76a21bStreet" minOccurs="0"/>
                <xsd:element ref="ns2:e5d13b3b-7d87-48b2-a732-17d34f76a21bGeoLoc" minOccurs="0"/>
                <xsd:element ref="ns2:e5d13b3b-7d87-48b2-a732-17d34f76a21bDispName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a5ba8-a2de-49f6-b885-4b123066ec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Placering" ma:index="16" nillable="true" ma:displayName="Placering" ma:format="Dropdown" ma:internalName="Placering">
      <xsd:simpleType>
        <xsd:restriction base="dms:Unknown"/>
      </xsd:simpleType>
    </xsd:element>
    <xsd:element name="e5d13b3b-7d87-48b2-a732-17d34f76a21bCountryOrRegion" ma:index="17" nillable="true" ma:displayName="Placering: Land/område" ma:internalName="CountryOrRegion" ma:readOnly="true">
      <xsd:simpleType>
        <xsd:restriction base="dms:Text"/>
      </xsd:simpleType>
    </xsd:element>
    <xsd:element name="e5d13b3b-7d87-48b2-a732-17d34f76a21bState" ma:index="18" nillable="true" ma:displayName="Placering: Delstat" ma:internalName="State" ma:readOnly="true">
      <xsd:simpleType>
        <xsd:restriction base="dms:Text"/>
      </xsd:simpleType>
    </xsd:element>
    <xsd:element name="e5d13b3b-7d87-48b2-a732-17d34f76a21bCity" ma:index="19" nillable="true" ma:displayName="Placering: By" ma:internalName="City" ma:readOnly="true">
      <xsd:simpleType>
        <xsd:restriction base="dms:Text"/>
      </xsd:simpleType>
    </xsd:element>
    <xsd:element name="e5d13b3b-7d87-48b2-a732-17d34f76a21bPostalCode" ma:index="20" nillable="true" ma:displayName="Placering: Postnummer" ma:internalName="PostalCode" ma:readOnly="true">
      <xsd:simpleType>
        <xsd:restriction base="dms:Text"/>
      </xsd:simpleType>
    </xsd:element>
    <xsd:element name="e5d13b3b-7d87-48b2-a732-17d34f76a21bStreet" ma:index="21" nillable="true" ma:displayName="Placering: Gade" ma:internalName="Street" ma:readOnly="true">
      <xsd:simpleType>
        <xsd:restriction base="dms:Text"/>
      </xsd:simpleType>
    </xsd:element>
    <xsd:element name="e5d13b3b-7d87-48b2-a732-17d34f76a21bGeoLoc" ma:index="22" nillable="true" ma:displayName="Placering: Koordinater" ma:internalName="GeoLoc" ma:readOnly="true">
      <xsd:simpleType>
        <xsd:restriction base="dms:Unknown"/>
      </xsd:simpleType>
    </xsd:element>
    <xsd:element name="e5d13b3b-7d87-48b2-a732-17d34f76a21bDispName" ma:index="23" nillable="true" ma:displayName="Placering: Navn" ma:internalName="DispName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1" nillable="true" ma:taxonomy="true" ma:internalName="lcf76f155ced4ddcb4097134ff3c332f" ma:taxonomyFieldName="MediaServiceImageTags" ma:displayName="Billedmærker" ma:readOnly="false" ma:fieldId="{5cf76f15-5ced-4ddc-b409-7134ff3c332f}" ma:taxonomyMulti="true" ma:sspId="cd9d3e45-4d42-40fe-b6c0-42e381ab4c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205e70-9770-44fc-a5b3-72b4caaab0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2fd65098-851f-4145-804d-10d71047d329}" ma:internalName="TaxCatchAll" ma:showField="CatchAllData" ma:web="19205e70-9770-44fc-a5b3-72b4caaab0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lacering xmlns="938a5ba8-a2de-49f6-b885-4b123066ec6f" xsi:nil="true"/>
    <TaxCatchAll xmlns="19205e70-9770-44fc-a5b3-72b4caaab09a" xsi:nil="true"/>
    <lcf76f155ced4ddcb4097134ff3c332f xmlns="938a5ba8-a2de-49f6-b885-4b123066ec6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9118081-AAC9-4527-93C4-764A9E4891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8a5ba8-a2de-49f6-b885-4b123066ec6f"/>
    <ds:schemaRef ds:uri="19205e70-9770-44fc-a5b3-72b4caaab0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641C37-8ABF-48C9-908F-47A99726A1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15236D-1653-4CD0-9C93-AE992FA465B4}">
  <ds:schemaRefs>
    <ds:schemaRef ds:uri="http://schemas.microsoft.com/office/2006/metadata/properties"/>
    <ds:schemaRef ds:uri="http://schemas.microsoft.com/office/infopath/2007/PartnerControls"/>
    <ds:schemaRef ds:uri="938a5ba8-a2de-49f6-b885-4b123066ec6f"/>
    <ds:schemaRef ds:uri="19205e70-9770-44fc-a5b3-72b4caaab0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 Fabers gade Forslag 2a_REV 3a</vt:lpstr>
      <vt:lpstr>P- Fabers gade Forslag 2a_REV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Blankholm</dc:creator>
  <cp:lastModifiedBy>Villads Emil Blankholm</cp:lastModifiedBy>
  <cp:lastPrinted>2025-06-08T10:30:08Z</cp:lastPrinted>
  <dcterms:created xsi:type="dcterms:W3CDTF">2025-05-03T05:26:33Z</dcterms:created>
  <dcterms:modified xsi:type="dcterms:W3CDTF">2025-08-07T08:51:58Z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0x01010092DED09EA814A04AA67D21CE1BFB72BA</vt:lpwstr>
  </property>
  <property fmtid="{D5CDD505-2E9C-101B-9397-08002B2CF9AE}" pid="3" name="MediaServiceImageTags">
    <vt:lpwstr/>
  </property>
</Properties>
</file>