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2 Potentielle sager/Røddingegade 10 3 sal. tv/Kalk/"/>
    </mc:Choice>
  </mc:AlternateContent>
  <xr:revisionPtr revIDLastSave="1198" documentId="8_{C9B1BAD1-824A-40E0-BE2C-B4D073F4D9CB}" xr6:coauthVersionLast="47" xr6:coauthVersionMax="47" xr10:uidLastSave="{884575F9-EB30-4AA4-8432-D63FBD307FD9}"/>
  <bookViews>
    <workbookView xWindow="7725" yWindow="1485" windowWidth="30840" windowHeight="15900" tabRatio="789" activeTab="1" xr2:uid="{0FA2FF94-8DAC-406A-8E6A-E38C84BDDD8F}"/>
  </bookViews>
  <sheets>
    <sheet name="Kalk _rev 3" sheetId="5" r:id="rId1"/>
    <sheet name="Ekstra" sheetId="6" r:id="rId2"/>
    <sheet name="Kalk (Gammel)" sheetId="4" r:id="rId3"/>
    <sheet name="Kalk (Gammel2)" sheetId="1" r:id="rId4"/>
    <sheet name="Bordplade" sheetId="2" r:id="rId5"/>
    <sheet name="Sammenligning med priser stue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6" l="1"/>
  <c r="O8" i="6" s="1"/>
  <c r="Q8" i="6" s="1"/>
  <c r="F8" i="6"/>
  <c r="V27" i="5"/>
  <c r="V26" i="5"/>
  <c r="N20" i="5" l="1"/>
  <c r="O20" i="5" s="1"/>
  <c r="H153" i="5"/>
  <c r="H155" i="5" s="1"/>
  <c r="E144" i="5"/>
  <c r="O144" i="5" s="1"/>
  <c r="E143" i="5"/>
  <c r="O143" i="5" s="1"/>
  <c r="N136" i="5"/>
  <c r="O136" i="5" s="1"/>
  <c r="N135" i="5"/>
  <c r="O135" i="5" s="1"/>
  <c r="N131" i="5"/>
  <c r="O131" i="5" s="1"/>
  <c r="N126" i="5"/>
  <c r="O126" i="5" s="1"/>
  <c r="N125" i="5"/>
  <c r="O125" i="5" s="1"/>
  <c r="N124" i="5"/>
  <c r="O124" i="5" s="1"/>
  <c r="N123" i="5"/>
  <c r="O123" i="5" s="1"/>
  <c r="N122" i="5"/>
  <c r="O122" i="5" s="1"/>
  <c r="N121" i="5"/>
  <c r="O121" i="5" s="1"/>
  <c r="L107" i="5"/>
  <c r="N107" i="5" s="1"/>
  <c r="O107" i="5" s="1"/>
  <c r="Q107" i="5" s="1"/>
  <c r="N93" i="5"/>
  <c r="N89" i="5"/>
  <c r="O89" i="5" s="1"/>
  <c r="K75" i="5"/>
  <c r="K76" i="5"/>
  <c r="K77" i="5"/>
  <c r="K78" i="5"/>
  <c r="K79" i="5"/>
  <c r="K80" i="5"/>
  <c r="K81" i="5"/>
  <c r="K83" i="5"/>
  <c r="K85" i="5"/>
  <c r="K86" i="5"/>
  <c r="K87" i="5"/>
  <c r="K88" i="5"/>
  <c r="K90" i="5"/>
  <c r="K74" i="5"/>
  <c r="H75" i="5"/>
  <c r="H76" i="5"/>
  <c r="H77" i="5"/>
  <c r="H78" i="5"/>
  <c r="H79" i="5"/>
  <c r="H80" i="5"/>
  <c r="H81" i="5"/>
  <c r="H83" i="5"/>
  <c r="H84" i="5"/>
  <c r="H85" i="5"/>
  <c r="H86" i="5"/>
  <c r="H87" i="5"/>
  <c r="H88" i="5"/>
  <c r="H90" i="5"/>
  <c r="H74" i="5"/>
  <c r="K84" i="5"/>
  <c r="K66" i="5"/>
  <c r="H66" i="5"/>
  <c r="K60" i="5"/>
  <c r="K62" i="5"/>
  <c r="O62" i="5" s="1"/>
  <c r="K65" i="5"/>
  <c r="O65" i="5" s="1"/>
  <c r="K68" i="5"/>
  <c r="O68" i="5" s="1"/>
  <c r="K69" i="5"/>
  <c r="O69" i="5" s="1"/>
  <c r="K70" i="5"/>
  <c r="O70" i="5" s="1"/>
  <c r="K59" i="5"/>
  <c r="O59" i="5" s="1"/>
  <c r="H67" i="5"/>
  <c r="K67" i="5" s="1"/>
  <c r="H63" i="5"/>
  <c r="H60" i="5"/>
  <c r="I42" i="5"/>
  <c r="K42" i="5" s="1"/>
  <c r="K44" i="5"/>
  <c r="K45" i="5"/>
  <c r="K46" i="5"/>
  <c r="K47" i="5"/>
  <c r="K48" i="5"/>
  <c r="K49" i="5"/>
  <c r="K50" i="5"/>
  <c r="K51" i="5"/>
  <c r="K52" i="5"/>
  <c r="K53" i="5"/>
  <c r="K54" i="5"/>
  <c r="K55" i="5"/>
  <c r="H43" i="5"/>
  <c r="O43" i="5" s="1"/>
  <c r="H44" i="5"/>
  <c r="H45" i="5"/>
  <c r="H46" i="5"/>
  <c r="H47" i="5"/>
  <c r="H48" i="5"/>
  <c r="H49" i="5"/>
  <c r="H50" i="5"/>
  <c r="H51" i="5"/>
  <c r="H52" i="5"/>
  <c r="H53" i="5"/>
  <c r="H54" i="5"/>
  <c r="H55" i="5"/>
  <c r="H42" i="5"/>
  <c r="N30" i="5"/>
  <c r="O30" i="5" s="1"/>
  <c r="O10" i="5"/>
  <c r="N14" i="5"/>
  <c r="K12" i="5"/>
  <c r="H12" i="5"/>
  <c r="N11" i="5"/>
  <c r="O11" i="5" s="1"/>
  <c r="L13" i="5"/>
  <c r="N13" i="5" s="1"/>
  <c r="O13" i="5" s="1"/>
  <c r="N156" i="5" l="1"/>
  <c r="N155" i="5"/>
  <c r="K156" i="5"/>
  <c r="K155" i="5"/>
  <c r="H156" i="5"/>
  <c r="H158" i="5" s="1"/>
  <c r="H159" i="5" s="1"/>
  <c r="Q142" i="5"/>
  <c r="E156" i="5"/>
  <c r="E158" i="5" s="1"/>
  <c r="Q130" i="5"/>
  <c r="Q120" i="5"/>
  <c r="O93" i="5"/>
  <c r="Q93" i="5" s="1"/>
  <c r="O60" i="5"/>
  <c r="O85" i="5"/>
  <c r="O76" i="5"/>
  <c r="O75" i="5"/>
  <c r="O79" i="5"/>
  <c r="O88" i="5"/>
  <c r="O90" i="5"/>
  <c r="O87" i="5"/>
  <c r="O78" i="5"/>
  <c r="O77" i="5"/>
  <c r="O84" i="5"/>
  <c r="O81" i="5"/>
  <c r="O86" i="5"/>
  <c r="O83" i="5"/>
  <c r="O80" i="5"/>
  <c r="O74" i="5"/>
  <c r="O66" i="5"/>
  <c r="O67" i="5"/>
  <c r="O63" i="5"/>
  <c r="O51" i="5"/>
  <c r="O54" i="5"/>
  <c r="O46" i="5"/>
  <c r="O50" i="5"/>
  <c r="O48" i="5"/>
  <c r="O49" i="5"/>
  <c r="O53" i="5"/>
  <c r="O45" i="5"/>
  <c r="O47" i="5"/>
  <c r="O52" i="5"/>
  <c r="O44" i="5"/>
  <c r="O55" i="5"/>
  <c r="O42" i="5"/>
  <c r="Q29" i="5"/>
  <c r="Q19" i="5"/>
  <c r="O12" i="5"/>
  <c r="O14" i="5"/>
  <c r="K158" i="5" l="1"/>
  <c r="K159" i="5" s="1"/>
  <c r="N158" i="5"/>
  <c r="N159" i="5" s="1"/>
  <c r="N161" i="5"/>
  <c r="Q73" i="5"/>
  <c r="Q58" i="5"/>
  <c r="Q41" i="5"/>
  <c r="Q9" i="5"/>
  <c r="N163" i="5" l="1"/>
  <c r="N164" i="5" s="1"/>
  <c r="Q146" i="5"/>
  <c r="Q147" i="5" s="1"/>
  <c r="Q148" i="5" s="1"/>
  <c r="L134" i="4" l="1"/>
  <c r="C11" i="3" l="1"/>
  <c r="C19" i="3" s="1"/>
  <c r="H99" i="4"/>
  <c r="J99" i="4" s="1"/>
  <c r="L99" i="4" s="1"/>
  <c r="J128" i="4"/>
  <c r="J127" i="4"/>
  <c r="J122" i="4"/>
  <c r="J118" i="4"/>
  <c r="J117" i="4"/>
  <c r="J116" i="4"/>
  <c r="J115" i="4"/>
  <c r="J114" i="4"/>
  <c r="J113" i="4"/>
  <c r="J85" i="4"/>
  <c r="L85" i="4" s="1"/>
  <c r="H83" i="4"/>
  <c r="J83" i="4" s="1"/>
  <c r="J82" i="4"/>
  <c r="H81" i="4"/>
  <c r="J81" i="4" s="1"/>
  <c r="H80" i="4"/>
  <c r="J80" i="4" s="1"/>
  <c r="H79" i="4"/>
  <c r="J79" i="4" s="1"/>
  <c r="H78" i="4"/>
  <c r="J78" i="4" s="1"/>
  <c r="G77" i="4"/>
  <c r="H77" i="4" s="1"/>
  <c r="J77" i="4" s="1"/>
  <c r="H76" i="4"/>
  <c r="J76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J64" i="4"/>
  <c r="J63" i="4"/>
  <c r="J62" i="4"/>
  <c r="H61" i="4"/>
  <c r="J61" i="4" s="1"/>
  <c r="J60" i="4"/>
  <c r="J59" i="4"/>
  <c r="J58" i="4"/>
  <c r="H57" i="4"/>
  <c r="J57" i="4" s="1"/>
  <c r="J56" i="4"/>
  <c r="H54" i="4"/>
  <c r="J54" i="4" s="1"/>
  <c r="J53" i="4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G36" i="4"/>
  <c r="H36" i="4" s="1"/>
  <c r="J36" i="4" s="1"/>
  <c r="J26" i="4"/>
  <c r="L25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J11" i="4"/>
  <c r="J10" i="4"/>
  <c r="J9" i="4"/>
  <c r="J8" i="4"/>
  <c r="J7" i="4"/>
  <c r="L66" i="4" l="1"/>
  <c r="L15" i="4"/>
  <c r="L7" i="4"/>
  <c r="L122" i="4"/>
  <c r="L112" i="4"/>
  <c r="L52" i="4"/>
  <c r="L35" i="4"/>
  <c r="C24" i="3"/>
  <c r="L136" i="4" l="1"/>
  <c r="J136" i="1"/>
  <c r="J142" i="1"/>
  <c r="J141" i="1"/>
  <c r="J127" i="1"/>
  <c r="J128" i="1"/>
  <c r="J129" i="1"/>
  <c r="J130" i="1"/>
  <c r="J131" i="1"/>
  <c r="J132" i="1"/>
  <c r="J99" i="1"/>
  <c r="L99" i="1" s="1"/>
  <c r="J113" i="1"/>
  <c r="L113" i="1" s="1"/>
  <c r="H88" i="1"/>
  <c r="J88" i="1" s="1"/>
  <c r="H92" i="1"/>
  <c r="J92" i="1" s="1"/>
  <c r="H82" i="1"/>
  <c r="J82" i="1" s="1"/>
  <c r="H97" i="1"/>
  <c r="J97" i="1" s="1"/>
  <c r="G91" i="1"/>
  <c r="H91" i="1" s="1"/>
  <c r="J91" i="1" s="1"/>
  <c r="H93" i="1"/>
  <c r="J93" i="1" s="1"/>
  <c r="H94" i="1"/>
  <c r="J94" i="1" s="1"/>
  <c r="H95" i="1"/>
  <c r="J95" i="1" s="1"/>
  <c r="H90" i="1"/>
  <c r="J90" i="1" s="1"/>
  <c r="J96" i="1"/>
  <c r="H83" i="1"/>
  <c r="J83" i="1" s="1"/>
  <c r="H84" i="1"/>
  <c r="J84" i="1" s="1"/>
  <c r="H85" i="1"/>
  <c r="J85" i="1" s="1"/>
  <c r="H86" i="1"/>
  <c r="J86" i="1" s="1"/>
  <c r="H87" i="1"/>
  <c r="J87" i="1" s="1"/>
  <c r="H81" i="1"/>
  <c r="J81" i="1" s="1"/>
  <c r="E5" i="2"/>
  <c r="J70" i="1"/>
  <c r="J78" i="1"/>
  <c r="J74" i="1"/>
  <c r="J72" i="1"/>
  <c r="J73" i="1"/>
  <c r="J76" i="1"/>
  <c r="J77" i="1"/>
  <c r="H75" i="1"/>
  <c r="J75" i="1" s="1"/>
  <c r="H71" i="1"/>
  <c r="J71" i="1" s="1"/>
  <c r="G50" i="1"/>
  <c r="H50" i="1" s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J40" i="1"/>
  <c r="H68" i="1"/>
  <c r="J68" i="1" s="1"/>
  <c r="J67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J12" i="1"/>
  <c r="J11" i="1"/>
  <c r="J28" i="1"/>
  <c r="H27" i="1"/>
  <c r="J27" i="1" s="1"/>
  <c r="J26" i="1"/>
  <c r="H25" i="1"/>
  <c r="J25" i="1" s="1"/>
  <c r="H24" i="1"/>
  <c r="J24" i="1" s="1"/>
  <c r="H23" i="1"/>
  <c r="J23" i="1" s="1"/>
  <c r="H22" i="1"/>
  <c r="J22" i="1" s="1"/>
  <c r="J21" i="1"/>
  <c r="H20" i="1"/>
  <c r="J20" i="1" s="1"/>
  <c r="H19" i="1"/>
  <c r="J19" i="1" s="1"/>
  <c r="H18" i="1"/>
  <c r="J18" i="1" s="1"/>
  <c r="J17" i="1"/>
  <c r="J7" i="1"/>
  <c r="J10" i="1"/>
  <c r="J9" i="1"/>
  <c r="J8" i="1"/>
  <c r="L137" i="4" l="1"/>
  <c r="L138" i="4" s="1"/>
  <c r="L136" i="1"/>
  <c r="L126" i="1"/>
  <c r="L80" i="1"/>
  <c r="L66" i="1"/>
  <c r="L49" i="1"/>
  <c r="L30" i="1"/>
  <c r="L39" i="1"/>
  <c r="L7" i="1"/>
  <c r="L16" i="1"/>
  <c r="L148" i="1" l="1"/>
  <c r="L151" i="1" l="1"/>
  <c r="L152" i="1" s="1"/>
</calcChain>
</file>

<file path=xl/sharedStrings.xml><?xml version="1.0" encoding="utf-8"?>
<sst xmlns="http://schemas.openxmlformats.org/spreadsheetml/2006/main" count="772" uniqueCount="226">
  <si>
    <t>Dato: 2025.02.20 - Byggeselskabet Nord ApS</t>
  </si>
  <si>
    <t>FAG</t>
  </si>
  <si>
    <t>Timer/Antal</t>
  </si>
  <si>
    <t>Takst</t>
  </si>
  <si>
    <t>Materialer</t>
  </si>
  <si>
    <t>Kostpris</t>
  </si>
  <si>
    <t>Påslag</t>
  </si>
  <si>
    <t>Tilbud</t>
  </si>
  <si>
    <t>Projekt</t>
  </si>
  <si>
    <t>Projektledelse</t>
  </si>
  <si>
    <t>Bnord</t>
  </si>
  <si>
    <t>Rengøring og afdækning i byggeperioden</t>
  </si>
  <si>
    <t>Det forudsættes, at håndværkere kan benytte toilet i gården</t>
  </si>
  <si>
    <t>Affald, Big bag afhentning</t>
  </si>
  <si>
    <t>Håndværkerrengøring i bolig ved aflevering</t>
  </si>
  <si>
    <t>Bygherre varetager varslinger af beboere i ejendommen</t>
  </si>
  <si>
    <t>Konstruktion</t>
  </si>
  <si>
    <t>Leje og transport af Jokker og rørstøtter</t>
  </si>
  <si>
    <t>Udførsel af midlertidig afstivning</t>
  </si>
  <si>
    <t>Hultagning til bjælke</t>
  </si>
  <si>
    <t>Indkøb af stålbjælke og vederlagsplader</t>
  </si>
  <si>
    <t>Montage af stålbjælke og overmuring</t>
  </si>
  <si>
    <t>Nedtagning og bortskaffelse af bærendevæg</t>
  </si>
  <si>
    <t>Puds reperation på fortrappe og bagtrappe pga. ommuring</t>
  </si>
  <si>
    <t>Brandsikring af stålbjælke</t>
  </si>
  <si>
    <t>Dokumentation udførelse</t>
  </si>
  <si>
    <t>Rep. Af paneler i trappe opgang</t>
  </si>
  <si>
    <t>Nedtagning af murværk mod trapper, og ommuring af 3 skifter murværk</t>
  </si>
  <si>
    <t>Ingholt</t>
  </si>
  <si>
    <t>Budget - Røddiggade 10 3 sal. tv. Og 10. 3 sal. th.</t>
  </si>
  <si>
    <t>Ingeniør :  Certificering af konstruktion samt start- og sluterklæring</t>
  </si>
  <si>
    <t>Ingeniør :  Statisk beregning  og tegninger af bærende bjælke</t>
  </si>
  <si>
    <t>Pris Ingholt d. 15.05</t>
  </si>
  <si>
    <t>Maling af reparationer på fortrappe og bagtrappe</t>
  </si>
  <si>
    <t>Maler</t>
  </si>
  <si>
    <t>Nedrivning af fliser og inventar på 2 badeværelser</t>
  </si>
  <si>
    <t>Opbankning af gulve på 2 badeværelser</t>
  </si>
  <si>
    <t>Nedrivning af væg mellem og gl. badeværelser og gang</t>
  </si>
  <si>
    <t>Nedrivning af væg mellem værelse og gl. køkken (Ny spisestue)</t>
  </si>
  <si>
    <t>Nedrivning af væg mellem gl. køkken og entre i begge lejligheder</t>
  </si>
  <si>
    <t>Nedrivning og bortskaffelse</t>
  </si>
  <si>
    <t>Nedrivning af dør, lysninger og indfatninger mellem ny spisesue og stuen</t>
  </si>
  <si>
    <t>Gulve</t>
  </si>
  <si>
    <t>Ravn</t>
  </si>
  <si>
    <t>Optag gulv i entré og køkken (ca. 13. m2)</t>
  </si>
  <si>
    <t>Slibning af nye og gamle gulve (ca. 80 m2)</t>
  </si>
  <si>
    <t>Ludbehandling og 3 gange lakering (ca. 80 m2)</t>
  </si>
  <si>
    <t>Afdækning af gulve med gulvpap</t>
  </si>
  <si>
    <t>Slibning , lud og lak på  6 dørtrin</t>
  </si>
  <si>
    <t>Indhent pris fra RAVN</t>
  </si>
  <si>
    <t>Tømrer</t>
  </si>
  <si>
    <t>Opsætning af hvide lister i træ mellem gulve og fodpaneler</t>
  </si>
  <si>
    <t>Opsætning af fodpaneler i Entré, køkken og kontor (15 cm høje) ca. 27 lbm</t>
  </si>
  <si>
    <t>Afstivning af gulv mod ny bruseniche</t>
  </si>
  <si>
    <t>Brandgips, isolering og spåndtræsgulv i badeværelsesudviddelsen</t>
  </si>
  <si>
    <t>Nye væg mellem nyt bad og gang</t>
  </si>
  <si>
    <t>Ny væg omkring brusenichen i kontoret</t>
  </si>
  <si>
    <t>Murer</t>
  </si>
  <si>
    <t>Blænding af dør mod bagtrappe i gasbeton</t>
  </si>
  <si>
    <t>Blænding af dør mod trappe i gasbeton</t>
  </si>
  <si>
    <t>Nye "skarpe" fasle i dør mellem stue og spisestue</t>
  </si>
  <si>
    <t>Lukke El-riller i vægge</t>
  </si>
  <si>
    <t>Puds rep. Efter nedrivningsarbejder</t>
  </si>
  <si>
    <t>Puds rep. Efter nedtagning af fliser på vægge i kontor</t>
  </si>
  <si>
    <t>Nedrivning af køkken og fliser på vægge i køkken</t>
  </si>
  <si>
    <t>Skørt i loft hvor gammel væg mellem værelse og køkken var placeret</t>
  </si>
  <si>
    <t>Nyt nedhængt loft i bad</t>
  </si>
  <si>
    <t>Lukning af 2. stk. vindues nicher i badeværelse med gasbeton</t>
  </si>
  <si>
    <t>Optrin fra entre til badeværelses gulv</t>
  </si>
  <si>
    <t>Opsætning og fugning af badeværelsesmøbel</t>
  </si>
  <si>
    <t>Lukning af "hul" i gulv mellem stue og spisestue</t>
  </si>
  <si>
    <t>Skal dørgreb og toilet besætning skiftes?</t>
  </si>
  <si>
    <t>Gennemgang af  3 døre, så de kan lukke</t>
  </si>
  <si>
    <t>Lægning af nye fyrretræs gulvbrædder i gang og køkken, opretning af gulve med lasker</t>
  </si>
  <si>
    <t>Optagning af gulv, indskudsbrædder og ler i badeværelsesudviddelsen</t>
  </si>
  <si>
    <t>Nyt nedhængt loft i gang og køkken (Ikke i spisestuen)</t>
  </si>
  <si>
    <t>Påføring af gips omkring gamle ventilations kerner 2 stk.</t>
  </si>
  <si>
    <t>Montering og tilpasning af eksisterende dør til nyt badeværelse</t>
  </si>
  <si>
    <t>Indkøb af badeværelsesmøbel (Afsat beløb 3.500 Kr.)</t>
  </si>
  <si>
    <t>Samling af Elementer fra IKEA</t>
  </si>
  <si>
    <t>Snedker / Køkken</t>
  </si>
  <si>
    <t>Indkøb af træskuffer fra &amp;Shufle</t>
  </si>
  <si>
    <t>Indkøb af skabselementer fra IKEA inkl. hængsler, fragt og opbæring</t>
  </si>
  <si>
    <t>Indkøb af fronter, sokler og tilsætning fra &amp;Shufle</t>
  </si>
  <si>
    <t>Indkøb og montering af bordplade, 5 mm stål</t>
  </si>
  <si>
    <t>Indkøb, levering og opbæring af hårde hvidevarer</t>
  </si>
  <si>
    <t>Kontrol gammelt tilbud</t>
  </si>
  <si>
    <t>IKEA</t>
  </si>
  <si>
    <t>Fremskaf pris fra IKEA</t>
  </si>
  <si>
    <t>&amp;Shufl</t>
  </si>
  <si>
    <t>DBS</t>
  </si>
  <si>
    <t>W. Away</t>
  </si>
  <si>
    <t>Fremskaf pris fra White Away</t>
  </si>
  <si>
    <t>Fremskaf pris fra Dansk bolig stål</t>
  </si>
  <si>
    <t>Pris fra &amp;Shufl</t>
  </si>
  <si>
    <t>Fragt, modtagelse  og opbæring af &amp;Shufl</t>
  </si>
  <si>
    <t>Indkøb af Bora Emhætte</t>
  </si>
  <si>
    <t>Bordpladefabrikken</t>
  </si>
  <si>
    <t>Udlægning af Wediplader på gulv</t>
  </si>
  <si>
    <t>Støbe fald i bruseniche</t>
  </si>
  <si>
    <t>Lukning med Wdiplader omkring højskabe  og køleskab</t>
  </si>
  <si>
    <t>Vådrum gulv og alle vægge</t>
  </si>
  <si>
    <t>Opsætning af fliser på alle vægge i badeværelset</t>
  </si>
  <si>
    <t>Fugning af fliser med hård og blød fuge</t>
  </si>
  <si>
    <t>Indkøb af fliser og klinker (Afsat beløb 6.000 kr.)</t>
  </si>
  <si>
    <t>Kontrol pris gammelt tilbud</t>
  </si>
  <si>
    <t>Spartling af gulvvarme</t>
  </si>
  <si>
    <t>Udlægning af gulvfliser i badeværelse</t>
  </si>
  <si>
    <t>EL</t>
  </si>
  <si>
    <t>Nedtagning og afmelding af 1. stk. el-tavle</t>
  </si>
  <si>
    <t>Demontering af gammelt el, opsætning af byggestrøm</t>
  </si>
  <si>
    <t>Nye elinstallationer i hele boligen trukket i vægge. Omfang som krav i Bekendtgørelsen</t>
  </si>
  <si>
    <t xml:space="preserve">Ny ventilator i badeværelset tilsluttet på gammel udluftning </t>
  </si>
  <si>
    <t>5 nye spots på badeværelset</t>
  </si>
  <si>
    <t>Gulvvarme på badeværelset</t>
  </si>
  <si>
    <t>Nedlægning af 1. stk. dørtelefon</t>
  </si>
  <si>
    <t>Rep af støbning i etagedæk mod underbo</t>
  </si>
  <si>
    <t>Montering og fugning af køkken samt montage af BORA Emfang</t>
  </si>
  <si>
    <t>Udtag til Hårdehvidevarer</t>
  </si>
  <si>
    <t>2 ekstra lampe udtag i køkken</t>
  </si>
  <si>
    <t>Opgradering af eks. Eltavle</t>
  </si>
  <si>
    <t>Er der 400V i EL-Tavlen?</t>
  </si>
  <si>
    <t>Indhent tilbud fra EL-Entreprisen</t>
  </si>
  <si>
    <t>VVS</t>
  </si>
  <si>
    <t>Demontering af gammle installationer, opsætning af byggevand</t>
  </si>
  <si>
    <t>Nye vand og afløbsinstallationer i badeværelse</t>
  </si>
  <si>
    <t>Nedtagning af gasinstallationer/måler</t>
  </si>
  <si>
    <t>Nedtagning og afpropning af 2 stk. radiatorer placeret højt i køkken</t>
  </si>
  <si>
    <t>Nedtagning af radiator i kontor</t>
  </si>
  <si>
    <t>Opsætning af ny radiator under vindue i kontor</t>
  </si>
  <si>
    <t>Unidrain Custom 80 cm</t>
  </si>
  <si>
    <t>Toilet cisterne til hængetoilet</t>
  </si>
  <si>
    <t>Montering af hårde hvidevarer, inkl. vaskemaskine</t>
  </si>
  <si>
    <t>Montage og tilslutning af hårde hvidevarer inkl. vaskemaskine</t>
  </si>
  <si>
    <t>Nye vand og afløbsinstallationer i køkken inkl. vaskemaskine</t>
  </si>
  <si>
    <t>Montering af sanitet, spejl, kroge og div. på badeværelset</t>
  </si>
  <si>
    <t>Sanitet</t>
  </si>
  <si>
    <t>Vask i køkken er Inkluderet i køkkenpris</t>
  </si>
  <si>
    <t>Vask i badeværelse er Inkluderet i pris for vaskemøbel</t>
  </si>
  <si>
    <t>Brusearmatur (Afsat beløb 4.500)</t>
  </si>
  <si>
    <t>Håndvask armatur i køkken (Afsat beløb 1.500)</t>
  </si>
  <si>
    <t>Håndvask armatur i badeværelset (Afsat beløb 1.000)</t>
  </si>
  <si>
    <t>Toilet og toiletsæde (Afsat beløb 2.400)</t>
  </si>
  <si>
    <t>Kroge, toiletrulleholder(Afsat beløb 600)</t>
  </si>
  <si>
    <t>Skylleknap til toilet (Afsat pris 600 kr.)</t>
  </si>
  <si>
    <t>Indhent tilbud fra Ferrotex</t>
  </si>
  <si>
    <t>Vægge : Nedrensning af tapet, sprtling, filt og maling</t>
  </si>
  <si>
    <t>Lofter : sprtling og maling</t>
  </si>
  <si>
    <t>Træværk og rør : Let slipning, spartling, fugning og maling</t>
  </si>
  <si>
    <t>Døre : Let slipning, spartling, fugning og maling</t>
  </si>
  <si>
    <t>Vinduer og altandøre malet ikke</t>
  </si>
  <si>
    <t>Hoveddør males ikke</t>
  </si>
  <si>
    <t>Tillæg hvis der skal males med farver</t>
  </si>
  <si>
    <t>Maler reperationer i trapperum og på bagtrappe efter blænding af dør (flere farver)</t>
  </si>
  <si>
    <t>Lukning af huller og maling af loft hos underbo efter nedtagning af gasinstallationer</t>
  </si>
  <si>
    <t>Indhent tilbud fra Maler</t>
  </si>
  <si>
    <t>Pris ekskl. moms =</t>
  </si>
  <si>
    <t>Moms =</t>
  </si>
  <si>
    <t>Pris inkl. moms =</t>
  </si>
  <si>
    <t>Kontrakt</t>
  </si>
  <si>
    <t>Tilkøb</t>
  </si>
  <si>
    <t>Billigere konstruktions løsning</t>
  </si>
  <si>
    <t>Køkken</t>
  </si>
  <si>
    <t>Tildannet pris fra Rødingegade arbejder i stuen</t>
  </si>
  <si>
    <t>Malerarbejde</t>
  </si>
  <si>
    <t>Nye gulve i stedet for linoleum</t>
  </si>
  <si>
    <t>Ingen Orbital bruser</t>
  </si>
  <si>
    <t>Mere affald</t>
  </si>
  <si>
    <t>Merpris</t>
  </si>
  <si>
    <t>Dyrer projektledelse</t>
  </si>
  <si>
    <t>Fradrag for udførsel af byggeprogram</t>
  </si>
  <si>
    <t>Ingeniør :  Statisk notat</t>
  </si>
  <si>
    <t>Nedtagning og bortskaffelse af væg mellem badeværelser og gangen</t>
  </si>
  <si>
    <t>Optag gulv i entré og køkken (ca. 18. m2)</t>
  </si>
  <si>
    <t>Slibning af nye og gamle gulve (ca. 87 m2)</t>
  </si>
  <si>
    <t>Ludbehandling og 3 gange lakering (ca. 87 m2)</t>
  </si>
  <si>
    <t>Pris fra RAVN</t>
  </si>
  <si>
    <t>Pris fra Ferrotex</t>
  </si>
  <si>
    <t>er er 2 værelser hvor der ikke udføres malerarbejde</t>
  </si>
  <si>
    <t>Pris fra Maler sat til 82.000 Kr.</t>
  </si>
  <si>
    <t>Oprindelig pris var 87.280</t>
  </si>
  <si>
    <t>Indkøb af skabselementer fra IKEA inkl. hængsler, fragt og opbæring (afsat beløb 20.000)</t>
  </si>
  <si>
    <t>Dato: 2025.06.14 - Byggeselskabet Nord ApS</t>
  </si>
  <si>
    <t>Admin</t>
  </si>
  <si>
    <t xml:space="preserve">  Egen produktion</t>
  </si>
  <si>
    <t xml:space="preserve">  Materialer</t>
  </si>
  <si>
    <t xml:space="preserve">  Underentreprenør</t>
  </si>
  <si>
    <t>Timer</t>
  </si>
  <si>
    <t>Salgs pris</t>
  </si>
  <si>
    <t>UE</t>
  </si>
  <si>
    <t>Fag</t>
  </si>
  <si>
    <t>Bygeherre bortskaffer affald. Resterende affald i tilbuddet er overskudsmateriale, pap o.lign.</t>
  </si>
  <si>
    <t>Nedtagning af væg mellem badeværelser og gangen</t>
  </si>
  <si>
    <t>Nedrivning af væg mellem gl. badeværelser og gang</t>
  </si>
  <si>
    <t>Nedbæring og bortkørsel af affald efter nedrivning udføres af bygherre</t>
  </si>
  <si>
    <t>Dørgreb og toilet besætning skiftes ikke</t>
  </si>
  <si>
    <t>Lukning med gipsplader omkring højskabe  og køleskab</t>
  </si>
  <si>
    <t>Ikea er dyrer da vi også køber skuffer</t>
  </si>
  <si>
    <t>Udgår</t>
  </si>
  <si>
    <t>Udførsel af byggeprogram 24,5 timer a 850 kr.</t>
  </si>
  <si>
    <t>Byggeprogram og Rabat</t>
  </si>
  <si>
    <t>Projekteret dækning</t>
  </si>
  <si>
    <t>Egenproduktion</t>
  </si>
  <si>
    <t>Underentreprenør</t>
  </si>
  <si>
    <t>Timer=</t>
  </si>
  <si>
    <t>Kost timetakst=</t>
  </si>
  <si>
    <t>Kostpris=</t>
  </si>
  <si>
    <t>Salgspris=</t>
  </si>
  <si>
    <t xml:space="preserve">Tilbudssum = </t>
  </si>
  <si>
    <t xml:space="preserve">Fortjenelste = </t>
  </si>
  <si>
    <t xml:space="preserve">Dækningsgrad = </t>
  </si>
  <si>
    <t>Nedriv</t>
  </si>
  <si>
    <t>Nedjus skal give pris</t>
  </si>
  <si>
    <t>Dato: 2025.06.15 - Byggeselskabet Nord ApS</t>
  </si>
  <si>
    <t>Budget - Røddiggade 10 3 sal. tv. og 10. 3 sal. th.</t>
  </si>
  <si>
    <t>Påføring af gips eller Wdiplade omkring gamle ventilations kerner 2 stk.</t>
  </si>
  <si>
    <t>Indkøb af skabselementer fra IKEA inkl. hængsler, fragt og opbæring (afsat beløb 25.000)</t>
  </si>
  <si>
    <r>
      <t>Udlægning af gulvfliser i badeværelse</t>
    </r>
    <r>
      <rPr>
        <b/>
        <sz val="11"/>
        <color theme="1"/>
        <rFont val="Aptos Narrow"/>
        <family val="2"/>
        <scheme val="minor"/>
      </rPr>
      <t xml:space="preserve"> (Som rødinggade 10 st. tv. dag uden sokkelklinker)</t>
    </r>
  </si>
  <si>
    <t>Indkøb af fliser og klinker (Afsat beløb 6.000 kr.) Evt. merpris vil blive faktureret</t>
  </si>
  <si>
    <t xml:space="preserve"> Byggeselskabet Nord ApS.</t>
  </si>
  <si>
    <t>Salgspris</t>
  </si>
  <si>
    <t>Pris ex. moms</t>
  </si>
  <si>
    <t>Status / godkendelse / Noter</t>
  </si>
  <si>
    <t>Tillæg / Fradrag - Røddiggade 10 3 sal. tv. og 10. 3 sal. th.</t>
  </si>
  <si>
    <t>Udarbejdelse af teknisk notat</t>
  </si>
  <si>
    <t>03.08 Bestilt af bygherre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</si>
</sst>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3" fontId="0" fillId="3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2" xfId="0" applyNumberFormat="1" applyFont="1" applyBorder="1"/>
    <xf numFmtId="3" fontId="1" fillId="0" borderId="0" xfId="0" applyNumberFormat="1" applyFont="1"/>
    <xf numFmtId="0" fontId="1" fillId="0" borderId="0" xfId="0" applyFont="1" applyAlignment="1">
      <alignment horizontal="center"/>
    </xf>
    <xf numFmtId="4" fontId="5" fillId="4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4" fontId="6" fillId="5" borderId="8" xfId="0" applyNumberFormat="1" applyFont="1" applyFill="1" applyBorder="1" applyAlignment="1">
      <alignment horizontal="center"/>
    </xf>
    <xf numFmtId="4" fontId="6" fillId="6" borderId="7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 vertical="center"/>
    </xf>
    <xf numFmtId="4" fontId="6" fillId="6" borderId="8" xfId="0" applyNumberFormat="1" applyFont="1" applyFill="1" applyBorder="1" applyAlignment="1">
      <alignment horizontal="center"/>
    </xf>
    <xf numFmtId="4" fontId="6" fillId="7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 vertical="center"/>
    </xf>
    <xf numFmtId="4" fontId="6" fillId="7" borderId="8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0" fontId="3" fillId="4" borderId="9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/>
    <xf numFmtId="9" fontId="0" fillId="7" borderId="0" xfId="0" applyNumberForma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5" borderId="0" xfId="0" applyFill="1"/>
    <xf numFmtId="0" fontId="0" fillId="6" borderId="0" xfId="0" applyFill="1"/>
    <xf numFmtId="3" fontId="0" fillId="6" borderId="0" xfId="0" applyNumberFormat="1" applyFill="1"/>
    <xf numFmtId="3" fontId="0" fillId="7" borderId="0" xfId="0" applyNumberFormat="1" applyFill="1"/>
    <xf numFmtId="3" fontId="2" fillId="7" borderId="0" xfId="0" applyNumberFormat="1" applyFont="1" applyFill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right"/>
    </xf>
    <xf numFmtId="3" fontId="1" fillId="4" borderId="0" xfId="0" applyNumberFormat="1" applyFont="1" applyFill="1"/>
    <xf numFmtId="0" fontId="7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right"/>
    </xf>
    <xf numFmtId="3" fontId="0" fillId="5" borderId="10" xfId="0" applyNumberFormat="1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3" fontId="0" fillId="8" borderId="0" xfId="0" applyNumberFormat="1" applyFill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164" fontId="2" fillId="0" borderId="11" xfId="0" applyNumberFormat="1" applyFont="1" applyBorder="1" applyAlignment="1">
      <alignment horizontal="center"/>
    </xf>
    <xf numFmtId="3" fontId="5" fillId="4" borderId="3" xfId="0" applyNumberFormat="1" applyFont="1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left"/>
    </xf>
    <xf numFmtId="3" fontId="0" fillId="6" borderId="6" xfId="0" applyNumberFormat="1" applyFill="1" applyBorder="1" applyAlignment="1">
      <alignment horizontal="center"/>
    </xf>
    <xf numFmtId="3" fontId="2" fillId="9" borderId="5" xfId="0" applyNumberFormat="1" applyFont="1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3" fontId="0" fillId="9" borderId="6" xfId="0" applyNumberFormat="1" applyFill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center"/>
    </xf>
    <xf numFmtId="3" fontId="6" fillId="6" borderId="7" xfId="0" applyNumberFormat="1" applyFont="1" applyFill="1" applyBorder="1" applyAlignment="1">
      <alignment horizontal="center"/>
    </xf>
    <xf numFmtId="3" fontId="6" fillId="6" borderId="8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9" borderId="8" xfId="0" applyNumberFormat="1" applyFont="1" applyFill="1" applyBorder="1" applyAlignment="1">
      <alignment horizontal="center"/>
    </xf>
    <xf numFmtId="3" fontId="0" fillId="9" borderId="0" xfId="0" applyNumberFormat="1" applyFill="1"/>
    <xf numFmtId="9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E260-136F-4969-8A4E-16ABFAE7BD49}">
  <sheetPr>
    <pageSetUpPr fitToPage="1"/>
  </sheetPr>
  <dimension ref="B3:V165"/>
  <sheetViews>
    <sheetView zoomScale="90" zoomScaleNormal="90" workbookViewId="0">
      <selection activeCell="B3" sqref="B3"/>
    </sheetView>
  </sheetViews>
  <sheetFormatPr defaultRowHeight="15" x14ac:dyDescent="0.25"/>
  <cols>
    <col min="2" max="2" width="74.5703125" customWidth="1"/>
    <col min="3" max="3" width="3" customWidth="1"/>
    <col min="5" max="5" width="11.42578125" customWidth="1"/>
    <col min="6" max="8" width="8.7109375" customWidth="1"/>
    <col min="9" max="9" width="9.28515625" customWidth="1"/>
    <col min="10" max="10" width="9.140625" customWidth="1"/>
    <col min="11" max="11" width="8.7109375" customWidth="1"/>
    <col min="12" max="12" width="8.7109375" style="20" customWidth="1"/>
    <col min="13" max="13" width="10.5703125" customWidth="1"/>
    <col min="14" max="14" width="8.42578125" customWidth="1"/>
    <col min="16" max="16" width="2.5703125" customWidth="1"/>
    <col min="17" max="17" width="7.5703125" customWidth="1"/>
    <col min="18" max="18" width="2.85546875" customWidth="1"/>
    <col min="19" max="19" width="24.5703125" customWidth="1"/>
  </cols>
  <sheetData>
    <row r="3" spans="2:19" ht="24" x14ac:dyDescent="0.4">
      <c r="B3" s="15" t="s">
        <v>214</v>
      </c>
    </row>
    <row r="4" spans="2:19" x14ac:dyDescent="0.25">
      <c r="B4" s="5" t="s">
        <v>213</v>
      </c>
    </row>
    <row r="5" spans="2:19" ht="15.75" thickBot="1" x14ac:dyDescent="0.3"/>
    <row r="6" spans="2:19" x14ac:dyDescent="0.25">
      <c r="B6" s="14"/>
      <c r="D6" s="26" t="s">
        <v>190</v>
      </c>
      <c r="E6" s="26" t="s">
        <v>183</v>
      </c>
      <c r="F6" s="27" t="s">
        <v>184</v>
      </c>
      <c r="G6" s="28"/>
      <c r="H6" s="29"/>
      <c r="I6" s="30" t="s">
        <v>185</v>
      </c>
      <c r="J6" s="31"/>
      <c r="K6" s="32"/>
      <c r="L6" s="33" t="s">
        <v>186</v>
      </c>
      <c r="M6" s="34"/>
      <c r="N6" s="35"/>
      <c r="O6" s="36" t="s">
        <v>7</v>
      </c>
      <c r="P6" s="12"/>
      <c r="Q6" s="36" t="s">
        <v>7</v>
      </c>
    </row>
    <row r="7" spans="2:19" ht="15.75" thickBot="1" x14ac:dyDescent="0.3">
      <c r="B7" s="14"/>
      <c r="D7" s="54"/>
      <c r="E7" s="37"/>
      <c r="F7" s="38" t="s">
        <v>187</v>
      </c>
      <c r="G7" s="39" t="s">
        <v>3</v>
      </c>
      <c r="H7" s="40" t="s">
        <v>5</v>
      </c>
      <c r="I7" s="41" t="s">
        <v>4</v>
      </c>
      <c r="J7" s="42" t="s">
        <v>6</v>
      </c>
      <c r="K7" s="43" t="s">
        <v>188</v>
      </c>
      <c r="L7" s="44" t="s">
        <v>189</v>
      </c>
      <c r="M7" s="45" t="s">
        <v>6</v>
      </c>
      <c r="N7" s="46" t="s">
        <v>188</v>
      </c>
      <c r="O7" s="47"/>
      <c r="P7" s="48"/>
      <c r="Q7" s="47"/>
    </row>
    <row r="8" spans="2:19" x14ac:dyDescent="0.25">
      <c r="B8" s="14"/>
      <c r="E8" s="12"/>
      <c r="F8" s="12"/>
      <c r="G8" s="49"/>
      <c r="H8" s="49"/>
      <c r="I8" s="50"/>
      <c r="J8" s="51"/>
      <c r="K8" s="50"/>
      <c r="L8" s="50"/>
      <c r="M8" s="50"/>
      <c r="N8" s="50"/>
      <c r="O8" s="21"/>
      <c r="P8" s="21"/>
      <c r="Q8" s="9"/>
    </row>
    <row r="9" spans="2:19" ht="18.75" x14ac:dyDescent="0.3">
      <c r="B9" s="64" t="s">
        <v>8</v>
      </c>
      <c r="F9" s="10"/>
      <c r="G9" s="12"/>
      <c r="H9" s="10"/>
      <c r="I9" s="10"/>
      <c r="J9" s="11"/>
      <c r="K9" s="10"/>
      <c r="L9" s="10"/>
      <c r="M9" s="11"/>
      <c r="N9" s="10"/>
      <c r="O9" s="52"/>
      <c r="P9" s="12"/>
      <c r="Q9" s="52">
        <f>SUM(O9:O14)</f>
        <v>30133</v>
      </c>
    </row>
    <row r="10" spans="2:19" x14ac:dyDescent="0.25">
      <c r="B10" t="s">
        <v>9</v>
      </c>
      <c r="D10" s="12" t="s">
        <v>10</v>
      </c>
      <c r="E10" s="55">
        <v>10000</v>
      </c>
      <c r="F10" s="56"/>
      <c r="G10" s="57"/>
      <c r="H10" s="56"/>
      <c r="I10" s="58"/>
      <c r="J10" s="59"/>
      <c r="K10" s="58"/>
      <c r="L10" s="61"/>
      <c r="M10" s="62"/>
      <c r="N10" s="62"/>
      <c r="O10" s="52">
        <f t="shared" ref="O10:O14" si="0">E10+H10+K10+N10</f>
        <v>10000</v>
      </c>
      <c r="P10" s="12"/>
      <c r="Q10" s="53"/>
    </row>
    <row r="11" spans="2:19" x14ac:dyDescent="0.25">
      <c r="B11" t="s">
        <v>13</v>
      </c>
      <c r="D11" s="12" t="s">
        <v>10</v>
      </c>
      <c r="E11" s="55"/>
      <c r="F11" s="56"/>
      <c r="G11" s="57"/>
      <c r="H11" s="56"/>
      <c r="I11" s="58"/>
      <c r="J11" s="59"/>
      <c r="K11" s="58"/>
      <c r="L11" s="61">
        <v>5000</v>
      </c>
      <c r="M11" s="63">
        <v>0.17</v>
      </c>
      <c r="N11" s="61">
        <f>(+L11*M11)+L11</f>
        <v>5850</v>
      </c>
      <c r="O11" s="52">
        <f>E11+H11+K11+N11</f>
        <v>5850</v>
      </c>
      <c r="P11" s="12"/>
      <c r="Q11" s="53"/>
    </row>
    <row r="12" spans="2:19" x14ac:dyDescent="0.25">
      <c r="B12" t="s">
        <v>11</v>
      </c>
      <c r="D12" s="12" t="s">
        <v>10</v>
      </c>
      <c r="E12" s="55"/>
      <c r="F12" s="56">
        <v>4</v>
      </c>
      <c r="G12" s="57">
        <v>585</v>
      </c>
      <c r="H12" s="56">
        <f>(+F12*G12)</f>
        <v>2340</v>
      </c>
      <c r="I12" s="58">
        <v>300</v>
      </c>
      <c r="J12" s="59">
        <v>0.2</v>
      </c>
      <c r="K12" s="58">
        <f>(+I12*J12)+I12</f>
        <v>360</v>
      </c>
      <c r="L12" s="61"/>
      <c r="M12" s="63"/>
      <c r="N12" s="61"/>
      <c r="O12" s="52">
        <f t="shared" si="0"/>
        <v>2700</v>
      </c>
      <c r="P12" s="12"/>
      <c r="Q12" s="53"/>
    </row>
    <row r="13" spans="2:19" x14ac:dyDescent="0.25">
      <c r="B13" t="s">
        <v>14</v>
      </c>
      <c r="D13" s="12" t="s">
        <v>10</v>
      </c>
      <c r="E13" s="55"/>
      <c r="F13" s="56"/>
      <c r="G13" s="57"/>
      <c r="H13" s="57"/>
      <c r="I13" s="58"/>
      <c r="J13" s="60"/>
      <c r="K13" s="60"/>
      <c r="L13" s="61">
        <f>650*6</f>
        <v>3900</v>
      </c>
      <c r="M13" s="63">
        <v>0.17</v>
      </c>
      <c r="N13" s="61">
        <f>(+L13*M13)+L13</f>
        <v>4563</v>
      </c>
      <c r="O13" s="52">
        <f t="shared" si="0"/>
        <v>4563</v>
      </c>
      <c r="P13" s="12"/>
      <c r="Q13" s="9"/>
    </row>
    <row r="14" spans="2:19" x14ac:dyDescent="0.25">
      <c r="B14" t="s">
        <v>171</v>
      </c>
      <c r="D14" s="12" t="s">
        <v>28</v>
      </c>
      <c r="E14" s="55"/>
      <c r="F14" s="56"/>
      <c r="G14" s="57"/>
      <c r="H14" s="56"/>
      <c r="I14" s="58"/>
      <c r="J14" s="60"/>
      <c r="K14" s="60"/>
      <c r="L14" s="61">
        <v>6000</v>
      </c>
      <c r="M14" s="63">
        <v>0.17</v>
      </c>
      <c r="N14" s="61">
        <f>(+L14*M14)+L14</f>
        <v>7020</v>
      </c>
      <c r="O14" s="52">
        <f t="shared" si="0"/>
        <v>7020</v>
      </c>
      <c r="P14" s="12"/>
      <c r="S14" s="16" t="s">
        <v>32</v>
      </c>
    </row>
    <row r="15" spans="2:19" x14ac:dyDescent="0.25">
      <c r="B15" s="14" t="s">
        <v>12</v>
      </c>
    </row>
    <row r="16" spans="2:19" x14ac:dyDescent="0.25">
      <c r="B16" s="14" t="s">
        <v>15</v>
      </c>
    </row>
    <row r="17" spans="2:22" x14ac:dyDescent="0.25">
      <c r="B17" s="14" t="s">
        <v>191</v>
      </c>
    </row>
    <row r="19" spans="2:22" ht="18.75" x14ac:dyDescent="0.3">
      <c r="B19" s="64" t="s">
        <v>40</v>
      </c>
      <c r="D19" s="12"/>
      <c r="E19" s="10"/>
      <c r="F19" s="10"/>
      <c r="G19" s="10"/>
      <c r="H19" s="10"/>
      <c r="I19" s="12"/>
      <c r="J19" s="10"/>
      <c r="Q19" s="52">
        <f>SUM(O19:O27)</f>
        <v>21060</v>
      </c>
    </row>
    <row r="20" spans="2:22" x14ac:dyDescent="0.25">
      <c r="B20" t="s">
        <v>192</v>
      </c>
      <c r="D20" s="12" t="s">
        <v>211</v>
      </c>
      <c r="E20" s="55"/>
      <c r="F20" s="56"/>
      <c r="G20" s="57"/>
      <c r="H20" s="56"/>
      <c r="I20" s="58"/>
      <c r="J20" s="59"/>
      <c r="K20" s="58"/>
      <c r="L20" s="61">
        <v>18000</v>
      </c>
      <c r="M20" s="63">
        <v>0.17</v>
      </c>
      <c r="N20" s="61">
        <f>(+L20*M20)+L20</f>
        <v>21060</v>
      </c>
      <c r="O20" s="52">
        <f t="shared" ref="O20" si="1">E20+H20+K20+N20</f>
        <v>21060</v>
      </c>
      <c r="S20" s="17" t="s">
        <v>212</v>
      </c>
    </row>
    <row r="21" spans="2:22" x14ac:dyDescent="0.25">
      <c r="B21" t="s">
        <v>35</v>
      </c>
      <c r="D21" s="12" t="s">
        <v>211</v>
      </c>
      <c r="E21" s="55"/>
      <c r="F21" s="56"/>
      <c r="G21" s="57"/>
      <c r="H21" s="56"/>
      <c r="I21" s="58"/>
      <c r="J21" s="59"/>
      <c r="K21" s="58"/>
      <c r="L21" s="61"/>
      <c r="M21" s="63"/>
      <c r="N21" s="61"/>
      <c r="O21" s="52"/>
    </row>
    <row r="22" spans="2:22" x14ac:dyDescent="0.25">
      <c r="B22" t="s">
        <v>36</v>
      </c>
      <c r="D22" s="12" t="s">
        <v>211</v>
      </c>
      <c r="E22" s="55"/>
      <c r="F22" s="56"/>
      <c r="G22" s="57"/>
      <c r="H22" s="56"/>
      <c r="I22" s="58"/>
      <c r="J22" s="59"/>
      <c r="K22" s="58"/>
      <c r="L22" s="61"/>
      <c r="M22" s="63"/>
      <c r="N22" s="61"/>
      <c r="O22" s="52"/>
    </row>
    <row r="23" spans="2:22" x14ac:dyDescent="0.25">
      <c r="B23" t="s">
        <v>38</v>
      </c>
      <c r="D23" s="12" t="s">
        <v>211</v>
      </c>
      <c r="E23" s="55"/>
      <c r="F23" s="56"/>
      <c r="G23" s="57"/>
      <c r="H23" s="56"/>
      <c r="I23" s="58"/>
      <c r="J23" s="60"/>
      <c r="K23" s="60"/>
      <c r="L23" s="61"/>
      <c r="M23" s="63"/>
      <c r="N23" s="61"/>
      <c r="O23" s="52"/>
    </row>
    <row r="24" spans="2:22" x14ac:dyDescent="0.25">
      <c r="B24" t="s">
        <v>193</v>
      </c>
      <c r="D24" s="12" t="s">
        <v>211</v>
      </c>
      <c r="E24" s="55"/>
      <c r="F24" s="56"/>
      <c r="G24" s="57"/>
      <c r="H24" s="56"/>
      <c r="I24" s="58"/>
      <c r="J24" s="60"/>
      <c r="K24" s="60"/>
      <c r="L24" s="61"/>
      <c r="M24" s="63"/>
      <c r="N24" s="61"/>
      <c r="O24" s="52"/>
      <c r="V24">
        <v>24.5</v>
      </c>
    </row>
    <row r="25" spans="2:22" x14ac:dyDescent="0.25">
      <c r="B25" t="s">
        <v>39</v>
      </c>
      <c r="D25" s="12" t="s">
        <v>211</v>
      </c>
      <c r="E25" s="55"/>
      <c r="F25" s="56"/>
      <c r="G25" s="57"/>
      <c r="H25" s="56"/>
      <c r="I25" s="58"/>
      <c r="J25" s="60"/>
      <c r="K25" s="60"/>
      <c r="L25" s="61"/>
      <c r="M25" s="63"/>
      <c r="N25" s="61"/>
      <c r="O25" s="52"/>
      <c r="V25">
        <v>850</v>
      </c>
    </row>
    <row r="26" spans="2:22" x14ac:dyDescent="0.25">
      <c r="B26" t="s">
        <v>41</v>
      </c>
      <c r="D26" s="12" t="s">
        <v>211</v>
      </c>
      <c r="E26" s="55"/>
      <c r="F26" s="56"/>
      <c r="G26" s="57"/>
      <c r="H26" s="56"/>
      <c r="I26" s="58"/>
      <c r="J26" s="60"/>
      <c r="K26" s="60"/>
      <c r="L26" s="61"/>
      <c r="M26" s="63"/>
      <c r="N26" s="61"/>
      <c r="O26" s="52"/>
      <c r="V26">
        <f>V24*V25</f>
        <v>20825</v>
      </c>
    </row>
    <row r="27" spans="2:22" x14ac:dyDescent="0.25">
      <c r="B27" t="s">
        <v>64</v>
      </c>
      <c r="D27" s="12" t="s">
        <v>211</v>
      </c>
      <c r="E27" s="55"/>
      <c r="F27" s="56"/>
      <c r="G27" s="57"/>
      <c r="H27" s="56"/>
      <c r="I27" s="58"/>
      <c r="J27" s="60"/>
      <c r="K27" s="60"/>
      <c r="L27" s="61"/>
      <c r="M27" s="63"/>
      <c r="N27" s="61"/>
      <c r="O27" s="52"/>
      <c r="V27">
        <f>V26*1.25</f>
        <v>26031.25</v>
      </c>
    </row>
    <row r="28" spans="2:22" x14ac:dyDescent="0.25">
      <c r="B28" s="14" t="s">
        <v>194</v>
      </c>
      <c r="D28" s="12"/>
      <c r="E28" s="10"/>
      <c r="F28" s="10"/>
      <c r="G28" s="10"/>
      <c r="H28" s="10"/>
      <c r="I28" s="12"/>
      <c r="J28" s="10"/>
    </row>
    <row r="29" spans="2:22" x14ac:dyDescent="0.25">
      <c r="D29" s="12"/>
      <c r="E29" s="10"/>
      <c r="F29" s="10"/>
      <c r="G29" s="10"/>
      <c r="H29" s="10"/>
      <c r="I29" s="12"/>
      <c r="J29" s="10"/>
      <c r="Q29" s="52">
        <f>SUM(O29:O37)</f>
        <v>56130.75</v>
      </c>
    </row>
    <row r="30" spans="2:22" ht="18.75" x14ac:dyDescent="0.3">
      <c r="B30" s="64" t="s">
        <v>42</v>
      </c>
      <c r="D30" s="12"/>
      <c r="E30" s="55"/>
      <c r="F30" s="56"/>
      <c r="G30" s="57"/>
      <c r="H30" s="56"/>
      <c r="I30" s="58"/>
      <c r="J30" s="60"/>
      <c r="K30" s="60"/>
      <c r="L30" s="61">
        <v>47975</v>
      </c>
      <c r="M30" s="63">
        <v>0.17</v>
      </c>
      <c r="N30" s="61">
        <f>(+L30*M30)+L30</f>
        <v>56130.75</v>
      </c>
      <c r="O30" s="52">
        <f>E30+H30+K30+N30</f>
        <v>56130.75</v>
      </c>
      <c r="S30" s="16" t="s">
        <v>176</v>
      </c>
    </row>
    <row r="31" spans="2:22" x14ac:dyDescent="0.25">
      <c r="B31" t="s">
        <v>173</v>
      </c>
      <c r="D31" s="12" t="s">
        <v>43</v>
      </c>
      <c r="E31" s="55"/>
      <c r="F31" s="56"/>
      <c r="G31" s="57"/>
      <c r="H31" s="56"/>
      <c r="I31" s="58"/>
      <c r="J31" s="60"/>
      <c r="K31" s="60"/>
      <c r="L31" s="61"/>
      <c r="M31" s="63"/>
      <c r="N31" s="61"/>
    </row>
    <row r="32" spans="2:22" x14ac:dyDescent="0.25">
      <c r="B32" t="s">
        <v>73</v>
      </c>
      <c r="D32" s="12" t="s">
        <v>43</v>
      </c>
      <c r="E32" s="55"/>
      <c r="F32" s="56"/>
      <c r="G32" s="57"/>
      <c r="H32" s="56"/>
      <c r="I32" s="58"/>
      <c r="J32" s="60"/>
      <c r="K32" s="60"/>
      <c r="L32" s="61"/>
      <c r="M32" s="63"/>
      <c r="N32" s="61"/>
    </row>
    <row r="33" spans="2:17" x14ac:dyDescent="0.25">
      <c r="B33" t="s">
        <v>70</v>
      </c>
      <c r="D33" s="12" t="s">
        <v>43</v>
      </c>
      <c r="E33" s="55"/>
      <c r="F33" s="56"/>
      <c r="G33" s="57"/>
      <c r="H33" s="56"/>
      <c r="I33" s="58"/>
      <c r="J33" s="60"/>
      <c r="K33" s="60"/>
      <c r="L33" s="61"/>
      <c r="M33" s="63"/>
      <c r="N33" s="61"/>
    </row>
    <row r="34" spans="2:17" x14ac:dyDescent="0.25">
      <c r="B34" t="s">
        <v>174</v>
      </c>
      <c r="D34" s="12" t="s">
        <v>43</v>
      </c>
      <c r="E34" s="55"/>
      <c r="F34" s="56"/>
      <c r="G34" s="57"/>
      <c r="H34" s="56"/>
      <c r="I34" s="58"/>
      <c r="J34" s="60"/>
      <c r="K34" s="60"/>
      <c r="L34" s="61"/>
      <c r="M34" s="63"/>
      <c r="N34" s="61"/>
    </row>
    <row r="35" spans="2:17" x14ac:dyDescent="0.25">
      <c r="B35" t="s">
        <v>175</v>
      </c>
      <c r="D35" s="12" t="s">
        <v>43</v>
      </c>
      <c r="E35" s="55"/>
      <c r="F35" s="56"/>
      <c r="G35" s="57"/>
      <c r="H35" s="56"/>
      <c r="I35" s="58"/>
      <c r="J35" s="60"/>
      <c r="K35" s="60"/>
      <c r="L35" s="61"/>
      <c r="M35" s="63"/>
      <c r="N35" s="61"/>
    </row>
    <row r="36" spans="2:17" x14ac:dyDescent="0.25">
      <c r="B36" t="s">
        <v>48</v>
      </c>
      <c r="D36" s="12" t="s">
        <v>43</v>
      </c>
      <c r="E36" s="55"/>
      <c r="F36" s="56"/>
      <c r="G36" s="57"/>
      <c r="H36" s="56"/>
      <c r="I36" s="58"/>
      <c r="J36" s="60"/>
      <c r="K36" s="60"/>
      <c r="L36" s="61"/>
      <c r="M36" s="63"/>
      <c r="N36" s="61"/>
    </row>
    <row r="37" spans="2:17" x14ac:dyDescent="0.25">
      <c r="B37" t="s">
        <v>47</v>
      </c>
      <c r="D37" s="12" t="s">
        <v>43</v>
      </c>
      <c r="E37" s="55"/>
      <c r="F37" s="56"/>
      <c r="G37" s="57"/>
      <c r="H37" s="56"/>
      <c r="I37" s="58"/>
      <c r="J37" s="60"/>
      <c r="K37" s="60"/>
      <c r="L37" s="61"/>
      <c r="M37" s="63"/>
      <c r="N37" s="61"/>
    </row>
    <row r="38" spans="2:17" x14ac:dyDescent="0.25">
      <c r="B38" t="s">
        <v>51</v>
      </c>
      <c r="D38" s="12" t="s">
        <v>43</v>
      </c>
      <c r="E38" s="55"/>
      <c r="F38" s="56"/>
      <c r="G38" s="57"/>
      <c r="H38" s="56"/>
      <c r="I38" s="58"/>
      <c r="J38" s="60"/>
      <c r="K38" s="60"/>
      <c r="L38" s="61"/>
      <c r="M38" s="63"/>
      <c r="N38" s="61"/>
    </row>
    <row r="39" spans="2:17" x14ac:dyDescent="0.25">
      <c r="D39" s="12"/>
      <c r="E39" s="10"/>
      <c r="F39" s="10"/>
      <c r="G39" s="10"/>
      <c r="H39" s="10"/>
      <c r="I39" s="12"/>
      <c r="J39" s="10"/>
    </row>
    <row r="40" spans="2:17" x14ac:dyDescent="0.25">
      <c r="D40" s="12"/>
      <c r="E40" s="10"/>
      <c r="F40" s="10"/>
      <c r="G40" s="10"/>
      <c r="H40" s="10"/>
      <c r="I40" s="12"/>
      <c r="J40" s="10"/>
    </row>
    <row r="41" spans="2:17" ht="18.75" x14ac:dyDescent="0.3">
      <c r="B41" s="64" t="s">
        <v>50</v>
      </c>
      <c r="D41" s="12"/>
      <c r="E41" s="10"/>
      <c r="F41" s="10"/>
      <c r="G41" s="10"/>
      <c r="H41" s="10"/>
      <c r="I41" s="12"/>
      <c r="J41" s="10"/>
      <c r="Q41" s="52">
        <f>SUM(O41:O55)</f>
        <v>72147</v>
      </c>
    </row>
    <row r="42" spans="2:17" x14ac:dyDescent="0.25">
      <c r="B42" t="s">
        <v>52</v>
      </c>
      <c r="D42" s="12" t="s">
        <v>10</v>
      </c>
      <c r="E42" s="55"/>
      <c r="F42" s="57">
        <v>12</v>
      </c>
      <c r="G42" s="57">
        <v>585</v>
      </c>
      <c r="H42" s="56">
        <f>(+F42*G42)</f>
        <v>7020</v>
      </c>
      <c r="I42" s="58">
        <f>27*80</f>
        <v>2160</v>
      </c>
      <c r="J42" s="59">
        <v>0.2</v>
      </c>
      <c r="K42" s="58">
        <f>(+I42*J42)+I42</f>
        <v>2592</v>
      </c>
      <c r="L42" s="61"/>
      <c r="M42" s="63"/>
      <c r="N42" s="61"/>
      <c r="O42" s="52">
        <f t="shared" ref="O42:O55" si="2">E42+H42+K42+N42</f>
        <v>9612</v>
      </c>
    </row>
    <row r="43" spans="2:17" x14ac:dyDescent="0.25">
      <c r="B43" t="s">
        <v>74</v>
      </c>
      <c r="D43" s="12" t="s">
        <v>10</v>
      </c>
      <c r="E43" s="55"/>
      <c r="F43" s="57">
        <v>5</v>
      </c>
      <c r="G43" s="57">
        <v>585</v>
      </c>
      <c r="H43" s="56">
        <f t="shared" ref="H43:H55" si="3">(+F43*G43)</f>
        <v>2925</v>
      </c>
      <c r="I43" s="58"/>
      <c r="J43" s="59"/>
      <c r="K43" s="58"/>
      <c r="L43" s="61"/>
      <c r="M43" s="63"/>
      <c r="N43" s="61"/>
      <c r="O43" s="52">
        <f t="shared" si="2"/>
        <v>2925</v>
      </c>
    </row>
    <row r="44" spans="2:17" x14ac:dyDescent="0.25">
      <c r="B44" t="s">
        <v>53</v>
      </c>
      <c r="D44" s="12" t="s">
        <v>10</v>
      </c>
      <c r="E44" s="55"/>
      <c r="F44" s="57">
        <v>2</v>
      </c>
      <c r="G44" s="57">
        <v>585</v>
      </c>
      <c r="H44" s="56">
        <f t="shared" si="3"/>
        <v>1170</v>
      </c>
      <c r="I44" s="58">
        <v>150</v>
      </c>
      <c r="J44" s="59">
        <v>0.2</v>
      </c>
      <c r="K44" s="58">
        <f t="shared" ref="K44:K55" si="4">(+I44*J44)+I44</f>
        <v>180</v>
      </c>
      <c r="L44" s="61"/>
      <c r="M44" s="63"/>
      <c r="N44" s="61"/>
      <c r="O44" s="52">
        <f t="shared" si="2"/>
        <v>1350</v>
      </c>
    </row>
    <row r="45" spans="2:17" x14ac:dyDescent="0.25">
      <c r="B45" t="s">
        <v>54</v>
      </c>
      <c r="D45" s="12" t="s">
        <v>10</v>
      </c>
      <c r="E45" s="55"/>
      <c r="F45" s="57">
        <v>3</v>
      </c>
      <c r="G45" s="57">
        <v>585</v>
      </c>
      <c r="H45" s="56">
        <f t="shared" si="3"/>
        <v>1755</v>
      </c>
      <c r="I45" s="58">
        <v>400</v>
      </c>
      <c r="J45" s="59">
        <v>0.2</v>
      </c>
      <c r="K45" s="58">
        <f t="shared" si="4"/>
        <v>480</v>
      </c>
      <c r="L45" s="61"/>
      <c r="M45" s="63"/>
      <c r="N45" s="61"/>
      <c r="O45" s="52">
        <f t="shared" si="2"/>
        <v>2235</v>
      </c>
    </row>
    <row r="46" spans="2:17" x14ac:dyDescent="0.25">
      <c r="B46" t="s">
        <v>55</v>
      </c>
      <c r="D46" s="12" t="s">
        <v>10</v>
      </c>
      <c r="E46" s="55"/>
      <c r="F46" s="57">
        <v>21</v>
      </c>
      <c r="G46" s="57">
        <v>585</v>
      </c>
      <c r="H46" s="56">
        <f t="shared" si="3"/>
        <v>12285</v>
      </c>
      <c r="I46" s="58">
        <v>1100</v>
      </c>
      <c r="J46" s="59">
        <v>0.2</v>
      </c>
      <c r="K46" s="58">
        <f t="shared" si="4"/>
        <v>1320</v>
      </c>
      <c r="L46" s="61"/>
      <c r="M46" s="63"/>
      <c r="N46" s="61"/>
      <c r="O46" s="52">
        <f t="shared" si="2"/>
        <v>13605</v>
      </c>
    </row>
    <row r="47" spans="2:17" x14ac:dyDescent="0.25">
      <c r="B47" t="s">
        <v>56</v>
      </c>
      <c r="D47" s="12" t="s">
        <v>10</v>
      </c>
      <c r="E47" s="55"/>
      <c r="F47" s="57">
        <v>8</v>
      </c>
      <c r="G47" s="57">
        <v>585</v>
      </c>
      <c r="H47" s="56">
        <f t="shared" si="3"/>
        <v>4680</v>
      </c>
      <c r="I47" s="58">
        <v>500</v>
      </c>
      <c r="J47" s="59">
        <v>0.2</v>
      </c>
      <c r="K47" s="58">
        <f t="shared" si="4"/>
        <v>600</v>
      </c>
      <c r="L47" s="61"/>
      <c r="M47" s="63"/>
      <c r="N47" s="61"/>
      <c r="O47" s="52">
        <f t="shared" si="2"/>
        <v>5280</v>
      </c>
    </row>
    <row r="48" spans="2:17" x14ac:dyDescent="0.25">
      <c r="B48" t="s">
        <v>65</v>
      </c>
      <c r="D48" s="12" t="s">
        <v>10</v>
      </c>
      <c r="E48" s="55"/>
      <c r="F48" s="57">
        <v>6</v>
      </c>
      <c r="G48" s="57">
        <v>585</v>
      </c>
      <c r="H48" s="56">
        <f t="shared" si="3"/>
        <v>3510</v>
      </c>
      <c r="I48" s="58">
        <v>700</v>
      </c>
      <c r="J48" s="59">
        <v>0.2</v>
      </c>
      <c r="K48" s="58">
        <f t="shared" si="4"/>
        <v>840</v>
      </c>
      <c r="L48" s="61"/>
      <c r="M48" s="63"/>
      <c r="N48" s="61"/>
      <c r="O48" s="52">
        <f t="shared" si="2"/>
        <v>4350</v>
      </c>
    </row>
    <row r="49" spans="2:20" x14ac:dyDescent="0.25">
      <c r="B49" t="s">
        <v>196</v>
      </c>
      <c r="D49" s="12" t="s">
        <v>10</v>
      </c>
      <c r="E49" s="55"/>
      <c r="F49" s="57">
        <v>5</v>
      </c>
      <c r="G49" s="57">
        <v>585</v>
      </c>
      <c r="H49" s="56">
        <f t="shared" si="3"/>
        <v>2925</v>
      </c>
      <c r="I49" s="58">
        <v>350</v>
      </c>
      <c r="J49" s="59">
        <v>0.2</v>
      </c>
      <c r="K49" s="58">
        <f t="shared" si="4"/>
        <v>420</v>
      </c>
      <c r="L49" s="61"/>
      <c r="M49" s="63"/>
      <c r="N49" s="61"/>
      <c r="O49" s="52">
        <f t="shared" si="2"/>
        <v>3345</v>
      </c>
    </row>
    <row r="50" spans="2:20" x14ac:dyDescent="0.25">
      <c r="B50" t="s">
        <v>75</v>
      </c>
      <c r="D50" s="12" t="s">
        <v>10</v>
      </c>
      <c r="E50" s="55"/>
      <c r="F50" s="57">
        <v>15</v>
      </c>
      <c r="G50" s="57">
        <v>585</v>
      </c>
      <c r="H50" s="56">
        <f t="shared" si="3"/>
        <v>8775</v>
      </c>
      <c r="I50" s="58">
        <v>1000</v>
      </c>
      <c r="J50" s="59">
        <v>0.2</v>
      </c>
      <c r="K50" s="58">
        <f t="shared" si="4"/>
        <v>1200</v>
      </c>
      <c r="L50" s="61"/>
      <c r="M50" s="63"/>
      <c r="N50" s="61"/>
      <c r="O50" s="52">
        <f t="shared" si="2"/>
        <v>9975</v>
      </c>
    </row>
    <row r="51" spans="2:20" x14ac:dyDescent="0.25">
      <c r="B51" t="s">
        <v>66</v>
      </c>
      <c r="D51" s="12" t="s">
        <v>10</v>
      </c>
      <c r="E51" s="55"/>
      <c r="F51" s="57">
        <v>8</v>
      </c>
      <c r="G51" s="57">
        <v>585</v>
      </c>
      <c r="H51" s="56">
        <f t="shared" si="3"/>
        <v>4680</v>
      </c>
      <c r="I51" s="58">
        <v>600</v>
      </c>
      <c r="J51" s="59">
        <v>0.2</v>
      </c>
      <c r="K51" s="58">
        <f t="shared" si="4"/>
        <v>720</v>
      </c>
      <c r="L51" s="61"/>
      <c r="M51" s="63"/>
      <c r="N51" s="61"/>
      <c r="O51" s="52">
        <f t="shared" si="2"/>
        <v>5400</v>
      </c>
    </row>
    <row r="52" spans="2:20" x14ac:dyDescent="0.25">
      <c r="B52" t="s">
        <v>215</v>
      </c>
      <c r="D52" s="12" t="s">
        <v>10</v>
      </c>
      <c r="E52" s="55"/>
      <c r="F52" s="57">
        <v>8</v>
      </c>
      <c r="G52" s="57">
        <v>585</v>
      </c>
      <c r="H52" s="56">
        <f t="shared" si="3"/>
        <v>4680</v>
      </c>
      <c r="I52" s="58">
        <v>400</v>
      </c>
      <c r="J52" s="59">
        <v>0.2</v>
      </c>
      <c r="K52" s="58">
        <f t="shared" si="4"/>
        <v>480</v>
      </c>
      <c r="L52" s="61"/>
      <c r="M52" s="63"/>
      <c r="N52" s="61"/>
      <c r="O52" s="52">
        <f t="shared" si="2"/>
        <v>5160</v>
      </c>
    </row>
    <row r="53" spans="2:20" x14ac:dyDescent="0.25">
      <c r="B53" t="s">
        <v>77</v>
      </c>
      <c r="D53" s="12" t="s">
        <v>10</v>
      </c>
      <c r="E53" s="55"/>
      <c r="F53" s="57">
        <v>5</v>
      </c>
      <c r="G53" s="57">
        <v>585</v>
      </c>
      <c r="H53" s="56">
        <f t="shared" si="3"/>
        <v>2925</v>
      </c>
      <c r="I53" s="58">
        <v>200</v>
      </c>
      <c r="J53" s="59">
        <v>0.2</v>
      </c>
      <c r="K53" s="58">
        <f t="shared" si="4"/>
        <v>240</v>
      </c>
      <c r="L53" s="61"/>
      <c r="M53" s="63"/>
      <c r="N53" s="61"/>
      <c r="O53" s="52">
        <f t="shared" si="2"/>
        <v>3165</v>
      </c>
    </row>
    <row r="54" spans="2:20" x14ac:dyDescent="0.25">
      <c r="B54" t="s">
        <v>68</v>
      </c>
      <c r="D54" s="12" t="s">
        <v>10</v>
      </c>
      <c r="E54" s="55"/>
      <c r="F54" s="57">
        <v>4</v>
      </c>
      <c r="G54" s="57">
        <v>585</v>
      </c>
      <c r="H54" s="56">
        <f t="shared" si="3"/>
        <v>2340</v>
      </c>
      <c r="I54" s="58">
        <v>200</v>
      </c>
      <c r="J54" s="59">
        <v>0.2</v>
      </c>
      <c r="K54" s="58">
        <f t="shared" si="4"/>
        <v>240</v>
      </c>
      <c r="L54" s="61"/>
      <c r="M54" s="63"/>
      <c r="N54" s="61"/>
      <c r="O54" s="52">
        <f t="shared" si="2"/>
        <v>2580</v>
      </c>
    </row>
    <row r="55" spans="2:20" x14ac:dyDescent="0.25">
      <c r="B55" t="s">
        <v>72</v>
      </c>
      <c r="D55" s="12" t="s">
        <v>10</v>
      </c>
      <c r="E55" s="55"/>
      <c r="F55" s="57">
        <v>5</v>
      </c>
      <c r="G55" s="57">
        <v>585</v>
      </c>
      <c r="H55" s="56">
        <f t="shared" si="3"/>
        <v>2925</v>
      </c>
      <c r="I55" s="58">
        <v>200</v>
      </c>
      <c r="J55" s="59">
        <v>0.2</v>
      </c>
      <c r="K55" s="58">
        <f t="shared" si="4"/>
        <v>240</v>
      </c>
      <c r="L55" s="61"/>
      <c r="M55" s="63"/>
      <c r="N55" s="61"/>
      <c r="O55" s="52">
        <f t="shared" si="2"/>
        <v>3165</v>
      </c>
    </row>
    <row r="56" spans="2:20" x14ac:dyDescent="0.25">
      <c r="B56" s="14" t="s">
        <v>195</v>
      </c>
      <c r="D56" s="12"/>
    </row>
    <row r="57" spans="2:20" ht="30.6" customHeight="1" x14ac:dyDescent="0.25">
      <c r="D57" s="12"/>
    </row>
    <row r="58" spans="2:20" ht="18.75" x14ac:dyDescent="0.3">
      <c r="B58" s="64" t="s">
        <v>80</v>
      </c>
      <c r="D58" s="12"/>
      <c r="Q58" s="52">
        <f>SUM(O58:O72)</f>
        <v>207637.22</v>
      </c>
    </row>
    <row r="59" spans="2:20" x14ac:dyDescent="0.25">
      <c r="B59" t="s">
        <v>78</v>
      </c>
      <c r="D59" s="12" t="s">
        <v>10</v>
      </c>
      <c r="E59" s="55"/>
      <c r="F59" s="57"/>
      <c r="G59" s="57"/>
      <c r="H59" s="56"/>
      <c r="I59" s="58">
        <v>3500</v>
      </c>
      <c r="J59" s="59">
        <v>0.17</v>
      </c>
      <c r="K59" s="58">
        <f>(+I59*J59)+I59</f>
        <v>4095</v>
      </c>
      <c r="L59" s="61"/>
      <c r="M59" s="63"/>
      <c r="N59" s="61"/>
      <c r="O59" s="52">
        <f t="shared" ref="O59:O70" si="5">E59+H59+K59+N59</f>
        <v>4095</v>
      </c>
    </row>
    <row r="60" spans="2:20" x14ac:dyDescent="0.25">
      <c r="B60" t="s">
        <v>69</v>
      </c>
      <c r="D60" s="12" t="s">
        <v>10</v>
      </c>
      <c r="E60" s="55"/>
      <c r="F60" s="57">
        <v>3</v>
      </c>
      <c r="G60" s="57">
        <v>585</v>
      </c>
      <c r="H60" s="56">
        <f>(+F60*G60)</f>
        <v>1755</v>
      </c>
      <c r="I60" s="58">
        <v>100</v>
      </c>
      <c r="J60" s="59">
        <v>0.17</v>
      </c>
      <c r="K60" s="58">
        <f>(+I60*J60)+I60</f>
        <v>117</v>
      </c>
      <c r="L60" s="61"/>
      <c r="M60" s="63"/>
      <c r="N60" s="61"/>
      <c r="O60" s="52">
        <f t="shared" si="5"/>
        <v>1872</v>
      </c>
    </row>
    <row r="61" spans="2:20" x14ac:dyDescent="0.25">
      <c r="E61" s="55"/>
      <c r="F61" s="57"/>
      <c r="G61" s="57"/>
      <c r="H61" s="56"/>
      <c r="I61" s="58"/>
      <c r="J61" s="58"/>
      <c r="K61" s="58"/>
      <c r="L61" s="61"/>
      <c r="M61" s="63"/>
      <c r="N61" s="61"/>
      <c r="O61" s="52"/>
    </row>
    <row r="62" spans="2:20" x14ac:dyDescent="0.25">
      <c r="B62" t="s">
        <v>216</v>
      </c>
      <c r="D62" s="12" t="s">
        <v>87</v>
      </c>
      <c r="E62" s="55"/>
      <c r="F62" s="57"/>
      <c r="G62" s="57"/>
      <c r="H62" s="56"/>
      <c r="I62" s="58">
        <v>25000</v>
      </c>
      <c r="J62" s="59">
        <v>0.17</v>
      </c>
      <c r="K62" s="58">
        <f t="shared" ref="K62:K70" si="6">(+I62*J62)+I62</f>
        <v>29250</v>
      </c>
      <c r="L62" s="61"/>
      <c r="M62" s="63"/>
      <c r="N62" s="61"/>
      <c r="O62" s="52">
        <f t="shared" si="5"/>
        <v>29250</v>
      </c>
    </row>
    <row r="63" spans="2:20" x14ac:dyDescent="0.25">
      <c r="B63" t="s">
        <v>79</v>
      </c>
      <c r="D63" s="12" t="s">
        <v>10</v>
      </c>
      <c r="E63" s="55"/>
      <c r="F63" s="57">
        <v>8</v>
      </c>
      <c r="G63" s="57">
        <v>585</v>
      </c>
      <c r="H63" s="56">
        <f>(+F63*G63)</f>
        <v>4680</v>
      </c>
      <c r="I63" s="58"/>
      <c r="J63" s="59"/>
      <c r="K63" s="58"/>
      <c r="L63" s="61"/>
      <c r="M63" s="63"/>
      <c r="N63" s="61"/>
      <c r="O63" s="52">
        <f t="shared" si="5"/>
        <v>4680</v>
      </c>
    </row>
    <row r="64" spans="2:20" x14ac:dyDescent="0.25">
      <c r="B64" s="65" t="s">
        <v>81</v>
      </c>
      <c r="C64" s="14"/>
      <c r="D64" s="25" t="s">
        <v>198</v>
      </c>
      <c r="E64" s="55"/>
      <c r="F64" s="57"/>
      <c r="G64" s="57"/>
      <c r="H64" s="56"/>
      <c r="I64" s="58"/>
      <c r="J64" s="59"/>
      <c r="K64" s="58"/>
      <c r="L64" s="61"/>
      <c r="M64" s="63"/>
      <c r="N64" s="61"/>
      <c r="O64" s="52"/>
      <c r="S64" s="16" t="s">
        <v>94</v>
      </c>
      <c r="T64" s="10">
        <v>23063</v>
      </c>
    </row>
    <row r="65" spans="2:19" x14ac:dyDescent="0.25">
      <c r="B65" t="s">
        <v>83</v>
      </c>
      <c r="D65" s="12" t="s">
        <v>89</v>
      </c>
      <c r="E65" s="55"/>
      <c r="F65" s="57"/>
      <c r="G65" s="57"/>
      <c r="H65" s="56"/>
      <c r="I65" s="58">
        <v>45530</v>
      </c>
      <c r="J65" s="59">
        <v>0.17</v>
      </c>
      <c r="K65" s="58">
        <f t="shared" si="6"/>
        <v>53270.1</v>
      </c>
      <c r="L65" s="61"/>
      <c r="M65" s="63"/>
      <c r="N65" s="61"/>
      <c r="O65" s="52">
        <f t="shared" si="5"/>
        <v>53270.1</v>
      </c>
      <c r="S65" s="16" t="s">
        <v>94</v>
      </c>
    </row>
    <row r="66" spans="2:19" x14ac:dyDescent="0.25">
      <c r="B66" t="s">
        <v>95</v>
      </c>
      <c r="D66" s="12" t="s">
        <v>10</v>
      </c>
      <c r="E66" s="55"/>
      <c r="F66" s="57">
        <v>2</v>
      </c>
      <c r="G66" s="57">
        <v>585</v>
      </c>
      <c r="H66" s="56">
        <f t="shared" ref="H66" si="7">(+F66*G66)+F66</f>
        <v>1172</v>
      </c>
      <c r="I66" s="58">
        <v>1000</v>
      </c>
      <c r="J66" s="59">
        <v>0.17</v>
      </c>
      <c r="K66" s="58">
        <f t="shared" si="6"/>
        <v>1170</v>
      </c>
      <c r="L66" s="61"/>
      <c r="M66" s="63"/>
      <c r="N66" s="61"/>
      <c r="O66" s="52">
        <f t="shared" si="5"/>
        <v>2342</v>
      </c>
    </row>
    <row r="67" spans="2:19" x14ac:dyDescent="0.25">
      <c r="B67" t="s">
        <v>117</v>
      </c>
      <c r="D67" s="12" t="s">
        <v>10</v>
      </c>
      <c r="E67" s="55"/>
      <c r="F67" s="57">
        <v>30</v>
      </c>
      <c r="G67" s="57">
        <v>585</v>
      </c>
      <c r="H67" s="56">
        <f>(+F67*G67)</f>
        <v>17550</v>
      </c>
      <c r="I67" s="58">
        <v>1000</v>
      </c>
      <c r="J67" s="59">
        <v>0.17</v>
      </c>
      <c r="K67" s="58">
        <f t="shared" si="6"/>
        <v>1170</v>
      </c>
      <c r="L67" s="61"/>
      <c r="M67" s="63"/>
      <c r="N67" s="61"/>
      <c r="O67" s="52">
        <f t="shared" si="5"/>
        <v>18720</v>
      </c>
    </row>
    <row r="68" spans="2:19" x14ac:dyDescent="0.25">
      <c r="B68" t="s">
        <v>84</v>
      </c>
      <c r="D68" s="12" t="s">
        <v>90</v>
      </c>
      <c r="E68" s="55"/>
      <c r="F68" s="57"/>
      <c r="G68" s="57"/>
      <c r="H68" s="56"/>
      <c r="I68" s="58">
        <v>37800</v>
      </c>
      <c r="J68" s="59">
        <v>0.17</v>
      </c>
      <c r="K68" s="58">
        <f t="shared" si="6"/>
        <v>44226</v>
      </c>
      <c r="L68" s="61"/>
      <c r="M68" s="63"/>
      <c r="N68" s="61"/>
      <c r="O68" s="52">
        <f t="shared" si="5"/>
        <v>44226</v>
      </c>
      <c r="S68" s="16" t="s">
        <v>94</v>
      </c>
    </row>
    <row r="69" spans="2:19" x14ac:dyDescent="0.25">
      <c r="B69" t="s">
        <v>85</v>
      </c>
      <c r="D69" s="12" t="s">
        <v>91</v>
      </c>
      <c r="E69" s="55"/>
      <c r="F69" s="57"/>
      <c r="G69" s="57"/>
      <c r="H69" s="56"/>
      <c r="I69" s="58">
        <v>27964</v>
      </c>
      <c r="J69" s="59">
        <v>0.17</v>
      </c>
      <c r="K69" s="58">
        <f t="shared" si="6"/>
        <v>32717.88</v>
      </c>
      <c r="L69" s="61"/>
      <c r="M69" s="63"/>
      <c r="N69" s="61"/>
      <c r="O69" s="52">
        <f t="shared" si="5"/>
        <v>32717.88</v>
      </c>
      <c r="S69" s="16" t="s">
        <v>94</v>
      </c>
    </row>
    <row r="70" spans="2:19" x14ac:dyDescent="0.25">
      <c r="B70" t="s">
        <v>96</v>
      </c>
      <c r="D70" s="12" t="s">
        <v>89</v>
      </c>
      <c r="E70" s="55"/>
      <c r="F70" s="57"/>
      <c r="G70" s="57"/>
      <c r="H70" s="56"/>
      <c r="I70" s="58">
        <v>14072</v>
      </c>
      <c r="J70" s="59">
        <v>0.17</v>
      </c>
      <c r="K70" s="58">
        <f t="shared" si="6"/>
        <v>16464.240000000002</v>
      </c>
      <c r="L70" s="61"/>
      <c r="M70" s="63"/>
      <c r="N70" s="61"/>
      <c r="O70" s="52">
        <f t="shared" si="5"/>
        <v>16464.240000000002</v>
      </c>
      <c r="S70" s="16" t="s">
        <v>94</v>
      </c>
    </row>
    <row r="71" spans="2:19" x14ac:dyDescent="0.25">
      <c r="B71" s="14" t="s">
        <v>197</v>
      </c>
      <c r="D71" s="12"/>
      <c r="E71" s="10"/>
      <c r="F71" s="10"/>
      <c r="G71" s="10"/>
      <c r="H71" s="10"/>
      <c r="I71" s="12"/>
      <c r="J71" s="10"/>
    </row>
    <row r="72" spans="2:19" x14ac:dyDescent="0.25">
      <c r="D72" s="12"/>
      <c r="E72" s="10"/>
      <c r="F72" s="10"/>
      <c r="G72" s="10"/>
      <c r="H72" s="10"/>
      <c r="I72" s="12"/>
      <c r="J72" s="10"/>
    </row>
    <row r="73" spans="2:19" ht="18.75" x14ac:dyDescent="0.3">
      <c r="B73" s="64" t="s">
        <v>57</v>
      </c>
      <c r="D73" s="12"/>
      <c r="E73" s="10"/>
      <c r="F73" s="10"/>
      <c r="G73" s="10"/>
      <c r="H73" s="10"/>
      <c r="I73" s="12"/>
      <c r="J73" s="10"/>
      <c r="Q73" s="52">
        <f>SUM(O73:O90)</f>
        <v>91084.5</v>
      </c>
    </row>
    <row r="74" spans="2:19" x14ac:dyDescent="0.25">
      <c r="B74" t="s">
        <v>58</v>
      </c>
      <c r="D74" s="12" t="s">
        <v>10</v>
      </c>
      <c r="E74" s="55"/>
      <c r="F74" s="56">
        <v>8</v>
      </c>
      <c r="G74" s="56">
        <v>585</v>
      </c>
      <c r="H74" s="56">
        <f>(+F74*G74)</f>
        <v>4680</v>
      </c>
      <c r="I74" s="58">
        <v>700</v>
      </c>
      <c r="J74" s="59">
        <v>0.17</v>
      </c>
      <c r="K74" s="58">
        <f t="shared" ref="K74:K90" si="8">(+I74*J74)+I74</f>
        <v>819</v>
      </c>
      <c r="L74" s="61"/>
      <c r="M74" s="63"/>
      <c r="N74" s="61"/>
      <c r="O74" s="52">
        <f t="shared" ref="O74:O90" si="9">E74+H74+K74+N74</f>
        <v>5499</v>
      </c>
    </row>
    <row r="75" spans="2:19" x14ac:dyDescent="0.25">
      <c r="B75" t="s">
        <v>59</v>
      </c>
      <c r="D75" s="12" t="s">
        <v>10</v>
      </c>
      <c r="E75" s="55"/>
      <c r="F75" s="56">
        <v>8</v>
      </c>
      <c r="G75" s="56">
        <v>585</v>
      </c>
      <c r="H75" s="56">
        <f t="shared" ref="H75:H90" si="10">(+F75*G75)</f>
        <v>4680</v>
      </c>
      <c r="I75" s="58">
        <v>700</v>
      </c>
      <c r="J75" s="59">
        <v>0.17</v>
      </c>
      <c r="K75" s="58">
        <f t="shared" si="8"/>
        <v>819</v>
      </c>
      <c r="L75" s="61"/>
      <c r="M75" s="63"/>
      <c r="N75" s="61"/>
      <c r="O75" s="52">
        <f t="shared" si="9"/>
        <v>5499</v>
      </c>
    </row>
    <row r="76" spans="2:19" x14ac:dyDescent="0.25">
      <c r="B76" t="s">
        <v>60</v>
      </c>
      <c r="D76" s="12" t="s">
        <v>10</v>
      </c>
      <c r="E76" s="55"/>
      <c r="F76" s="56">
        <v>6</v>
      </c>
      <c r="G76" s="56">
        <v>585</v>
      </c>
      <c r="H76" s="56">
        <f t="shared" si="10"/>
        <v>3510</v>
      </c>
      <c r="I76" s="58">
        <v>350</v>
      </c>
      <c r="J76" s="59">
        <v>0.17</v>
      </c>
      <c r="K76" s="58">
        <f t="shared" si="8"/>
        <v>409.5</v>
      </c>
      <c r="L76" s="61"/>
      <c r="M76" s="63"/>
      <c r="N76" s="61"/>
      <c r="O76" s="52">
        <f t="shared" si="9"/>
        <v>3919.5</v>
      </c>
    </row>
    <row r="77" spans="2:19" x14ac:dyDescent="0.25">
      <c r="B77" t="s">
        <v>61</v>
      </c>
      <c r="D77" s="12" t="s">
        <v>10</v>
      </c>
      <c r="E77" s="55"/>
      <c r="F77" s="56">
        <v>15</v>
      </c>
      <c r="G77" s="56">
        <v>585</v>
      </c>
      <c r="H77" s="56">
        <f t="shared" si="10"/>
        <v>8775</v>
      </c>
      <c r="I77" s="58">
        <v>650</v>
      </c>
      <c r="J77" s="59">
        <v>0.17</v>
      </c>
      <c r="K77" s="58">
        <f t="shared" si="8"/>
        <v>760.5</v>
      </c>
      <c r="L77" s="61"/>
      <c r="M77" s="63"/>
      <c r="N77" s="61"/>
      <c r="O77" s="52">
        <f t="shared" si="9"/>
        <v>9535.5</v>
      </c>
    </row>
    <row r="78" spans="2:19" x14ac:dyDescent="0.25">
      <c r="B78" t="s">
        <v>62</v>
      </c>
      <c r="D78" s="12" t="s">
        <v>10</v>
      </c>
      <c r="E78" s="55"/>
      <c r="F78" s="56">
        <v>7</v>
      </c>
      <c r="G78" s="56">
        <v>585</v>
      </c>
      <c r="H78" s="56">
        <f t="shared" si="10"/>
        <v>4095</v>
      </c>
      <c r="I78" s="58">
        <v>400</v>
      </c>
      <c r="J78" s="59">
        <v>0.17</v>
      </c>
      <c r="K78" s="58">
        <f t="shared" si="8"/>
        <v>468</v>
      </c>
      <c r="L78" s="61"/>
      <c r="M78" s="63"/>
      <c r="N78" s="61"/>
      <c r="O78" s="52">
        <f t="shared" si="9"/>
        <v>4563</v>
      </c>
    </row>
    <row r="79" spans="2:19" x14ac:dyDescent="0.25">
      <c r="B79" t="s">
        <v>63</v>
      </c>
      <c r="D79" s="12" t="s">
        <v>10</v>
      </c>
      <c r="E79" s="55"/>
      <c r="F79" s="56">
        <v>5</v>
      </c>
      <c r="G79" s="56">
        <v>585</v>
      </c>
      <c r="H79" s="56">
        <f t="shared" si="10"/>
        <v>2925</v>
      </c>
      <c r="I79" s="58">
        <v>300</v>
      </c>
      <c r="J79" s="59">
        <v>0.17</v>
      </c>
      <c r="K79" s="58">
        <f t="shared" si="8"/>
        <v>351</v>
      </c>
      <c r="L79" s="61"/>
      <c r="M79" s="63"/>
      <c r="N79" s="61"/>
      <c r="O79" s="52">
        <f t="shared" si="9"/>
        <v>3276</v>
      </c>
    </row>
    <row r="80" spans="2:19" x14ac:dyDescent="0.25">
      <c r="B80" t="s">
        <v>67</v>
      </c>
      <c r="D80" s="12" t="s">
        <v>10</v>
      </c>
      <c r="E80" s="55"/>
      <c r="F80" s="56">
        <v>5</v>
      </c>
      <c r="G80" s="56">
        <v>585</v>
      </c>
      <c r="H80" s="56">
        <f t="shared" si="10"/>
        <v>2925</v>
      </c>
      <c r="I80" s="58">
        <v>250</v>
      </c>
      <c r="J80" s="59">
        <v>0.17</v>
      </c>
      <c r="K80" s="58">
        <f t="shared" si="8"/>
        <v>292.5</v>
      </c>
      <c r="L80" s="61"/>
      <c r="M80" s="63"/>
      <c r="N80" s="61"/>
      <c r="O80" s="52">
        <f t="shared" si="9"/>
        <v>3217.5</v>
      </c>
    </row>
    <row r="81" spans="2:19" x14ac:dyDescent="0.25">
      <c r="B81" t="s">
        <v>116</v>
      </c>
      <c r="D81" s="12" t="s">
        <v>10</v>
      </c>
      <c r="E81" s="55"/>
      <c r="F81" s="56">
        <v>3</v>
      </c>
      <c r="G81" s="56">
        <v>585</v>
      </c>
      <c r="H81" s="56">
        <f t="shared" si="10"/>
        <v>1755</v>
      </c>
      <c r="I81" s="58">
        <v>150</v>
      </c>
      <c r="J81" s="59">
        <v>0.17</v>
      </c>
      <c r="K81" s="58">
        <f t="shared" si="8"/>
        <v>175.5</v>
      </c>
      <c r="L81" s="61"/>
      <c r="M81" s="63"/>
      <c r="N81" s="61"/>
      <c r="O81" s="52">
        <f t="shared" si="9"/>
        <v>1930.5</v>
      </c>
    </row>
    <row r="82" spans="2:19" x14ac:dyDescent="0.25">
      <c r="E82" s="55"/>
      <c r="F82" s="66"/>
      <c r="G82" s="66"/>
      <c r="H82" s="66"/>
      <c r="I82" s="67"/>
      <c r="J82" s="67"/>
      <c r="K82" s="68"/>
      <c r="L82" s="61"/>
      <c r="M82" s="63"/>
      <c r="N82" s="61"/>
      <c r="O82" s="52"/>
    </row>
    <row r="83" spans="2:19" x14ac:dyDescent="0.25">
      <c r="B83" t="s">
        <v>98</v>
      </c>
      <c r="D83" s="12" t="s">
        <v>10</v>
      </c>
      <c r="E83" s="55"/>
      <c r="F83" s="56">
        <v>5</v>
      </c>
      <c r="G83" s="56">
        <v>585</v>
      </c>
      <c r="H83" s="56">
        <f t="shared" si="10"/>
        <v>2925</v>
      </c>
      <c r="I83" s="58">
        <v>1000</v>
      </c>
      <c r="J83" s="59">
        <v>0.17</v>
      </c>
      <c r="K83" s="58">
        <f t="shared" si="8"/>
        <v>1170</v>
      </c>
      <c r="L83" s="61"/>
      <c r="M83" s="63"/>
      <c r="N83" s="61"/>
      <c r="O83" s="52">
        <f t="shared" si="9"/>
        <v>4095</v>
      </c>
    </row>
    <row r="84" spans="2:19" x14ac:dyDescent="0.25">
      <c r="B84" t="s">
        <v>99</v>
      </c>
      <c r="D84" s="12" t="s">
        <v>10</v>
      </c>
      <c r="E84" s="55"/>
      <c r="F84" s="56">
        <v>2</v>
      </c>
      <c r="G84" s="56">
        <v>585</v>
      </c>
      <c r="H84" s="56">
        <f t="shared" si="10"/>
        <v>1170</v>
      </c>
      <c r="I84" s="58">
        <v>700</v>
      </c>
      <c r="J84" s="59">
        <v>0.17</v>
      </c>
      <c r="K84" s="58">
        <f t="shared" si="8"/>
        <v>819</v>
      </c>
      <c r="L84" s="61"/>
      <c r="M84" s="63"/>
      <c r="N84" s="61"/>
      <c r="O84" s="52">
        <f t="shared" si="9"/>
        <v>1989</v>
      </c>
    </row>
    <row r="85" spans="2:19" x14ac:dyDescent="0.25">
      <c r="B85" t="s">
        <v>106</v>
      </c>
      <c r="D85" s="12" t="s">
        <v>10</v>
      </c>
      <c r="E85" s="55"/>
      <c r="F85" s="56">
        <v>4</v>
      </c>
      <c r="G85" s="56">
        <v>585</v>
      </c>
      <c r="H85" s="56">
        <f t="shared" si="10"/>
        <v>2340</v>
      </c>
      <c r="I85" s="58">
        <v>1000</v>
      </c>
      <c r="J85" s="59">
        <v>0.17</v>
      </c>
      <c r="K85" s="58">
        <f t="shared" si="8"/>
        <v>1170</v>
      </c>
      <c r="L85" s="61"/>
      <c r="M85" s="63"/>
      <c r="N85" s="61"/>
      <c r="O85" s="52">
        <f t="shared" si="9"/>
        <v>3510</v>
      </c>
    </row>
    <row r="86" spans="2:19" x14ac:dyDescent="0.25">
      <c r="B86" t="s">
        <v>101</v>
      </c>
      <c r="D86" s="12" t="s">
        <v>10</v>
      </c>
      <c r="E86" s="55"/>
      <c r="F86" s="56">
        <v>8</v>
      </c>
      <c r="G86" s="56">
        <v>585</v>
      </c>
      <c r="H86" s="56">
        <f t="shared" si="10"/>
        <v>4680</v>
      </c>
      <c r="I86" s="58">
        <v>2000</v>
      </c>
      <c r="J86" s="59">
        <v>0.17</v>
      </c>
      <c r="K86" s="58">
        <f t="shared" si="8"/>
        <v>2340</v>
      </c>
      <c r="L86" s="61"/>
      <c r="M86" s="63"/>
      <c r="N86" s="61"/>
      <c r="O86" s="52">
        <f t="shared" si="9"/>
        <v>7020</v>
      </c>
    </row>
    <row r="87" spans="2:19" x14ac:dyDescent="0.25">
      <c r="B87" t="s">
        <v>217</v>
      </c>
      <c r="D87" s="12" t="s">
        <v>10</v>
      </c>
      <c r="E87" s="55"/>
      <c r="F87" s="56">
        <v>8</v>
      </c>
      <c r="G87" s="56">
        <v>585</v>
      </c>
      <c r="H87" s="56">
        <f t="shared" si="10"/>
        <v>4680</v>
      </c>
      <c r="I87" s="58">
        <v>650</v>
      </c>
      <c r="J87" s="59">
        <v>0.17</v>
      </c>
      <c r="K87" s="58">
        <f t="shared" si="8"/>
        <v>760.5</v>
      </c>
      <c r="L87" s="61"/>
      <c r="M87" s="63"/>
      <c r="N87" s="61"/>
      <c r="O87" s="52">
        <f t="shared" si="9"/>
        <v>5440.5</v>
      </c>
    </row>
    <row r="88" spans="2:19" x14ac:dyDescent="0.25">
      <c r="B88" t="s">
        <v>102</v>
      </c>
      <c r="D88" s="12" t="s">
        <v>10</v>
      </c>
      <c r="E88" s="55"/>
      <c r="F88" s="56">
        <v>30</v>
      </c>
      <c r="G88" s="56">
        <v>585</v>
      </c>
      <c r="H88" s="56">
        <f t="shared" si="10"/>
        <v>17550</v>
      </c>
      <c r="I88" s="58">
        <v>800</v>
      </c>
      <c r="J88" s="59">
        <v>0.17</v>
      </c>
      <c r="K88" s="58">
        <f t="shared" si="8"/>
        <v>936</v>
      </c>
      <c r="L88" s="61"/>
      <c r="M88" s="63"/>
      <c r="N88" s="61"/>
      <c r="O88" s="52">
        <f t="shared" si="9"/>
        <v>18486</v>
      </c>
    </row>
    <row r="89" spans="2:19" x14ac:dyDescent="0.25">
      <c r="B89" t="s">
        <v>218</v>
      </c>
      <c r="D89" s="12" t="s">
        <v>10</v>
      </c>
      <c r="E89" s="55"/>
      <c r="F89" s="66"/>
      <c r="G89" s="66"/>
      <c r="H89" s="66"/>
      <c r="I89" s="67"/>
      <c r="J89" s="67"/>
      <c r="K89" s="68"/>
      <c r="L89" s="61">
        <v>6000</v>
      </c>
      <c r="M89" s="63">
        <v>0.17</v>
      </c>
      <c r="N89" s="61">
        <f>L89+(L89*M89)</f>
        <v>7020</v>
      </c>
      <c r="O89" s="52">
        <f t="shared" si="9"/>
        <v>7020</v>
      </c>
    </row>
    <row r="90" spans="2:19" x14ac:dyDescent="0.25">
      <c r="B90" t="s">
        <v>103</v>
      </c>
      <c r="D90" s="12" t="s">
        <v>10</v>
      </c>
      <c r="E90" s="55"/>
      <c r="F90" s="56">
        <v>8</v>
      </c>
      <c r="G90" s="56">
        <v>585</v>
      </c>
      <c r="H90" s="56">
        <f t="shared" si="10"/>
        <v>4680</v>
      </c>
      <c r="I90" s="58">
        <v>1200</v>
      </c>
      <c r="J90" s="59">
        <v>0.17</v>
      </c>
      <c r="K90" s="58">
        <f t="shared" si="8"/>
        <v>1404</v>
      </c>
      <c r="L90" s="61"/>
      <c r="M90" s="63"/>
      <c r="N90" s="61"/>
      <c r="O90" s="52">
        <f t="shared" si="9"/>
        <v>6084</v>
      </c>
    </row>
    <row r="91" spans="2:19" x14ac:dyDescent="0.25">
      <c r="D91" s="12"/>
      <c r="E91" s="10"/>
      <c r="F91" s="10"/>
      <c r="G91" s="10"/>
      <c r="H91" s="10"/>
      <c r="I91" s="12"/>
      <c r="J91" s="10"/>
    </row>
    <row r="92" spans="2:19" x14ac:dyDescent="0.25">
      <c r="D92" s="12"/>
      <c r="E92" s="10"/>
      <c r="F92" s="10"/>
      <c r="G92" s="10"/>
      <c r="H92" s="10"/>
      <c r="I92" s="12"/>
      <c r="J92" s="10"/>
      <c r="L92"/>
    </row>
    <row r="93" spans="2:19" ht="18.75" x14ac:dyDescent="0.3">
      <c r="B93" s="64" t="s">
        <v>108</v>
      </c>
      <c r="D93" s="12"/>
      <c r="E93" s="55"/>
      <c r="F93" s="56"/>
      <c r="G93" s="56"/>
      <c r="H93" s="56"/>
      <c r="I93" s="60"/>
      <c r="J93" s="58"/>
      <c r="K93" s="67"/>
      <c r="L93" s="61">
        <v>70000</v>
      </c>
      <c r="M93" s="63">
        <v>0.17</v>
      </c>
      <c r="N93" s="61">
        <f t="shared" ref="N93" si="11">L93+(L93*M93)</f>
        <v>81900</v>
      </c>
      <c r="O93" s="52">
        <f t="shared" ref="O93" si="12">E93+H93+K93+N93</f>
        <v>81900</v>
      </c>
      <c r="Q93" s="52">
        <f>SUM(O93:O104)</f>
        <v>81900</v>
      </c>
      <c r="S93" s="17" t="s">
        <v>122</v>
      </c>
    </row>
    <row r="94" spans="2:19" x14ac:dyDescent="0.25">
      <c r="B94" t="s">
        <v>110</v>
      </c>
      <c r="D94" s="12" t="s">
        <v>108</v>
      </c>
      <c r="E94" s="55"/>
      <c r="F94" s="56"/>
      <c r="G94" s="56"/>
      <c r="H94" s="56"/>
      <c r="I94" s="67"/>
      <c r="J94" s="67"/>
      <c r="K94" s="67"/>
      <c r="L94" s="69"/>
      <c r="M94" s="62"/>
      <c r="N94" s="62"/>
    </row>
    <row r="95" spans="2:19" x14ac:dyDescent="0.25">
      <c r="B95" t="s">
        <v>109</v>
      </c>
      <c r="D95" s="12" t="s">
        <v>108</v>
      </c>
      <c r="E95" s="55"/>
      <c r="F95" s="56"/>
      <c r="G95" s="56"/>
      <c r="H95" s="56"/>
      <c r="I95" s="67"/>
      <c r="J95" s="67"/>
      <c r="K95" s="67"/>
      <c r="L95" s="69"/>
      <c r="M95" s="62"/>
      <c r="N95" s="62"/>
    </row>
    <row r="96" spans="2:19" x14ac:dyDescent="0.25">
      <c r="B96" t="s">
        <v>120</v>
      </c>
      <c r="D96" s="12" t="s">
        <v>108</v>
      </c>
      <c r="E96" s="55"/>
      <c r="F96" s="56"/>
      <c r="G96" s="56"/>
      <c r="H96" s="56"/>
      <c r="I96" s="67"/>
      <c r="J96" s="67"/>
      <c r="K96" s="67"/>
      <c r="L96" s="69"/>
      <c r="M96" s="62"/>
      <c r="N96" s="62"/>
    </row>
    <row r="97" spans="2:19" x14ac:dyDescent="0.25">
      <c r="B97" t="s">
        <v>111</v>
      </c>
      <c r="D97" s="12" t="s">
        <v>108</v>
      </c>
      <c r="E97" s="55"/>
      <c r="F97" s="56"/>
      <c r="G97" s="56"/>
      <c r="H97" s="56"/>
      <c r="I97" s="67"/>
      <c r="J97" s="67"/>
      <c r="K97" s="67"/>
      <c r="L97" s="70"/>
      <c r="M97" s="62"/>
      <c r="N97" s="62"/>
    </row>
    <row r="98" spans="2:19" x14ac:dyDescent="0.25">
      <c r="B98" t="s">
        <v>112</v>
      </c>
      <c r="D98" s="12" t="s">
        <v>108</v>
      </c>
      <c r="E98" s="55"/>
      <c r="F98" s="56"/>
      <c r="G98" s="56"/>
      <c r="H98" s="56"/>
      <c r="I98" s="60"/>
      <c r="J98" s="58"/>
      <c r="K98" s="67"/>
      <c r="L98" s="69"/>
      <c r="M98" s="62"/>
      <c r="N98" s="62"/>
    </row>
    <row r="99" spans="2:19" x14ac:dyDescent="0.25">
      <c r="B99" t="s">
        <v>113</v>
      </c>
      <c r="D99" s="12" t="s">
        <v>108</v>
      </c>
      <c r="E99" s="55"/>
      <c r="F99" s="56"/>
      <c r="G99" s="56"/>
      <c r="H99" s="56"/>
      <c r="I99" s="60"/>
      <c r="J99" s="58"/>
      <c r="K99" s="67"/>
      <c r="L99" s="69"/>
      <c r="M99" s="62"/>
      <c r="N99" s="62"/>
    </row>
    <row r="100" spans="2:19" x14ac:dyDescent="0.25">
      <c r="B100" t="s">
        <v>114</v>
      </c>
      <c r="D100" s="12" t="s">
        <v>108</v>
      </c>
      <c r="E100" s="55"/>
      <c r="F100" s="56"/>
      <c r="G100" s="56"/>
      <c r="H100" s="56"/>
      <c r="I100" s="60"/>
      <c r="J100" s="58"/>
      <c r="K100" s="67"/>
      <c r="L100" s="69"/>
      <c r="M100" s="62"/>
      <c r="N100" s="62"/>
    </row>
    <row r="101" spans="2:19" x14ac:dyDescent="0.25">
      <c r="B101" t="s">
        <v>115</v>
      </c>
      <c r="D101" s="12" t="s">
        <v>108</v>
      </c>
      <c r="E101" s="55"/>
      <c r="F101" s="56"/>
      <c r="G101" s="56"/>
      <c r="H101" s="56"/>
      <c r="I101" s="60"/>
      <c r="J101" s="58"/>
      <c r="K101" s="67"/>
      <c r="L101" s="69"/>
      <c r="M101" s="62"/>
      <c r="N101" s="62"/>
    </row>
    <row r="102" spans="2:19" x14ac:dyDescent="0.25">
      <c r="B102" t="s">
        <v>118</v>
      </c>
      <c r="D102" s="12" t="s">
        <v>108</v>
      </c>
      <c r="E102" s="55"/>
      <c r="F102" s="56"/>
      <c r="G102" s="56"/>
      <c r="H102" s="56"/>
      <c r="I102" s="60"/>
      <c r="J102" s="58"/>
      <c r="K102" s="67"/>
      <c r="L102" s="69"/>
      <c r="M102" s="62"/>
      <c r="N102" s="62"/>
    </row>
    <row r="103" spans="2:19" x14ac:dyDescent="0.25">
      <c r="B103" t="s">
        <v>133</v>
      </c>
      <c r="D103" s="12" t="s">
        <v>108</v>
      </c>
      <c r="E103" s="55"/>
      <c r="F103" s="56"/>
      <c r="G103" s="56"/>
      <c r="H103" s="56"/>
      <c r="I103" s="60"/>
      <c r="J103" s="58"/>
      <c r="K103" s="67"/>
      <c r="L103" s="69"/>
      <c r="M103" s="62"/>
      <c r="N103" s="62"/>
    </row>
    <row r="104" spans="2:19" x14ac:dyDescent="0.25">
      <c r="B104" t="s">
        <v>119</v>
      </c>
      <c r="D104" s="12" t="s">
        <v>108</v>
      </c>
      <c r="E104" s="55"/>
      <c r="F104" s="56"/>
      <c r="G104" s="56"/>
      <c r="H104" s="56"/>
      <c r="I104" s="60"/>
      <c r="J104" s="58"/>
      <c r="K104" s="67"/>
      <c r="L104" s="69"/>
      <c r="M104" s="62"/>
      <c r="N104" s="62"/>
    </row>
    <row r="105" spans="2:19" x14ac:dyDescent="0.25">
      <c r="B105" s="14" t="s">
        <v>121</v>
      </c>
      <c r="E105" s="10"/>
      <c r="F105" s="10"/>
      <c r="G105" s="10"/>
      <c r="H105" s="10"/>
      <c r="I105" s="12"/>
      <c r="J105" s="10"/>
    </row>
    <row r="107" spans="2:19" ht="18.75" x14ac:dyDescent="0.3">
      <c r="B107" s="64" t="s">
        <v>123</v>
      </c>
      <c r="D107" s="12"/>
      <c r="E107" s="55"/>
      <c r="F107" s="56"/>
      <c r="G107" s="56"/>
      <c r="H107" s="56"/>
      <c r="I107" s="60"/>
      <c r="J107" s="58"/>
      <c r="K107" s="67"/>
      <c r="L107" s="61">
        <f>73850-10600</f>
        <v>63250</v>
      </c>
      <c r="M107" s="63">
        <v>0.17</v>
      </c>
      <c r="N107" s="61">
        <f>L107+(L107*M107)</f>
        <v>74002.5</v>
      </c>
      <c r="O107" s="52">
        <f t="shared" ref="O107" si="13">E107+H107+K107+N107</f>
        <v>74002.5</v>
      </c>
      <c r="Q107" s="52">
        <f>SUM(O107:O118)</f>
        <v>74002.5</v>
      </c>
      <c r="S107" s="16" t="s">
        <v>177</v>
      </c>
    </row>
    <row r="108" spans="2:19" x14ac:dyDescent="0.25">
      <c r="B108" t="s">
        <v>124</v>
      </c>
      <c r="D108" s="12" t="s">
        <v>123</v>
      </c>
      <c r="E108" s="55"/>
      <c r="F108" s="56"/>
      <c r="G108" s="56"/>
      <c r="H108" s="56"/>
      <c r="I108" s="60"/>
      <c r="J108" s="58"/>
      <c r="K108" s="67"/>
      <c r="L108" s="69"/>
      <c r="M108" s="62"/>
      <c r="N108" s="62"/>
    </row>
    <row r="109" spans="2:19" x14ac:dyDescent="0.25">
      <c r="B109" t="s">
        <v>125</v>
      </c>
      <c r="D109" s="12" t="s">
        <v>123</v>
      </c>
      <c r="E109" s="55"/>
      <c r="F109" s="56"/>
      <c r="G109" s="56"/>
      <c r="H109" s="56"/>
      <c r="I109" s="60"/>
      <c r="J109" s="58"/>
      <c r="K109" s="67"/>
      <c r="L109" s="69"/>
      <c r="M109" s="62"/>
      <c r="N109" s="62"/>
    </row>
    <row r="110" spans="2:19" x14ac:dyDescent="0.25">
      <c r="B110" t="s">
        <v>134</v>
      </c>
      <c r="D110" s="12" t="s">
        <v>123</v>
      </c>
      <c r="E110" s="55"/>
      <c r="F110" s="56"/>
      <c r="G110" s="56"/>
      <c r="H110" s="56"/>
      <c r="I110" s="60"/>
      <c r="J110" s="58"/>
      <c r="K110" s="67"/>
      <c r="L110" s="69"/>
      <c r="M110" s="62"/>
      <c r="N110" s="62"/>
    </row>
    <row r="111" spans="2:19" x14ac:dyDescent="0.25">
      <c r="B111" t="s">
        <v>126</v>
      </c>
      <c r="D111" s="12" t="s">
        <v>123</v>
      </c>
      <c r="E111" s="55"/>
      <c r="F111" s="56"/>
      <c r="G111" s="56"/>
      <c r="H111" s="56"/>
      <c r="I111" s="60"/>
      <c r="J111" s="58"/>
      <c r="K111" s="67"/>
      <c r="L111" s="69"/>
      <c r="M111" s="62"/>
      <c r="N111" s="62"/>
    </row>
    <row r="112" spans="2:19" x14ac:dyDescent="0.25">
      <c r="B112" t="s">
        <v>127</v>
      </c>
      <c r="D112" s="12" t="s">
        <v>123</v>
      </c>
      <c r="E112" s="55"/>
      <c r="F112" s="56"/>
      <c r="G112" s="56"/>
      <c r="H112" s="56"/>
      <c r="I112" s="60"/>
      <c r="J112" s="58"/>
      <c r="K112" s="67"/>
      <c r="L112" s="69"/>
      <c r="M112" s="62"/>
      <c r="N112" s="62"/>
    </row>
    <row r="113" spans="2:19" x14ac:dyDescent="0.25">
      <c r="B113" t="s">
        <v>128</v>
      </c>
      <c r="D113" s="12" t="s">
        <v>123</v>
      </c>
      <c r="E113" s="71"/>
      <c r="F113" s="66"/>
      <c r="G113" s="66"/>
      <c r="H113" s="56"/>
      <c r="I113" s="59"/>
      <c r="J113" s="58"/>
      <c r="K113" s="67"/>
      <c r="L113" s="69"/>
      <c r="M113" s="62"/>
      <c r="N113" s="62"/>
    </row>
    <row r="114" spans="2:19" x14ac:dyDescent="0.25">
      <c r="B114" t="s">
        <v>129</v>
      </c>
      <c r="D114" s="12" t="s">
        <v>123</v>
      </c>
      <c r="E114" s="55"/>
      <c r="F114" s="56"/>
      <c r="G114" s="56"/>
      <c r="H114" s="56"/>
      <c r="I114" s="60"/>
      <c r="J114" s="58"/>
      <c r="K114" s="67"/>
      <c r="L114" s="69"/>
      <c r="M114" s="62"/>
      <c r="N114" s="62"/>
    </row>
    <row r="115" spans="2:19" x14ac:dyDescent="0.25">
      <c r="B115" t="s">
        <v>130</v>
      </c>
      <c r="D115" s="12" t="s">
        <v>123</v>
      </c>
      <c r="E115" s="71"/>
      <c r="F115" s="66"/>
      <c r="G115" s="66"/>
      <c r="H115" s="66"/>
      <c r="I115" s="67"/>
      <c r="J115" s="67"/>
      <c r="K115" s="67"/>
      <c r="L115" s="69"/>
      <c r="M115" s="62"/>
      <c r="N115" s="62"/>
    </row>
    <row r="116" spans="2:19" x14ac:dyDescent="0.25">
      <c r="B116" t="s">
        <v>131</v>
      </c>
      <c r="D116" s="12" t="s">
        <v>123</v>
      </c>
      <c r="E116" s="71"/>
      <c r="F116" s="66"/>
      <c r="G116" s="66"/>
      <c r="H116" s="56"/>
      <c r="I116" s="59"/>
      <c r="J116" s="58"/>
      <c r="K116" s="67"/>
      <c r="L116" s="70"/>
      <c r="M116" s="62"/>
      <c r="N116" s="62"/>
    </row>
    <row r="117" spans="2:19" x14ac:dyDescent="0.25">
      <c r="B117" t="s">
        <v>132</v>
      </c>
      <c r="D117" s="12" t="s">
        <v>123</v>
      </c>
      <c r="E117" s="71"/>
      <c r="F117" s="66"/>
      <c r="G117" s="66"/>
      <c r="H117" s="66"/>
      <c r="I117" s="67"/>
      <c r="J117" s="67"/>
      <c r="K117" s="67"/>
      <c r="L117" s="69"/>
      <c r="M117" s="62"/>
      <c r="N117" s="62"/>
    </row>
    <row r="118" spans="2:19" x14ac:dyDescent="0.25">
      <c r="B118" t="s">
        <v>135</v>
      </c>
      <c r="D118" s="12" t="s">
        <v>123</v>
      </c>
      <c r="E118" s="71"/>
      <c r="F118" s="66"/>
      <c r="G118" s="66"/>
      <c r="H118" s="66"/>
      <c r="I118" s="67"/>
      <c r="J118" s="67"/>
      <c r="K118" s="67"/>
      <c r="L118" s="69"/>
      <c r="M118" s="62"/>
      <c r="N118" s="62"/>
    </row>
    <row r="119" spans="2:19" x14ac:dyDescent="0.25">
      <c r="D119" s="12"/>
      <c r="E119" s="71"/>
      <c r="F119" s="66"/>
      <c r="G119" s="66"/>
      <c r="H119" s="66"/>
      <c r="I119" s="67"/>
      <c r="J119" s="67"/>
      <c r="K119" s="67"/>
      <c r="L119" s="69"/>
      <c r="M119" s="62"/>
      <c r="N119" s="62"/>
    </row>
    <row r="120" spans="2:19" ht="18.75" x14ac:dyDescent="0.3">
      <c r="B120" s="64" t="s">
        <v>136</v>
      </c>
      <c r="D120" s="12"/>
      <c r="E120" s="71"/>
      <c r="F120" s="66"/>
      <c r="G120" s="66"/>
      <c r="H120" s="66"/>
      <c r="I120" s="67"/>
      <c r="J120" s="67"/>
      <c r="K120" s="67"/>
      <c r="L120" s="69"/>
      <c r="M120" s="62"/>
      <c r="N120" s="62"/>
      <c r="O120" s="52"/>
      <c r="Q120" s="52">
        <f>SUM(O121:O127)</f>
        <v>12402</v>
      </c>
      <c r="S120" s="16" t="s">
        <v>177</v>
      </c>
    </row>
    <row r="121" spans="2:19" x14ac:dyDescent="0.25">
      <c r="B121" t="s">
        <v>139</v>
      </c>
      <c r="D121" s="12" t="s">
        <v>123</v>
      </c>
      <c r="E121" s="71"/>
      <c r="F121" s="66"/>
      <c r="G121" s="66"/>
      <c r="H121" s="66"/>
      <c r="I121" s="67"/>
      <c r="J121" s="67"/>
      <c r="K121" s="67"/>
      <c r="L121" s="61">
        <v>4500</v>
      </c>
      <c r="M121" s="63">
        <v>0.17</v>
      </c>
      <c r="N121" s="61">
        <f t="shared" ref="N121:N126" si="14">L121+(L121*M121)</f>
        <v>5265</v>
      </c>
      <c r="O121" s="52">
        <f t="shared" ref="O121:O126" si="15">E121+H121+K121+N121</f>
        <v>5265</v>
      </c>
    </row>
    <row r="122" spans="2:19" x14ac:dyDescent="0.25">
      <c r="B122" t="s">
        <v>141</v>
      </c>
      <c r="D122" s="12" t="s">
        <v>123</v>
      </c>
      <c r="E122" s="71"/>
      <c r="F122" s="66"/>
      <c r="G122" s="66"/>
      <c r="H122" s="66"/>
      <c r="I122" s="67"/>
      <c r="J122" s="67"/>
      <c r="K122" s="67"/>
      <c r="L122" s="61">
        <v>1000</v>
      </c>
      <c r="M122" s="63">
        <v>0.17</v>
      </c>
      <c r="N122" s="61">
        <f t="shared" si="14"/>
        <v>1170</v>
      </c>
      <c r="O122" s="52">
        <f t="shared" si="15"/>
        <v>1170</v>
      </c>
    </row>
    <row r="123" spans="2:19" x14ac:dyDescent="0.25">
      <c r="B123" t="s">
        <v>140</v>
      </c>
      <c r="D123" s="12" t="s">
        <v>123</v>
      </c>
      <c r="E123" s="71"/>
      <c r="F123" s="66"/>
      <c r="G123" s="66"/>
      <c r="H123" s="66"/>
      <c r="I123" s="67"/>
      <c r="J123" s="67"/>
      <c r="K123" s="67"/>
      <c r="L123" s="61">
        <v>1500</v>
      </c>
      <c r="M123" s="63">
        <v>0.17</v>
      </c>
      <c r="N123" s="61">
        <f t="shared" si="14"/>
        <v>1755</v>
      </c>
      <c r="O123" s="52">
        <f t="shared" si="15"/>
        <v>1755</v>
      </c>
    </row>
    <row r="124" spans="2:19" x14ac:dyDescent="0.25">
      <c r="B124" t="s">
        <v>142</v>
      </c>
      <c r="D124" s="12" t="s">
        <v>123</v>
      </c>
      <c r="E124" s="71"/>
      <c r="F124" s="66"/>
      <c r="G124" s="66"/>
      <c r="H124" s="66"/>
      <c r="I124" s="67"/>
      <c r="J124" s="67"/>
      <c r="K124" s="67"/>
      <c r="L124" s="61">
        <v>2400</v>
      </c>
      <c r="M124" s="63">
        <v>0.17</v>
      </c>
      <c r="N124" s="61">
        <f t="shared" si="14"/>
        <v>2808</v>
      </c>
      <c r="O124" s="52">
        <f t="shared" si="15"/>
        <v>2808</v>
      </c>
    </row>
    <row r="125" spans="2:19" x14ac:dyDescent="0.25">
      <c r="B125" t="s">
        <v>143</v>
      </c>
      <c r="D125" s="12" t="s">
        <v>123</v>
      </c>
      <c r="E125" s="71"/>
      <c r="F125" s="66"/>
      <c r="G125" s="66"/>
      <c r="H125" s="66"/>
      <c r="I125" s="67"/>
      <c r="J125" s="67"/>
      <c r="K125" s="67"/>
      <c r="L125" s="61">
        <v>600</v>
      </c>
      <c r="M125" s="63">
        <v>0.17</v>
      </c>
      <c r="N125" s="61">
        <f t="shared" si="14"/>
        <v>702</v>
      </c>
      <c r="O125" s="52">
        <f t="shared" si="15"/>
        <v>702</v>
      </c>
    </row>
    <row r="126" spans="2:19" x14ac:dyDescent="0.25">
      <c r="B126" t="s">
        <v>144</v>
      </c>
      <c r="D126" s="12" t="s">
        <v>123</v>
      </c>
      <c r="E126" s="71"/>
      <c r="F126" s="66"/>
      <c r="G126" s="66"/>
      <c r="H126" s="66"/>
      <c r="I126" s="67"/>
      <c r="J126" s="67"/>
      <c r="K126" s="67"/>
      <c r="L126" s="61">
        <v>600</v>
      </c>
      <c r="M126" s="63">
        <v>0.17</v>
      </c>
      <c r="N126" s="61">
        <f t="shared" si="14"/>
        <v>702</v>
      </c>
      <c r="O126" s="52">
        <f t="shared" si="15"/>
        <v>702</v>
      </c>
    </row>
    <row r="127" spans="2:19" x14ac:dyDescent="0.25">
      <c r="B127" s="14" t="s">
        <v>137</v>
      </c>
      <c r="D127" s="12"/>
    </row>
    <row r="128" spans="2:19" x14ac:dyDescent="0.25">
      <c r="B128" s="14" t="s">
        <v>138</v>
      </c>
    </row>
    <row r="130" spans="2:19" ht="18.75" x14ac:dyDescent="0.3">
      <c r="B130" s="64" t="s">
        <v>34</v>
      </c>
      <c r="H130" s="10"/>
      <c r="I130" s="11"/>
      <c r="J130" s="10"/>
      <c r="L130" s="13"/>
      <c r="Q130" s="52">
        <f>SUM(O131:O136)</f>
        <v>94185</v>
      </c>
      <c r="S130" s="16" t="s">
        <v>179</v>
      </c>
    </row>
    <row r="131" spans="2:19" x14ac:dyDescent="0.25">
      <c r="B131" t="s">
        <v>146</v>
      </c>
      <c r="D131" t="s">
        <v>34</v>
      </c>
      <c r="E131" s="71"/>
      <c r="F131" s="66"/>
      <c r="G131" s="66"/>
      <c r="H131" s="66"/>
      <c r="I131" s="67"/>
      <c r="J131" s="67"/>
      <c r="K131" s="67"/>
      <c r="L131" s="61">
        <v>73000</v>
      </c>
      <c r="M131" s="63">
        <v>0.17</v>
      </c>
      <c r="N131" s="61">
        <f t="shared" ref="N131" si="16">L131+(L131*M131)</f>
        <v>85410</v>
      </c>
      <c r="O131" s="52">
        <f t="shared" ref="O131" si="17">E131+H131+K131+N131</f>
        <v>85410</v>
      </c>
      <c r="S131" s="16" t="s">
        <v>180</v>
      </c>
    </row>
    <row r="132" spans="2:19" x14ac:dyDescent="0.25">
      <c r="B132" t="s">
        <v>147</v>
      </c>
      <c r="D132" t="s">
        <v>34</v>
      </c>
      <c r="E132" s="71"/>
      <c r="F132" s="66"/>
      <c r="G132" s="66"/>
      <c r="H132" s="66"/>
      <c r="I132" s="67"/>
      <c r="J132" s="67"/>
      <c r="K132" s="67"/>
      <c r="L132" s="62"/>
      <c r="M132" s="62"/>
      <c r="N132" s="62"/>
    </row>
    <row r="133" spans="2:19" x14ac:dyDescent="0.25">
      <c r="B133" t="s">
        <v>148</v>
      </c>
      <c r="D133" t="s">
        <v>34</v>
      </c>
      <c r="E133" s="71"/>
      <c r="F133" s="66"/>
      <c r="G133" s="66"/>
      <c r="H133" s="66"/>
      <c r="I133" s="67"/>
      <c r="J133" s="67"/>
      <c r="K133" s="67"/>
      <c r="L133" s="62"/>
      <c r="M133" s="62"/>
      <c r="N133" s="62"/>
    </row>
    <row r="134" spans="2:19" x14ac:dyDescent="0.25">
      <c r="B134" t="s">
        <v>149</v>
      </c>
      <c r="D134" t="s">
        <v>34</v>
      </c>
      <c r="E134" s="71"/>
      <c r="F134" s="66"/>
      <c r="G134" s="66"/>
      <c r="H134" s="66"/>
      <c r="I134" s="67"/>
      <c r="J134" s="67"/>
      <c r="K134" s="67"/>
      <c r="L134" s="62"/>
      <c r="M134" s="62"/>
      <c r="N134" s="62"/>
    </row>
    <row r="135" spans="2:19" x14ac:dyDescent="0.25">
      <c r="B135" t="s">
        <v>154</v>
      </c>
      <c r="D135" t="s">
        <v>34</v>
      </c>
      <c r="E135" s="71"/>
      <c r="F135" s="66"/>
      <c r="G135" s="66"/>
      <c r="H135" s="66"/>
      <c r="I135" s="67"/>
      <c r="J135" s="67"/>
      <c r="K135" s="67"/>
      <c r="L135" s="61">
        <v>3000</v>
      </c>
      <c r="M135" s="63">
        <v>0.17</v>
      </c>
      <c r="N135" s="61">
        <f t="shared" ref="N135:N136" si="18">L135+(L135*M135)</f>
        <v>3510</v>
      </c>
      <c r="O135" s="52">
        <f>E135+H135+K135+N135</f>
        <v>3510</v>
      </c>
    </row>
    <row r="136" spans="2:19" x14ac:dyDescent="0.25">
      <c r="B136" s="5" t="s">
        <v>153</v>
      </c>
      <c r="D136" t="s">
        <v>34</v>
      </c>
      <c r="E136" s="71"/>
      <c r="F136" s="66"/>
      <c r="G136" s="66"/>
      <c r="H136" s="66"/>
      <c r="I136" s="67"/>
      <c r="J136" s="67"/>
      <c r="K136" s="67"/>
      <c r="L136" s="61">
        <v>4500</v>
      </c>
      <c r="M136" s="63">
        <v>0.17</v>
      </c>
      <c r="N136" s="61">
        <f t="shared" si="18"/>
        <v>5265</v>
      </c>
      <c r="O136" s="52">
        <f>E136+H136+K136+N136</f>
        <v>5265</v>
      </c>
    </row>
    <row r="137" spans="2:19" x14ac:dyDescent="0.25">
      <c r="B137" s="5" t="s">
        <v>178</v>
      </c>
      <c r="D137" t="s">
        <v>34</v>
      </c>
      <c r="E137" s="71"/>
      <c r="F137" s="66"/>
      <c r="G137" s="66"/>
      <c r="H137" s="66"/>
      <c r="I137" s="67"/>
      <c r="J137" s="67"/>
      <c r="K137" s="67"/>
      <c r="L137" s="62"/>
      <c r="M137" s="62"/>
      <c r="N137" s="62"/>
    </row>
    <row r="138" spans="2:19" x14ac:dyDescent="0.25">
      <c r="B138" s="14" t="s">
        <v>150</v>
      </c>
    </row>
    <row r="139" spans="2:19" x14ac:dyDescent="0.25">
      <c r="B139" s="14" t="s">
        <v>151</v>
      </c>
    </row>
    <row r="140" spans="2:19" x14ac:dyDescent="0.25">
      <c r="B140" s="14" t="s">
        <v>152</v>
      </c>
    </row>
    <row r="142" spans="2:19" ht="18.75" x14ac:dyDescent="0.3">
      <c r="B142" s="64" t="s">
        <v>200</v>
      </c>
      <c r="Q142" s="52">
        <f>SUM(O143:O144)</f>
        <v>10412.5</v>
      </c>
    </row>
    <row r="143" spans="2:19" x14ac:dyDescent="0.25">
      <c r="B143" s="5" t="s">
        <v>199</v>
      </c>
      <c r="D143" t="s">
        <v>10</v>
      </c>
      <c r="E143" s="72">
        <f>850*24.5</f>
        <v>20825</v>
      </c>
      <c r="F143" s="66"/>
      <c r="G143" s="66"/>
      <c r="H143" s="66"/>
      <c r="I143" s="67"/>
      <c r="J143" s="67"/>
      <c r="K143" s="67"/>
      <c r="L143" s="69"/>
      <c r="M143" s="62"/>
      <c r="N143" s="62"/>
      <c r="O143" s="52">
        <f t="shared" ref="O143:O144" si="19">E143+H143+K143+N143</f>
        <v>20825</v>
      </c>
    </row>
    <row r="144" spans="2:19" x14ac:dyDescent="0.25">
      <c r="B144" s="14" t="s">
        <v>170</v>
      </c>
      <c r="D144" t="s">
        <v>10</v>
      </c>
      <c r="E144" s="73">
        <f>-20825/2</f>
        <v>-10412.5</v>
      </c>
      <c r="F144" s="66"/>
      <c r="G144" s="66"/>
      <c r="H144" s="66"/>
      <c r="I144" s="67"/>
      <c r="J144" s="67"/>
      <c r="K144" s="67"/>
      <c r="L144" s="69"/>
      <c r="M144" s="62"/>
      <c r="N144" s="62"/>
      <c r="O144" s="91">
        <f t="shared" si="19"/>
        <v>-10412.5</v>
      </c>
    </row>
    <row r="145" spans="2:17" x14ac:dyDescent="0.25">
      <c r="Q145" s="20"/>
    </row>
    <row r="146" spans="2:17" x14ac:dyDescent="0.25">
      <c r="P146" s="21" t="s">
        <v>156</v>
      </c>
      <c r="Q146" s="20">
        <f>SUM(Q6:Q144)</f>
        <v>751094.47</v>
      </c>
    </row>
    <row r="147" spans="2:17" x14ac:dyDescent="0.25">
      <c r="P147" s="21" t="s">
        <v>157</v>
      </c>
      <c r="Q147" s="20">
        <f>Q146/100*25</f>
        <v>187773.61749999999</v>
      </c>
    </row>
    <row r="148" spans="2:17" ht="15.75" thickBot="1" x14ac:dyDescent="0.3">
      <c r="P148" s="22" t="s">
        <v>158</v>
      </c>
      <c r="Q148" s="23">
        <f>SUM(Q146:Q147)</f>
        <v>938868.08749999991</v>
      </c>
    </row>
    <row r="149" spans="2:17" ht="15.75" thickTop="1" x14ac:dyDescent="0.25">
      <c r="H149" s="10"/>
      <c r="I149" s="11"/>
      <c r="J149" s="10"/>
    </row>
    <row r="150" spans="2:17" x14ac:dyDescent="0.25">
      <c r="H150" s="10"/>
      <c r="I150" s="11"/>
      <c r="J150" s="10"/>
    </row>
    <row r="151" spans="2:17" ht="18.75" x14ac:dyDescent="0.3">
      <c r="E151" s="74" t="s">
        <v>201</v>
      </c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2:17" x14ac:dyDescent="0.25">
      <c r="B152" s="14"/>
      <c r="E152" s="75" t="s">
        <v>183</v>
      </c>
      <c r="F152" s="76" t="s">
        <v>202</v>
      </c>
      <c r="G152" s="57"/>
      <c r="H152" s="57"/>
      <c r="I152" s="77" t="s">
        <v>4</v>
      </c>
      <c r="J152" s="60"/>
      <c r="K152" s="60"/>
      <c r="L152" s="78" t="s">
        <v>203</v>
      </c>
      <c r="M152" s="79"/>
      <c r="N152" s="79"/>
    </row>
    <row r="153" spans="2:17" x14ac:dyDescent="0.25">
      <c r="B153" s="14"/>
      <c r="E153" s="80"/>
      <c r="F153" s="57"/>
      <c r="G153" s="81" t="s">
        <v>204</v>
      </c>
      <c r="H153" s="56">
        <f>SUM(F20:F144)</f>
        <v>272</v>
      </c>
      <c r="I153" s="60"/>
      <c r="J153" s="60"/>
      <c r="K153" s="60"/>
      <c r="L153" s="79"/>
      <c r="M153" s="79"/>
      <c r="N153" s="79"/>
    </row>
    <row r="154" spans="2:17" x14ac:dyDescent="0.25">
      <c r="E154" s="80"/>
      <c r="F154" s="57"/>
      <c r="G154" s="81" t="s">
        <v>205</v>
      </c>
      <c r="H154" s="82">
        <v>460</v>
      </c>
      <c r="I154" s="60"/>
      <c r="J154" s="60"/>
      <c r="K154" s="60"/>
      <c r="L154" s="79"/>
      <c r="M154" s="79"/>
      <c r="N154" s="79"/>
    </row>
    <row r="155" spans="2:17" x14ac:dyDescent="0.25">
      <c r="B155" s="9"/>
      <c r="E155" s="80"/>
      <c r="F155" s="57"/>
      <c r="G155" s="81" t="s">
        <v>206</v>
      </c>
      <c r="H155" s="56">
        <f>H153*H154</f>
        <v>125120</v>
      </c>
      <c r="I155" s="60"/>
      <c r="J155" s="83" t="s">
        <v>206</v>
      </c>
      <c r="K155" s="58">
        <f>SUM(I10:I140)</f>
        <v>175076</v>
      </c>
      <c r="L155" s="79"/>
      <c r="M155" s="84" t="s">
        <v>206</v>
      </c>
      <c r="N155" s="85">
        <f>SUM(L10:L144)</f>
        <v>311225</v>
      </c>
    </row>
    <row r="156" spans="2:17" ht="15.75" thickBot="1" x14ac:dyDescent="0.3">
      <c r="E156" s="86">
        <f>SUM(E10:E144)</f>
        <v>20412.5</v>
      </c>
      <c r="F156" s="57"/>
      <c r="G156" s="81" t="s">
        <v>207</v>
      </c>
      <c r="H156" s="87">
        <f>SUM(H10:H144)</f>
        <v>161462</v>
      </c>
      <c r="I156" s="60"/>
      <c r="J156" s="83" t="s">
        <v>207</v>
      </c>
      <c r="K156" s="88">
        <f>SUM(K10:K140)</f>
        <v>205086.72</v>
      </c>
      <c r="L156" s="79"/>
      <c r="M156" s="84" t="s">
        <v>207</v>
      </c>
      <c r="N156" s="89">
        <f>SUM(N10:N144)</f>
        <v>364133.25</v>
      </c>
    </row>
    <row r="157" spans="2:17" ht="15.75" thickTop="1" x14ac:dyDescent="0.25"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2:17" x14ac:dyDescent="0.25">
      <c r="E158" s="10">
        <f>E156-E155</f>
        <v>20412.5</v>
      </c>
      <c r="F158" s="12"/>
      <c r="G158" s="12"/>
      <c r="H158" s="10">
        <f>H156-H155</f>
        <v>36342</v>
      </c>
      <c r="I158" s="12"/>
      <c r="J158" s="12"/>
      <c r="K158" s="10">
        <f>K156-K155</f>
        <v>30010.720000000001</v>
      </c>
      <c r="L158" s="12"/>
      <c r="M158" s="12"/>
      <c r="N158" s="10">
        <f>N156-N155</f>
        <v>52908.25</v>
      </c>
    </row>
    <row r="159" spans="2:17" x14ac:dyDescent="0.25">
      <c r="E159" s="12"/>
      <c r="F159" s="12"/>
      <c r="G159" s="12"/>
      <c r="H159" s="11">
        <f>H158/H156</f>
        <v>0.22508082397096529</v>
      </c>
      <c r="I159" s="12"/>
      <c r="J159" s="12"/>
      <c r="K159" s="11">
        <f>K158/K156</f>
        <v>0.14633185415418415</v>
      </c>
      <c r="L159" s="12"/>
      <c r="M159" s="12"/>
      <c r="N159" s="11">
        <f>N158/N156</f>
        <v>0.14529914529914531</v>
      </c>
    </row>
    <row r="160" spans="2:17" ht="15.75" thickBot="1" x14ac:dyDescent="0.3"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2:14" ht="15.75" thickBot="1" x14ac:dyDescent="0.3">
      <c r="B161" s="5"/>
      <c r="E161" s="12"/>
      <c r="F161" s="12"/>
      <c r="G161" s="12"/>
      <c r="H161" s="12"/>
      <c r="I161" s="12"/>
      <c r="J161" s="12"/>
      <c r="K161" s="12"/>
      <c r="L161" s="12"/>
      <c r="M161" s="21" t="s">
        <v>208</v>
      </c>
      <c r="N161" s="90">
        <f>SUM(E156:N156)</f>
        <v>751094.47</v>
      </c>
    </row>
    <row r="162" spans="2:14" ht="15.75" thickBot="1" x14ac:dyDescent="0.3">
      <c r="B162" s="5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2:14" ht="15.75" thickBot="1" x14ac:dyDescent="0.3">
      <c r="B163" s="14"/>
      <c r="E163" s="12"/>
      <c r="F163" s="12"/>
      <c r="G163" s="12"/>
      <c r="H163" s="12"/>
      <c r="I163" s="12"/>
      <c r="J163" s="12"/>
      <c r="K163" s="12"/>
      <c r="L163" s="12"/>
      <c r="M163" s="21" t="s">
        <v>209</v>
      </c>
      <c r="N163" s="90">
        <f>SUM(E158:P158)</f>
        <v>139673.47</v>
      </c>
    </row>
    <row r="164" spans="2:14" ht="15.75" thickBot="1" x14ac:dyDescent="0.3">
      <c r="B164" s="14"/>
      <c r="E164" s="12"/>
      <c r="F164" s="12"/>
      <c r="G164" s="12"/>
      <c r="H164" s="12"/>
      <c r="I164" s="12"/>
      <c r="J164" s="12"/>
      <c r="K164" s="12"/>
      <c r="L164" s="12"/>
      <c r="M164" s="21" t="s">
        <v>210</v>
      </c>
      <c r="N164" s="92">
        <f>N163/N161</f>
        <v>0.18595992325705715</v>
      </c>
    </row>
    <row r="165" spans="2:14" x14ac:dyDescent="0.25">
      <c r="B165" s="14"/>
    </row>
  </sheetData>
  <pageMargins left="0.70866141732283472" right="0.70866141732283472" top="0.74803149606299213" bottom="0.74803149606299213" header="0.31496062992125984" footer="0.31496062992125984"/>
  <pageSetup paperSize="9" scale="5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630C-DB0C-4E85-8C58-DBAFA75DC428}">
  <dimension ref="B2:S24"/>
  <sheetViews>
    <sheetView tabSelected="1" workbookViewId="0">
      <selection activeCell="C9" sqref="C9"/>
    </sheetView>
  </sheetViews>
  <sheetFormatPr defaultRowHeight="15" x14ac:dyDescent="0.25"/>
  <cols>
    <col min="1" max="1" width="4.28515625" customWidth="1"/>
    <col min="2" max="2" width="7.140625" style="12" customWidth="1"/>
    <col min="3" max="3" width="41.7109375" customWidth="1"/>
    <col min="4" max="4" width="9.140625" style="12"/>
    <col min="5" max="5" width="2.85546875" customWidth="1"/>
    <col min="6" max="6" width="9.140625" style="12"/>
    <col min="16" max="16" width="3" customWidth="1"/>
    <col min="17" max="17" width="13.5703125" style="12" customWidth="1"/>
    <col min="18" max="18" width="2.5703125" customWidth="1"/>
    <col min="19" max="19" width="32.7109375" customWidth="1"/>
  </cols>
  <sheetData>
    <row r="2" spans="2:19" ht="18.75" x14ac:dyDescent="0.3">
      <c r="C2" s="64" t="s">
        <v>223</v>
      </c>
    </row>
    <row r="3" spans="2:19" ht="15.75" thickBot="1" x14ac:dyDescent="0.3">
      <c r="C3" t="s">
        <v>219</v>
      </c>
    </row>
    <row r="4" spans="2:19" ht="15.75" thickBot="1" x14ac:dyDescent="0.3">
      <c r="F4" s="93" t="s">
        <v>183</v>
      </c>
      <c r="G4" s="27" t="s">
        <v>184</v>
      </c>
      <c r="H4" s="28"/>
      <c r="I4" s="94"/>
      <c r="J4" s="95" t="s">
        <v>185</v>
      </c>
      <c r="K4" s="31"/>
      <c r="L4" s="96"/>
      <c r="M4" s="97" t="s">
        <v>186</v>
      </c>
      <c r="N4" s="98"/>
      <c r="O4" s="99"/>
      <c r="R4" s="12"/>
    </row>
    <row r="5" spans="2:19" ht="15.75" thickBot="1" x14ac:dyDescent="0.3">
      <c r="D5" s="100" t="s">
        <v>190</v>
      </c>
      <c r="F5" s="101"/>
      <c r="G5" s="38" t="s">
        <v>187</v>
      </c>
      <c r="H5" s="39" t="s">
        <v>3</v>
      </c>
      <c r="I5" s="102" t="s">
        <v>220</v>
      </c>
      <c r="J5" s="103" t="s">
        <v>4</v>
      </c>
      <c r="K5" s="42" t="s">
        <v>6</v>
      </c>
      <c r="L5" s="104" t="s">
        <v>220</v>
      </c>
      <c r="M5" s="105" t="s">
        <v>189</v>
      </c>
      <c r="N5" s="106" t="s">
        <v>6</v>
      </c>
      <c r="O5" s="107" t="s">
        <v>220</v>
      </c>
      <c r="Q5" s="100" t="s">
        <v>221</v>
      </c>
      <c r="R5" s="12"/>
      <c r="S5" s="100" t="s">
        <v>222</v>
      </c>
    </row>
    <row r="8" spans="2:19" x14ac:dyDescent="0.25">
      <c r="B8" s="12">
        <v>1</v>
      </c>
      <c r="C8" t="s">
        <v>224</v>
      </c>
      <c r="D8" s="12" t="s">
        <v>123</v>
      </c>
      <c r="F8" s="111">
        <f>1.5*850</f>
        <v>1275</v>
      </c>
      <c r="G8" s="57"/>
      <c r="H8" s="57"/>
      <c r="I8" s="56"/>
      <c r="J8" s="68"/>
      <c r="K8" s="67"/>
      <c r="L8" s="68"/>
      <c r="M8" s="108">
        <f>1075*2</f>
        <v>2150</v>
      </c>
      <c r="N8" s="109">
        <v>0.17</v>
      </c>
      <c r="O8" s="108">
        <f>(M8*N8)+M8</f>
        <v>2515.5</v>
      </c>
      <c r="Q8" s="10">
        <f>F8+I8+L8+O8</f>
        <v>3790.5</v>
      </c>
      <c r="S8" s="16" t="s">
        <v>225</v>
      </c>
    </row>
    <row r="9" spans="2:19" x14ac:dyDescent="0.25">
      <c r="F9" s="111"/>
      <c r="G9" s="57"/>
      <c r="H9" s="57"/>
      <c r="I9" s="56"/>
      <c r="J9" s="68"/>
      <c r="K9" s="67"/>
      <c r="L9" s="68"/>
      <c r="M9" s="108"/>
      <c r="N9" s="110"/>
      <c r="O9" s="108"/>
    </row>
    <row r="10" spans="2:19" x14ac:dyDescent="0.25">
      <c r="B10" s="12">
        <v>2</v>
      </c>
      <c r="F10" s="111"/>
      <c r="G10" s="57"/>
      <c r="H10" s="57"/>
      <c r="I10" s="56"/>
      <c r="J10" s="68"/>
      <c r="K10" s="67"/>
      <c r="L10" s="68"/>
      <c r="M10" s="108"/>
      <c r="N10" s="110"/>
      <c r="O10" s="108"/>
    </row>
    <row r="11" spans="2:19" x14ac:dyDescent="0.25">
      <c r="F11" s="111"/>
      <c r="G11" s="57"/>
      <c r="H11" s="57"/>
      <c r="I11" s="56"/>
      <c r="J11" s="68"/>
      <c r="K11" s="67"/>
      <c r="L11" s="68"/>
      <c r="M11" s="108"/>
      <c r="N11" s="110"/>
      <c r="O11" s="108"/>
    </row>
    <row r="12" spans="2:19" x14ac:dyDescent="0.25">
      <c r="F12" s="111"/>
      <c r="G12" s="57"/>
      <c r="H12" s="57"/>
      <c r="I12" s="56"/>
      <c r="J12" s="68"/>
      <c r="K12" s="67"/>
      <c r="L12" s="68"/>
      <c r="M12" s="108"/>
      <c r="N12" s="110"/>
      <c r="O12" s="108"/>
    </row>
    <row r="13" spans="2:19" x14ac:dyDescent="0.25">
      <c r="F13" s="111"/>
      <c r="G13" s="57"/>
      <c r="H13" s="57"/>
      <c r="I13" s="56"/>
      <c r="J13" s="68"/>
      <c r="K13" s="67"/>
      <c r="L13" s="68"/>
      <c r="M13" s="108"/>
      <c r="N13" s="110"/>
      <c r="O13" s="108"/>
    </row>
    <row r="14" spans="2:19" x14ac:dyDescent="0.25">
      <c r="F14" s="111"/>
      <c r="G14" s="57"/>
      <c r="H14" s="57"/>
      <c r="I14" s="56"/>
      <c r="J14" s="68"/>
      <c r="K14" s="67"/>
      <c r="L14" s="68"/>
      <c r="M14" s="108"/>
      <c r="N14" s="110"/>
      <c r="O14" s="108"/>
    </row>
    <row r="15" spans="2:19" x14ac:dyDescent="0.25">
      <c r="F15" s="111"/>
      <c r="G15" s="57"/>
      <c r="H15" s="57"/>
      <c r="I15" s="56"/>
      <c r="J15" s="68"/>
      <c r="K15" s="67"/>
      <c r="L15" s="68"/>
      <c r="M15" s="108"/>
      <c r="N15" s="110"/>
      <c r="O15" s="108"/>
    </row>
    <row r="16" spans="2:19" x14ac:dyDescent="0.25">
      <c r="F16" s="111"/>
      <c r="G16" s="57"/>
      <c r="H16" s="57"/>
      <c r="I16" s="56"/>
      <c r="J16" s="68"/>
      <c r="K16" s="67"/>
      <c r="L16" s="68"/>
      <c r="M16" s="108"/>
      <c r="N16" s="110"/>
      <c r="O16" s="108"/>
    </row>
    <row r="17" spans="6:15" x14ac:dyDescent="0.25">
      <c r="F17" s="111"/>
      <c r="G17" s="57"/>
      <c r="H17" s="57"/>
      <c r="I17" s="56"/>
      <c r="J17" s="68"/>
      <c r="K17" s="67"/>
      <c r="L17" s="68"/>
      <c r="M17" s="108"/>
      <c r="N17" s="110"/>
      <c r="O17" s="108"/>
    </row>
    <row r="18" spans="6:15" x14ac:dyDescent="0.25">
      <c r="F18" s="111"/>
      <c r="G18" s="57"/>
      <c r="H18" s="57"/>
      <c r="I18" s="56"/>
      <c r="J18" s="68"/>
      <c r="K18" s="67"/>
      <c r="L18" s="68"/>
      <c r="M18" s="108"/>
      <c r="N18" s="110"/>
      <c r="O18" s="108"/>
    </row>
    <row r="19" spans="6:15" x14ac:dyDescent="0.25">
      <c r="F19" s="111"/>
      <c r="G19" s="57"/>
      <c r="H19" s="57"/>
      <c r="I19" s="56"/>
      <c r="J19" s="68"/>
      <c r="K19" s="67"/>
      <c r="L19" s="68"/>
      <c r="M19" s="108"/>
      <c r="N19" s="110"/>
      <c r="O19" s="108"/>
    </row>
    <row r="20" spans="6:15" x14ac:dyDescent="0.25">
      <c r="F20" s="111"/>
      <c r="G20" s="57"/>
      <c r="H20" s="57"/>
      <c r="I20" s="56"/>
      <c r="J20" s="68"/>
      <c r="K20" s="67"/>
      <c r="L20" s="68"/>
      <c r="M20" s="108"/>
      <c r="N20" s="110"/>
      <c r="O20" s="108"/>
    </row>
    <row r="21" spans="6:15" x14ac:dyDescent="0.25">
      <c r="F21" s="111"/>
      <c r="G21" s="57"/>
      <c r="H21" s="57"/>
      <c r="I21" s="56"/>
      <c r="J21" s="68"/>
      <c r="K21" s="67"/>
      <c r="L21" s="68"/>
      <c r="M21" s="108"/>
      <c r="N21" s="110"/>
      <c r="O21" s="108"/>
    </row>
    <row r="22" spans="6:15" x14ac:dyDescent="0.25">
      <c r="F22" s="111"/>
      <c r="G22" s="57"/>
      <c r="H22" s="57"/>
      <c r="I22" s="56"/>
      <c r="J22" s="68"/>
      <c r="K22" s="67"/>
      <c r="L22" s="68"/>
      <c r="M22" s="108"/>
      <c r="N22" s="110"/>
      <c r="O22" s="108"/>
    </row>
    <row r="23" spans="6:15" x14ac:dyDescent="0.25">
      <c r="F23" s="111"/>
      <c r="G23" s="57"/>
      <c r="H23" s="57"/>
      <c r="I23" s="56"/>
      <c r="J23" s="68"/>
      <c r="K23" s="67"/>
      <c r="L23" s="68"/>
      <c r="M23" s="108"/>
      <c r="N23" s="110"/>
      <c r="O23" s="108"/>
    </row>
    <row r="24" spans="6:15" x14ac:dyDescent="0.25">
      <c r="F24" s="111"/>
      <c r="G24" s="57"/>
      <c r="H24" s="57"/>
      <c r="I24" s="56"/>
      <c r="J24" s="68"/>
      <c r="K24" s="67"/>
      <c r="L24" s="68"/>
      <c r="M24" s="108"/>
      <c r="N24" s="110"/>
      <c r="O24" s="10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70D9-ECB3-4C96-A15B-B4D5F7D4805C}">
  <dimension ref="B3:N139"/>
  <sheetViews>
    <sheetView topLeftCell="A112" zoomScale="90" zoomScaleNormal="90" workbookViewId="0">
      <selection activeCell="B149" sqref="B149"/>
    </sheetView>
  </sheetViews>
  <sheetFormatPr defaultRowHeight="15" x14ac:dyDescent="0.25"/>
  <cols>
    <col min="2" max="2" width="73" customWidth="1"/>
    <col min="3" max="3" width="3" customWidth="1"/>
    <col min="5" max="5" width="12.42578125" hidden="1" customWidth="1"/>
    <col min="6" max="9" width="0" hidden="1" customWidth="1"/>
    <col min="11" max="11" width="2.42578125" customWidth="1"/>
    <col min="12" max="12" width="12" style="20" bestFit="1" customWidth="1"/>
    <col min="13" max="13" width="3.140625" customWidth="1"/>
    <col min="14" max="14" width="29" customWidth="1"/>
  </cols>
  <sheetData>
    <row r="3" spans="2:14" ht="24.75" thickBot="1" x14ac:dyDescent="0.45">
      <c r="B3" s="15" t="s">
        <v>29</v>
      </c>
      <c r="D3" s="1"/>
      <c r="E3" s="1"/>
      <c r="F3" s="1"/>
      <c r="G3" s="2"/>
      <c r="H3" s="2"/>
      <c r="I3" s="3"/>
      <c r="J3" s="2"/>
      <c r="L3" s="4"/>
    </row>
    <row r="4" spans="2:14" ht="15.75" thickBot="1" x14ac:dyDescent="0.3">
      <c r="B4" s="5" t="s">
        <v>182</v>
      </c>
      <c r="D4" s="6" t="s">
        <v>1</v>
      </c>
      <c r="E4" s="6" t="s">
        <v>2</v>
      </c>
      <c r="F4" s="6" t="s">
        <v>3</v>
      </c>
      <c r="G4" s="7" t="s">
        <v>4</v>
      </c>
      <c r="H4" s="7" t="s">
        <v>5</v>
      </c>
      <c r="I4" s="8" t="s">
        <v>6</v>
      </c>
      <c r="J4" s="7" t="s">
        <v>7</v>
      </c>
      <c r="L4" s="7" t="s">
        <v>7</v>
      </c>
    </row>
    <row r="6" spans="2:14" x14ac:dyDescent="0.25">
      <c r="B6" s="9" t="s">
        <v>8</v>
      </c>
      <c r="E6" s="10"/>
      <c r="F6" s="10"/>
      <c r="G6" s="10"/>
      <c r="H6" s="10"/>
      <c r="I6" s="11"/>
      <c r="J6" s="12"/>
      <c r="K6" s="12"/>
      <c r="L6" s="10"/>
    </row>
    <row r="7" spans="2:14" x14ac:dyDescent="0.25">
      <c r="B7" t="s">
        <v>9</v>
      </c>
      <c r="D7" s="12" t="s">
        <v>10</v>
      </c>
      <c r="E7" s="10"/>
      <c r="F7" s="10"/>
      <c r="G7" s="10"/>
      <c r="H7" s="10">
        <v>15000</v>
      </c>
      <c r="I7" s="11"/>
      <c r="J7" s="10">
        <f>H7+(H7*I7)</f>
        <v>15000</v>
      </c>
      <c r="K7" s="12"/>
      <c r="L7" s="13">
        <f>SUM(J7:J12)</f>
        <v>41804</v>
      </c>
    </row>
    <row r="8" spans="2:14" x14ac:dyDescent="0.25">
      <c r="B8" t="s">
        <v>13</v>
      </c>
      <c r="D8" s="12" t="s">
        <v>10</v>
      </c>
      <c r="E8" s="10"/>
      <c r="F8" s="10"/>
      <c r="G8" s="10"/>
      <c r="H8" s="10">
        <v>12000</v>
      </c>
      <c r="I8" s="11">
        <v>0.17</v>
      </c>
      <c r="J8" s="10">
        <f t="shared" ref="J8:J11" si="0">H8+(H8*I8)</f>
        <v>14040</v>
      </c>
      <c r="K8" s="12"/>
      <c r="L8" s="10"/>
    </row>
    <row r="9" spans="2:14" x14ac:dyDescent="0.25">
      <c r="B9" t="s">
        <v>11</v>
      </c>
      <c r="D9" s="12" t="s">
        <v>10</v>
      </c>
      <c r="E9" s="10"/>
      <c r="F9" s="10"/>
      <c r="G9" s="10"/>
      <c r="H9" s="10">
        <v>2000</v>
      </c>
      <c r="I9" s="11"/>
      <c r="J9" s="10">
        <f t="shared" si="0"/>
        <v>2000</v>
      </c>
      <c r="K9" s="12"/>
      <c r="L9" s="13"/>
    </row>
    <row r="10" spans="2:14" x14ac:dyDescent="0.25">
      <c r="B10" t="s">
        <v>14</v>
      </c>
      <c r="D10" s="12" t="s">
        <v>10</v>
      </c>
      <c r="E10" s="10"/>
      <c r="F10" s="10"/>
      <c r="G10" s="10"/>
      <c r="H10" s="10">
        <v>3200</v>
      </c>
      <c r="I10" s="11">
        <v>0.17</v>
      </c>
      <c r="J10" s="10">
        <f t="shared" si="0"/>
        <v>3744</v>
      </c>
    </row>
    <row r="11" spans="2:14" x14ac:dyDescent="0.25">
      <c r="B11" t="s">
        <v>171</v>
      </c>
      <c r="D11" s="12" t="s">
        <v>28</v>
      </c>
      <c r="E11" s="10"/>
      <c r="F11" s="10"/>
      <c r="G11" s="10"/>
      <c r="H11" s="10">
        <v>6000</v>
      </c>
      <c r="I11" s="11">
        <v>0.17</v>
      </c>
      <c r="J11" s="10">
        <f t="shared" si="0"/>
        <v>7020</v>
      </c>
      <c r="N11" s="16" t="s">
        <v>32</v>
      </c>
    </row>
    <row r="12" spans="2:14" x14ac:dyDescent="0.25">
      <c r="B12" s="14" t="s">
        <v>12</v>
      </c>
      <c r="D12" s="12"/>
      <c r="E12" s="10"/>
      <c r="F12" s="10"/>
      <c r="G12" s="10"/>
      <c r="H12" s="10"/>
      <c r="I12" s="11"/>
      <c r="J12" s="10"/>
    </row>
    <row r="13" spans="2:14" x14ac:dyDescent="0.25">
      <c r="B13" s="14" t="s">
        <v>15</v>
      </c>
    </row>
    <row r="15" spans="2:14" x14ac:dyDescent="0.25">
      <c r="B15" s="9" t="s">
        <v>40</v>
      </c>
      <c r="E15" s="10"/>
      <c r="F15" s="10"/>
      <c r="G15" s="10"/>
      <c r="H15" s="10"/>
      <c r="I15" s="12"/>
      <c r="L15" s="13">
        <f>SUM(J15:J23)</f>
        <v>51700</v>
      </c>
    </row>
    <row r="16" spans="2:14" x14ac:dyDescent="0.25">
      <c r="B16" t="s">
        <v>172</v>
      </c>
      <c r="D16" s="12" t="s">
        <v>10</v>
      </c>
      <c r="E16" s="10">
        <v>15</v>
      </c>
      <c r="F16" s="10">
        <v>550</v>
      </c>
      <c r="G16" s="10"/>
      <c r="H16" s="10">
        <f>(E16*F16)+G16</f>
        <v>8250</v>
      </c>
      <c r="I16" s="12"/>
      <c r="J16" s="10">
        <f>H16+(H16*I16)</f>
        <v>8250</v>
      </c>
    </row>
    <row r="17" spans="2:14" x14ac:dyDescent="0.25">
      <c r="B17" t="s">
        <v>35</v>
      </c>
      <c r="D17" s="12" t="s">
        <v>10</v>
      </c>
      <c r="E17" s="10">
        <v>15</v>
      </c>
      <c r="F17" s="10">
        <v>550</v>
      </c>
      <c r="G17" s="10"/>
      <c r="H17" s="10">
        <f t="shared" ref="H17:H23" si="1">(E17*F17)+G17</f>
        <v>8250</v>
      </c>
      <c r="I17" s="12"/>
      <c r="J17" s="10">
        <f t="shared" ref="J17:J23" si="2">H17+(H17*I17)</f>
        <v>8250</v>
      </c>
    </row>
    <row r="18" spans="2:14" x14ac:dyDescent="0.25">
      <c r="B18" t="s">
        <v>36</v>
      </c>
      <c r="D18" s="12" t="s">
        <v>10</v>
      </c>
      <c r="E18" s="10">
        <v>8</v>
      </c>
      <c r="F18" s="10">
        <v>550</v>
      </c>
      <c r="G18" s="10"/>
      <c r="H18" s="10">
        <f t="shared" si="1"/>
        <v>4400</v>
      </c>
      <c r="I18" s="12"/>
      <c r="J18" s="10">
        <f t="shared" si="2"/>
        <v>4400</v>
      </c>
    </row>
    <row r="19" spans="2:14" x14ac:dyDescent="0.25">
      <c r="B19" t="s">
        <v>38</v>
      </c>
      <c r="D19" s="12" t="s">
        <v>10</v>
      </c>
      <c r="E19" s="10">
        <v>10</v>
      </c>
      <c r="F19" s="10">
        <v>550</v>
      </c>
      <c r="G19" s="10"/>
      <c r="H19" s="10">
        <f t="shared" si="1"/>
        <v>5500</v>
      </c>
      <c r="I19" s="12"/>
      <c r="J19" s="10">
        <f t="shared" si="2"/>
        <v>5500</v>
      </c>
    </row>
    <row r="20" spans="2:14" x14ac:dyDescent="0.25">
      <c r="B20" t="s">
        <v>37</v>
      </c>
      <c r="D20" s="12" t="s">
        <v>10</v>
      </c>
      <c r="E20" s="10">
        <v>15</v>
      </c>
      <c r="F20" s="10">
        <v>550</v>
      </c>
      <c r="G20" s="10"/>
      <c r="H20" s="10">
        <f t="shared" si="1"/>
        <v>8250</v>
      </c>
      <c r="I20" s="12"/>
      <c r="J20" s="10">
        <f t="shared" si="2"/>
        <v>8250</v>
      </c>
    </row>
    <row r="21" spans="2:14" x14ac:dyDescent="0.25">
      <c r="B21" t="s">
        <v>39</v>
      </c>
      <c r="D21" s="12" t="s">
        <v>10</v>
      </c>
      <c r="E21" s="10">
        <v>12</v>
      </c>
      <c r="F21" s="10">
        <v>550</v>
      </c>
      <c r="G21" s="10"/>
      <c r="H21" s="10">
        <f t="shared" si="1"/>
        <v>6600</v>
      </c>
      <c r="I21" s="12"/>
      <c r="J21" s="10">
        <f t="shared" si="2"/>
        <v>6600</v>
      </c>
    </row>
    <row r="22" spans="2:14" x14ac:dyDescent="0.25">
      <c r="B22" t="s">
        <v>41</v>
      </c>
      <c r="D22" s="12" t="s">
        <v>10</v>
      </c>
      <c r="E22" s="10">
        <v>4</v>
      </c>
      <c r="F22" s="10">
        <v>550</v>
      </c>
      <c r="G22" s="10"/>
      <c r="H22" s="10">
        <f t="shared" si="1"/>
        <v>2200</v>
      </c>
      <c r="I22" s="12"/>
      <c r="J22" s="10">
        <f t="shared" si="2"/>
        <v>2200</v>
      </c>
    </row>
    <row r="23" spans="2:14" x14ac:dyDescent="0.25">
      <c r="B23" t="s">
        <v>64</v>
      </c>
      <c r="D23" s="12" t="s">
        <v>10</v>
      </c>
      <c r="E23" s="10">
        <v>15</v>
      </c>
      <c r="F23" s="10">
        <v>550</v>
      </c>
      <c r="G23" s="10"/>
      <c r="H23" s="10">
        <f t="shared" si="1"/>
        <v>8250</v>
      </c>
      <c r="I23" s="12"/>
      <c r="J23" s="10">
        <f t="shared" si="2"/>
        <v>8250</v>
      </c>
    </row>
    <row r="25" spans="2:14" x14ac:dyDescent="0.25">
      <c r="B25" s="9" t="s">
        <v>42</v>
      </c>
      <c r="E25" s="10"/>
      <c r="F25" s="10"/>
      <c r="G25" s="10"/>
      <c r="H25" s="10"/>
      <c r="I25" s="12"/>
      <c r="L25" s="13">
        <f>SUM(J26:J32)</f>
        <v>56130.75</v>
      </c>
    </row>
    <row r="26" spans="2:14" x14ac:dyDescent="0.25">
      <c r="B26" t="s">
        <v>173</v>
      </c>
      <c r="D26" s="12" t="s">
        <v>43</v>
      </c>
      <c r="H26" s="10">
        <v>47975</v>
      </c>
      <c r="I26" s="11">
        <v>0.17</v>
      </c>
      <c r="J26" s="10">
        <f t="shared" ref="J26" si="3">H26+(H26*I26)</f>
        <v>56130.75</v>
      </c>
      <c r="N26" s="16" t="s">
        <v>176</v>
      </c>
    </row>
    <row r="27" spans="2:14" x14ac:dyDescent="0.25">
      <c r="B27" t="s">
        <v>73</v>
      </c>
      <c r="D27" s="12" t="s">
        <v>43</v>
      </c>
    </row>
    <row r="28" spans="2:14" x14ac:dyDescent="0.25">
      <c r="B28" t="s">
        <v>70</v>
      </c>
      <c r="D28" s="12" t="s">
        <v>43</v>
      </c>
    </row>
    <row r="29" spans="2:14" x14ac:dyDescent="0.25">
      <c r="B29" t="s">
        <v>174</v>
      </c>
      <c r="D29" s="12" t="s">
        <v>43</v>
      </c>
    </row>
    <row r="30" spans="2:14" x14ac:dyDescent="0.25">
      <c r="B30" t="s">
        <v>175</v>
      </c>
      <c r="D30" s="12" t="s">
        <v>43</v>
      </c>
    </row>
    <row r="31" spans="2:14" x14ac:dyDescent="0.25">
      <c r="B31" t="s">
        <v>48</v>
      </c>
      <c r="D31" s="12" t="s">
        <v>43</v>
      </c>
    </row>
    <row r="32" spans="2:14" x14ac:dyDescent="0.25">
      <c r="B32" t="s">
        <v>47</v>
      </c>
      <c r="D32" s="12" t="s">
        <v>43</v>
      </c>
    </row>
    <row r="33" spans="2:14" x14ac:dyDescent="0.25">
      <c r="B33" t="s">
        <v>51</v>
      </c>
      <c r="D33" s="12" t="s">
        <v>43</v>
      </c>
    </row>
    <row r="35" spans="2:14" x14ac:dyDescent="0.25">
      <c r="B35" s="9" t="s">
        <v>50</v>
      </c>
      <c r="L35" s="13">
        <f>SUM(J36:J49)</f>
        <v>77040</v>
      </c>
      <c r="N35" s="17" t="s">
        <v>86</v>
      </c>
    </row>
    <row r="36" spans="2:14" x14ac:dyDescent="0.25">
      <c r="B36" t="s">
        <v>52</v>
      </c>
      <c r="D36" s="12" t="s">
        <v>10</v>
      </c>
      <c r="E36" s="10">
        <v>15</v>
      </c>
      <c r="F36" s="10">
        <v>585</v>
      </c>
      <c r="G36" s="10">
        <f>27*100</f>
        <v>2700</v>
      </c>
      <c r="H36" s="10">
        <f>(E36*F36)+G36</f>
        <v>11475</v>
      </c>
      <c r="I36" s="12"/>
      <c r="J36" s="10">
        <f t="shared" ref="J36:J49" si="4">H36+(H36*I36)</f>
        <v>11475</v>
      </c>
    </row>
    <row r="37" spans="2:14" x14ac:dyDescent="0.25">
      <c r="B37" t="s">
        <v>74</v>
      </c>
      <c r="D37" s="12" t="s">
        <v>10</v>
      </c>
      <c r="E37" s="10">
        <v>5</v>
      </c>
      <c r="F37" s="10">
        <v>585</v>
      </c>
      <c r="G37" s="10"/>
      <c r="H37" s="10">
        <f t="shared" ref="H37:H49" si="5">(E37*F37)+G37</f>
        <v>2925</v>
      </c>
      <c r="I37" s="12"/>
      <c r="J37" s="10">
        <f t="shared" si="4"/>
        <v>2925</v>
      </c>
    </row>
    <row r="38" spans="2:14" x14ac:dyDescent="0.25">
      <c r="B38" t="s">
        <v>53</v>
      </c>
      <c r="D38" s="12" t="s">
        <v>10</v>
      </c>
      <c r="E38" s="10">
        <v>2</v>
      </c>
      <c r="F38" s="10">
        <v>585</v>
      </c>
      <c r="G38" s="10">
        <v>200</v>
      </c>
      <c r="H38" s="10">
        <f t="shared" si="5"/>
        <v>1370</v>
      </c>
      <c r="I38" s="12"/>
      <c r="J38" s="10">
        <f t="shared" si="4"/>
        <v>1370</v>
      </c>
    </row>
    <row r="39" spans="2:14" x14ac:dyDescent="0.25">
      <c r="B39" t="s">
        <v>54</v>
      </c>
      <c r="D39" s="12" t="s">
        <v>10</v>
      </c>
      <c r="E39" s="10">
        <v>3</v>
      </c>
      <c r="F39" s="10">
        <v>585</v>
      </c>
      <c r="G39" s="10">
        <v>500</v>
      </c>
      <c r="H39" s="10">
        <f t="shared" si="5"/>
        <v>2255</v>
      </c>
      <c r="I39" s="12"/>
      <c r="J39" s="10">
        <f t="shared" si="4"/>
        <v>2255</v>
      </c>
    </row>
    <row r="40" spans="2:14" x14ac:dyDescent="0.25">
      <c r="B40" t="s">
        <v>55</v>
      </c>
      <c r="D40" s="12" t="s">
        <v>10</v>
      </c>
      <c r="E40" s="10">
        <v>21</v>
      </c>
      <c r="F40" s="10">
        <v>585</v>
      </c>
      <c r="G40" s="10">
        <v>1300</v>
      </c>
      <c r="H40" s="10">
        <f t="shared" si="5"/>
        <v>13585</v>
      </c>
      <c r="I40" s="12"/>
      <c r="J40" s="10">
        <f t="shared" si="4"/>
        <v>13585</v>
      </c>
    </row>
    <row r="41" spans="2:14" x14ac:dyDescent="0.25">
      <c r="B41" t="s">
        <v>56</v>
      </c>
      <c r="D41" s="12" t="s">
        <v>10</v>
      </c>
      <c r="E41" s="10">
        <v>8</v>
      </c>
      <c r="F41" s="10">
        <v>585</v>
      </c>
      <c r="G41" s="10">
        <v>700</v>
      </c>
      <c r="H41" s="10">
        <f t="shared" si="5"/>
        <v>5380</v>
      </c>
      <c r="I41" s="12"/>
      <c r="J41" s="10">
        <f t="shared" si="4"/>
        <v>5380</v>
      </c>
    </row>
    <row r="42" spans="2:14" x14ac:dyDescent="0.25">
      <c r="B42" t="s">
        <v>65</v>
      </c>
      <c r="D42" s="12" t="s">
        <v>10</v>
      </c>
      <c r="E42" s="10">
        <v>6</v>
      </c>
      <c r="F42" s="10">
        <v>585</v>
      </c>
      <c r="G42" s="10">
        <v>900</v>
      </c>
      <c r="H42" s="10">
        <f t="shared" si="5"/>
        <v>4410</v>
      </c>
      <c r="I42" s="12"/>
      <c r="J42" s="10">
        <f t="shared" si="4"/>
        <v>4410</v>
      </c>
    </row>
    <row r="43" spans="2:14" x14ac:dyDescent="0.25">
      <c r="B43" t="s">
        <v>100</v>
      </c>
      <c r="D43" s="12" t="s">
        <v>10</v>
      </c>
      <c r="E43" s="10">
        <v>5</v>
      </c>
      <c r="F43" s="10">
        <v>585</v>
      </c>
      <c r="G43" s="10">
        <v>500</v>
      </c>
      <c r="H43" s="10">
        <f t="shared" si="5"/>
        <v>3425</v>
      </c>
      <c r="I43" s="12"/>
      <c r="J43" s="10">
        <f t="shared" si="4"/>
        <v>3425</v>
      </c>
    </row>
    <row r="44" spans="2:14" x14ac:dyDescent="0.25">
      <c r="B44" t="s">
        <v>75</v>
      </c>
      <c r="D44" s="12" t="s">
        <v>10</v>
      </c>
      <c r="E44" s="10">
        <v>15</v>
      </c>
      <c r="F44" s="10">
        <v>585</v>
      </c>
      <c r="G44" s="10">
        <v>1200</v>
      </c>
      <c r="H44" s="10">
        <f t="shared" si="5"/>
        <v>9975</v>
      </c>
      <c r="I44" s="12"/>
      <c r="J44" s="10">
        <f t="shared" si="4"/>
        <v>9975</v>
      </c>
    </row>
    <row r="45" spans="2:14" x14ac:dyDescent="0.25">
      <c r="B45" t="s">
        <v>66</v>
      </c>
      <c r="D45" s="12" t="s">
        <v>10</v>
      </c>
      <c r="E45" s="10">
        <v>8</v>
      </c>
      <c r="F45" s="10">
        <v>585</v>
      </c>
      <c r="G45" s="10">
        <v>750</v>
      </c>
      <c r="H45" s="10">
        <f t="shared" si="5"/>
        <v>5430</v>
      </c>
      <c r="I45" s="12"/>
      <c r="J45" s="10">
        <f t="shared" si="4"/>
        <v>5430</v>
      </c>
    </row>
    <row r="46" spans="2:14" x14ac:dyDescent="0.25">
      <c r="B46" t="s">
        <v>76</v>
      </c>
      <c r="D46" s="12" t="s">
        <v>10</v>
      </c>
      <c r="E46" s="10">
        <v>8</v>
      </c>
      <c r="F46" s="10">
        <v>585</v>
      </c>
      <c r="G46" s="10">
        <v>600</v>
      </c>
      <c r="H46" s="10">
        <f t="shared" si="5"/>
        <v>5280</v>
      </c>
      <c r="I46" s="12"/>
      <c r="J46" s="10">
        <f t="shared" si="4"/>
        <v>5280</v>
      </c>
    </row>
    <row r="47" spans="2:14" x14ac:dyDescent="0.25">
      <c r="B47" t="s">
        <v>77</v>
      </c>
      <c r="D47" s="12" t="s">
        <v>10</v>
      </c>
      <c r="E47" s="10">
        <v>7</v>
      </c>
      <c r="F47" s="10">
        <v>585</v>
      </c>
      <c r="G47" s="10">
        <v>400</v>
      </c>
      <c r="H47" s="10">
        <f t="shared" si="5"/>
        <v>4495</v>
      </c>
      <c r="I47" s="12"/>
      <c r="J47" s="10">
        <f t="shared" si="4"/>
        <v>4495</v>
      </c>
    </row>
    <row r="48" spans="2:14" x14ac:dyDescent="0.25">
      <c r="B48" t="s">
        <v>68</v>
      </c>
      <c r="D48" s="12" t="s">
        <v>10</v>
      </c>
      <c r="E48" s="10">
        <v>4</v>
      </c>
      <c r="F48" s="10">
        <v>585</v>
      </c>
      <c r="G48" s="10">
        <v>300</v>
      </c>
      <c r="H48" s="10">
        <f t="shared" si="5"/>
        <v>2640</v>
      </c>
      <c r="I48" s="12"/>
      <c r="J48" s="10">
        <f t="shared" si="4"/>
        <v>2640</v>
      </c>
    </row>
    <row r="49" spans="2:14" x14ac:dyDescent="0.25">
      <c r="B49" t="s">
        <v>72</v>
      </c>
      <c r="D49" s="12" t="s">
        <v>10</v>
      </c>
      <c r="E49" s="10">
        <v>7</v>
      </c>
      <c r="F49" s="10">
        <v>585</v>
      </c>
      <c r="G49" s="10">
        <v>300</v>
      </c>
      <c r="H49" s="10">
        <f t="shared" si="5"/>
        <v>4395</v>
      </c>
      <c r="I49" s="12"/>
      <c r="J49" s="10">
        <f t="shared" si="4"/>
        <v>4395</v>
      </c>
    </row>
    <row r="50" spans="2:14" x14ac:dyDescent="0.25">
      <c r="B50" s="14" t="s">
        <v>71</v>
      </c>
    </row>
    <row r="52" spans="2:14" x14ac:dyDescent="0.25">
      <c r="B52" s="9" t="s">
        <v>80</v>
      </c>
      <c r="L52" s="13">
        <f>SUM(J53:J65)</f>
        <v>229776.93</v>
      </c>
    </row>
    <row r="53" spans="2:14" x14ac:dyDescent="0.25">
      <c r="B53" t="s">
        <v>78</v>
      </c>
      <c r="D53" s="12" t="s">
        <v>10</v>
      </c>
      <c r="H53" s="10">
        <v>3500</v>
      </c>
      <c r="I53" s="11">
        <v>0.17</v>
      </c>
      <c r="J53" s="10">
        <f t="shared" ref="J53:J57" si="6">H53+(H53*I53)</f>
        <v>4095</v>
      </c>
    </row>
    <row r="54" spans="2:14" x14ac:dyDescent="0.25">
      <c r="B54" t="s">
        <v>69</v>
      </c>
      <c r="D54" s="12" t="s">
        <v>10</v>
      </c>
      <c r="E54" s="10">
        <v>4</v>
      </c>
      <c r="F54" s="10">
        <v>585</v>
      </c>
      <c r="G54" s="10">
        <v>150</v>
      </c>
      <c r="H54" s="10">
        <f>(E54*F54)+G54</f>
        <v>2490</v>
      </c>
      <c r="I54" s="12"/>
      <c r="J54" s="10">
        <f t="shared" si="6"/>
        <v>2490</v>
      </c>
    </row>
    <row r="55" spans="2:14" x14ac:dyDescent="0.25">
      <c r="E55" s="10"/>
    </row>
    <row r="56" spans="2:14" x14ac:dyDescent="0.25">
      <c r="B56" t="s">
        <v>181</v>
      </c>
      <c r="D56" s="12" t="s">
        <v>87</v>
      </c>
      <c r="E56" s="10"/>
      <c r="H56" s="10">
        <v>20000</v>
      </c>
      <c r="I56" s="11">
        <v>0.17</v>
      </c>
      <c r="J56" s="10">
        <f t="shared" si="6"/>
        <v>23400</v>
      </c>
      <c r="N56" s="17" t="s">
        <v>88</v>
      </c>
    </row>
    <row r="57" spans="2:14" x14ac:dyDescent="0.25">
      <c r="B57" t="s">
        <v>79</v>
      </c>
      <c r="D57" s="12" t="s">
        <v>10</v>
      </c>
      <c r="E57" s="10">
        <v>8</v>
      </c>
      <c r="F57" s="10">
        <v>585</v>
      </c>
      <c r="G57" s="10"/>
      <c r="H57" s="10">
        <f>(E57*F57)+G57</f>
        <v>4680</v>
      </c>
      <c r="I57" s="12"/>
      <c r="J57" s="10">
        <f t="shared" si="6"/>
        <v>4680</v>
      </c>
    </row>
    <row r="58" spans="2:14" x14ac:dyDescent="0.25">
      <c r="B58" t="s">
        <v>81</v>
      </c>
      <c r="D58" s="12" t="s">
        <v>89</v>
      </c>
      <c r="E58" s="10"/>
      <c r="H58" s="10">
        <v>23063</v>
      </c>
      <c r="I58" s="11">
        <v>0.17</v>
      </c>
      <c r="J58" s="10">
        <f>H58+(H58*I58)</f>
        <v>26983.71</v>
      </c>
      <c r="N58" s="16" t="s">
        <v>94</v>
      </c>
    </row>
    <row r="59" spans="2:14" x14ac:dyDescent="0.25">
      <c r="B59" t="s">
        <v>83</v>
      </c>
      <c r="D59" s="12" t="s">
        <v>89</v>
      </c>
      <c r="E59" s="10"/>
      <c r="H59" s="10">
        <v>45530</v>
      </c>
      <c r="I59" s="11">
        <v>0.17</v>
      </c>
      <c r="J59" s="10">
        <f>H59+(H59*I59)</f>
        <v>53270.1</v>
      </c>
      <c r="N59" s="16" t="s">
        <v>94</v>
      </c>
    </row>
    <row r="60" spans="2:14" x14ac:dyDescent="0.25">
      <c r="B60" t="s">
        <v>95</v>
      </c>
      <c r="D60" s="12" t="s">
        <v>10</v>
      </c>
      <c r="E60" s="10"/>
      <c r="H60" s="10">
        <v>2400</v>
      </c>
      <c r="I60" s="11"/>
      <c r="J60" s="10">
        <f>H60+(H60*I60)</f>
        <v>2400</v>
      </c>
    </row>
    <row r="61" spans="2:14" x14ac:dyDescent="0.25">
      <c r="B61" t="s">
        <v>117</v>
      </c>
      <c r="D61" s="12" t="s">
        <v>10</v>
      </c>
      <c r="E61" s="10">
        <v>30</v>
      </c>
      <c r="F61" s="10">
        <v>585</v>
      </c>
      <c r="G61" s="10">
        <v>1500</v>
      </c>
      <c r="H61" s="10">
        <f>(E61*F61)+G61</f>
        <v>19050</v>
      </c>
      <c r="I61" s="12"/>
      <c r="J61" s="10">
        <f t="shared" ref="J61" si="7">H61+(H61*I61)</f>
        <v>19050</v>
      </c>
    </row>
    <row r="62" spans="2:14" x14ac:dyDescent="0.25">
      <c r="B62" t="s">
        <v>84</v>
      </c>
      <c r="D62" s="12" t="s">
        <v>90</v>
      </c>
      <c r="E62" s="10"/>
      <c r="H62" s="10">
        <v>37800</v>
      </c>
      <c r="I62" s="11">
        <v>0.17</v>
      </c>
      <c r="J62" s="10">
        <f>H62+(H62*I62)</f>
        <v>44226</v>
      </c>
      <c r="N62" s="16" t="s">
        <v>94</v>
      </c>
    </row>
    <row r="63" spans="2:14" x14ac:dyDescent="0.25">
      <c r="B63" t="s">
        <v>85</v>
      </c>
      <c r="D63" s="12" t="s">
        <v>91</v>
      </c>
      <c r="E63" s="10"/>
      <c r="H63" s="10">
        <v>27964</v>
      </c>
      <c r="I63" s="11">
        <v>0.17</v>
      </c>
      <c r="J63" s="10">
        <f>H63+(H63*I63)</f>
        <v>32717.88</v>
      </c>
      <c r="N63" s="16" t="s">
        <v>94</v>
      </c>
    </row>
    <row r="64" spans="2:14" x14ac:dyDescent="0.25">
      <c r="B64" t="s">
        <v>96</v>
      </c>
      <c r="D64" s="12" t="s">
        <v>89</v>
      </c>
      <c r="E64" s="10"/>
      <c r="H64" s="10">
        <v>14072</v>
      </c>
      <c r="I64" s="11">
        <v>0.17</v>
      </c>
      <c r="J64" s="10">
        <f>H64+(H64*I64)</f>
        <v>16464.240000000002</v>
      </c>
      <c r="N64" s="16" t="s">
        <v>94</v>
      </c>
    </row>
    <row r="65" spans="2:12" x14ac:dyDescent="0.25">
      <c r="H65" s="10"/>
    </row>
    <row r="66" spans="2:12" x14ac:dyDescent="0.25">
      <c r="B66" s="9" t="s">
        <v>57</v>
      </c>
      <c r="H66" s="10"/>
      <c r="L66" s="13">
        <f>SUM(J67:J83)</f>
        <v>94910</v>
      </c>
    </row>
    <row r="67" spans="2:12" x14ac:dyDescent="0.25">
      <c r="B67" t="s">
        <v>58</v>
      </c>
      <c r="D67" s="12" t="s">
        <v>10</v>
      </c>
      <c r="E67" s="10">
        <v>8</v>
      </c>
      <c r="F67" s="10">
        <v>585</v>
      </c>
      <c r="G67" s="10">
        <v>900</v>
      </c>
      <c r="H67" s="10">
        <f>(E67*F67)+G67</f>
        <v>5580</v>
      </c>
      <c r="I67" s="12"/>
      <c r="J67" s="10">
        <f t="shared" ref="J67:J74" si="8">H67+(H67*I67)</f>
        <v>5580</v>
      </c>
    </row>
    <row r="68" spans="2:12" x14ac:dyDescent="0.25">
      <c r="B68" t="s">
        <v>59</v>
      </c>
      <c r="D68" s="12" t="s">
        <v>10</v>
      </c>
      <c r="E68" s="10">
        <v>8</v>
      </c>
      <c r="F68" s="10">
        <v>585</v>
      </c>
      <c r="G68" s="10">
        <v>900</v>
      </c>
      <c r="H68" s="10">
        <f>(E68*F68)+G68</f>
        <v>5580</v>
      </c>
      <c r="I68" s="12"/>
      <c r="J68" s="10">
        <f t="shared" si="8"/>
        <v>5580</v>
      </c>
    </row>
    <row r="69" spans="2:12" x14ac:dyDescent="0.25">
      <c r="B69" t="s">
        <v>60</v>
      </c>
      <c r="D69" s="12" t="s">
        <v>10</v>
      </c>
      <c r="E69" s="10">
        <v>6</v>
      </c>
      <c r="F69" s="10">
        <v>585</v>
      </c>
      <c r="G69" s="10">
        <v>450</v>
      </c>
      <c r="H69" s="10">
        <f t="shared" ref="H69:H74" si="9">(E69*F69)+G69</f>
        <v>3960</v>
      </c>
      <c r="I69" s="12"/>
      <c r="J69" s="10">
        <f t="shared" si="8"/>
        <v>3960</v>
      </c>
    </row>
    <row r="70" spans="2:12" x14ac:dyDescent="0.25">
      <c r="B70" t="s">
        <v>61</v>
      </c>
      <c r="D70" s="12" t="s">
        <v>10</v>
      </c>
      <c r="E70" s="10">
        <v>15</v>
      </c>
      <c r="F70" s="10">
        <v>585</v>
      </c>
      <c r="G70" s="10">
        <v>800</v>
      </c>
      <c r="H70" s="10">
        <f t="shared" si="9"/>
        <v>9575</v>
      </c>
      <c r="I70" s="12"/>
      <c r="J70" s="10">
        <f t="shared" si="8"/>
        <v>9575</v>
      </c>
    </row>
    <row r="71" spans="2:12" x14ac:dyDescent="0.25">
      <c r="B71" t="s">
        <v>62</v>
      </c>
      <c r="D71" s="12" t="s">
        <v>10</v>
      </c>
      <c r="E71" s="10">
        <v>7</v>
      </c>
      <c r="F71" s="10">
        <v>585</v>
      </c>
      <c r="G71" s="10">
        <v>600</v>
      </c>
      <c r="H71" s="10">
        <f t="shared" si="9"/>
        <v>4695</v>
      </c>
      <c r="I71" s="12"/>
      <c r="J71" s="10">
        <f t="shared" si="8"/>
        <v>4695</v>
      </c>
    </row>
    <row r="72" spans="2:12" x14ac:dyDescent="0.25">
      <c r="B72" t="s">
        <v>63</v>
      </c>
      <c r="D72" s="12" t="s">
        <v>10</v>
      </c>
      <c r="E72" s="10">
        <v>5</v>
      </c>
      <c r="F72" s="10">
        <v>585</v>
      </c>
      <c r="G72" s="10">
        <v>400</v>
      </c>
      <c r="H72" s="10">
        <f t="shared" si="9"/>
        <v>3325</v>
      </c>
      <c r="I72" s="12"/>
      <c r="J72" s="10">
        <f t="shared" si="8"/>
        <v>3325</v>
      </c>
    </row>
    <row r="73" spans="2:12" x14ac:dyDescent="0.25">
      <c r="B73" t="s">
        <v>67</v>
      </c>
      <c r="D73" s="12" t="s">
        <v>10</v>
      </c>
      <c r="E73" s="10">
        <v>5</v>
      </c>
      <c r="F73" s="10">
        <v>585</v>
      </c>
      <c r="G73" s="10">
        <v>400</v>
      </c>
      <c r="H73" s="10">
        <f t="shared" si="9"/>
        <v>3325</v>
      </c>
      <c r="I73" s="12"/>
      <c r="J73" s="10">
        <f t="shared" si="8"/>
        <v>3325</v>
      </c>
    </row>
    <row r="74" spans="2:12" x14ac:dyDescent="0.25">
      <c r="B74" t="s">
        <v>116</v>
      </c>
      <c r="D74" s="12" t="s">
        <v>10</v>
      </c>
      <c r="E74" s="10">
        <v>4</v>
      </c>
      <c r="F74" s="10">
        <v>585</v>
      </c>
      <c r="G74" s="10">
        <v>200</v>
      </c>
      <c r="H74" s="10">
        <f t="shared" si="9"/>
        <v>2540</v>
      </c>
      <c r="I74" s="12"/>
      <c r="J74" s="10">
        <f t="shared" si="8"/>
        <v>2540</v>
      </c>
    </row>
    <row r="76" spans="2:12" x14ac:dyDescent="0.25">
      <c r="B76" t="s">
        <v>98</v>
      </c>
      <c r="D76" s="12" t="s">
        <v>10</v>
      </c>
      <c r="E76" s="10">
        <v>6</v>
      </c>
      <c r="F76" s="10">
        <v>585</v>
      </c>
      <c r="G76" s="10">
        <v>1200</v>
      </c>
      <c r="H76" s="10">
        <f>(E76*F76)+G76</f>
        <v>4710</v>
      </c>
      <c r="I76" s="12"/>
      <c r="J76" s="10">
        <f t="shared" ref="J76:J81" si="10">H76+(H76*I76)</f>
        <v>4710</v>
      </c>
    </row>
    <row r="77" spans="2:12" x14ac:dyDescent="0.25">
      <c r="B77" t="s">
        <v>99</v>
      </c>
      <c r="D77" s="12" t="s">
        <v>10</v>
      </c>
      <c r="E77" s="10">
        <v>2</v>
      </c>
      <c r="F77" s="10">
        <v>585</v>
      </c>
      <c r="G77" s="10">
        <f t="shared" ref="G77" si="11">27*100</f>
        <v>2700</v>
      </c>
      <c r="H77" s="10">
        <f t="shared" ref="H77:H81" si="12">(E77*F77)+G77</f>
        <v>3870</v>
      </c>
      <c r="I77" s="12"/>
      <c r="J77" s="10">
        <f t="shared" si="10"/>
        <v>3870</v>
      </c>
    </row>
    <row r="78" spans="2:12" x14ac:dyDescent="0.25">
      <c r="B78" t="s">
        <v>106</v>
      </c>
      <c r="D78" s="12" t="s">
        <v>10</v>
      </c>
      <c r="E78" s="10">
        <v>4</v>
      </c>
      <c r="F78" s="10">
        <v>585</v>
      </c>
      <c r="G78" s="10">
        <v>1200</v>
      </c>
      <c r="H78" s="10">
        <f t="shared" si="12"/>
        <v>3540</v>
      </c>
      <c r="I78" s="12"/>
      <c r="J78" s="10">
        <f t="shared" si="10"/>
        <v>3540</v>
      </c>
    </row>
    <row r="79" spans="2:12" x14ac:dyDescent="0.25">
      <c r="B79" t="s">
        <v>101</v>
      </c>
      <c r="D79" s="12" t="s">
        <v>10</v>
      </c>
      <c r="E79" s="10">
        <v>8</v>
      </c>
      <c r="F79" s="10">
        <v>585</v>
      </c>
      <c r="G79" s="10">
        <v>2400</v>
      </c>
      <c r="H79" s="10">
        <f t="shared" si="12"/>
        <v>7080</v>
      </c>
      <c r="I79" s="12"/>
      <c r="J79" s="10">
        <f t="shared" si="10"/>
        <v>7080</v>
      </c>
    </row>
    <row r="80" spans="2:12" x14ac:dyDescent="0.25">
      <c r="B80" t="s">
        <v>107</v>
      </c>
      <c r="D80" s="12" t="s">
        <v>10</v>
      </c>
      <c r="E80" s="10">
        <v>8</v>
      </c>
      <c r="F80" s="10">
        <v>585</v>
      </c>
      <c r="G80" s="10">
        <v>800</v>
      </c>
      <c r="H80" s="10">
        <f t="shared" si="12"/>
        <v>5480</v>
      </c>
      <c r="I80" s="12"/>
      <c r="J80" s="10">
        <f t="shared" si="10"/>
        <v>5480</v>
      </c>
    </row>
    <row r="81" spans="2:14" x14ac:dyDescent="0.25">
      <c r="B81" t="s">
        <v>102</v>
      </c>
      <c r="D81" s="12" t="s">
        <v>10</v>
      </c>
      <c r="E81" s="10">
        <v>30</v>
      </c>
      <c r="F81" s="10">
        <v>585</v>
      </c>
      <c r="G81" s="10">
        <v>1200</v>
      </c>
      <c r="H81" s="10">
        <f t="shared" si="12"/>
        <v>18750</v>
      </c>
      <c r="I81" s="12"/>
      <c r="J81" s="10">
        <f t="shared" si="10"/>
        <v>18750</v>
      </c>
    </row>
    <row r="82" spans="2:14" x14ac:dyDescent="0.25">
      <c r="B82" t="s">
        <v>104</v>
      </c>
      <c r="D82" s="12" t="s">
        <v>10</v>
      </c>
      <c r="H82" s="10">
        <v>6000</v>
      </c>
      <c r="I82" s="11">
        <v>0.17</v>
      </c>
      <c r="J82" s="10">
        <f>H82+(H82*I82)</f>
        <v>7020</v>
      </c>
    </row>
    <row r="83" spans="2:14" x14ac:dyDescent="0.25">
      <c r="B83" t="s">
        <v>103</v>
      </c>
      <c r="D83" s="12" t="s">
        <v>10</v>
      </c>
      <c r="E83" s="10">
        <v>8</v>
      </c>
      <c r="F83" s="10">
        <v>585</v>
      </c>
      <c r="G83" s="10">
        <v>1200</v>
      </c>
      <c r="H83" s="10">
        <f t="shared" ref="H83" si="13">(E83*F83)+G83</f>
        <v>5880</v>
      </c>
      <c r="I83" s="12"/>
      <c r="J83" s="10">
        <f t="shared" ref="J83" si="14">H83+(H83*I83)</f>
        <v>5880</v>
      </c>
    </row>
    <row r="85" spans="2:14" x14ac:dyDescent="0.25">
      <c r="B85" s="9" t="s">
        <v>108</v>
      </c>
      <c r="H85" s="10">
        <v>60000</v>
      </c>
      <c r="I85" s="11">
        <v>0.17</v>
      </c>
      <c r="J85" s="10">
        <f t="shared" ref="J85" si="15">H85+(H85*I85)</f>
        <v>70200</v>
      </c>
      <c r="L85" s="13">
        <f>SUM(J85:J96)</f>
        <v>70200</v>
      </c>
      <c r="N85" s="17" t="s">
        <v>122</v>
      </c>
    </row>
    <row r="86" spans="2:14" x14ac:dyDescent="0.25">
      <c r="B86" t="s">
        <v>110</v>
      </c>
      <c r="D86" s="12" t="s">
        <v>108</v>
      </c>
      <c r="N86" t="s">
        <v>105</v>
      </c>
    </row>
    <row r="87" spans="2:14" x14ac:dyDescent="0.25">
      <c r="B87" t="s">
        <v>109</v>
      </c>
      <c r="D87" s="12" t="s">
        <v>108</v>
      </c>
    </row>
    <row r="88" spans="2:14" x14ac:dyDescent="0.25">
      <c r="B88" t="s">
        <v>120</v>
      </c>
      <c r="D88" s="12" t="s">
        <v>108</v>
      </c>
    </row>
    <row r="89" spans="2:14" x14ac:dyDescent="0.25">
      <c r="B89" t="s">
        <v>111</v>
      </c>
      <c r="D89" s="12" t="s">
        <v>108</v>
      </c>
    </row>
    <row r="90" spans="2:14" x14ac:dyDescent="0.25">
      <c r="B90" t="s">
        <v>112</v>
      </c>
      <c r="D90" s="12" t="s">
        <v>108</v>
      </c>
    </row>
    <row r="91" spans="2:14" x14ac:dyDescent="0.25">
      <c r="B91" t="s">
        <v>113</v>
      </c>
      <c r="D91" s="12" t="s">
        <v>108</v>
      </c>
    </row>
    <row r="92" spans="2:14" x14ac:dyDescent="0.25">
      <c r="B92" t="s">
        <v>114</v>
      </c>
      <c r="D92" s="12" t="s">
        <v>108</v>
      </c>
    </row>
    <row r="93" spans="2:14" x14ac:dyDescent="0.25">
      <c r="B93" t="s">
        <v>115</v>
      </c>
      <c r="D93" s="12" t="s">
        <v>108</v>
      </c>
    </row>
    <row r="94" spans="2:14" x14ac:dyDescent="0.25">
      <c r="B94" t="s">
        <v>118</v>
      </c>
      <c r="D94" s="12" t="s">
        <v>108</v>
      </c>
    </row>
    <row r="95" spans="2:14" x14ac:dyDescent="0.25">
      <c r="B95" t="s">
        <v>133</v>
      </c>
      <c r="D95" s="12" t="s">
        <v>108</v>
      </c>
    </row>
    <row r="96" spans="2:14" x14ac:dyDescent="0.25">
      <c r="B96" t="s">
        <v>119</v>
      </c>
      <c r="D96" s="12" t="s">
        <v>108</v>
      </c>
    </row>
    <row r="97" spans="2:14" x14ac:dyDescent="0.25">
      <c r="B97" s="14" t="s">
        <v>121</v>
      </c>
    </row>
    <row r="99" spans="2:14" x14ac:dyDescent="0.25">
      <c r="B99" s="9" t="s">
        <v>123</v>
      </c>
      <c r="H99" s="10">
        <f>73850-10600</f>
        <v>63250</v>
      </c>
      <c r="I99" s="11">
        <v>0.17</v>
      </c>
      <c r="J99" s="10">
        <f>H99+(H99*I99)</f>
        <v>74002.5</v>
      </c>
      <c r="L99" s="13">
        <f>SUM(J99:J110)</f>
        <v>74002.5</v>
      </c>
      <c r="N99" s="16" t="s">
        <v>177</v>
      </c>
    </row>
    <row r="100" spans="2:14" x14ac:dyDescent="0.25">
      <c r="B100" t="s">
        <v>124</v>
      </c>
    </row>
    <row r="101" spans="2:14" x14ac:dyDescent="0.25">
      <c r="B101" t="s">
        <v>125</v>
      </c>
    </row>
    <row r="102" spans="2:14" x14ac:dyDescent="0.25">
      <c r="B102" t="s">
        <v>134</v>
      </c>
    </row>
    <row r="103" spans="2:14" x14ac:dyDescent="0.25">
      <c r="B103" t="s">
        <v>126</v>
      </c>
    </row>
    <row r="104" spans="2:14" x14ac:dyDescent="0.25">
      <c r="B104" t="s">
        <v>127</v>
      </c>
    </row>
    <row r="105" spans="2:14" x14ac:dyDescent="0.25">
      <c r="B105" t="s">
        <v>128</v>
      </c>
    </row>
    <row r="106" spans="2:14" x14ac:dyDescent="0.25">
      <c r="B106" t="s">
        <v>129</v>
      </c>
    </row>
    <row r="107" spans="2:14" x14ac:dyDescent="0.25">
      <c r="B107" t="s">
        <v>130</v>
      </c>
    </row>
    <row r="108" spans="2:14" x14ac:dyDescent="0.25">
      <c r="B108" t="s">
        <v>131</v>
      </c>
    </row>
    <row r="109" spans="2:14" x14ac:dyDescent="0.25">
      <c r="B109" t="s">
        <v>132</v>
      </c>
    </row>
    <row r="110" spans="2:14" x14ac:dyDescent="0.25">
      <c r="B110" t="s">
        <v>135</v>
      </c>
    </row>
    <row r="112" spans="2:14" x14ac:dyDescent="0.25">
      <c r="B112" s="9" t="s">
        <v>136</v>
      </c>
      <c r="L112" s="13">
        <f>SUM(J113:J119)</f>
        <v>12402</v>
      </c>
      <c r="N112" s="16" t="s">
        <v>177</v>
      </c>
    </row>
    <row r="113" spans="2:14" x14ac:dyDescent="0.25">
      <c r="B113" t="s">
        <v>139</v>
      </c>
      <c r="H113" s="10">
        <v>4500</v>
      </c>
      <c r="I113" s="11">
        <v>0.17</v>
      </c>
      <c r="J113" s="10">
        <f t="shared" ref="J113:J118" si="16">H113+(H113*I113)</f>
        <v>5265</v>
      </c>
    </row>
    <row r="114" spans="2:14" x14ac:dyDescent="0.25">
      <c r="B114" t="s">
        <v>141</v>
      </c>
      <c r="H114" s="10">
        <v>1000</v>
      </c>
      <c r="I114" s="11">
        <v>0.17</v>
      </c>
      <c r="J114" s="10">
        <f t="shared" si="16"/>
        <v>1170</v>
      </c>
    </row>
    <row r="115" spans="2:14" x14ac:dyDescent="0.25">
      <c r="B115" t="s">
        <v>140</v>
      </c>
      <c r="H115" s="10">
        <v>1500</v>
      </c>
      <c r="I115" s="11">
        <v>0.17</v>
      </c>
      <c r="J115" s="10">
        <f t="shared" si="16"/>
        <v>1755</v>
      </c>
    </row>
    <row r="116" spans="2:14" x14ac:dyDescent="0.25">
      <c r="B116" t="s">
        <v>142</v>
      </c>
      <c r="H116" s="10">
        <v>2400</v>
      </c>
      <c r="I116" s="11">
        <v>0.17</v>
      </c>
      <c r="J116" s="10">
        <f t="shared" si="16"/>
        <v>2808</v>
      </c>
    </row>
    <row r="117" spans="2:14" x14ac:dyDescent="0.25">
      <c r="B117" t="s">
        <v>143</v>
      </c>
      <c r="H117" s="10">
        <v>600</v>
      </c>
      <c r="I117" s="11">
        <v>0.17</v>
      </c>
      <c r="J117" s="10">
        <f t="shared" si="16"/>
        <v>702</v>
      </c>
    </row>
    <row r="118" spans="2:14" x14ac:dyDescent="0.25">
      <c r="B118" t="s">
        <v>144</v>
      </c>
      <c r="H118" s="10">
        <v>600</v>
      </c>
      <c r="I118" s="11">
        <v>0.17</v>
      </c>
      <c r="J118" s="10">
        <f t="shared" si="16"/>
        <v>702</v>
      </c>
    </row>
    <row r="119" spans="2:14" x14ac:dyDescent="0.25">
      <c r="B119" s="14" t="s">
        <v>137</v>
      </c>
    </row>
    <row r="120" spans="2:14" x14ac:dyDescent="0.25">
      <c r="B120" s="14" t="s">
        <v>138</v>
      </c>
    </row>
    <row r="122" spans="2:14" x14ac:dyDescent="0.25">
      <c r="B122" s="9" t="s">
        <v>34</v>
      </c>
      <c r="H122" s="10">
        <v>73000</v>
      </c>
      <c r="I122" s="11">
        <v>0.17</v>
      </c>
      <c r="J122" s="10">
        <f t="shared" ref="J122" si="17">H122+(H122*I122)</f>
        <v>85410</v>
      </c>
      <c r="L122" s="13">
        <f>SUM(J122:J128)</f>
        <v>95940</v>
      </c>
      <c r="N122" s="16" t="s">
        <v>179</v>
      </c>
    </row>
    <row r="123" spans="2:14" x14ac:dyDescent="0.25">
      <c r="B123" t="s">
        <v>146</v>
      </c>
      <c r="N123" s="16" t="s">
        <v>180</v>
      </c>
    </row>
    <row r="124" spans="2:14" x14ac:dyDescent="0.25">
      <c r="B124" t="s">
        <v>147</v>
      </c>
    </row>
    <row r="125" spans="2:14" x14ac:dyDescent="0.25">
      <c r="B125" t="s">
        <v>148</v>
      </c>
    </row>
    <row r="126" spans="2:14" x14ac:dyDescent="0.25">
      <c r="B126" t="s">
        <v>149</v>
      </c>
    </row>
    <row r="127" spans="2:14" x14ac:dyDescent="0.25">
      <c r="B127" t="s">
        <v>154</v>
      </c>
      <c r="H127" s="10">
        <v>3500</v>
      </c>
      <c r="I127" s="11">
        <v>0.17</v>
      </c>
      <c r="J127" s="10">
        <f t="shared" ref="J127:J128" si="18">H127+(H127*I127)</f>
        <v>4095</v>
      </c>
    </row>
    <row r="128" spans="2:14" x14ac:dyDescent="0.25">
      <c r="B128" s="5" t="s">
        <v>153</v>
      </c>
      <c r="H128" s="10">
        <v>5500</v>
      </c>
      <c r="I128" s="11">
        <v>0.17</v>
      </c>
      <c r="J128" s="10">
        <f t="shared" si="18"/>
        <v>6435</v>
      </c>
    </row>
    <row r="129" spans="2:12" x14ac:dyDescent="0.25">
      <c r="B129" s="5" t="s">
        <v>178</v>
      </c>
      <c r="H129" s="10"/>
      <c r="I129" s="11"/>
      <c r="J129" s="10"/>
    </row>
    <row r="130" spans="2:12" x14ac:dyDescent="0.25">
      <c r="B130" s="14" t="s">
        <v>150</v>
      </c>
    </row>
    <row r="131" spans="2:12" x14ac:dyDescent="0.25">
      <c r="B131" s="14" t="s">
        <v>151</v>
      </c>
    </row>
    <row r="132" spans="2:12" x14ac:dyDescent="0.25">
      <c r="B132" s="14" t="s">
        <v>152</v>
      </c>
    </row>
    <row r="134" spans="2:12" x14ac:dyDescent="0.25">
      <c r="B134" s="14" t="s">
        <v>170</v>
      </c>
      <c r="L134" s="24">
        <f>-20825/2</f>
        <v>-10412.5</v>
      </c>
    </row>
    <row r="136" spans="2:12" x14ac:dyDescent="0.25">
      <c r="K136" s="21" t="s">
        <v>156</v>
      </c>
      <c r="L136" s="20">
        <f>SUM(L7:L134)</f>
        <v>793493.67999999993</v>
      </c>
    </row>
    <row r="137" spans="2:12" x14ac:dyDescent="0.25">
      <c r="K137" s="21" t="s">
        <v>157</v>
      </c>
      <c r="L137" s="20">
        <f>L136/100*25</f>
        <v>198373.41999999998</v>
      </c>
    </row>
    <row r="138" spans="2:12" ht="15.75" thickBot="1" x14ac:dyDescent="0.3">
      <c r="K138" s="22" t="s">
        <v>158</v>
      </c>
      <c r="L138" s="23">
        <f>SUM(L136:L137)</f>
        <v>991867.09999999986</v>
      </c>
    </row>
    <row r="139" spans="2:1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DFD4-9941-4040-A555-28DA99678B4F}">
  <dimension ref="B3:N153"/>
  <sheetViews>
    <sheetView zoomScale="80" zoomScaleNormal="80" workbookViewId="0">
      <selection activeCell="O32" sqref="O32"/>
    </sheetView>
  </sheetViews>
  <sheetFormatPr defaultRowHeight="15" x14ac:dyDescent="0.25"/>
  <cols>
    <col min="2" max="2" width="73" customWidth="1"/>
    <col min="3" max="3" width="3" customWidth="1"/>
    <col min="5" max="5" width="12.42578125" customWidth="1"/>
    <col min="11" max="11" width="2.42578125" customWidth="1"/>
    <col min="12" max="12" width="12" style="20" bestFit="1" customWidth="1"/>
    <col min="13" max="13" width="3.140625" customWidth="1"/>
    <col min="14" max="14" width="29" customWidth="1"/>
  </cols>
  <sheetData>
    <row r="3" spans="2:14" ht="24.75" thickBot="1" x14ac:dyDescent="0.45">
      <c r="B3" s="15" t="s">
        <v>29</v>
      </c>
      <c r="D3" s="1"/>
      <c r="E3" s="1"/>
      <c r="F3" s="1"/>
      <c r="G3" s="2"/>
      <c r="H3" s="2"/>
      <c r="I3" s="3"/>
      <c r="J3" s="2"/>
      <c r="L3" s="4"/>
    </row>
    <row r="4" spans="2:14" ht="15.75" thickBot="1" x14ac:dyDescent="0.3">
      <c r="B4" s="5" t="s">
        <v>0</v>
      </c>
      <c r="D4" s="6" t="s">
        <v>1</v>
      </c>
      <c r="E4" s="6" t="s">
        <v>2</v>
      </c>
      <c r="F4" s="6" t="s">
        <v>3</v>
      </c>
      <c r="G4" s="7" t="s">
        <v>4</v>
      </c>
      <c r="H4" s="7" t="s">
        <v>5</v>
      </c>
      <c r="I4" s="8" t="s">
        <v>6</v>
      </c>
      <c r="J4" s="7" t="s">
        <v>7</v>
      </c>
      <c r="L4" s="7" t="s">
        <v>7</v>
      </c>
    </row>
    <row r="6" spans="2:14" x14ac:dyDescent="0.25">
      <c r="B6" s="9" t="s">
        <v>8</v>
      </c>
      <c r="E6" s="10"/>
      <c r="F6" s="10"/>
      <c r="G6" s="10"/>
      <c r="H6" s="10"/>
      <c r="I6" s="11"/>
      <c r="J6" s="12"/>
      <c r="K6" s="12"/>
      <c r="L6" s="10"/>
    </row>
    <row r="7" spans="2:14" x14ac:dyDescent="0.25">
      <c r="B7" t="s">
        <v>9</v>
      </c>
      <c r="D7" s="12" t="s">
        <v>10</v>
      </c>
      <c r="E7" s="10"/>
      <c r="F7" s="10"/>
      <c r="G7" s="10"/>
      <c r="H7" s="10">
        <v>12000</v>
      </c>
      <c r="I7" s="11"/>
      <c r="J7" s="10">
        <f>H7+(H7*I7)</f>
        <v>12000</v>
      </c>
      <c r="K7" s="12"/>
      <c r="L7" s="13">
        <f>SUM(J7:J13)</f>
        <v>70284</v>
      </c>
    </row>
    <row r="8" spans="2:14" x14ac:dyDescent="0.25">
      <c r="B8" t="s">
        <v>13</v>
      </c>
      <c r="D8" s="12" t="s">
        <v>10</v>
      </c>
      <c r="E8" s="10"/>
      <c r="F8" s="10"/>
      <c r="G8" s="10"/>
      <c r="H8" s="10">
        <v>12000</v>
      </c>
      <c r="I8" s="11">
        <v>0.17</v>
      </c>
      <c r="J8" s="10">
        <f t="shared" ref="J8:J10" si="0">H8+(H8*I8)</f>
        <v>14040</v>
      </c>
      <c r="K8" s="12"/>
      <c r="L8" s="10"/>
    </row>
    <row r="9" spans="2:14" x14ac:dyDescent="0.25">
      <c r="B9" t="s">
        <v>11</v>
      </c>
      <c r="D9" s="12" t="s">
        <v>10</v>
      </c>
      <c r="E9" s="10"/>
      <c r="F9" s="10"/>
      <c r="G9" s="10"/>
      <c r="H9" s="10">
        <v>2000</v>
      </c>
      <c r="I9" s="11"/>
      <c r="J9" s="10">
        <f t="shared" si="0"/>
        <v>2000</v>
      </c>
      <c r="K9" s="12"/>
      <c r="L9" s="13"/>
    </row>
    <row r="10" spans="2:14" x14ac:dyDescent="0.25">
      <c r="B10" t="s">
        <v>14</v>
      </c>
      <c r="D10" s="12" t="s">
        <v>10</v>
      </c>
      <c r="E10" s="10"/>
      <c r="F10" s="10"/>
      <c r="G10" s="10"/>
      <c r="H10" s="10">
        <v>3200</v>
      </c>
      <c r="I10" s="11">
        <v>0.17</v>
      </c>
      <c r="J10" s="10">
        <f t="shared" si="0"/>
        <v>3744</v>
      </c>
    </row>
    <row r="11" spans="2:14" x14ac:dyDescent="0.25">
      <c r="B11" t="s">
        <v>31</v>
      </c>
      <c r="D11" s="12" t="s">
        <v>28</v>
      </c>
      <c r="E11" s="10"/>
      <c r="F11" s="10"/>
      <c r="G11" s="10"/>
      <c r="H11" s="10">
        <v>20000</v>
      </c>
      <c r="I11" s="11">
        <v>0.1</v>
      </c>
      <c r="J11" s="10">
        <f t="shared" ref="J11" si="1">H11+(H11*I11)</f>
        <v>22000</v>
      </c>
      <c r="N11" s="16" t="s">
        <v>32</v>
      </c>
    </row>
    <row r="12" spans="2:14" x14ac:dyDescent="0.25">
      <c r="B12" t="s">
        <v>30</v>
      </c>
      <c r="D12" s="12" t="s">
        <v>28</v>
      </c>
      <c r="E12" s="10"/>
      <c r="F12" s="10"/>
      <c r="G12" s="10"/>
      <c r="H12" s="10">
        <v>15000</v>
      </c>
      <c r="I12" s="11">
        <v>0.1</v>
      </c>
      <c r="J12" s="10">
        <f t="shared" ref="J12" si="2">H12+(H12*I12)</f>
        <v>16500</v>
      </c>
      <c r="N12" s="16" t="s">
        <v>32</v>
      </c>
    </row>
    <row r="13" spans="2:14" x14ac:dyDescent="0.25">
      <c r="B13" s="14" t="s">
        <v>12</v>
      </c>
      <c r="D13" s="12"/>
      <c r="E13" s="10"/>
      <c r="F13" s="10"/>
      <c r="G13" s="10"/>
      <c r="H13" s="10"/>
      <c r="I13" s="11"/>
      <c r="J13" s="10"/>
    </row>
    <row r="14" spans="2:14" x14ac:dyDescent="0.25">
      <c r="B14" s="14" t="s">
        <v>15</v>
      </c>
    </row>
    <row r="16" spans="2:14" x14ac:dyDescent="0.25">
      <c r="B16" s="9" t="s">
        <v>16</v>
      </c>
      <c r="E16" s="10"/>
      <c r="F16" s="10"/>
      <c r="G16" s="10"/>
      <c r="H16" s="10"/>
      <c r="I16" s="12"/>
      <c r="L16" s="13">
        <f>SUM(J17:J28)</f>
        <v>65575</v>
      </c>
    </row>
    <row r="17" spans="2:12" x14ac:dyDescent="0.25">
      <c r="B17" t="s">
        <v>17</v>
      </c>
      <c r="D17" s="12" t="s">
        <v>10</v>
      </c>
      <c r="E17" s="10"/>
      <c r="F17" s="10"/>
      <c r="G17" s="10"/>
      <c r="H17" s="10">
        <v>2000</v>
      </c>
      <c r="I17" s="12"/>
      <c r="J17" s="10">
        <f t="shared" ref="J17:J19" si="3">H17+(H17*I17)</f>
        <v>2000</v>
      </c>
    </row>
    <row r="18" spans="2:12" x14ac:dyDescent="0.25">
      <c r="B18" t="s">
        <v>18</v>
      </c>
      <c r="D18" s="12" t="s">
        <v>10</v>
      </c>
      <c r="E18" s="10">
        <v>15</v>
      </c>
      <c r="F18" s="10">
        <v>585</v>
      </c>
      <c r="G18" s="10">
        <v>900</v>
      </c>
      <c r="H18" s="10">
        <f>(E18*F18)+G18</f>
        <v>9675</v>
      </c>
      <c r="I18" s="12"/>
      <c r="J18" s="10">
        <f t="shared" si="3"/>
        <v>9675</v>
      </c>
    </row>
    <row r="19" spans="2:12" x14ac:dyDescent="0.25">
      <c r="B19" t="s">
        <v>27</v>
      </c>
      <c r="D19" s="12" t="s">
        <v>10</v>
      </c>
      <c r="E19" s="10">
        <v>15</v>
      </c>
      <c r="F19" s="10">
        <v>585</v>
      </c>
      <c r="G19" s="10">
        <v>3000</v>
      </c>
      <c r="H19" s="10">
        <f>(E19*F19)+G19</f>
        <v>11775</v>
      </c>
      <c r="I19" s="12"/>
      <c r="J19" s="10">
        <f t="shared" si="3"/>
        <v>11775</v>
      </c>
    </row>
    <row r="20" spans="2:12" x14ac:dyDescent="0.25">
      <c r="B20" t="s">
        <v>19</v>
      </c>
      <c r="D20" s="12" t="s">
        <v>10</v>
      </c>
      <c r="E20" s="10">
        <v>4</v>
      </c>
      <c r="F20" s="10">
        <v>585</v>
      </c>
      <c r="G20" s="10"/>
      <c r="H20" s="10">
        <f>(E20*F20)+G20</f>
        <v>2340</v>
      </c>
      <c r="I20" s="12"/>
      <c r="J20" s="10">
        <f>H20+(H20*I20)</f>
        <v>2340</v>
      </c>
    </row>
    <row r="21" spans="2:12" x14ac:dyDescent="0.25">
      <c r="B21" t="s">
        <v>20</v>
      </c>
      <c r="D21" s="12" t="s">
        <v>10</v>
      </c>
      <c r="E21" s="10"/>
      <c r="F21" s="10"/>
      <c r="G21" s="10"/>
      <c r="H21" s="10">
        <v>6500</v>
      </c>
      <c r="I21" s="11">
        <v>0.17</v>
      </c>
      <c r="J21" s="10">
        <f t="shared" ref="J21:J28" si="4">H21+(H21*I21)</f>
        <v>7605</v>
      </c>
    </row>
    <row r="22" spans="2:12" x14ac:dyDescent="0.25">
      <c r="B22" t="s">
        <v>21</v>
      </c>
      <c r="D22" s="12" t="s">
        <v>10</v>
      </c>
      <c r="E22" s="10">
        <v>4</v>
      </c>
      <c r="F22" s="10">
        <v>550</v>
      </c>
      <c r="G22" s="10"/>
      <c r="H22" s="10">
        <f>(E22*F22)+G22</f>
        <v>2200</v>
      </c>
      <c r="I22" s="12"/>
      <c r="J22" s="10">
        <f t="shared" si="4"/>
        <v>2200</v>
      </c>
    </row>
    <row r="23" spans="2:12" x14ac:dyDescent="0.25">
      <c r="B23" t="s">
        <v>22</v>
      </c>
      <c r="D23" s="12" t="s">
        <v>10</v>
      </c>
      <c r="E23" s="10">
        <v>15</v>
      </c>
      <c r="F23" s="10">
        <v>550</v>
      </c>
      <c r="G23" s="10"/>
      <c r="H23" s="10">
        <f>(E23*F23)+G23</f>
        <v>8250</v>
      </c>
      <c r="I23" s="12"/>
      <c r="J23" s="10">
        <f t="shared" si="4"/>
        <v>8250</v>
      </c>
    </row>
    <row r="24" spans="2:12" x14ac:dyDescent="0.25">
      <c r="B24" t="s">
        <v>23</v>
      </c>
      <c r="D24" s="12" t="s">
        <v>10</v>
      </c>
      <c r="E24" s="10">
        <v>6</v>
      </c>
      <c r="F24" s="10">
        <v>550</v>
      </c>
      <c r="G24" s="10">
        <v>800</v>
      </c>
      <c r="H24" s="10">
        <f>(E24*F24)+G24</f>
        <v>4100</v>
      </c>
      <c r="I24" s="12"/>
      <c r="J24" s="10">
        <f t="shared" si="4"/>
        <v>4100</v>
      </c>
    </row>
    <row r="25" spans="2:12" x14ac:dyDescent="0.25">
      <c r="B25" t="s">
        <v>24</v>
      </c>
      <c r="D25" s="12" t="s">
        <v>10</v>
      </c>
      <c r="E25" s="10">
        <v>10</v>
      </c>
      <c r="F25" s="10">
        <v>550</v>
      </c>
      <c r="G25" s="10">
        <v>1500</v>
      </c>
      <c r="H25" s="10">
        <f>(E25*F25)+G25</f>
        <v>7000</v>
      </c>
      <c r="I25" s="12"/>
      <c r="J25" s="10">
        <f t="shared" si="4"/>
        <v>7000</v>
      </c>
    </row>
    <row r="26" spans="2:12" x14ac:dyDescent="0.25">
      <c r="B26" t="s">
        <v>25</v>
      </c>
      <c r="D26" s="12" t="s">
        <v>10</v>
      </c>
      <c r="E26" s="10"/>
      <c r="F26" s="10"/>
      <c r="G26" s="10"/>
      <c r="H26" s="10">
        <v>4000</v>
      </c>
      <c r="I26" s="12"/>
      <c r="J26" s="10">
        <f t="shared" si="4"/>
        <v>4000</v>
      </c>
    </row>
    <row r="27" spans="2:12" x14ac:dyDescent="0.25">
      <c r="B27" t="s">
        <v>26</v>
      </c>
      <c r="D27" s="12" t="s">
        <v>10</v>
      </c>
      <c r="E27" s="10">
        <v>3</v>
      </c>
      <c r="F27" s="10">
        <v>550</v>
      </c>
      <c r="G27" s="10">
        <v>300</v>
      </c>
      <c r="H27" s="10">
        <f>(E27*F27)+G27</f>
        <v>1950</v>
      </c>
      <c r="I27" s="12"/>
      <c r="J27" s="10">
        <f t="shared" si="4"/>
        <v>1950</v>
      </c>
    </row>
    <row r="28" spans="2:12" x14ac:dyDescent="0.25">
      <c r="B28" t="s">
        <v>33</v>
      </c>
      <c r="D28" s="12" t="s">
        <v>34</v>
      </c>
      <c r="E28" s="10"/>
      <c r="F28" s="10"/>
      <c r="G28" s="10"/>
      <c r="H28" s="10">
        <v>4000</v>
      </c>
      <c r="I28" s="11">
        <v>0.17</v>
      </c>
      <c r="J28" s="10">
        <f t="shared" si="4"/>
        <v>4680</v>
      </c>
    </row>
    <row r="30" spans="2:12" x14ac:dyDescent="0.25">
      <c r="B30" s="9" t="s">
        <v>40</v>
      </c>
      <c r="E30" s="10"/>
      <c r="F30" s="10"/>
      <c r="G30" s="10"/>
      <c r="H30" s="10"/>
      <c r="I30" s="12"/>
      <c r="L30" s="13">
        <f>SUM(J31:J37)</f>
        <v>43450</v>
      </c>
    </row>
    <row r="31" spans="2:12" x14ac:dyDescent="0.25">
      <c r="B31" t="s">
        <v>35</v>
      </c>
      <c r="D31" s="12" t="s">
        <v>10</v>
      </c>
      <c r="E31" s="10">
        <v>15</v>
      </c>
      <c r="F31" s="10">
        <v>550</v>
      </c>
      <c r="G31" s="10"/>
      <c r="H31" s="10">
        <f t="shared" ref="H31:H36" si="5">(E31*F31)+G31</f>
        <v>8250</v>
      </c>
      <c r="I31" s="12"/>
      <c r="J31" s="10">
        <f t="shared" ref="J31:J32" si="6">H31+(H31*I31)</f>
        <v>8250</v>
      </c>
    </row>
    <row r="32" spans="2:12" x14ac:dyDescent="0.25">
      <c r="B32" t="s">
        <v>36</v>
      </c>
      <c r="D32" s="12" t="s">
        <v>10</v>
      </c>
      <c r="E32" s="10">
        <v>8</v>
      </c>
      <c r="F32" s="10">
        <v>550</v>
      </c>
      <c r="G32" s="10"/>
      <c r="H32" s="10">
        <f t="shared" si="5"/>
        <v>4400</v>
      </c>
      <c r="I32" s="12"/>
      <c r="J32" s="10">
        <f t="shared" si="6"/>
        <v>4400</v>
      </c>
    </row>
    <row r="33" spans="2:14" x14ac:dyDescent="0.25">
      <c r="B33" t="s">
        <v>38</v>
      </c>
      <c r="D33" s="12" t="s">
        <v>10</v>
      </c>
      <c r="E33" s="10">
        <v>10</v>
      </c>
      <c r="F33" s="10">
        <v>550</v>
      </c>
      <c r="G33" s="10"/>
      <c r="H33" s="10">
        <f t="shared" si="5"/>
        <v>5500</v>
      </c>
      <c r="I33" s="12"/>
      <c r="J33" s="10">
        <f t="shared" ref="J33:J34" si="7">H33+(H33*I33)</f>
        <v>5500</v>
      </c>
    </row>
    <row r="34" spans="2:14" x14ac:dyDescent="0.25">
      <c r="B34" t="s">
        <v>37</v>
      </c>
      <c r="D34" s="12" t="s">
        <v>10</v>
      </c>
      <c r="E34" s="10">
        <v>15</v>
      </c>
      <c r="F34" s="10">
        <v>550</v>
      </c>
      <c r="G34" s="10"/>
      <c r="H34" s="10">
        <f t="shared" si="5"/>
        <v>8250</v>
      </c>
      <c r="I34" s="12"/>
      <c r="J34" s="10">
        <f t="shared" si="7"/>
        <v>8250</v>
      </c>
    </row>
    <row r="35" spans="2:14" x14ac:dyDescent="0.25">
      <c r="B35" t="s">
        <v>39</v>
      </c>
      <c r="D35" s="12" t="s">
        <v>10</v>
      </c>
      <c r="E35" s="10">
        <v>12</v>
      </c>
      <c r="F35" s="10">
        <v>550</v>
      </c>
      <c r="G35" s="10"/>
      <c r="H35" s="10">
        <f t="shared" si="5"/>
        <v>6600</v>
      </c>
      <c r="I35" s="12"/>
      <c r="J35" s="10">
        <f t="shared" ref="J35" si="8">H35+(H35*I35)</f>
        <v>6600</v>
      </c>
    </row>
    <row r="36" spans="2:14" x14ac:dyDescent="0.25">
      <c r="B36" t="s">
        <v>41</v>
      </c>
      <c r="D36" s="12" t="s">
        <v>10</v>
      </c>
      <c r="E36" s="10">
        <v>4</v>
      </c>
      <c r="F36" s="10">
        <v>550</v>
      </c>
      <c r="G36" s="10"/>
      <c r="H36" s="10">
        <f t="shared" si="5"/>
        <v>2200</v>
      </c>
      <c r="I36" s="12"/>
      <c r="J36" s="10">
        <f t="shared" ref="J36" si="9">H36+(H36*I36)</f>
        <v>2200</v>
      </c>
    </row>
    <row r="37" spans="2:14" x14ac:dyDescent="0.25">
      <c r="B37" t="s">
        <v>64</v>
      </c>
      <c r="D37" s="12" t="s">
        <v>10</v>
      </c>
      <c r="E37" s="10">
        <v>15</v>
      </c>
      <c r="F37" s="10">
        <v>550</v>
      </c>
      <c r="G37" s="10"/>
      <c r="H37" s="10">
        <f t="shared" ref="H37" si="10">(E37*F37)+G37</f>
        <v>8250</v>
      </c>
      <c r="I37" s="12"/>
      <c r="J37" s="10">
        <f t="shared" ref="J37" si="11">H37+(H37*I37)</f>
        <v>8250</v>
      </c>
    </row>
    <row r="39" spans="2:14" x14ac:dyDescent="0.25">
      <c r="B39" s="9" t="s">
        <v>42</v>
      </c>
      <c r="E39" s="10"/>
      <c r="F39" s="10"/>
      <c r="G39" s="10"/>
      <c r="H39" s="10"/>
      <c r="I39" s="12"/>
      <c r="L39" s="13">
        <f>SUM(J40:J46)</f>
        <v>52650</v>
      </c>
    </row>
    <row r="40" spans="2:14" x14ac:dyDescent="0.25">
      <c r="B40" t="s">
        <v>44</v>
      </c>
      <c r="D40" s="12" t="s">
        <v>43</v>
      </c>
      <c r="H40" s="10">
        <v>45000</v>
      </c>
      <c r="I40" s="11">
        <v>0.17</v>
      </c>
      <c r="J40" s="10">
        <f t="shared" ref="J40" si="12">H40+(H40*I40)</f>
        <v>52650</v>
      </c>
      <c r="N40" s="17" t="s">
        <v>49</v>
      </c>
    </row>
    <row r="41" spans="2:14" x14ac:dyDescent="0.25">
      <c r="B41" t="s">
        <v>73</v>
      </c>
      <c r="D41" s="12" t="s">
        <v>43</v>
      </c>
      <c r="N41" s="17" t="s">
        <v>49</v>
      </c>
    </row>
    <row r="42" spans="2:14" x14ac:dyDescent="0.25">
      <c r="B42" t="s">
        <v>70</v>
      </c>
      <c r="D42" s="12" t="s">
        <v>43</v>
      </c>
      <c r="N42" s="17" t="s">
        <v>49</v>
      </c>
    </row>
    <row r="43" spans="2:14" x14ac:dyDescent="0.25">
      <c r="B43" t="s">
        <v>45</v>
      </c>
      <c r="D43" s="12" t="s">
        <v>43</v>
      </c>
      <c r="N43" s="17" t="s">
        <v>49</v>
      </c>
    </row>
    <row r="44" spans="2:14" x14ac:dyDescent="0.25">
      <c r="B44" t="s">
        <v>46</v>
      </c>
      <c r="D44" s="12" t="s">
        <v>43</v>
      </c>
      <c r="N44" s="17" t="s">
        <v>49</v>
      </c>
    </row>
    <row r="45" spans="2:14" x14ac:dyDescent="0.25">
      <c r="B45" t="s">
        <v>48</v>
      </c>
      <c r="D45" s="12" t="s">
        <v>43</v>
      </c>
      <c r="N45" s="17" t="s">
        <v>49</v>
      </c>
    </row>
    <row r="46" spans="2:14" x14ac:dyDescent="0.25">
      <c r="B46" t="s">
        <v>47</v>
      </c>
      <c r="D46" s="12" t="s">
        <v>43</v>
      </c>
      <c r="N46" s="17" t="s">
        <v>49</v>
      </c>
    </row>
    <row r="47" spans="2:14" x14ac:dyDescent="0.25">
      <c r="B47" t="s">
        <v>51</v>
      </c>
      <c r="D47" s="12" t="s">
        <v>43</v>
      </c>
      <c r="N47" s="17" t="s">
        <v>49</v>
      </c>
    </row>
    <row r="49" spans="2:14" x14ac:dyDescent="0.25">
      <c r="B49" s="9" t="s">
        <v>50</v>
      </c>
      <c r="L49" s="13">
        <f>SUM(J50:J63)</f>
        <v>77040</v>
      </c>
      <c r="N49" s="17" t="s">
        <v>86</v>
      </c>
    </row>
    <row r="50" spans="2:14" x14ac:dyDescent="0.25">
      <c r="B50" t="s">
        <v>52</v>
      </c>
      <c r="D50" s="12" t="s">
        <v>10</v>
      </c>
      <c r="E50" s="10">
        <v>15</v>
      </c>
      <c r="F50" s="10">
        <v>585</v>
      </c>
      <c r="G50" s="10">
        <f>27*100</f>
        <v>2700</v>
      </c>
      <c r="H50" s="10">
        <f>(E50*F50)+G50</f>
        <v>11475</v>
      </c>
      <c r="I50" s="12"/>
      <c r="J50" s="10">
        <f t="shared" ref="J50" si="13">H50+(H50*I50)</f>
        <v>11475</v>
      </c>
    </row>
    <row r="51" spans="2:14" x14ac:dyDescent="0.25">
      <c r="B51" t="s">
        <v>74</v>
      </c>
      <c r="D51" s="12" t="s">
        <v>10</v>
      </c>
      <c r="E51" s="10">
        <v>5</v>
      </c>
      <c r="F51" s="10">
        <v>585</v>
      </c>
      <c r="G51" s="10"/>
      <c r="H51" s="10">
        <f t="shared" ref="H51:H63" si="14">(E51*F51)+G51</f>
        <v>2925</v>
      </c>
      <c r="I51" s="12"/>
      <c r="J51" s="10">
        <f t="shared" ref="J51:J63" si="15">H51+(H51*I51)</f>
        <v>2925</v>
      </c>
    </row>
    <row r="52" spans="2:14" x14ac:dyDescent="0.25">
      <c r="B52" t="s">
        <v>53</v>
      </c>
      <c r="D52" s="12" t="s">
        <v>10</v>
      </c>
      <c r="E52" s="10">
        <v>2</v>
      </c>
      <c r="F52" s="10">
        <v>585</v>
      </c>
      <c r="G52" s="10">
        <v>200</v>
      </c>
      <c r="H52" s="10">
        <f t="shared" si="14"/>
        <v>1370</v>
      </c>
      <c r="I52" s="12"/>
      <c r="J52" s="10">
        <f t="shared" si="15"/>
        <v>1370</v>
      </c>
    </row>
    <row r="53" spans="2:14" x14ac:dyDescent="0.25">
      <c r="B53" t="s">
        <v>54</v>
      </c>
      <c r="D53" s="12" t="s">
        <v>10</v>
      </c>
      <c r="E53" s="10">
        <v>3</v>
      </c>
      <c r="F53" s="10">
        <v>585</v>
      </c>
      <c r="G53" s="10">
        <v>500</v>
      </c>
      <c r="H53" s="10">
        <f t="shared" si="14"/>
        <v>2255</v>
      </c>
      <c r="I53" s="12"/>
      <c r="J53" s="10">
        <f t="shared" si="15"/>
        <v>2255</v>
      </c>
    </row>
    <row r="54" spans="2:14" x14ac:dyDescent="0.25">
      <c r="B54" t="s">
        <v>55</v>
      </c>
      <c r="D54" s="12" t="s">
        <v>10</v>
      </c>
      <c r="E54" s="10">
        <v>21</v>
      </c>
      <c r="F54" s="10">
        <v>585</v>
      </c>
      <c r="G54" s="10">
        <v>1300</v>
      </c>
      <c r="H54" s="10">
        <f t="shared" si="14"/>
        <v>13585</v>
      </c>
      <c r="I54" s="12"/>
      <c r="J54" s="10">
        <f t="shared" si="15"/>
        <v>13585</v>
      </c>
    </row>
    <row r="55" spans="2:14" x14ac:dyDescent="0.25">
      <c r="B55" t="s">
        <v>56</v>
      </c>
      <c r="D55" s="12" t="s">
        <v>10</v>
      </c>
      <c r="E55" s="10">
        <v>8</v>
      </c>
      <c r="F55" s="10">
        <v>585</v>
      </c>
      <c r="G55" s="10">
        <v>700</v>
      </c>
      <c r="H55" s="10">
        <f t="shared" si="14"/>
        <v>5380</v>
      </c>
      <c r="I55" s="12"/>
      <c r="J55" s="10">
        <f t="shared" si="15"/>
        <v>5380</v>
      </c>
    </row>
    <row r="56" spans="2:14" x14ac:dyDescent="0.25">
      <c r="B56" t="s">
        <v>65</v>
      </c>
      <c r="D56" s="12" t="s">
        <v>10</v>
      </c>
      <c r="E56" s="10">
        <v>6</v>
      </c>
      <c r="F56" s="10">
        <v>585</v>
      </c>
      <c r="G56" s="10">
        <v>900</v>
      </c>
      <c r="H56" s="10">
        <f t="shared" si="14"/>
        <v>4410</v>
      </c>
      <c r="I56" s="12"/>
      <c r="J56" s="10">
        <f t="shared" si="15"/>
        <v>4410</v>
      </c>
    </row>
    <row r="57" spans="2:14" x14ac:dyDescent="0.25">
      <c r="B57" t="s">
        <v>100</v>
      </c>
      <c r="D57" s="12" t="s">
        <v>10</v>
      </c>
      <c r="E57" s="10">
        <v>5</v>
      </c>
      <c r="F57" s="10">
        <v>585</v>
      </c>
      <c r="G57" s="10">
        <v>500</v>
      </c>
      <c r="H57" s="10">
        <f t="shared" si="14"/>
        <v>3425</v>
      </c>
      <c r="I57" s="12"/>
      <c r="J57" s="10">
        <f t="shared" si="15"/>
        <v>3425</v>
      </c>
    </row>
    <row r="58" spans="2:14" x14ac:dyDescent="0.25">
      <c r="B58" t="s">
        <v>75</v>
      </c>
      <c r="D58" s="12" t="s">
        <v>10</v>
      </c>
      <c r="E58" s="10">
        <v>15</v>
      </c>
      <c r="F58" s="10">
        <v>585</v>
      </c>
      <c r="G58" s="10">
        <v>1200</v>
      </c>
      <c r="H58" s="10">
        <f t="shared" si="14"/>
        <v>9975</v>
      </c>
      <c r="I58" s="12"/>
      <c r="J58" s="10">
        <f t="shared" si="15"/>
        <v>9975</v>
      </c>
    </row>
    <row r="59" spans="2:14" x14ac:dyDescent="0.25">
      <c r="B59" t="s">
        <v>66</v>
      </c>
      <c r="D59" s="12" t="s">
        <v>10</v>
      </c>
      <c r="E59" s="10">
        <v>8</v>
      </c>
      <c r="F59" s="10">
        <v>585</v>
      </c>
      <c r="G59" s="10">
        <v>750</v>
      </c>
      <c r="H59" s="10">
        <f t="shared" si="14"/>
        <v>5430</v>
      </c>
      <c r="I59" s="12"/>
      <c r="J59" s="10">
        <f t="shared" si="15"/>
        <v>5430</v>
      </c>
    </row>
    <row r="60" spans="2:14" x14ac:dyDescent="0.25">
      <c r="B60" t="s">
        <v>76</v>
      </c>
      <c r="D60" s="12" t="s">
        <v>10</v>
      </c>
      <c r="E60" s="10">
        <v>8</v>
      </c>
      <c r="F60" s="10">
        <v>585</v>
      </c>
      <c r="G60" s="10">
        <v>600</v>
      </c>
      <c r="H60" s="10">
        <f t="shared" si="14"/>
        <v>5280</v>
      </c>
      <c r="I60" s="12"/>
      <c r="J60" s="10">
        <f t="shared" si="15"/>
        <v>5280</v>
      </c>
    </row>
    <row r="61" spans="2:14" x14ac:dyDescent="0.25">
      <c r="B61" t="s">
        <v>77</v>
      </c>
      <c r="D61" s="12" t="s">
        <v>10</v>
      </c>
      <c r="E61" s="10">
        <v>7</v>
      </c>
      <c r="F61" s="10">
        <v>585</v>
      </c>
      <c r="G61" s="10">
        <v>400</v>
      </c>
      <c r="H61" s="10">
        <f t="shared" si="14"/>
        <v>4495</v>
      </c>
      <c r="I61" s="12"/>
      <c r="J61" s="10">
        <f t="shared" si="15"/>
        <v>4495</v>
      </c>
    </row>
    <row r="62" spans="2:14" x14ac:dyDescent="0.25">
      <c r="B62" t="s">
        <v>68</v>
      </c>
      <c r="D62" s="12" t="s">
        <v>10</v>
      </c>
      <c r="E62" s="10">
        <v>4</v>
      </c>
      <c r="F62" s="10">
        <v>585</v>
      </c>
      <c r="G62" s="10">
        <v>300</v>
      </c>
      <c r="H62" s="10">
        <f t="shared" si="14"/>
        <v>2640</v>
      </c>
      <c r="I62" s="12"/>
      <c r="J62" s="10">
        <f t="shared" si="15"/>
        <v>2640</v>
      </c>
    </row>
    <row r="63" spans="2:14" x14ac:dyDescent="0.25">
      <c r="B63" t="s">
        <v>72</v>
      </c>
      <c r="D63" s="12" t="s">
        <v>10</v>
      </c>
      <c r="E63" s="10">
        <v>7</v>
      </c>
      <c r="F63" s="10">
        <v>585</v>
      </c>
      <c r="G63" s="10">
        <v>300</v>
      </c>
      <c r="H63" s="10">
        <f t="shared" si="14"/>
        <v>4395</v>
      </c>
      <c r="I63" s="12"/>
      <c r="J63" s="10">
        <f t="shared" si="15"/>
        <v>4395</v>
      </c>
    </row>
    <row r="64" spans="2:14" x14ac:dyDescent="0.25">
      <c r="B64" s="14" t="s">
        <v>71</v>
      </c>
    </row>
    <row r="66" spans="2:14" x14ac:dyDescent="0.25">
      <c r="B66" s="9" t="s">
        <v>80</v>
      </c>
      <c r="L66" s="13">
        <f>SUM(J67:J79)</f>
        <v>226309.05</v>
      </c>
    </row>
    <row r="67" spans="2:14" x14ac:dyDescent="0.25">
      <c r="B67" t="s">
        <v>78</v>
      </c>
      <c r="D67" s="12" t="s">
        <v>10</v>
      </c>
      <c r="H67" s="10">
        <v>3500</v>
      </c>
      <c r="I67" s="11">
        <v>0.17</v>
      </c>
      <c r="J67" s="10">
        <f t="shared" ref="J67:J70" si="16">H67+(H67*I67)</f>
        <v>4095</v>
      </c>
    </row>
    <row r="68" spans="2:14" x14ac:dyDescent="0.25">
      <c r="B68" t="s">
        <v>69</v>
      </c>
      <c r="D68" s="12" t="s">
        <v>10</v>
      </c>
      <c r="E68" s="10">
        <v>4</v>
      </c>
      <c r="F68" s="10">
        <v>585</v>
      </c>
      <c r="G68" s="10">
        <v>150</v>
      </c>
      <c r="H68" s="10">
        <f>(E68*F68)+G68</f>
        <v>2490</v>
      </c>
      <c r="I68" s="12"/>
      <c r="J68" s="10">
        <f t="shared" si="16"/>
        <v>2490</v>
      </c>
    </row>
    <row r="69" spans="2:14" x14ac:dyDescent="0.25">
      <c r="E69" s="10"/>
    </row>
    <row r="70" spans="2:14" x14ac:dyDescent="0.25">
      <c r="B70" t="s">
        <v>82</v>
      </c>
      <c r="D70" s="12" t="s">
        <v>87</v>
      </c>
      <c r="E70" s="10"/>
      <c r="H70" s="10">
        <v>20000</v>
      </c>
      <c r="I70" s="11">
        <v>0.17</v>
      </c>
      <c r="J70" s="10">
        <f t="shared" si="16"/>
        <v>23400</v>
      </c>
      <c r="N70" s="17" t="s">
        <v>88</v>
      </c>
    </row>
    <row r="71" spans="2:14" x14ac:dyDescent="0.25">
      <c r="B71" t="s">
        <v>79</v>
      </c>
      <c r="D71" s="12" t="s">
        <v>10</v>
      </c>
      <c r="E71" s="10">
        <v>8</v>
      </c>
      <c r="F71" s="10">
        <v>585</v>
      </c>
      <c r="G71" s="10"/>
      <c r="H71" s="10">
        <f>(E71*F71)+G71</f>
        <v>4680</v>
      </c>
      <c r="I71" s="12"/>
      <c r="J71" s="10">
        <f t="shared" ref="J71" si="17">H71+(H71*I71)</f>
        <v>4680</v>
      </c>
    </row>
    <row r="72" spans="2:14" x14ac:dyDescent="0.25">
      <c r="B72" t="s">
        <v>81</v>
      </c>
      <c r="D72" s="12" t="s">
        <v>89</v>
      </c>
      <c r="E72" s="10"/>
      <c r="H72" s="10">
        <v>23063</v>
      </c>
      <c r="I72" s="11">
        <v>0.17</v>
      </c>
      <c r="J72" s="10">
        <f>H72+(H72*I72)</f>
        <v>26983.71</v>
      </c>
      <c r="N72" s="16" t="s">
        <v>94</v>
      </c>
    </row>
    <row r="73" spans="2:14" x14ac:dyDescent="0.25">
      <c r="B73" t="s">
        <v>83</v>
      </c>
      <c r="D73" s="12" t="s">
        <v>89</v>
      </c>
      <c r="E73" s="10"/>
      <c r="H73" s="10">
        <v>45530</v>
      </c>
      <c r="I73" s="11">
        <v>0.17</v>
      </c>
      <c r="J73" s="10">
        <f>H73+(H73*I73)</f>
        <v>53270.1</v>
      </c>
      <c r="N73" s="16" t="s">
        <v>94</v>
      </c>
    </row>
    <row r="74" spans="2:14" x14ac:dyDescent="0.25">
      <c r="B74" t="s">
        <v>95</v>
      </c>
      <c r="D74" s="12" t="s">
        <v>10</v>
      </c>
      <c r="E74" s="10"/>
      <c r="H74" s="10">
        <v>2400</v>
      </c>
      <c r="I74" s="11"/>
      <c r="J74" s="10">
        <f>H74+(H74*I74)</f>
        <v>2400</v>
      </c>
    </row>
    <row r="75" spans="2:14" x14ac:dyDescent="0.25">
      <c r="B75" t="s">
        <v>117</v>
      </c>
      <c r="D75" s="12" t="s">
        <v>10</v>
      </c>
      <c r="E75" s="10">
        <v>30</v>
      </c>
      <c r="F75" s="10">
        <v>585</v>
      </c>
      <c r="G75" s="10">
        <v>1500</v>
      </c>
      <c r="H75" s="10">
        <f>(E75*F75)+G75</f>
        <v>19050</v>
      </c>
      <c r="I75" s="12"/>
      <c r="J75" s="10">
        <f t="shared" ref="J75" si="18">H75+(H75*I75)</f>
        <v>19050</v>
      </c>
    </row>
    <row r="76" spans="2:14" x14ac:dyDescent="0.25">
      <c r="B76" t="s">
        <v>84</v>
      </c>
      <c r="D76" s="12" t="s">
        <v>90</v>
      </c>
      <c r="E76" s="10"/>
      <c r="H76" s="18">
        <v>37800</v>
      </c>
      <c r="I76" s="11">
        <v>0.17</v>
      </c>
      <c r="J76" s="18">
        <f>H76+(H76*I76)</f>
        <v>44226</v>
      </c>
      <c r="N76" s="17" t="s">
        <v>93</v>
      </c>
    </row>
    <row r="77" spans="2:14" x14ac:dyDescent="0.25">
      <c r="B77" t="s">
        <v>85</v>
      </c>
      <c r="D77" s="12" t="s">
        <v>91</v>
      </c>
      <c r="E77" s="10"/>
      <c r="H77" s="18">
        <v>25000</v>
      </c>
      <c r="I77" s="11">
        <v>0.17</v>
      </c>
      <c r="J77" s="18">
        <f>H77+(H77*I77)</f>
        <v>29250</v>
      </c>
      <c r="N77" s="17" t="s">
        <v>92</v>
      </c>
    </row>
    <row r="78" spans="2:14" x14ac:dyDescent="0.25">
      <c r="B78" t="s">
        <v>96</v>
      </c>
      <c r="D78" s="12" t="s">
        <v>89</v>
      </c>
      <c r="E78" s="10"/>
      <c r="H78" s="10">
        <v>14072</v>
      </c>
      <c r="I78" s="11">
        <v>0.17</v>
      </c>
      <c r="J78" s="10">
        <f>H78+(H78*I78)</f>
        <v>16464.240000000002</v>
      </c>
      <c r="N78" s="16" t="s">
        <v>94</v>
      </c>
    </row>
    <row r="79" spans="2:14" x14ac:dyDescent="0.25">
      <c r="H79" s="10"/>
    </row>
    <row r="80" spans="2:14" x14ac:dyDescent="0.25">
      <c r="B80" s="9" t="s">
        <v>57</v>
      </c>
      <c r="H80" s="10"/>
      <c r="L80" s="13">
        <f>SUM(J81:J97)</f>
        <v>94910</v>
      </c>
    </row>
    <row r="81" spans="2:10" x14ac:dyDescent="0.25">
      <c r="B81" t="s">
        <v>58</v>
      </c>
      <c r="D81" s="12" t="s">
        <v>10</v>
      </c>
      <c r="E81" s="10">
        <v>8</v>
      </c>
      <c r="F81" s="10">
        <v>585</v>
      </c>
      <c r="G81" s="10">
        <v>900</v>
      </c>
      <c r="H81" s="10">
        <f>(E81*F81)+G81</f>
        <v>5580</v>
      </c>
      <c r="I81" s="12"/>
      <c r="J81" s="10">
        <f t="shared" ref="J81" si="19">H81+(H81*I81)</f>
        <v>5580</v>
      </c>
    </row>
    <row r="82" spans="2:10" x14ac:dyDescent="0.25">
      <c r="B82" t="s">
        <v>59</v>
      </c>
      <c r="D82" s="12" t="s">
        <v>10</v>
      </c>
      <c r="E82" s="10">
        <v>8</v>
      </c>
      <c r="F82" s="10">
        <v>585</v>
      </c>
      <c r="G82" s="10">
        <v>900</v>
      </c>
      <c r="H82" s="10">
        <f>(E82*F82)+G82</f>
        <v>5580</v>
      </c>
      <c r="I82" s="12"/>
      <c r="J82" s="10">
        <f t="shared" ref="J82" si="20">H82+(H82*I82)</f>
        <v>5580</v>
      </c>
    </row>
    <row r="83" spans="2:10" x14ac:dyDescent="0.25">
      <c r="B83" t="s">
        <v>60</v>
      </c>
      <c r="D83" s="12" t="s">
        <v>10</v>
      </c>
      <c r="E83" s="10">
        <v>6</v>
      </c>
      <c r="F83" s="10">
        <v>585</v>
      </c>
      <c r="G83" s="10">
        <v>450</v>
      </c>
      <c r="H83" s="10">
        <f t="shared" ref="H83:H87" si="21">(E83*F83)+G83</f>
        <v>3960</v>
      </c>
      <c r="I83" s="12"/>
      <c r="J83" s="10">
        <f t="shared" ref="J83:J87" si="22">H83+(H83*I83)</f>
        <v>3960</v>
      </c>
    </row>
    <row r="84" spans="2:10" x14ac:dyDescent="0.25">
      <c r="B84" t="s">
        <v>61</v>
      </c>
      <c r="D84" s="12" t="s">
        <v>10</v>
      </c>
      <c r="E84" s="10">
        <v>15</v>
      </c>
      <c r="F84" s="10">
        <v>585</v>
      </c>
      <c r="G84" s="10">
        <v>800</v>
      </c>
      <c r="H84" s="10">
        <f t="shared" si="21"/>
        <v>9575</v>
      </c>
      <c r="I84" s="12"/>
      <c r="J84" s="10">
        <f t="shared" si="22"/>
        <v>9575</v>
      </c>
    </row>
    <row r="85" spans="2:10" x14ac:dyDescent="0.25">
      <c r="B85" t="s">
        <v>62</v>
      </c>
      <c r="D85" s="12" t="s">
        <v>10</v>
      </c>
      <c r="E85" s="10">
        <v>7</v>
      </c>
      <c r="F85" s="10">
        <v>585</v>
      </c>
      <c r="G85" s="10">
        <v>600</v>
      </c>
      <c r="H85" s="10">
        <f t="shared" si="21"/>
        <v>4695</v>
      </c>
      <c r="I85" s="12"/>
      <c r="J85" s="10">
        <f t="shared" si="22"/>
        <v>4695</v>
      </c>
    </row>
    <row r="86" spans="2:10" x14ac:dyDescent="0.25">
      <c r="B86" t="s">
        <v>63</v>
      </c>
      <c r="D86" s="12" t="s">
        <v>10</v>
      </c>
      <c r="E86" s="10">
        <v>5</v>
      </c>
      <c r="F86" s="10">
        <v>585</v>
      </c>
      <c r="G86" s="10">
        <v>400</v>
      </c>
      <c r="H86" s="10">
        <f t="shared" si="21"/>
        <v>3325</v>
      </c>
      <c r="I86" s="12"/>
      <c r="J86" s="10">
        <f t="shared" si="22"/>
        <v>3325</v>
      </c>
    </row>
    <row r="87" spans="2:10" x14ac:dyDescent="0.25">
      <c r="B87" t="s">
        <v>67</v>
      </c>
      <c r="D87" s="12" t="s">
        <v>10</v>
      </c>
      <c r="E87" s="10">
        <v>5</v>
      </c>
      <c r="F87" s="10">
        <v>585</v>
      </c>
      <c r="G87" s="10">
        <v>400</v>
      </c>
      <c r="H87" s="10">
        <f t="shared" si="21"/>
        <v>3325</v>
      </c>
      <c r="I87" s="12"/>
      <c r="J87" s="10">
        <f t="shared" si="22"/>
        <v>3325</v>
      </c>
    </row>
    <row r="88" spans="2:10" x14ac:dyDescent="0.25">
      <c r="B88" t="s">
        <v>116</v>
      </c>
      <c r="D88" s="12" t="s">
        <v>10</v>
      </c>
      <c r="E88" s="10">
        <v>4</v>
      </c>
      <c r="F88" s="10">
        <v>585</v>
      </c>
      <c r="G88" s="10">
        <v>200</v>
      </c>
      <c r="H88" s="10">
        <f t="shared" ref="H88" si="23">(E88*F88)+G88</f>
        <v>2540</v>
      </c>
      <c r="I88" s="12"/>
      <c r="J88" s="10">
        <f t="shared" ref="J88" si="24">H88+(H88*I88)</f>
        <v>2540</v>
      </c>
    </row>
    <row r="90" spans="2:10" x14ac:dyDescent="0.25">
      <c r="B90" t="s">
        <v>98</v>
      </c>
      <c r="D90" s="12" t="s">
        <v>10</v>
      </c>
      <c r="E90" s="10">
        <v>6</v>
      </c>
      <c r="F90" s="10">
        <v>585</v>
      </c>
      <c r="G90" s="10">
        <v>1200</v>
      </c>
      <c r="H90" s="10">
        <f>(E90*F90)+G90</f>
        <v>4710</v>
      </c>
      <c r="I90" s="12"/>
      <c r="J90" s="10">
        <f t="shared" ref="J90" si="25">H90+(H90*I90)</f>
        <v>4710</v>
      </c>
    </row>
    <row r="91" spans="2:10" x14ac:dyDescent="0.25">
      <c r="B91" t="s">
        <v>99</v>
      </c>
      <c r="D91" s="12" t="s">
        <v>10</v>
      </c>
      <c r="E91" s="10">
        <v>2</v>
      </c>
      <c r="F91" s="10">
        <v>585</v>
      </c>
      <c r="G91" s="10">
        <f t="shared" ref="G91" si="26">27*100</f>
        <v>2700</v>
      </c>
      <c r="H91" s="10">
        <f t="shared" ref="H91:H95" si="27">(E91*F91)+G91</f>
        <v>3870</v>
      </c>
      <c r="I91" s="12"/>
      <c r="J91" s="10">
        <f t="shared" ref="J91:J95" si="28">H91+(H91*I91)</f>
        <v>3870</v>
      </c>
    </row>
    <row r="92" spans="2:10" x14ac:dyDescent="0.25">
      <c r="B92" t="s">
        <v>106</v>
      </c>
      <c r="D92" s="12" t="s">
        <v>10</v>
      </c>
      <c r="E92" s="10">
        <v>4</v>
      </c>
      <c r="F92" s="10">
        <v>585</v>
      </c>
      <c r="G92" s="10">
        <v>1200</v>
      </c>
      <c r="H92" s="10">
        <f t="shared" ref="H92" si="29">(E92*F92)+G92</f>
        <v>3540</v>
      </c>
      <c r="I92" s="12"/>
      <c r="J92" s="10">
        <f t="shared" ref="J92" si="30">H92+(H92*I92)</f>
        <v>3540</v>
      </c>
    </row>
    <row r="93" spans="2:10" x14ac:dyDescent="0.25">
      <c r="B93" t="s">
        <v>101</v>
      </c>
      <c r="D93" s="12" t="s">
        <v>10</v>
      </c>
      <c r="E93" s="10">
        <v>8</v>
      </c>
      <c r="F93" s="10">
        <v>585</v>
      </c>
      <c r="G93" s="10">
        <v>2400</v>
      </c>
      <c r="H93" s="10">
        <f t="shared" si="27"/>
        <v>7080</v>
      </c>
      <c r="I93" s="12"/>
      <c r="J93" s="10">
        <f t="shared" si="28"/>
        <v>7080</v>
      </c>
    </row>
    <row r="94" spans="2:10" x14ac:dyDescent="0.25">
      <c r="B94" t="s">
        <v>107</v>
      </c>
      <c r="D94" s="12" t="s">
        <v>10</v>
      </c>
      <c r="E94" s="10">
        <v>8</v>
      </c>
      <c r="F94" s="10">
        <v>585</v>
      </c>
      <c r="G94" s="10">
        <v>800</v>
      </c>
      <c r="H94" s="10">
        <f t="shared" si="27"/>
        <v>5480</v>
      </c>
      <c r="I94" s="12"/>
      <c r="J94" s="10">
        <f t="shared" si="28"/>
        <v>5480</v>
      </c>
    </row>
    <row r="95" spans="2:10" x14ac:dyDescent="0.25">
      <c r="B95" t="s">
        <v>102</v>
      </c>
      <c r="D95" s="12" t="s">
        <v>10</v>
      </c>
      <c r="E95" s="10">
        <v>30</v>
      </c>
      <c r="F95" s="10">
        <v>585</v>
      </c>
      <c r="G95" s="10">
        <v>1200</v>
      </c>
      <c r="H95" s="10">
        <f t="shared" si="27"/>
        <v>18750</v>
      </c>
      <c r="I95" s="12"/>
      <c r="J95" s="10">
        <f t="shared" si="28"/>
        <v>18750</v>
      </c>
    </row>
    <row r="96" spans="2:10" x14ac:dyDescent="0.25">
      <c r="B96" t="s">
        <v>104</v>
      </c>
      <c r="D96" s="12" t="s">
        <v>10</v>
      </c>
      <c r="H96" s="10">
        <v>6000</v>
      </c>
      <c r="I96" s="11">
        <v>0.17</v>
      </c>
      <c r="J96" s="10">
        <f>H96+(H96*I96)</f>
        <v>7020</v>
      </c>
    </row>
    <row r="97" spans="2:14" x14ac:dyDescent="0.25">
      <c r="B97" t="s">
        <v>103</v>
      </c>
      <c r="D97" s="12" t="s">
        <v>10</v>
      </c>
      <c r="E97" s="10">
        <v>8</v>
      </c>
      <c r="F97" s="10">
        <v>585</v>
      </c>
      <c r="G97" s="10">
        <v>1200</v>
      </c>
      <c r="H97" s="10">
        <f t="shared" ref="H97" si="31">(E97*F97)+G97</f>
        <v>5880</v>
      </c>
      <c r="I97" s="12"/>
      <c r="J97" s="10">
        <f t="shared" ref="J97" si="32">H97+(H97*I97)</f>
        <v>5880</v>
      </c>
    </row>
    <row r="99" spans="2:14" x14ac:dyDescent="0.25">
      <c r="B99" s="9" t="s">
        <v>108</v>
      </c>
      <c r="H99" s="10">
        <v>60000</v>
      </c>
      <c r="I99" s="11">
        <v>0.17</v>
      </c>
      <c r="J99" s="18">
        <f t="shared" ref="J99" si="33">H99+(H99*I99)</f>
        <v>70200</v>
      </c>
      <c r="L99" s="19">
        <f>SUM(J99:J110)</f>
        <v>70200</v>
      </c>
      <c r="N99" s="17" t="s">
        <v>122</v>
      </c>
    </row>
    <row r="100" spans="2:14" x14ac:dyDescent="0.25">
      <c r="B100" t="s">
        <v>110</v>
      </c>
      <c r="D100" s="12" t="s">
        <v>108</v>
      </c>
      <c r="N100" t="s">
        <v>105</v>
      </c>
    </row>
    <row r="101" spans="2:14" x14ac:dyDescent="0.25">
      <c r="B101" t="s">
        <v>109</v>
      </c>
      <c r="D101" s="12" t="s">
        <v>108</v>
      </c>
    </row>
    <row r="102" spans="2:14" x14ac:dyDescent="0.25">
      <c r="B102" t="s">
        <v>120</v>
      </c>
      <c r="D102" s="12" t="s">
        <v>108</v>
      </c>
    </row>
    <row r="103" spans="2:14" x14ac:dyDescent="0.25">
      <c r="B103" t="s">
        <v>111</v>
      </c>
      <c r="D103" s="12" t="s">
        <v>108</v>
      </c>
    </row>
    <row r="104" spans="2:14" x14ac:dyDescent="0.25">
      <c r="B104" t="s">
        <v>112</v>
      </c>
      <c r="D104" s="12" t="s">
        <v>108</v>
      </c>
    </row>
    <row r="105" spans="2:14" x14ac:dyDescent="0.25">
      <c r="B105" t="s">
        <v>113</v>
      </c>
      <c r="D105" s="12" t="s">
        <v>108</v>
      </c>
    </row>
    <row r="106" spans="2:14" x14ac:dyDescent="0.25">
      <c r="B106" t="s">
        <v>114</v>
      </c>
      <c r="D106" s="12" t="s">
        <v>108</v>
      </c>
    </row>
    <row r="107" spans="2:14" x14ac:dyDescent="0.25">
      <c r="B107" t="s">
        <v>115</v>
      </c>
      <c r="D107" s="12" t="s">
        <v>108</v>
      </c>
    </row>
    <row r="108" spans="2:14" x14ac:dyDescent="0.25">
      <c r="B108" t="s">
        <v>118</v>
      </c>
      <c r="D108" s="12" t="s">
        <v>108</v>
      </c>
    </row>
    <row r="109" spans="2:14" x14ac:dyDescent="0.25">
      <c r="B109" t="s">
        <v>133</v>
      </c>
      <c r="D109" s="12" t="s">
        <v>108</v>
      </c>
    </row>
    <row r="110" spans="2:14" x14ac:dyDescent="0.25">
      <c r="B110" t="s">
        <v>119</v>
      </c>
      <c r="D110" s="12" t="s">
        <v>108</v>
      </c>
    </row>
    <row r="111" spans="2:14" x14ac:dyDescent="0.25">
      <c r="B111" s="14" t="s">
        <v>121</v>
      </c>
    </row>
    <row r="113" spans="2:14" x14ac:dyDescent="0.25">
      <c r="B113" s="9" t="s">
        <v>123</v>
      </c>
      <c r="H113" s="10">
        <v>65000</v>
      </c>
      <c r="I113" s="11">
        <v>0.17</v>
      </c>
      <c r="J113" s="18">
        <f>H113+(H113*I113)</f>
        <v>76050</v>
      </c>
      <c r="L113" s="19">
        <f>SUM(J113:J124)</f>
        <v>76050</v>
      </c>
      <c r="N113" s="17" t="s">
        <v>145</v>
      </c>
    </row>
    <row r="114" spans="2:14" x14ac:dyDescent="0.25">
      <c r="B114" t="s">
        <v>124</v>
      </c>
    </row>
    <row r="115" spans="2:14" x14ac:dyDescent="0.25">
      <c r="B115" t="s">
        <v>125</v>
      </c>
    </row>
    <row r="116" spans="2:14" x14ac:dyDescent="0.25">
      <c r="B116" t="s">
        <v>134</v>
      </c>
    </row>
    <row r="117" spans="2:14" x14ac:dyDescent="0.25">
      <c r="B117" t="s">
        <v>126</v>
      </c>
    </row>
    <row r="118" spans="2:14" x14ac:dyDescent="0.25">
      <c r="B118" t="s">
        <v>127</v>
      </c>
    </row>
    <row r="119" spans="2:14" x14ac:dyDescent="0.25">
      <c r="B119" t="s">
        <v>128</v>
      </c>
    </row>
    <row r="120" spans="2:14" x14ac:dyDescent="0.25">
      <c r="B120" t="s">
        <v>129</v>
      </c>
    </row>
    <row r="121" spans="2:14" x14ac:dyDescent="0.25">
      <c r="B121" t="s">
        <v>130</v>
      </c>
    </row>
    <row r="122" spans="2:14" x14ac:dyDescent="0.25">
      <c r="B122" t="s">
        <v>131</v>
      </c>
    </row>
    <row r="123" spans="2:14" x14ac:dyDescent="0.25">
      <c r="B123" t="s">
        <v>132</v>
      </c>
    </row>
    <row r="124" spans="2:14" x14ac:dyDescent="0.25">
      <c r="B124" t="s">
        <v>135</v>
      </c>
    </row>
    <row r="126" spans="2:14" x14ac:dyDescent="0.25">
      <c r="B126" s="9" t="s">
        <v>136</v>
      </c>
      <c r="L126" s="13">
        <f>SUM(J127:J133)</f>
        <v>12402</v>
      </c>
    </row>
    <row r="127" spans="2:14" x14ac:dyDescent="0.25">
      <c r="B127" t="s">
        <v>139</v>
      </c>
      <c r="H127" s="10">
        <v>4500</v>
      </c>
      <c r="I127" s="11">
        <v>0.17</v>
      </c>
      <c r="J127" s="10">
        <f t="shared" ref="J127:J132" si="34">H127+(H127*I127)</f>
        <v>5265</v>
      </c>
    </row>
    <row r="128" spans="2:14" x14ac:dyDescent="0.25">
      <c r="B128" t="s">
        <v>141</v>
      </c>
      <c r="H128" s="10">
        <v>1000</v>
      </c>
      <c r="I128" s="11">
        <v>0.17</v>
      </c>
      <c r="J128" s="10">
        <f t="shared" si="34"/>
        <v>1170</v>
      </c>
    </row>
    <row r="129" spans="2:14" x14ac:dyDescent="0.25">
      <c r="B129" t="s">
        <v>140</v>
      </c>
      <c r="H129" s="10">
        <v>1500</v>
      </c>
      <c r="I129" s="11">
        <v>0.17</v>
      </c>
      <c r="J129" s="10">
        <f t="shared" si="34"/>
        <v>1755</v>
      </c>
    </row>
    <row r="130" spans="2:14" x14ac:dyDescent="0.25">
      <c r="B130" t="s">
        <v>142</v>
      </c>
      <c r="H130" s="10">
        <v>2400</v>
      </c>
      <c r="I130" s="11">
        <v>0.17</v>
      </c>
      <c r="J130" s="10">
        <f t="shared" si="34"/>
        <v>2808</v>
      </c>
    </row>
    <row r="131" spans="2:14" x14ac:dyDescent="0.25">
      <c r="B131" t="s">
        <v>143</v>
      </c>
      <c r="H131" s="10">
        <v>600</v>
      </c>
      <c r="I131" s="11">
        <v>0.17</v>
      </c>
      <c r="J131" s="10">
        <f t="shared" si="34"/>
        <v>702</v>
      </c>
    </row>
    <row r="132" spans="2:14" x14ac:dyDescent="0.25">
      <c r="B132" t="s">
        <v>144</v>
      </c>
      <c r="H132" s="10">
        <v>600</v>
      </c>
      <c r="I132" s="11">
        <v>0.17</v>
      </c>
      <c r="J132" s="10">
        <f t="shared" si="34"/>
        <v>702</v>
      </c>
    </row>
    <row r="133" spans="2:14" x14ac:dyDescent="0.25">
      <c r="B133" s="14" t="s">
        <v>137</v>
      </c>
    </row>
    <row r="134" spans="2:14" x14ac:dyDescent="0.25">
      <c r="B134" s="14" t="s">
        <v>138</v>
      </c>
    </row>
    <row r="136" spans="2:14" x14ac:dyDescent="0.25">
      <c r="B136" s="9" t="s">
        <v>34</v>
      </c>
      <c r="H136" s="10">
        <v>70000</v>
      </c>
      <c r="I136" s="11">
        <v>0.17</v>
      </c>
      <c r="J136" s="10">
        <f t="shared" ref="J136" si="35">H136+(H136*I136)</f>
        <v>81900</v>
      </c>
      <c r="L136" s="13">
        <f>SUM(J136:J142)</f>
        <v>92430</v>
      </c>
      <c r="N136" s="17" t="s">
        <v>155</v>
      </c>
    </row>
    <row r="137" spans="2:14" x14ac:dyDescent="0.25">
      <c r="B137" t="s">
        <v>146</v>
      </c>
    </row>
    <row r="138" spans="2:14" x14ac:dyDescent="0.25">
      <c r="B138" t="s">
        <v>147</v>
      </c>
    </row>
    <row r="139" spans="2:14" x14ac:dyDescent="0.25">
      <c r="B139" t="s">
        <v>148</v>
      </c>
    </row>
    <row r="140" spans="2:14" x14ac:dyDescent="0.25">
      <c r="B140" t="s">
        <v>149</v>
      </c>
    </row>
    <row r="141" spans="2:14" x14ac:dyDescent="0.25">
      <c r="B141" t="s">
        <v>154</v>
      </c>
      <c r="H141" s="10">
        <v>3500</v>
      </c>
      <c r="I141" s="11">
        <v>0.17</v>
      </c>
      <c r="J141" s="10">
        <f t="shared" ref="J141:J142" si="36">H141+(H141*I141)</f>
        <v>4095</v>
      </c>
    </row>
    <row r="142" spans="2:14" x14ac:dyDescent="0.25">
      <c r="B142" s="5" t="s">
        <v>153</v>
      </c>
      <c r="H142" s="10">
        <v>5500</v>
      </c>
      <c r="I142" s="11">
        <v>0.17</v>
      </c>
      <c r="J142" s="10">
        <f t="shared" si="36"/>
        <v>6435</v>
      </c>
    </row>
    <row r="143" spans="2:14" x14ac:dyDescent="0.25">
      <c r="B143" s="14" t="s">
        <v>150</v>
      </c>
    </row>
    <row r="144" spans="2:14" x14ac:dyDescent="0.25">
      <c r="B144" s="14" t="s">
        <v>151</v>
      </c>
    </row>
    <row r="145" spans="2:12" x14ac:dyDescent="0.25">
      <c r="B145" s="14" t="s">
        <v>152</v>
      </c>
    </row>
    <row r="146" spans="2:12" x14ac:dyDescent="0.25">
      <c r="L146" s="20">
        <v>-7000</v>
      </c>
    </row>
    <row r="147" spans="2:12" x14ac:dyDescent="0.25">
      <c r="B147" s="14" t="s">
        <v>170</v>
      </c>
    </row>
    <row r="148" spans="2:12" x14ac:dyDescent="0.25">
      <c r="K148" s="21" t="s">
        <v>156</v>
      </c>
      <c r="L148" s="20">
        <f>SUM(L7:L139)</f>
        <v>881300.05</v>
      </c>
    </row>
    <row r="151" spans="2:12" x14ac:dyDescent="0.25">
      <c r="K151" s="21" t="s">
        <v>157</v>
      </c>
      <c r="L151" s="20">
        <f>L148/100*25</f>
        <v>220325.01250000001</v>
      </c>
    </row>
    <row r="152" spans="2:12" ht="15.75" thickBot="1" x14ac:dyDescent="0.3">
      <c r="K152" s="22" t="s">
        <v>158</v>
      </c>
      <c r="L152" s="23">
        <f>SUM(L148:L151)</f>
        <v>1101625.0625</v>
      </c>
    </row>
    <row r="153" spans="2:1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FC95-CAB9-4723-852E-E4D4E32E7BDB}">
  <dimension ref="D4:E5"/>
  <sheetViews>
    <sheetView workbookViewId="0">
      <selection activeCell="E5" sqref="E5"/>
    </sheetView>
  </sheetViews>
  <sheetFormatPr defaultRowHeight="15" x14ac:dyDescent="0.25"/>
  <cols>
    <col min="4" max="4" width="28.7109375" customWidth="1"/>
  </cols>
  <sheetData>
    <row r="4" spans="4:5" x14ac:dyDescent="0.25">
      <c r="D4" t="s">
        <v>89</v>
      </c>
      <c r="E4">
        <v>37800</v>
      </c>
    </row>
    <row r="5" spans="4:5" x14ac:dyDescent="0.25">
      <c r="D5" t="s">
        <v>97</v>
      </c>
      <c r="E5">
        <f>52220*0.8</f>
        <v>41776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0445-6330-48BC-BDCD-E989B3ED7741}">
  <dimension ref="B5:C24"/>
  <sheetViews>
    <sheetView workbookViewId="0">
      <selection activeCell="B21" sqref="B21"/>
    </sheetView>
  </sheetViews>
  <sheetFormatPr defaultRowHeight="15" x14ac:dyDescent="0.25"/>
  <cols>
    <col min="2" max="2" width="59.28515625" customWidth="1"/>
    <col min="3" max="3" width="13.85546875" style="20" customWidth="1"/>
  </cols>
  <sheetData>
    <row r="5" spans="2:3" x14ac:dyDescent="0.25">
      <c r="B5" t="s">
        <v>163</v>
      </c>
    </row>
    <row r="6" spans="2:3" x14ac:dyDescent="0.25">
      <c r="B6" t="s">
        <v>159</v>
      </c>
      <c r="C6" s="20">
        <v>452532.75</v>
      </c>
    </row>
    <row r="7" spans="2:3" x14ac:dyDescent="0.25">
      <c r="B7" t="s">
        <v>160</v>
      </c>
      <c r="C7" s="20">
        <v>28012</v>
      </c>
    </row>
    <row r="9" spans="2:3" x14ac:dyDescent="0.25">
      <c r="C9"/>
    </row>
    <row r="10" spans="2:3" x14ac:dyDescent="0.25">
      <c r="B10" t="s">
        <v>30</v>
      </c>
      <c r="C10" s="20">
        <v>9300</v>
      </c>
    </row>
    <row r="11" spans="2:3" x14ac:dyDescent="0.25">
      <c r="B11" s="14" t="s">
        <v>161</v>
      </c>
      <c r="C11" s="24">
        <f>-50000</f>
        <v>-50000</v>
      </c>
    </row>
    <row r="12" spans="2:3" x14ac:dyDescent="0.25">
      <c r="B12" t="s">
        <v>162</v>
      </c>
      <c r="C12" s="20">
        <v>226309.05</v>
      </c>
    </row>
    <row r="13" spans="2:3" x14ac:dyDescent="0.25">
      <c r="B13" t="s">
        <v>164</v>
      </c>
      <c r="C13" s="20">
        <v>85995</v>
      </c>
    </row>
    <row r="14" spans="2:3" x14ac:dyDescent="0.25">
      <c r="B14" t="s">
        <v>165</v>
      </c>
      <c r="C14" s="20">
        <v>20000</v>
      </c>
    </row>
    <row r="15" spans="2:3" x14ac:dyDescent="0.25">
      <c r="B15" t="s">
        <v>166</v>
      </c>
      <c r="C15" s="24">
        <v>-15000</v>
      </c>
    </row>
    <row r="16" spans="2:3" x14ac:dyDescent="0.25">
      <c r="B16" t="s">
        <v>167</v>
      </c>
      <c r="C16" s="20">
        <v>9000</v>
      </c>
    </row>
    <row r="17" spans="2:3" x14ac:dyDescent="0.25">
      <c r="B17" t="s">
        <v>169</v>
      </c>
      <c r="C17" s="20">
        <v>9000</v>
      </c>
    </row>
    <row r="19" spans="2:3" x14ac:dyDescent="0.25">
      <c r="C19" s="20">
        <f>SUM(C6:C17)</f>
        <v>775148.8</v>
      </c>
    </row>
    <row r="22" spans="2:3" x14ac:dyDescent="0.25">
      <c r="C22" s="20">
        <v>795736</v>
      </c>
    </row>
    <row r="24" spans="2:3" x14ac:dyDescent="0.25">
      <c r="B24" s="21" t="s">
        <v>168</v>
      </c>
      <c r="C24" s="20">
        <f>C22-C19</f>
        <v>20587.199999999953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DB0B16-075D-4E78-8277-403FD211597F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2.xml><?xml version="1.0" encoding="utf-8"?>
<ds:datastoreItem xmlns:ds="http://schemas.openxmlformats.org/officeDocument/2006/customXml" ds:itemID="{884C27FB-FC0C-4536-9AF0-0E2291F9B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C228E2-93B2-4665-9424-6DA69E067F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Kalk _rev 3</vt:lpstr>
      <vt:lpstr>Ekstra</vt:lpstr>
      <vt:lpstr>Kalk (Gammel)</vt:lpstr>
      <vt:lpstr>Kalk (Gammel2)</vt:lpstr>
      <vt:lpstr>Bordplade</vt:lpstr>
      <vt:lpstr>Sammenligning med priser stuen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2025-06-28T15:24:39Z</cp:lastPrinted>
  <dcterms:created xsi:type="dcterms:W3CDTF">2025-05-15T07:14:09Z</dcterms:created>
  <dcterms:modified xsi:type="dcterms:W3CDTF">2025-08-04T07:58:52Z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