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3 Afsluttede sager/1842 Olesvej 6, 2830 Virum/Kalkulation/"/>
    </mc:Choice>
  </mc:AlternateContent>
  <xr:revisionPtr revIDLastSave="426" documentId="8_{4FF0DBEF-F909-4542-9B47-62DE5444E890}" xr6:coauthVersionLast="47" xr6:coauthVersionMax="47" xr10:uidLastSave="{B2F470E4-6DDB-4E89-895F-13124EFFC982}"/>
  <bookViews>
    <workbookView xWindow="20640" yWindow="0" windowWidth="20640" windowHeight="16680" xr2:uid="{F82455B1-CBA9-4F65-97D5-25355CEB8C5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K55" i="1"/>
  <c r="M53" i="1" s="1"/>
  <c r="I38" i="1" l="1"/>
  <c r="K38" i="1" s="1"/>
  <c r="I67" i="1"/>
  <c r="K67" i="1" s="1"/>
  <c r="K37" i="1"/>
  <c r="I36" i="1"/>
  <c r="K36" i="1" s="1"/>
  <c r="I35" i="1"/>
  <c r="K35" i="1" s="1"/>
  <c r="K70" i="1"/>
  <c r="M69" i="1" s="1"/>
  <c r="J106" i="1" l="1"/>
  <c r="G106" i="1"/>
  <c r="J105" i="1"/>
  <c r="K105" i="1" s="1"/>
  <c r="J104" i="1"/>
  <c r="K104" i="1" s="1"/>
  <c r="H103" i="1"/>
  <c r="J103" i="1" s="1"/>
  <c r="K103" i="1" s="1"/>
  <c r="J102" i="1"/>
  <c r="K102" i="1" s="1"/>
  <c r="J101" i="1"/>
  <c r="G101" i="1"/>
  <c r="J100" i="1"/>
  <c r="G100" i="1"/>
  <c r="J99" i="1"/>
  <c r="G99" i="1"/>
  <c r="J96" i="1"/>
  <c r="G96" i="1"/>
  <c r="G95" i="1"/>
  <c r="H94" i="1"/>
  <c r="J94" i="1" s="1"/>
  <c r="G94" i="1"/>
  <c r="H93" i="1"/>
  <c r="J93" i="1" s="1"/>
  <c r="G93" i="1"/>
  <c r="H92" i="1"/>
  <c r="J92" i="1" s="1"/>
  <c r="G92" i="1"/>
  <c r="H91" i="1"/>
  <c r="J91" i="1" s="1"/>
  <c r="G91" i="1"/>
  <c r="J90" i="1"/>
  <c r="G90" i="1"/>
  <c r="J89" i="1"/>
  <c r="G89" i="1"/>
  <c r="K88" i="1"/>
  <c r="K85" i="1"/>
  <c r="J84" i="1"/>
  <c r="G84" i="1"/>
  <c r="J83" i="1"/>
  <c r="G83" i="1"/>
  <c r="J82" i="1"/>
  <c r="G82" i="1"/>
  <c r="J81" i="1"/>
  <c r="G81" i="1"/>
  <c r="J80" i="1"/>
  <c r="G80" i="1"/>
  <c r="K80" i="1" s="1"/>
  <c r="J79" i="1"/>
  <c r="G79" i="1"/>
  <c r="J78" i="1"/>
  <c r="E78" i="1"/>
  <c r="G78" i="1" s="1"/>
  <c r="J77" i="1"/>
  <c r="G77" i="1"/>
  <c r="J76" i="1"/>
  <c r="G76" i="1"/>
  <c r="K75" i="1"/>
  <c r="K101" i="1" l="1"/>
  <c r="K83" i="1"/>
  <c r="K96" i="1"/>
  <c r="K92" i="1"/>
  <c r="K94" i="1"/>
  <c r="K93" i="1"/>
  <c r="K81" i="1"/>
  <c r="K100" i="1"/>
  <c r="K84" i="1"/>
  <c r="K91" i="1"/>
  <c r="K95" i="1"/>
  <c r="K89" i="1"/>
  <c r="K82" i="1"/>
  <c r="K99" i="1"/>
  <c r="K78" i="1"/>
  <c r="K79" i="1"/>
  <c r="K76" i="1"/>
  <c r="K90" i="1"/>
  <c r="K77" i="1"/>
  <c r="K106" i="1"/>
  <c r="M88" i="1" l="1"/>
  <c r="M98" i="1"/>
  <c r="M75" i="1"/>
  <c r="K66" i="1" l="1"/>
  <c r="M65" i="1" s="1"/>
  <c r="K51" i="1"/>
  <c r="K50" i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6" i="1"/>
  <c r="K16" i="1" s="1"/>
  <c r="I15" i="1"/>
  <c r="K15" i="1" s="1"/>
  <c r="I14" i="1"/>
  <c r="K14" i="1" s="1"/>
  <c r="I13" i="1"/>
  <c r="K13" i="1" s="1"/>
  <c r="K7" i="1"/>
  <c r="K8" i="1"/>
  <c r="K6" i="1"/>
  <c r="M28" i="1" l="1"/>
  <c r="M42" i="1"/>
  <c r="M19" i="1"/>
  <c r="M6" i="1"/>
  <c r="M12" i="1"/>
  <c r="M109" i="1" l="1"/>
  <c r="M110" i="1" l="1"/>
  <c r="M111" i="1" s="1"/>
</calcChain>
</file>

<file path=xl/sharedStrings.xml><?xml version="1.0" encoding="utf-8"?>
<sst xmlns="http://schemas.openxmlformats.org/spreadsheetml/2006/main" count="162" uniqueCount="107">
  <si>
    <t>Nedrivning</t>
  </si>
  <si>
    <t>Olesvej 6, 2830 Virum</t>
  </si>
  <si>
    <t>Konstruktion</t>
  </si>
  <si>
    <t>Hultagning til nyt dørhul</t>
  </si>
  <si>
    <t>Hultagning mellem badeværelse og toilet</t>
  </si>
  <si>
    <t>Nedtagning af fliser på vægge</t>
  </si>
  <si>
    <t xml:space="preserve"> - Oplægning af teglstensoverligger</t>
  </si>
  <si>
    <t xml:space="preserve"> - Opmuring af false</t>
  </si>
  <si>
    <t>Nedtagning af bademøbel og diverse inventar</t>
  </si>
  <si>
    <t>Nedrivning af gammel rørkasse</t>
  </si>
  <si>
    <t>Projekt</t>
  </si>
  <si>
    <t>Projektledelse</t>
  </si>
  <si>
    <t>Det forudsættes at håndværkere har adgang til toilet i byggeperioden</t>
  </si>
  <si>
    <t>Tømrer</t>
  </si>
  <si>
    <t>Blænding af dørhul mod gang</t>
  </si>
  <si>
    <t>Opsætning af forsatsvæg ved badekar / Placering af Orbital</t>
  </si>
  <si>
    <t>Murer</t>
  </si>
  <si>
    <t>Opsætning af forsatsvæg ved toilet og vask</t>
  </si>
  <si>
    <t>Vinduesplade ved vindue i toiletzonen</t>
  </si>
  <si>
    <t xml:space="preserve"> - Opmuring af false og overligger</t>
  </si>
  <si>
    <t>EL</t>
  </si>
  <si>
    <t>Ventilation genbruges</t>
  </si>
  <si>
    <t>Gasbeton opbygning ved badekar</t>
  </si>
  <si>
    <t>Snedker/Glarmester</t>
  </si>
  <si>
    <t>Opbankning af gammelt gulv i badeværelse og brusezonen</t>
  </si>
  <si>
    <t>FAG</t>
  </si>
  <si>
    <t>Timer/Antal</t>
  </si>
  <si>
    <t>Takst</t>
  </si>
  <si>
    <t>Materialer</t>
  </si>
  <si>
    <t>Kostpris</t>
  </si>
  <si>
    <t>Påslag</t>
  </si>
  <si>
    <t>Tilbud</t>
  </si>
  <si>
    <t>Bnord</t>
  </si>
  <si>
    <t>Affald, 4 big bag</t>
  </si>
  <si>
    <t>Rengøring og afdækning</t>
  </si>
  <si>
    <t>Ingeniør Notat, udføres af bygherre</t>
  </si>
  <si>
    <t>Pris regnet efter at der ikke skal udføres midlertidig afstivning</t>
  </si>
  <si>
    <t>Der udføres ikke nedhængt lofter?</t>
  </si>
  <si>
    <t>Forsatsvæg i toilet i kælder</t>
  </si>
  <si>
    <t>Opretning af vægge hvor der skal være fliser (I badezonen)</t>
  </si>
  <si>
    <t>Reparation af vægge efter nedtagning af fliser i toilet område</t>
  </si>
  <si>
    <t>Støbning af gulv</t>
  </si>
  <si>
    <t>Flisearbejde gulv og vægge</t>
  </si>
  <si>
    <t>Udlægning af rionet</t>
  </si>
  <si>
    <t>Vådrum</t>
  </si>
  <si>
    <t>Indkøb af fliser til gulve og sokler (5,5 m2), (Sokkel 8 lbm) Afsat 10.000 kr.</t>
  </si>
  <si>
    <t>Indkøb af fliser til vægge (19 m2 inkl. spild) Afsat 8.000 kr.</t>
  </si>
  <si>
    <t>Glar</t>
  </si>
  <si>
    <t>Specialbygget brusevæg i matteret glas</t>
  </si>
  <si>
    <t>Maler</t>
  </si>
  <si>
    <t>Udskiftning af vinduer, s stk. (bygherre har indkøbt vinduerne)</t>
  </si>
  <si>
    <t>VVS:</t>
  </si>
  <si>
    <t>Demontering af eksisterende sanitet og vand- afløbsinstallationer i kælder og 1 sal</t>
  </si>
  <si>
    <t>Orbital</t>
  </si>
  <si>
    <t>Flytning af faldstamme i køkken udføres i plast, samt tilslutning af køkkenafløb.</t>
  </si>
  <si>
    <t>Ny vandinstallation indrillet til wc, håndvask armatur, badekar og orbital shower - 1 sal</t>
  </si>
  <si>
    <t>Ny afløbsinstallation til wc, håndvask, badekar og orbital shower 1 sal</t>
  </si>
  <si>
    <t xml:space="preserve">Montering af wc skåle, håndvask, håndvask armature og badekar armatur på 1 sal. </t>
  </si>
  <si>
    <t>Opsætning af badekar med skjult vandlås.</t>
  </si>
  <si>
    <t>Montering af Orbital shower.</t>
  </si>
  <si>
    <t>Synlig vand- og afløbsinstallation til wc og håndvask i kld. Vand udføres i rustfrit stål.</t>
  </si>
  <si>
    <t>Montering af wc stativ, wc skål, håndvask og blandingsbatteri til håndvask i kld.</t>
  </si>
  <si>
    <t>Montering af toiletrulleholder og knager 1 sal og kld</t>
  </si>
  <si>
    <t>Bygherrer</t>
  </si>
  <si>
    <t>Sanitet:</t>
  </si>
  <si>
    <t>Geberit, iCon Håndvask. 900 x 485 x 160mm. Uden hanehul med synligt overløb.</t>
  </si>
  <si>
    <t>Geberit - iCon Light håndvask med fralægningsplads. 53 x 13 x 31cm. Hanehul til højre uden synligt overløb.</t>
  </si>
  <si>
    <t>Geberit - Ifö Caribia BK16 badekar. 1590 x 695mm. til indmuring. med vandlås</t>
  </si>
  <si>
    <t>Geberit ONE Rimfree toiletskål med hvid kant, turboflusch inkl. toiletsæde (2 stk)</t>
  </si>
  <si>
    <t>Geberit Duofix WC-element, 1120mm med Sigma indbygningscisterne. (2 stk)</t>
  </si>
  <si>
    <t>Geberit Sigma20 betjeningspanel til dobbeltskyl i rustfrit stål (2 stk)</t>
  </si>
  <si>
    <t>Orbital Shower Hatch,control dial i rustfri stål og hvid baggrund.</t>
  </si>
  <si>
    <t>ét stk spejl med lys (afsat beløb 1.500)</t>
  </si>
  <si>
    <t>Bygherrer leverance</t>
  </si>
  <si>
    <t>VOLA 111- 40 Et-grebsblander håndvaskbatteri. Børstet rustfrit stål. (VVS nr. 717731740)</t>
  </si>
  <si>
    <t>VOLA Badekararmatur 2141DT8. Børstet rustfristål (VVS nr. 717702740)</t>
  </si>
  <si>
    <t>VOLA Hovedbruser 060-40, Løs enhed (VVS nr. 727645340)</t>
  </si>
  <si>
    <t>VOLA montage beslag til hovedbruser (VVS nr. 715139100)</t>
  </si>
  <si>
    <t>VOLA A62-40 1.1/4" bundventil med push up ventil (VVS nr. 747049140) 2 stk</t>
  </si>
  <si>
    <t>Vandlås rund børstet stål til 1 sal (SKU: 40040062)</t>
  </si>
  <si>
    <t>Vandlås rund hvid Til kld. (SKU: 40040077)</t>
  </si>
  <si>
    <t>to stk toilet rulleholder og knager</t>
  </si>
  <si>
    <t>Der males ikke i tpilettet i kælderen?</t>
  </si>
  <si>
    <t>Lofter spartles, filtses og males</t>
  </si>
  <si>
    <t>Vægge sartles, filtses og males i farve</t>
  </si>
  <si>
    <t>Lamper indkøbes af bygherre</t>
  </si>
  <si>
    <t>Transport og leje af rulle stillads</t>
  </si>
  <si>
    <t>Mørtelfuge</t>
  </si>
  <si>
    <t>Genopsætning af dør i nyt dørhul og indfatninger på en side</t>
  </si>
  <si>
    <t>Udtagning af dør til badeværelse (Udføres af bygherre)</t>
  </si>
  <si>
    <t>De- og genmontering af underskabs moduler i køkken</t>
  </si>
  <si>
    <t>Diverse reparation i køkken, loft og rørkasse</t>
  </si>
  <si>
    <t>Stikkontakt i lille toilet</t>
  </si>
  <si>
    <t>Pris ekskl. moms =</t>
  </si>
  <si>
    <t>Moms =</t>
  </si>
  <si>
    <t>Pris inkl. moms =</t>
  </si>
  <si>
    <t>Byggelseskabet Nord - 18.03.2024</t>
  </si>
  <si>
    <t>Træværk  males Ikke vinduer</t>
  </si>
  <si>
    <t>Gipsarbejde på rørkasse i toilet i stueetagen, dette udgår</t>
  </si>
  <si>
    <t>Der udføres ikke arbejde på faldstamme i badzonen</t>
  </si>
  <si>
    <t>Demontering af eksisterende installationer.</t>
  </si>
  <si>
    <t>Installation og montering af 5 stk. lampeudtag.</t>
  </si>
  <si>
    <t>Installation af 5 stk. bygherreleveret lamper.</t>
  </si>
  <si>
    <t>Installation og montering af 1 stk. afbryder med undersiddende stikkontakt</t>
  </si>
  <si>
    <t>Installation og montering af 1 stk. dobbelt stikkontakt.</t>
  </si>
  <si>
    <t>Installation og montering af gulvvarme og termostat.</t>
  </si>
  <si>
    <t>Installation og montering af strøm til Orbital brusesystem, inklusive indbygning af ny gruppeafbryder.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</si>
</sst>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5" fillId="0" borderId="0" xfId="0" applyNumberFormat="1" applyFont="1"/>
    <xf numFmtId="0" fontId="6" fillId="0" borderId="0" xfId="0" applyFont="1"/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/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 vertical="center"/>
    </xf>
    <xf numFmtId="4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2" xfId="0" applyNumberFormat="1" applyFont="1" applyBorder="1" applyAlignment="1">
      <alignment horizontal="center"/>
    </xf>
    <xf numFmtId="0" fontId="8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E55B-7E67-49C8-A69D-44762E190BD3}">
  <dimension ref="B2:M112"/>
  <sheetViews>
    <sheetView tabSelected="1" topLeftCell="B87" workbookViewId="0">
      <selection activeCell="B85" sqref="B85"/>
    </sheetView>
  </sheetViews>
  <sheetFormatPr defaultRowHeight="14.4" x14ac:dyDescent="0.3"/>
  <cols>
    <col min="2" max="2" width="94.44140625" customWidth="1"/>
    <col min="3" max="3" width="2.44140625" customWidth="1"/>
    <col min="5" max="5" width="11.6640625" style="7" customWidth="1"/>
    <col min="6" max="6" width="9.109375" style="7"/>
    <col min="7" max="7" width="11.44140625" style="7" customWidth="1"/>
    <col min="8" max="8" width="11.44140625" style="7" hidden="1" customWidth="1"/>
    <col min="9" max="9" width="9.109375" style="7"/>
    <col min="10" max="10" width="9.109375" style="10"/>
    <col min="11" max="11" width="9.109375" style="7"/>
    <col min="12" max="12" width="3.109375" style="7" customWidth="1"/>
    <col min="13" max="13" width="9.6640625" style="7" customWidth="1"/>
  </cols>
  <sheetData>
    <row r="2" spans="2:13" ht="23.4" x14ac:dyDescent="0.45">
      <c r="B2" s="2" t="s">
        <v>1</v>
      </c>
    </row>
    <row r="3" spans="2:13" x14ac:dyDescent="0.3">
      <c r="B3" s="36" t="s">
        <v>96</v>
      </c>
    </row>
    <row r="4" spans="2:13" ht="15" thickBot="1" x14ac:dyDescent="0.35">
      <c r="D4" s="4" t="s">
        <v>25</v>
      </c>
      <c r="E4" s="4" t="s">
        <v>26</v>
      </c>
      <c r="F4" s="4" t="s">
        <v>27</v>
      </c>
      <c r="G4" s="5" t="s">
        <v>28</v>
      </c>
      <c r="H4" s="5"/>
      <c r="I4" s="5" t="s">
        <v>29</v>
      </c>
      <c r="J4" s="6" t="s">
        <v>30</v>
      </c>
      <c r="K4" s="5" t="s">
        <v>31</v>
      </c>
      <c r="M4" s="5" t="s">
        <v>31</v>
      </c>
    </row>
    <row r="5" spans="2:13" x14ac:dyDescent="0.3">
      <c r="B5" s="1" t="s">
        <v>10</v>
      </c>
    </row>
    <row r="6" spans="2:13" x14ac:dyDescent="0.3">
      <c r="B6" t="s">
        <v>11</v>
      </c>
      <c r="D6" s="7" t="s">
        <v>32</v>
      </c>
      <c r="I6" s="9">
        <v>5000</v>
      </c>
      <c r="K6" s="9">
        <f>I6+(I6*J6)</f>
        <v>5000</v>
      </c>
      <c r="M6" s="8">
        <f>SUM(K6:K10)</f>
        <v>14100</v>
      </c>
    </row>
    <row r="7" spans="2:13" x14ac:dyDescent="0.3">
      <c r="B7" t="s">
        <v>33</v>
      </c>
      <c r="D7" s="7" t="s">
        <v>32</v>
      </c>
      <c r="I7" s="9">
        <v>4000</v>
      </c>
      <c r="J7" s="10">
        <v>0.15</v>
      </c>
      <c r="K7" s="9">
        <f t="shared" ref="K7:K8" si="0">I7+(I7*J7)</f>
        <v>4600</v>
      </c>
    </row>
    <row r="8" spans="2:13" x14ac:dyDescent="0.3">
      <c r="B8" t="s">
        <v>34</v>
      </c>
      <c r="D8" s="7" t="s">
        <v>32</v>
      </c>
      <c r="I8" s="9">
        <v>4500</v>
      </c>
      <c r="K8" s="9">
        <f t="shared" si="0"/>
        <v>4500</v>
      </c>
      <c r="M8" s="8"/>
    </row>
    <row r="9" spans="2:13" x14ac:dyDescent="0.3">
      <c r="B9" s="3" t="s">
        <v>35</v>
      </c>
      <c r="D9" s="7"/>
      <c r="I9" s="11"/>
      <c r="J9" s="12"/>
      <c r="K9" s="9"/>
      <c r="M9" s="13"/>
    </row>
    <row r="10" spans="2:13" x14ac:dyDescent="0.3">
      <c r="B10" s="3" t="s">
        <v>12</v>
      </c>
      <c r="M10" s="13"/>
    </row>
    <row r="12" spans="2:13" x14ac:dyDescent="0.3">
      <c r="B12" s="1" t="s">
        <v>0</v>
      </c>
      <c r="M12" s="8">
        <f>SUM(K12:K17)</f>
        <v>18150</v>
      </c>
    </row>
    <row r="13" spans="2:13" x14ac:dyDescent="0.3">
      <c r="B13" t="s">
        <v>24</v>
      </c>
      <c r="D13" s="7" t="s">
        <v>32</v>
      </c>
      <c r="E13" s="7">
        <v>15</v>
      </c>
      <c r="F13" s="7">
        <v>550</v>
      </c>
      <c r="I13" s="7">
        <f>(F13*E13)+G13</f>
        <v>8250</v>
      </c>
      <c r="K13" s="9">
        <f t="shared" ref="K13" si="1">I13+(I13*J13)</f>
        <v>8250</v>
      </c>
    </row>
    <row r="14" spans="2:13" x14ac:dyDescent="0.3">
      <c r="B14" t="s">
        <v>5</v>
      </c>
      <c r="D14" s="7" t="s">
        <v>32</v>
      </c>
      <c r="E14" s="7">
        <v>12</v>
      </c>
      <c r="F14" s="7">
        <v>550</v>
      </c>
      <c r="I14" s="7">
        <f>(F14*E14)+G14</f>
        <v>6600</v>
      </c>
      <c r="K14" s="9">
        <f t="shared" ref="K14" si="2">I14+(I14*J14)</f>
        <v>6600</v>
      </c>
    </row>
    <row r="15" spans="2:13" x14ac:dyDescent="0.3">
      <c r="B15" t="s">
        <v>8</v>
      </c>
      <c r="D15" s="7" t="s">
        <v>32</v>
      </c>
      <c r="E15" s="7">
        <v>4</v>
      </c>
      <c r="F15" s="7">
        <v>550</v>
      </c>
      <c r="I15" s="7">
        <f>(F15*E15)+G15</f>
        <v>2200</v>
      </c>
      <c r="K15" s="9">
        <f t="shared" ref="K15" si="3">I15+(I15*J15)</f>
        <v>2200</v>
      </c>
    </row>
    <row r="16" spans="2:13" x14ac:dyDescent="0.3">
      <c r="B16" t="s">
        <v>9</v>
      </c>
      <c r="D16" s="7" t="s">
        <v>32</v>
      </c>
      <c r="E16" s="7">
        <v>2</v>
      </c>
      <c r="F16" s="7">
        <v>550</v>
      </c>
      <c r="I16" s="7">
        <f>(F16*E16)+G16</f>
        <v>1100</v>
      </c>
      <c r="K16" s="9">
        <f t="shared" ref="K16" si="4">I16+(I16*J16)</f>
        <v>1100</v>
      </c>
    </row>
    <row r="17" spans="2:13" x14ac:dyDescent="0.3">
      <c r="B17" s="3" t="s">
        <v>89</v>
      </c>
      <c r="D17" s="7"/>
      <c r="J17" s="7"/>
    </row>
    <row r="19" spans="2:13" x14ac:dyDescent="0.3">
      <c r="B19" s="1" t="s">
        <v>2</v>
      </c>
      <c r="M19" s="8">
        <f>SUM(K19:K25)</f>
        <v>28200</v>
      </c>
    </row>
    <row r="20" spans="2:13" x14ac:dyDescent="0.3">
      <c r="B20" t="s">
        <v>3</v>
      </c>
      <c r="D20" s="7" t="s">
        <v>32</v>
      </c>
      <c r="E20" s="7">
        <v>10</v>
      </c>
      <c r="F20" s="7">
        <v>550</v>
      </c>
      <c r="G20" s="7">
        <v>650</v>
      </c>
      <c r="I20" s="7">
        <f t="shared" ref="I20:I25" si="5">(F20*E20)+G20</f>
        <v>6150</v>
      </c>
      <c r="K20" s="9">
        <f t="shared" ref="K20" si="6">I20+(I20*J20)</f>
        <v>6150</v>
      </c>
    </row>
    <row r="21" spans="2:13" x14ac:dyDescent="0.3">
      <c r="B21" t="s">
        <v>6</v>
      </c>
      <c r="D21" s="7" t="s">
        <v>32</v>
      </c>
      <c r="E21" s="7">
        <v>4</v>
      </c>
      <c r="F21" s="7">
        <v>550</v>
      </c>
      <c r="G21" s="7">
        <v>1500</v>
      </c>
      <c r="I21" s="7">
        <f t="shared" si="5"/>
        <v>3700</v>
      </c>
      <c r="K21" s="9">
        <f t="shared" ref="K21" si="7">I21+(I21*J21)</f>
        <v>3700</v>
      </c>
    </row>
    <row r="22" spans="2:13" x14ac:dyDescent="0.3">
      <c r="B22" t="s">
        <v>7</v>
      </c>
      <c r="D22" s="7" t="s">
        <v>32</v>
      </c>
      <c r="E22" s="7">
        <v>4</v>
      </c>
      <c r="F22" s="7">
        <v>550</v>
      </c>
      <c r="G22" s="7">
        <v>1500</v>
      </c>
      <c r="I22" s="7">
        <f t="shared" si="5"/>
        <v>3700</v>
      </c>
      <c r="K22" s="9">
        <f t="shared" ref="K22:K24" si="8">I22+(I22*J22)</f>
        <v>3700</v>
      </c>
    </row>
    <row r="23" spans="2:13" x14ac:dyDescent="0.3">
      <c r="B23" t="s">
        <v>4</v>
      </c>
      <c r="D23" s="7" t="s">
        <v>32</v>
      </c>
      <c r="E23" s="7">
        <v>10</v>
      </c>
      <c r="F23" s="7">
        <v>550</v>
      </c>
      <c r="G23" s="7">
        <v>650</v>
      </c>
      <c r="I23" s="7">
        <f t="shared" si="5"/>
        <v>6150</v>
      </c>
      <c r="K23" s="9">
        <f t="shared" si="8"/>
        <v>6150</v>
      </c>
    </row>
    <row r="24" spans="2:13" x14ac:dyDescent="0.3">
      <c r="B24" t="s">
        <v>6</v>
      </c>
      <c r="D24" s="7" t="s">
        <v>32</v>
      </c>
      <c r="E24" s="7">
        <v>4</v>
      </c>
      <c r="F24" s="7">
        <v>550</v>
      </c>
      <c r="G24" s="7">
        <v>1500</v>
      </c>
      <c r="I24" s="7">
        <f t="shared" si="5"/>
        <v>3700</v>
      </c>
      <c r="K24" s="9">
        <f t="shared" si="8"/>
        <v>3700</v>
      </c>
    </row>
    <row r="25" spans="2:13" x14ac:dyDescent="0.3">
      <c r="B25" t="s">
        <v>19</v>
      </c>
      <c r="D25" s="7" t="s">
        <v>32</v>
      </c>
      <c r="E25" s="7">
        <v>6</v>
      </c>
      <c r="F25" s="7">
        <v>550</v>
      </c>
      <c r="G25" s="7">
        <v>1500</v>
      </c>
      <c r="I25" s="7">
        <f t="shared" si="5"/>
        <v>4800</v>
      </c>
      <c r="K25" s="9">
        <f t="shared" ref="K25" si="9">I25+(I25*J25)</f>
        <v>4800</v>
      </c>
    </row>
    <row r="26" spans="2:13" x14ac:dyDescent="0.3">
      <c r="B26" s="3" t="s">
        <v>36</v>
      </c>
    </row>
    <row r="28" spans="2:13" x14ac:dyDescent="0.3">
      <c r="B28" s="1" t="s">
        <v>13</v>
      </c>
      <c r="M28" s="8">
        <f>SUM(K28:K38)</f>
        <v>48800</v>
      </c>
    </row>
    <row r="29" spans="2:13" x14ac:dyDescent="0.3">
      <c r="B29" t="s">
        <v>14</v>
      </c>
      <c r="D29" s="7" t="s">
        <v>32</v>
      </c>
      <c r="E29" s="7">
        <v>6</v>
      </c>
      <c r="F29" s="7">
        <v>550</v>
      </c>
      <c r="G29" s="7">
        <v>900</v>
      </c>
      <c r="I29" s="7">
        <f t="shared" ref="I29:I34" si="10">(F29*E29)+G29</f>
        <v>4200</v>
      </c>
      <c r="K29" s="9">
        <f t="shared" ref="K29" si="11">I29+(I29*J29)</f>
        <v>4200</v>
      </c>
    </row>
    <row r="30" spans="2:13" x14ac:dyDescent="0.3">
      <c r="B30" t="s">
        <v>17</v>
      </c>
      <c r="D30" s="7" t="s">
        <v>32</v>
      </c>
      <c r="E30" s="7">
        <v>15</v>
      </c>
      <c r="F30" s="7">
        <v>550</v>
      </c>
      <c r="G30" s="7">
        <v>1600</v>
      </c>
      <c r="I30" s="7">
        <f t="shared" si="10"/>
        <v>9850</v>
      </c>
      <c r="K30" s="9">
        <f t="shared" ref="K30" si="12">I30+(I30*J30)</f>
        <v>9850</v>
      </c>
    </row>
    <row r="31" spans="2:13" x14ac:dyDescent="0.3">
      <c r="B31" t="s">
        <v>15</v>
      </c>
      <c r="D31" s="7" t="s">
        <v>32</v>
      </c>
      <c r="E31" s="7">
        <v>6</v>
      </c>
      <c r="F31" s="7">
        <v>550</v>
      </c>
      <c r="G31" s="7">
        <v>600</v>
      </c>
      <c r="I31" s="7">
        <f t="shared" si="10"/>
        <v>3900</v>
      </c>
      <c r="K31" s="9">
        <f t="shared" ref="K31" si="13">I31+(I31*J31)</f>
        <v>3900</v>
      </c>
    </row>
    <row r="32" spans="2:13" x14ac:dyDescent="0.3">
      <c r="B32" t="s">
        <v>88</v>
      </c>
      <c r="D32" s="7" t="s">
        <v>32</v>
      </c>
      <c r="E32" s="7">
        <v>6</v>
      </c>
      <c r="F32" s="7">
        <v>550</v>
      </c>
      <c r="G32" s="7">
        <v>600</v>
      </c>
      <c r="I32" s="7">
        <f t="shared" si="10"/>
        <v>3900</v>
      </c>
      <c r="K32" s="9">
        <f t="shared" ref="K32" si="14">I32+(I32*J32)</f>
        <v>3900</v>
      </c>
    </row>
    <row r="33" spans="2:13" x14ac:dyDescent="0.3">
      <c r="B33" t="s">
        <v>18</v>
      </c>
      <c r="D33" s="7" t="s">
        <v>32</v>
      </c>
      <c r="E33" s="7">
        <v>4</v>
      </c>
      <c r="F33" s="7">
        <v>550</v>
      </c>
      <c r="G33" s="7">
        <v>300</v>
      </c>
      <c r="I33" s="7">
        <f t="shared" si="10"/>
        <v>2500</v>
      </c>
      <c r="K33" s="9">
        <f t="shared" ref="K33" si="15">I33+(I33*J33)</f>
        <v>2500</v>
      </c>
    </row>
    <row r="34" spans="2:13" x14ac:dyDescent="0.3">
      <c r="B34" t="s">
        <v>38</v>
      </c>
      <c r="D34" s="7" t="s">
        <v>32</v>
      </c>
      <c r="E34" s="7">
        <v>8</v>
      </c>
      <c r="F34" s="7">
        <v>550</v>
      </c>
      <c r="G34" s="7">
        <v>800</v>
      </c>
      <c r="I34" s="7">
        <f t="shared" si="10"/>
        <v>5200</v>
      </c>
      <c r="K34" s="9">
        <f t="shared" ref="K34" si="16">I34+(I34*J34)</f>
        <v>5200</v>
      </c>
    </row>
    <row r="35" spans="2:13" x14ac:dyDescent="0.3">
      <c r="B35" s="21" t="s">
        <v>50</v>
      </c>
      <c r="D35" s="7" t="s">
        <v>32</v>
      </c>
      <c r="E35" s="7">
        <v>15</v>
      </c>
      <c r="F35" s="7">
        <v>550</v>
      </c>
      <c r="I35" s="7">
        <f t="shared" ref="I35" si="17">(F35*E35)+G35</f>
        <v>8250</v>
      </c>
      <c r="K35" s="9">
        <f t="shared" ref="K35" si="18">I35+(I35*J35)</f>
        <v>8250</v>
      </c>
    </row>
    <row r="36" spans="2:13" x14ac:dyDescent="0.3">
      <c r="B36" s="21" t="s">
        <v>87</v>
      </c>
      <c r="D36" s="7" t="s">
        <v>32</v>
      </c>
      <c r="E36" s="7">
        <v>4</v>
      </c>
      <c r="F36" s="7">
        <v>550</v>
      </c>
      <c r="G36" s="7">
        <v>200</v>
      </c>
      <c r="I36" s="7">
        <f t="shared" ref="I36" si="19">(F36*E36)+G36</f>
        <v>2400</v>
      </c>
      <c r="K36" s="9">
        <f t="shared" ref="K36:K37" si="20">I36+(I36*J36)</f>
        <v>2400</v>
      </c>
    </row>
    <row r="37" spans="2:13" x14ac:dyDescent="0.3">
      <c r="B37" t="s">
        <v>86</v>
      </c>
      <c r="I37" s="7">
        <v>4500</v>
      </c>
      <c r="K37" s="9">
        <f t="shared" si="20"/>
        <v>4500</v>
      </c>
    </row>
    <row r="38" spans="2:13" x14ac:dyDescent="0.3">
      <c r="B38" s="37" t="s">
        <v>91</v>
      </c>
      <c r="C38" s="37"/>
      <c r="D38" s="38" t="s">
        <v>32</v>
      </c>
      <c r="E38" s="38">
        <v>6</v>
      </c>
      <c r="F38" s="38">
        <v>550</v>
      </c>
      <c r="G38" s="38">
        <v>800</v>
      </c>
      <c r="H38" s="38"/>
      <c r="I38" s="38">
        <f t="shared" ref="I38" si="21">(F38*E38)+G38</f>
        <v>4100</v>
      </c>
      <c r="J38" s="39"/>
      <c r="K38" s="40">
        <f t="shared" ref="K38" si="22">I38+(I38*J38)</f>
        <v>4100</v>
      </c>
    </row>
    <row r="39" spans="2:13" x14ac:dyDescent="0.3">
      <c r="B39" s="3" t="s">
        <v>98</v>
      </c>
      <c r="J39" s="7"/>
    </row>
    <row r="40" spans="2:13" x14ac:dyDescent="0.3">
      <c r="B40" s="3" t="s">
        <v>37</v>
      </c>
    </row>
    <row r="41" spans="2:13" x14ac:dyDescent="0.3">
      <c r="B41" s="3"/>
    </row>
    <row r="42" spans="2:13" x14ac:dyDescent="0.3">
      <c r="B42" s="1" t="s">
        <v>16</v>
      </c>
      <c r="M42" s="8">
        <f>SUM(K42:K51)</f>
        <v>88100</v>
      </c>
    </row>
    <row r="43" spans="2:13" x14ac:dyDescent="0.3">
      <c r="B43" t="s">
        <v>22</v>
      </c>
      <c r="D43" s="7" t="s">
        <v>32</v>
      </c>
      <c r="E43" s="7">
        <v>8</v>
      </c>
      <c r="F43" s="7">
        <v>550</v>
      </c>
      <c r="G43" s="7">
        <v>700</v>
      </c>
      <c r="I43" s="7">
        <f t="shared" ref="I43:I49" si="23">(F43*E43)+G43</f>
        <v>5100</v>
      </c>
      <c r="K43" s="9">
        <f t="shared" ref="K43" si="24">I43+(I43*J43)</f>
        <v>5100</v>
      </c>
    </row>
    <row r="44" spans="2:13" x14ac:dyDescent="0.3">
      <c r="B44" t="s">
        <v>40</v>
      </c>
      <c r="D44" s="7" t="s">
        <v>32</v>
      </c>
      <c r="E44" s="7">
        <v>7</v>
      </c>
      <c r="F44" s="7">
        <v>550</v>
      </c>
      <c r="G44" s="7">
        <v>600</v>
      </c>
      <c r="I44" s="7">
        <f t="shared" si="23"/>
        <v>4450</v>
      </c>
      <c r="K44" s="9">
        <f t="shared" ref="K44" si="25">I44+(I44*J44)</f>
        <v>4450</v>
      </c>
    </row>
    <row r="45" spans="2:13" x14ac:dyDescent="0.3">
      <c r="B45" t="s">
        <v>39</v>
      </c>
      <c r="D45" s="7" t="s">
        <v>32</v>
      </c>
      <c r="E45" s="7">
        <v>14</v>
      </c>
      <c r="F45" s="7">
        <v>550</v>
      </c>
      <c r="G45" s="7">
        <v>800</v>
      </c>
      <c r="I45" s="7">
        <f t="shared" si="23"/>
        <v>8500</v>
      </c>
      <c r="K45" s="9">
        <f t="shared" ref="K45" si="26">I45+(I45*J45)</f>
        <v>8500</v>
      </c>
    </row>
    <row r="46" spans="2:13" x14ac:dyDescent="0.3">
      <c r="B46" t="s">
        <v>43</v>
      </c>
      <c r="D46" s="7" t="s">
        <v>32</v>
      </c>
      <c r="E46" s="7">
        <v>2</v>
      </c>
      <c r="F46" s="7">
        <v>550</v>
      </c>
      <c r="G46" s="7">
        <v>300</v>
      </c>
      <c r="I46" s="7">
        <f t="shared" si="23"/>
        <v>1400</v>
      </c>
      <c r="K46" s="9">
        <f t="shared" ref="K46" si="27">I46+(I46*J46)</f>
        <v>1400</v>
      </c>
    </row>
    <row r="47" spans="2:13" x14ac:dyDescent="0.3">
      <c r="B47" t="s">
        <v>41</v>
      </c>
      <c r="D47" s="7" t="s">
        <v>32</v>
      </c>
      <c r="E47" s="7">
        <v>10</v>
      </c>
      <c r="F47" s="7">
        <v>550</v>
      </c>
      <c r="G47" s="7">
        <v>2500</v>
      </c>
      <c r="I47" s="7">
        <f t="shared" si="23"/>
        <v>8000</v>
      </c>
      <c r="K47" s="9">
        <f t="shared" ref="K47" si="28">I47+(I47*J47)</f>
        <v>8000</v>
      </c>
    </row>
    <row r="48" spans="2:13" x14ac:dyDescent="0.3">
      <c r="B48" t="s">
        <v>44</v>
      </c>
      <c r="D48" s="7" t="s">
        <v>32</v>
      </c>
      <c r="E48" s="7">
        <v>10</v>
      </c>
      <c r="F48" s="7">
        <v>550</v>
      </c>
      <c r="G48" s="7">
        <v>2400</v>
      </c>
      <c r="I48" s="7">
        <f t="shared" si="23"/>
        <v>7900</v>
      </c>
      <c r="K48" s="9">
        <f t="shared" ref="K48" si="29">I48+(I48*J48)</f>
        <v>7900</v>
      </c>
    </row>
    <row r="49" spans="2:13" x14ac:dyDescent="0.3">
      <c r="B49" t="s">
        <v>42</v>
      </c>
      <c r="D49" s="7" t="s">
        <v>32</v>
      </c>
      <c r="E49" s="7">
        <v>55</v>
      </c>
      <c r="F49" s="7">
        <v>550</v>
      </c>
      <c r="G49" s="7">
        <v>1800</v>
      </c>
      <c r="I49" s="7">
        <f t="shared" si="23"/>
        <v>32050</v>
      </c>
      <c r="K49" s="9">
        <f t="shared" ref="K49:K51" si="30">I49+(I49*J49)</f>
        <v>32050</v>
      </c>
    </row>
    <row r="50" spans="2:13" x14ac:dyDescent="0.3">
      <c r="B50" t="s">
        <v>46</v>
      </c>
      <c r="I50" s="9">
        <v>8000</v>
      </c>
      <c r="J50" s="10">
        <v>0.15</v>
      </c>
      <c r="K50" s="9">
        <f t="shared" si="30"/>
        <v>9200</v>
      </c>
    </row>
    <row r="51" spans="2:13" x14ac:dyDescent="0.3">
      <c r="B51" t="s">
        <v>45</v>
      </c>
      <c r="I51" s="9">
        <v>10000</v>
      </c>
      <c r="J51" s="10">
        <v>0.15</v>
      </c>
      <c r="K51" s="9">
        <f t="shared" si="30"/>
        <v>11500</v>
      </c>
    </row>
    <row r="53" spans="2:13" x14ac:dyDescent="0.3">
      <c r="B53" s="1" t="s">
        <v>20</v>
      </c>
      <c r="E53"/>
      <c r="F53"/>
      <c r="G53"/>
      <c r="H53"/>
      <c r="I53"/>
      <c r="J53"/>
      <c r="K53"/>
      <c r="M53" s="8">
        <f>SUM(K53:K64)</f>
        <v>25875</v>
      </c>
    </row>
    <row r="54" spans="2:13" x14ac:dyDescent="0.3">
      <c r="B54" t="s">
        <v>100</v>
      </c>
      <c r="E54"/>
      <c r="F54"/>
      <c r="G54"/>
      <c r="H54"/>
      <c r="I54"/>
      <c r="J54"/>
      <c r="K54"/>
    </row>
    <row r="55" spans="2:13" x14ac:dyDescent="0.3">
      <c r="B55" t="s">
        <v>101</v>
      </c>
      <c r="E55"/>
      <c r="F55"/>
      <c r="G55"/>
      <c r="H55"/>
      <c r="I55" s="9">
        <v>22500</v>
      </c>
      <c r="J55" s="10">
        <v>0.15</v>
      </c>
      <c r="K55" s="9">
        <f t="shared" ref="K55" si="31">I55+(I55*J55)</f>
        <v>25875</v>
      </c>
    </row>
    <row r="56" spans="2:13" x14ac:dyDescent="0.3">
      <c r="B56" t="s">
        <v>102</v>
      </c>
      <c r="E56"/>
      <c r="F56"/>
      <c r="G56"/>
      <c r="H56"/>
      <c r="I56"/>
      <c r="J56"/>
      <c r="K56"/>
    </row>
    <row r="57" spans="2:13" x14ac:dyDescent="0.3">
      <c r="B57" t="s">
        <v>103</v>
      </c>
      <c r="E57"/>
      <c r="F57"/>
      <c r="G57"/>
      <c r="H57"/>
      <c r="I57"/>
      <c r="J57"/>
      <c r="K57"/>
    </row>
    <row r="58" spans="2:13" x14ac:dyDescent="0.3">
      <c r="B58" t="s">
        <v>104</v>
      </c>
      <c r="E58"/>
      <c r="F58"/>
      <c r="G58"/>
      <c r="H58"/>
      <c r="I58"/>
      <c r="J58"/>
      <c r="K58"/>
    </row>
    <row r="59" spans="2:13" x14ac:dyDescent="0.3">
      <c r="B59" t="s">
        <v>105</v>
      </c>
      <c r="E59"/>
      <c r="F59"/>
      <c r="G59"/>
      <c r="H59"/>
      <c r="I59"/>
      <c r="J59"/>
      <c r="K59"/>
    </row>
    <row r="60" spans="2:13" x14ac:dyDescent="0.3">
      <c r="B60" t="s">
        <v>106</v>
      </c>
      <c r="E60"/>
      <c r="F60"/>
      <c r="G60"/>
      <c r="H60"/>
      <c r="I60"/>
      <c r="J60"/>
      <c r="K60"/>
    </row>
    <row r="61" spans="2:13" x14ac:dyDescent="0.3">
      <c r="B61" t="s">
        <v>92</v>
      </c>
      <c r="E61"/>
      <c r="F61"/>
      <c r="G61"/>
      <c r="H61"/>
      <c r="I61"/>
      <c r="J61"/>
      <c r="K61"/>
    </row>
    <row r="62" spans="2:13" x14ac:dyDescent="0.3">
      <c r="B62" s="3" t="s">
        <v>21</v>
      </c>
      <c r="E62"/>
      <c r="F62"/>
      <c r="G62"/>
      <c r="H62"/>
      <c r="I62"/>
      <c r="J62"/>
      <c r="K62"/>
    </row>
    <row r="63" spans="2:13" x14ac:dyDescent="0.3">
      <c r="B63" s="3" t="s">
        <v>85</v>
      </c>
      <c r="E63"/>
      <c r="F63"/>
      <c r="G63"/>
      <c r="H63"/>
      <c r="I63"/>
      <c r="J63"/>
      <c r="K63"/>
    </row>
    <row r="64" spans="2:13" x14ac:dyDescent="0.3">
      <c r="E64"/>
      <c r="F64"/>
      <c r="G64"/>
      <c r="H64"/>
      <c r="I64"/>
      <c r="J64"/>
      <c r="K64"/>
      <c r="L64"/>
      <c r="M64"/>
    </row>
    <row r="65" spans="2:13" x14ac:dyDescent="0.3">
      <c r="B65" s="1" t="s">
        <v>23</v>
      </c>
      <c r="M65" s="8">
        <f>SUM(K65:K68)</f>
        <v>22783.599999999999</v>
      </c>
    </row>
    <row r="66" spans="2:13" x14ac:dyDescent="0.3">
      <c r="B66" t="s">
        <v>48</v>
      </c>
      <c r="D66" s="7" t="s">
        <v>47</v>
      </c>
      <c r="I66" s="14">
        <v>17464</v>
      </c>
      <c r="J66" s="10">
        <v>0.15</v>
      </c>
      <c r="K66" s="9">
        <f t="shared" ref="K66:K67" si="32">I66+(I66*J66)</f>
        <v>20083.599999999999</v>
      </c>
    </row>
    <row r="67" spans="2:13" x14ac:dyDescent="0.3">
      <c r="B67" s="37" t="s">
        <v>90</v>
      </c>
      <c r="C67" s="37"/>
      <c r="D67" s="38" t="s">
        <v>32</v>
      </c>
      <c r="E67" s="38">
        <v>4</v>
      </c>
      <c r="F67" s="38">
        <v>550</v>
      </c>
      <c r="G67" s="38">
        <v>500</v>
      </c>
      <c r="H67" s="38"/>
      <c r="I67" s="38">
        <f t="shared" ref="I67" si="33">(F67*E67)+G67</f>
        <v>2700</v>
      </c>
      <c r="J67" s="39"/>
      <c r="K67" s="40">
        <f t="shared" si="32"/>
        <v>2700</v>
      </c>
    </row>
    <row r="69" spans="2:13" x14ac:dyDescent="0.3">
      <c r="B69" s="1" t="s">
        <v>49</v>
      </c>
      <c r="M69" s="8">
        <f>SUM(K69:K74)</f>
        <v>21850</v>
      </c>
    </row>
    <row r="70" spans="2:13" x14ac:dyDescent="0.3">
      <c r="B70" s="3" t="s">
        <v>82</v>
      </c>
      <c r="I70" s="9">
        <v>19000</v>
      </c>
      <c r="J70" s="10">
        <v>0.15</v>
      </c>
      <c r="K70" s="9">
        <f t="shared" ref="K70" si="34">I70+(I70*J70)</f>
        <v>21850</v>
      </c>
    </row>
    <row r="71" spans="2:13" x14ac:dyDescent="0.3">
      <c r="B71" t="s">
        <v>83</v>
      </c>
    </row>
    <row r="72" spans="2:13" x14ac:dyDescent="0.3">
      <c r="B72" t="s">
        <v>84</v>
      </c>
    </row>
    <row r="73" spans="2:13" x14ac:dyDescent="0.3">
      <c r="B73" t="s">
        <v>97</v>
      </c>
    </row>
    <row r="75" spans="2:13" ht="15.6" x14ac:dyDescent="0.3">
      <c r="B75" s="1" t="s">
        <v>51</v>
      </c>
      <c r="C75" s="15"/>
      <c r="D75" s="13"/>
      <c r="E75" s="13"/>
      <c r="F75" s="16"/>
      <c r="G75" s="16"/>
      <c r="H75" s="16"/>
      <c r="I75" s="17"/>
      <c r="J75" s="18"/>
      <c r="K75" s="19" t="str">
        <f t="shared" ref="K75:K105" si="35">IF(ROUNDUP(J75+G75,0)=0,"",ROUNDUP(J75+G75,0))</f>
        <v/>
      </c>
      <c r="L75" s="20"/>
      <c r="M75" s="18">
        <f>SUM(K76:K87)</f>
        <v>66700</v>
      </c>
    </row>
    <row r="76" spans="2:13" x14ac:dyDescent="0.3">
      <c r="B76" s="21" t="s">
        <v>52</v>
      </c>
      <c r="C76" s="21"/>
      <c r="D76" s="22" t="s">
        <v>53</v>
      </c>
      <c r="E76" s="23">
        <v>7.5</v>
      </c>
      <c r="F76" s="24">
        <v>600</v>
      </c>
      <c r="G76" s="23">
        <f>+F76*E76</f>
        <v>4500</v>
      </c>
      <c r="H76" s="25">
        <v>400</v>
      </c>
      <c r="I76" s="26">
        <v>0.15</v>
      </c>
      <c r="J76" s="23">
        <f t="shared" ref="J76:J79" si="36">(+H76*I76)+H76</f>
        <v>460</v>
      </c>
      <c r="K76" s="19">
        <f t="shared" si="35"/>
        <v>4960</v>
      </c>
      <c r="L76" s="19"/>
      <c r="M76" s="1"/>
    </row>
    <row r="77" spans="2:13" x14ac:dyDescent="0.3">
      <c r="B77" s="21" t="s">
        <v>54</v>
      </c>
      <c r="C77" s="21"/>
      <c r="D77" s="22" t="s">
        <v>53</v>
      </c>
      <c r="E77" s="23">
        <v>7.5</v>
      </c>
      <c r="F77" s="24">
        <v>600</v>
      </c>
      <c r="G77" s="23">
        <f>+F77*E77</f>
        <v>4500</v>
      </c>
      <c r="H77" s="25">
        <v>3300</v>
      </c>
      <c r="I77" s="26">
        <v>0.15</v>
      </c>
      <c r="J77" s="23">
        <f t="shared" si="36"/>
        <v>3795</v>
      </c>
      <c r="K77" s="19">
        <f t="shared" si="35"/>
        <v>8295</v>
      </c>
      <c r="L77" s="19"/>
      <c r="M77" s="1"/>
    </row>
    <row r="78" spans="2:13" x14ac:dyDescent="0.3">
      <c r="B78" s="21" t="s">
        <v>55</v>
      </c>
      <c r="C78" s="21"/>
      <c r="D78" s="22" t="s">
        <v>53</v>
      </c>
      <c r="E78" s="23">
        <f>7.5*3</f>
        <v>22.5</v>
      </c>
      <c r="F78" s="24">
        <v>600</v>
      </c>
      <c r="G78" s="23">
        <f t="shared" ref="G78:G84" si="37">+F78*E78</f>
        <v>13500</v>
      </c>
      <c r="H78" s="27">
        <v>4500</v>
      </c>
      <c r="I78" s="26">
        <v>0.15</v>
      </c>
      <c r="J78" s="23">
        <f t="shared" si="36"/>
        <v>5175</v>
      </c>
      <c r="K78" s="19">
        <f t="shared" si="35"/>
        <v>18675</v>
      </c>
      <c r="L78" s="19"/>
      <c r="M78" s="1"/>
    </row>
    <row r="79" spans="2:13" x14ac:dyDescent="0.3">
      <c r="B79" s="21" t="s">
        <v>56</v>
      </c>
      <c r="C79" s="21"/>
      <c r="D79" s="22" t="s">
        <v>53</v>
      </c>
      <c r="E79" s="23">
        <v>7.5</v>
      </c>
      <c r="F79" s="24">
        <v>600</v>
      </c>
      <c r="G79" s="23">
        <f t="shared" si="37"/>
        <v>4500</v>
      </c>
      <c r="H79" s="27">
        <v>3500</v>
      </c>
      <c r="I79" s="26">
        <v>0.15</v>
      </c>
      <c r="J79" s="23">
        <f t="shared" si="36"/>
        <v>4025</v>
      </c>
      <c r="K79" s="19">
        <f t="shared" si="35"/>
        <v>8525</v>
      </c>
      <c r="L79" s="19"/>
      <c r="M79" s="1"/>
    </row>
    <row r="80" spans="2:13" x14ac:dyDescent="0.3">
      <c r="B80" s="21" t="s">
        <v>57</v>
      </c>
      <c r="C80" s="21"/>
      <c r="D80" s="22" t="s">
        <v>53</v>
      </c>
      <c r="E80" s="23">
        <v>7.5</v>
      </c>
      <c r="F80" s="24">
        <v>600</v>
      </c>
      <c r="G80" s="23">
        <f t="shared" si="37"/>
        <v>4500</v>
      </c>
      <c r="H80" s="27">
        <v>800</v>
      </c>
      <c r="I80" s="26">
        <v>0.15</v>
      </c>
      <c r="J80" s="23">
        <f>(+H80*I80)+H80</f>
        <v>920</v>
      </c>
      <c r="K80" s="19">
        <f t="shared" si="35"/>
        <v>5420</v>
      </c>
      <c r="L80" s="19"/>
      <c r="M80" s="1"/>
    </row>
    <row r="81" spans="2:13" x14ac:dyDescent="0.3">
      <c r="B81" s="21" t="s">
        <v>58</v>
      </c>
      <c r="C81" s="21"/>
      <c r="D81" s="22" t="s">
        <v>53</v>
      </c>
      <c r="E81" s="23">
        <v>6</v>
      </c>
      <c r="F81" s="24">
        <v>600</v>
      </c>
      <c r="G81" s="23">
        <f t="shared" si="37"/>
        <v>3600</v>
      </c>
      <c r="H81" s="27">
        <v>200</v>
      </c>
      <c r="I81" s="26">
        <v>0.15</v>
      </c>
      <c r="J81" s="23">
        <f>(+H81*I81)+H81</f>
        <v>230</v>
      </c>
      <c r="K81" s="19">
        <f t="shared" si="35"/>
        <v>3830</v>
      </c>
      <c r="L81" s="19"/>
      <c r="M81" s="1"/>
    </row>
    <row r="82" spans="2:13" x14ac:dyDescent="0.3">
      <c r="B82" s="21" t="s">
        <v>59</v>
      </c>
      <c r="C82" s="21"/>
      <c r="D82" s="22" t="s">
        <v>53</v>
      </c>
      <c r="E82" s="23">
        <v>12</v>
      </c>
      <c r="F82" s="24">
        <v>600</v>
      </c>
      <c r="G82" s="23">
        <f t="shared" si="37"/>
        <v>7200</v>
      </c>
      <c r="H82" s="27">
        <v>400</v>
      </c>
      <c r="I82" s="26">
        <v>0.15</v>
      </c>
      <c r="J82" s="23">
        <f t="shared" ref="J82:J84" si="38">(+H82*I82)+H82</f>
        <v>460</v>
      </c>
      <c r="K82" s="19">
        <f t="shared" si="35"/>
        <v>7660</v>
      </c>
      <c r="L82" s="19"/>
      <c r="M82" s="1"/>
    </row>
    <row r="83" spans="2:13" x14ac:dyDescent="0.3">
      <c r="B83" s="21" t="s">
        <v>60</v>
      </c>
      <c r="C83" s="21"/>
      <c r="D83" s="22" t="s">
        <v>53</v>
      </c>
      <c r="E83" s="23">
        <v>5</v>
      </c>
      <c r="F83" s="24">
        <v>600</v>
      </c>
      <c r="G83" s="23">
        <f t="shared" si="37"/>
        <v>3000</v>
      </c>
      <c r="H83" s="27">
        <v>2300</v>
      </c>
      <c r="I83" s="26">
        <v>0.15</v>
      </c>
      <c r="J83" s="23">
        <f t="shared" si="38"/>
        <v>2645</v>
      </c>
      <c r="K83" s="19">
        <f t="shared" si="35"/>
        <v>5645</v>
      </c>
      <c r="L83" s="19"/>
      <c r="M83" s="1"/>
    </row>
    <row r="84" spans="2:13" x14ac:dyDescent="0.3">
      <c r="B84" s="21" t="s">
        <v>61</v>
      </c>
      <c r="C84" s="21"/>
      <c r="D84" s="22" t="s">
        <v>53</v>
      </c>
      <c r="E84" s="23">
        <v>5</v>
      </c>
      <c r="F84" s="24">
        <v>600</v>
      </c>
      <c r="G84" s="23">
        <f t="shared" si="37"/>
        <v>3000</v>
      </c>
      <c r="H84" s="27">
        <v>600</v>
      </c>
      <c r="I84" s="26">
        <v>0.15</v>
      </c>
      <c r="J84" s="23">
        <f t="shared" si="38"/>
        <v>690</v>
      </c>
      <c r="K84" s="19">
        <f t="shared" si="35"/>
        <v>3690</v>
      </c>
      <c r="L84" s="19"/>
      <c r="M84" s="1"/>
    </row>
    <row r="85" spans="2:13" x14ac:dyDescent="0.3">
      <c r="B85" s="3" t="s">
        <v>62</v>
      </c>
      <c r="C85" s="21"/>
      <c r="D85" s="28" t="s">
        <v>63</v>
      </c>
      <c r="E85" s="23"/>
      <c r="F85" s="27"/>
      <c r="G85" s="23"/>
      <c r="H85" s="27"/>
      <c r="I85" s="26"/>
      <c r="J85" s="23"/>
      <c r="K85" s="19" t="str">
        <f t="shared" si="35"/>
        <v/>
      </c>
      <c r="L85" s="19"/>
      <c r="M85" s="1"/>
    </row>
    <row r="86" spans="2:13" x14ac:dyDescent="0.3">
      <c r="B86" s="3" t="s">
        <v>99</v>
      </c>
      <c r="C86" s="21"/>
      <c r="D86" s="28"/>
      <c r="E86" s="23"/>
      <c r="F86" s="27"/>
      <c r="G86" s="23"/>
      <c r="H86" s="27"/>
      <c r="I86" s="26"/>
      <c r="J86" s="23"/>
      <c r="K86" s="19"/>
      <c r="L86" s="19"/>
      <c r="M86" s="1"/>
    </row>
    <row r="87" spans="2:13" x14ac:dyDescent="0.3">
      <c r="B87" s="21"/>
      <c r="C87" s="21"/>
      <c r="D87" s="22"/>
      <c r="E87" s="23"/>
      <c r="F87" s="27"/>
      <c r="G87" s="23"/>
      <c r="H87" s="27"/>
      <c r="I87" s="26"/>
      <c r="J87" s="23"/>
      <c r="K87" s="19"/>
      <c r="L87" s="19"/>
      <c r="M87" s="1"/>
    </row>
    <row r="88" spans="2:13" ht="15.6" x14ac:dyDescent="0.3">
      <c r="B88" s="1" t="s">
        <v>64</v>
      </c>
      <c r="C88" s="15"/>
      <c r="D88" s="13"/>
      <c r="E88" s="13"/>
      <c r="F88" s="16"/>
      <c r="G88" s="16"/>
      <c r="H88" s="16"/>
      <c r="I88" s="17"/>
      <c r="J88" s="18"/>
      <c r="K88" s="19" t="str">
        <f t="shared" si="35"/>
        <v/>
      </c>
      <c r="L88" s="20"/>
      <c r="M88" s="18">
        <f>SUM(K89:K96)</f>
        <v>55322</v>
      </c>
    </row>
    <row r="89" spans="2:13" x14ac:dyDescent="0.3">
      <c r="B89" s="21" t="s">
        <v>65</v>
      </c>
      <c r="C89" s="21"/>
      <c r="D89" s="22" t="s">
        <v>53</v>
      </c>
      <c r="E89" s="23"/>
      <c r="F89" s="27"/>
      <c r="G89" s="23">
        <f>+F89*E89</f>
        <v>0</v>
      </c>
      <c r="H89" s="25">
        <v>2224.5</v>
      </c>
      <c r="I89" s="26">
        <v>0.15</v>
      </c>
      <c r="J89" s="23">
        <f t="shared" ref="J89:J91" si="39">(+H89*I89)+H89</f>
        <v>2558.1750000000002</v>
      </c>
      <c r="K89" s="19">
        <f t="shared" si="35"/>
        <v>2559</v>
      </c>
      <c r="L89" s="19"/>
      <c r="M89" s="1"/>
    </row>
    <row r="90" spans="2:13" x14ac:dyDescent="0.3">
      <c r="B90" s="21" t="s">
        <v>66</v>
      </c>
      <c r="C90" s="21"/>
      <c r="D90" s="22" t="s">
        <v>53</v>
      </c>
      <c r="E90" s="23"/>
      <c r="F90" s="27"/>
      <c r="G90" s="23">
        <f t="shared" ref="G90:G101" si="40">+F90*E90</f>
        <v>0</v>
      </c>
      <c r="H90" s="27">
        <v>1048.8</v>
      </c>
      <c r="I90" s="26">
        <v>0.15</v>
      </c>
      <c r="J90" s="23">
        <f t="shared" si="39"/>
        <v>1206.1199999999999</v>
      </c>
      <c r="K90" s="19">
        <f t="shared" si="35"/>
        <v>1207</v>
      </c>
      <c r="L90" s="19"/>
      <c r="M90" s="1"/>
    </row>
    <row r="91" spans="2:13" x14ac:dyDescent="0.3">
      <c r="B91" s="21" t="s">
        <v>67</v>
      </c>
      <c r="C91" s="21"/>
      <c r="D91" s="22" t="s">
        <v>53</v>
      </c>
      <c r="E91" s="23"/>
      <c r="F91" s="27"/>
      <c r="G91" s="23">
        <f t="shared" si="40"/>
        <v>0</v>
      </c>
      <c r="H91" s="27">
        <f>2296.62+100</f>
        <v>2396.62</v>
      </c>
      <c r="I91" s="26">
        <v>0.15</v>
      </c>
      <c r="J91" s="23">
        <f t="shared" si="39"/>
        <v>2756.1129999999998</v>
      </c>
      <c r="K91" s="19">
        <f t="shared" si="35"/>
        <v>2757</v>
      </c>
      <c r="L91" s="19"/>
      <c r="M91" s="1"/>
    </row>
    <row r="92" spans="2:13" ht="18.75" customHeight="1" x14ac:dyDescent="0.3">
      <c r="B92" s="29" t="s">
        <v>68</v>
      </c>
      <c r="C92" s="21"/>
      <c r="D92" s="22" t="s">
        <v>53</v>
      </c>
      <c r="E92" s="23"/>
      <c r="F92" s="23"/>
      <c r="G92" s="23">
        <f t="shared" si="40"/>
        <v>0</v>
      </c>
      <c r="H92" s="27">
        <f>3336.37*2</f>
        <v>6672.74</v>
      </c>
      <c r="I92" s="26">
        <v>0.15</v>
      </c>
      <c r="J92" s="23">
        <f>(+H92*I92)+H92</f>
        <v>7673.6509999999998</v>
      </c>
      <c r="K92" s="19">
        <f t="shared" si="35"/>
        <v>7674</v>
      </c>
      <c r="L92" s="19"/>
      <c r="M92" s="1"/>
    </row>
    <row r="93" spans="2:13" ht="16.5" customHeight="1" x14ac:dyDescent="0.3">
      <c r="B93" s="30" t="s">
        <v>69</v>
      </c>
      <c r="C93" s="21"/>
      <c r="D93" s="22" t="s">
        <v>53</v>
      </c>
      <c r="E93" s="23"/>
      <c r="F93" s="23"/>
      <c r="G93" s="23">
        <f t="shared" si="40"/>
        <v>0</v>
      </c>
      <c r="H93" s="27">
        <f>2*1667.8</f>
        <v>3335.6</v>
      </c>
      <c r="I93" s="26">
        <v>0.15</v>
      </c>
      <c r="J93" s="23">
        <f t="shared" ref="J93:J102" si="41">(+H93*I93)+H93</f>
        <v>3835.94</v>
      </c>
      <c r="K93" s="19">
        <f t="shared" si="35"/>
        <v>3836</v>
      </c>
      <c r="L93" s="19"/>
      <c r="M93" s="1"/>
    </row>
    <row r="94" spans="2:13" x14ac:dyDescent="0.3">
      <c r="B94" s="29" t="s">
        <v>70</v>
      </c>
      <c r="C94" s="21"/>
      <c r="D94" s="22" t="s">
        <v>53</v>
      </c>
      <c r="E94" s="23"/>
      <c r="F94" s="23"/>
      <c r="G94" s="23">
        <f t="shared" si="40"/>
        <v>0</v>
      </c>
      <c r="H94" s="27">
        <f>906*2</f>
        <v>1812</v>
      </c>
      <c r="I94" s="26">
        <v>0.15</v>
      </c>
      <c r="J94" s="23">
        <f t="shared" si="41"/>
        <v>2083.8000000000002</v>
      </c>
      <c r="K94" s="19">
        <f t="shared" si="35"/>
        <v>2084</v>
      </c>
      <c r="L94" s="19"/>
      <c r="M94" s="1"/>
    </row>
    <row r="95" spans="2:13" x14ac:dyDescent="0.3">
      <c r="B95" s="21" t="s">
        <v>71</v>
      </c>
      <c r="C95" s="21"/>
      <c r="D95" s="22" t="s">
        <v>53</v>
      </c>
      <c r="E95" s="23"/>
      <c r="F95" s="23"/>
      <c r="G95" s="23">
        <f t="shared" si="40"/>
        <v>0</v>
      </c>
      <c r="H95" s="27">
        <v>27900</v>
      </c>
      <c r="I95" s="26">
        <v>0.2</v>
      </c>
      <c r="J95" s="23">
        <f>(+H95*I95)+H95</f>
        <v>33480</v>
      </c>
      <c r="K95" s="19">
        <f t="shared" si="35"/>
        <v>33480</v>
      </c>
      <c r="L95" s="19"/>
      <c r="M95" s="1"/>
    </row>
    <row r="96" spans="2:13" x14ac:dyDescent="0.3">
      <c r="B96" s="29" t="s">
        <v>72</v>
      </c>
      <c r="C96" s="21"/>
      <c r="D96" s="22" t="s">
        <v>53</v>
      </c>
      <c r="E96" s="23"/>
      <c r="F96" s="23"/>
      <c r="G96" s="23">
        <f>+F96*E96</f>
        <v>0</v>
      </c>
      <c r="H96" s="27">
        <v>1500</v>
      </c>
      <c r="I96" s="26">
        <v>0.15</v>
      </c>
      <c r="J96" s="23">
        <f>(+H96*I96)+H96</f>
        <v>1725</v>
      </c>
      <c r="K96" s="19">
        <f>IF(ROUNDUP(J96+G96,0)=0,"",ROUNDUP(J96+G96,0))</f>
        <v>1725</v>
      </c>
      <c r="L96" s="19"/>
      <c r="M96" s="1"/>
    </row>
    <row r="97" spans="2:13" x14ac:dyDescent="0.3">
      <c r="B97" s="21"/>
      <c r="C97" s="21"/>
      <c r="D97" s="22"/>
      <c r="E97" s="23"/>
      <c r="F97" s="23"/>
      <c r="G97" s="23"/>
      <c r="H97" s="27"/>
      <c r="I97" s="26"/>
      <c r="J97" s="23"/>
      <c r="K97" s="19"/>
      <c r="L97" s="19"/>
      <c r="M97" s="1"/>
    </row>
    <row r="98" spans="2:13" x14ac:dyDescent="0.3">
      <c r="B98" s="31" t="s">
        <v>73</v>
      </c>
      <c r="C98" s="21"/>
      <c r="D98" s="22"/>
      <c r="E98" s="23"/>
      <c r="F98" s="23"/>
      <c r="G98" s="23"/>
      <c r="H98" s="27"/>
      <c r="I98" s="26"/>
      <c r="J98" s="23"/>
      <c r="K98" s="19"/>
      <c r="L98" s="19"/>
      <c r="M98" s="18">
        <f>SUM(K99:K106)</f>
        <v>3937</v>
      </c>
    </row>
    <row r="99" spans="2:13" ht="15" customHeight="1" x14ac:dyDescent="0.3">
      <c r="B99" s="32" t="s">
        <v>74</v>
      </c>
      <c r="C99" s="21"/>
      <c r="D99" s="28" t="s">
        <v>63</v>
      </c>
      <c r="E99" s="23"/>
      <c r="F99" s="23"/>
      <c r="G99" s="23">
        <f t="shared" si="40"/>
        <v>0</v>
      </c>
      <c r="H99" s="27">
        <v>1150</v>
      </c>
      <c r="I99" s="26">
        <v>0</v>
      </c>
      <c r="J99" s="23">
        <f t="shared" si="41"/>
        <v>1150</v>
      </c>
      <c r="K99" s="19">
        <f t="shared" si="35"/>
        <v>1150</v>
      </c>
      <c r="L99" s="19"/>
      <c r="M99" s="1"/>
    </row>
    <row r="100" spans="2:13" x14ac:dyDescent="0.3">
      <c r="B100" s="32" t="s">
        <v>75</v>
      </c>
      <c r="C100" s="21"/>
      <c r="D100" s="28" t="s">
        <v>63</v>
      </c>
      <c r="E100" s="23"/>
      <c r="F100" s="23"/>
      <c r="G100" s="23">
        <f t="shared" si="40"/>
        <v>0</v>
      </c>
      <c r="H100" s="27">
        <v>961.68</v>
      </c>
      <c r="I100" s="26"/>
      <c r="J100" s="23">
        <f t="shared" si="41"/>
        <v>961.68</v>
      </c>
      <c r="K100" s="19">
        <f t="shared" si="35"/>
        <v>962</v>
      </c>
      <c r="L100" s="19"/>
      <c r="M100" s="1"/>
    </row>
    <row r="101" spans="2:13" x14ac:dyDescent="0.3">
      <c r="B101" s="32" t="s">
        <v>76</v>
      </c>
      <c r="C101" s="21"/>
      <c r="D101" s="28" t="s">
        <v>63</v>
      </c>
      <c r="E101" s="23"/>
      <c r="F101" s="23"/>
      <c r="G101" s="23">
        <f t="shared" si="40"/>
        <v>0</v>
      </c>
      <c r="H101" s="27">
        <v>1150</v>
      </c>
      <c r="I101" s="26"/>
      <c r="J101" s="23">
        <f t="shared" si="41"/>
        <v>1150</v>
      </c>
      <c r="K101" s="19">
        <f t="shared" si="35"/>
        <v>1150</v>
      </c>
      <c r="L101" s="19"/>
      <c r="M101" s="1"/>
    </row>
    <row r="102" spans="2:13" x14ac:dyDescent="0.3">
      <c r="B102" s="32" t="s">
        <v>77</v>
      </c>
      <c r="C102" s="21"/>
      <c r="D102" s="28" t="s">
        <v>63</v>
      </c>
      <c r="E102" s="23"/>
      <c r="F102" s="23"/>
      <c r="G102" s="23">
        <v>0</v>
      </c>
      <c r="H102" s="27">
        <v>188.5</v>
      </c>
      <c r="I102" s="26"/>
      <c r="J102" s="23">
        <f t="shared" si="41"/>
        <v>188.5</v>
      </c>
      <c r="K102" s="19">
        <f t="shared" si="35"/>
        <v>189</v>
      </c>
      <c r="L102" s="19"/>
      <c r="M102" s="1"/>
    </row>
    <row r="103" spans="2:13" x14ac:dyDescent="0.3">
      <c r="B103" s="32" t="s">
        <v>78</v>
      </c>
      <c r="C103" s="21"/>
      <c r="D103" s="28" t="s">
        <v>63</v>
      </c>
      <c r="E103" s="23"/>
      <c r="F103" s="23"/>
      <c r="G103" s="23"/>
      <c r="H103" s="27">
        <f>2*733.15</f>
        <v>1466.3</v>
      </c>
      <c r="I103" s="26">
        <v>0.15</v>
      </c>
      <c r="J103" s="23">
        <f>(+H103*I103)</f>
        <v>219.94499999999999</v>
      </c>
      <c r="K103" s="19">
        <f t="shared" si="35"/>
        <v>220</v>
      </c>
      <c r="L103" s="19"/>
      <c r="M103" s="1"/>
    </row>
    <row r="104" spans="2:13" x14ac:dyDescent="0.3">
      <c r="B104" s="32" t="s">
        <v>79</v>
      </c>
      <c r="D104" s="28" t="s">
        <v>63</v>
      </c>
      <c r="F104" s="23"/>
      <c r="G104" s="23"/>
      <c r="H104" s="27">
        <v>629</v>
      </c>
      <c r="I104" s="26">
        <v>0.15</v>
      </c>
      <c r="J104" s="23">
        <f t="shared" ref="J104:J106" si="42">(+H104*I104)</f>
        <v>94.35</v>
      </c>
      <c r="K104" s="19">
        <f t="shared" si="35"/>
        <v>95</v>
      </c>
      <c r="L104" s="33"/>
      <c r="M104" s="1"/>
    </row>
    <row r="105" spans="2:13" x14ac:dyDescent="0.3">
      <c r="B105" s="32" t="s">
        <v>80</v>
      </c>
      <c r="D105" s="28" t="s">
        <v>63</v>
      </c>
      <c r="F105" s="23"/>
      <c r="G105" s="23"/>
      <c r="H105" s="27">
        <v>839</v>
      </c>
      <c r="I105" s="26">
        <v>0.15</v>
      </c>
      <c r="J105" s="23">
        <f t="shared" si="42"/>
        <v>125.85</v>
      </c>
      <c r="K105" s="19">
        <f t="shared" si="35"/>
        <v>126</v>
      </c>
      <c r="L105" s="19"/>
      <c r="M105" s="1"/>
    </row>
    <row r="106" spans="2:13" x14ac:dyDescent="0.3">
      <c r="B106" s="3" t="s">
        <v>81</v>
      </c>
      <c r="C106" s="21"/>
      <c r="D106" s="28" t="s">
        <v>63</v>
      </c>
      <c r="E106" s="23"/>
      <c r="F106" s="23"/>
      <c r="G106" s="23">
        <f>+F106*E106</f>
        <v>0</v>
      </c>
      <c r="H106" s="27">
        <v>300</v>
      </c>
      <c r="I106" s="26">
        <v>0.15</v>
      </c>
      <c r="J106" s="23">
        <f t="shared" si="42"/>
        <v>45</v>
      </c>
      <c r="K106" s="19">
        <f>IF(ROUNDUP(J106+G106,0)=0,"",ROUNDUP(J106+G106,0))</f>
        <v>45</v>
      </c>
      <c r="L106" s="19"/>
      <c r="M106" s="1"/>
    </row>
    <row r="109" spans="2:13" x14ac:dyDescent="0.3">
      <c r="L109" s="33" t="s">
        <v>93</v>
      </c>
      <c r="M109" s="9">
        <f>SUM(M6:M107)</f>
        <v>393817.59999999998</v>
      </c>
    </row>
    <row r="110" spans="2:13" x14ac:dyDescent="0.3">
      <c r="L110" s="33" t="s">
        <v>94</v>
      </c>
      <c r="M110" s="9">
        <f>M109/100*25</f>
        <v>98454.399999999994</v>
      </c>
    </row>
    <row r="111" spans="2:13" ht="15" thickBot="1" x14ac:dyDescent="0.35">
      <c r="L111" s="34" t="s">
        <v>95</v>
      </c>
      <c r="M111" s="35">
        <f>SUM(M109:M110)</f>
        <v>492272</v>
      </c>
    </row>
    <row r="112" spans="2:13" ht="15" thickTop="1" x14ac:dyDescent="0.3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DAA4BC-BEB0-457A-B463-3A26B36A4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63413E-69B7-4F78-8E2F-CE5E4F164D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AE0EE2-1786-4810-86BF-DBDECCFD60FC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Rune Rindholm</cp:lastModifiedBy>
  <dcterms:created xsi:type="dcterms:W3CDTF">2024-03-11T09:40:58Z</dcterms:created>
  <dcterms:modified xsi:type="dcterms:W3CDTF">2024-08-08T11:17:17Z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