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979 Grækenlandsvej 88a sttv, 2300 kbh S/Kalkulation/"/>
    </mc:Choice>
  </mc:AlternateContent>
  <xr:revisionPtr revIDLastSave="819" documentId="8_{E4CD5DA0-49A4-4B2C-B101-3B10D0FBFDC6}" xr6:coauthVersionLast="47" xr6:coauthVersionMax="47" xr10:uidLastSave="{E3CB8BF0-E3B5-4F1A-8598-C04F946457A9}"/>
  <bookViews>
    <workbookView xWindow="740" yWindow="830" windowWidth="20940" windowHeight="12530" xr2:uid="{00000000-000D-0000-FFFF-FFFF00000000}"/>
  </bookViews>
  <sheets>
    <sheet name="Kalk _ VALGT" sheetId="3" r:id="rId1"/>
    <sheet name="Kalk _ Lille" sheetId="2" r:id="rId2"/>
    <sheet name="Kalk _ Nye gulve" sheetId="1" r:id="rId3"/>
    <sheet name="Ekstra arbejd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7" i="4"/>
  <c r="D27" i="4" s="1"/>
  <c r="J91" i="3" l="1"/>
  <c r="J85" i="3"/>
  <c r="J79" i="3"/>
  <c r="L79" i="3" s="1"/>
  <c r="J71" i="3"/>
  <c r="H64" i="3"/>
  <c r="J64" i="3" s="1"/>
  <c r="H62" i="3"/>
  <c r="J62" i="3" s="1"/>
  <c r="H61" i="3"/>
  <c r="J61" i="3" s="1"/>
  <c r="H59" i="3"/>
  <c r="J59" i="3" s="1"/>
  <c r="J58" i="3"/>
  <c r="H57" i="3"/>
  <c r="J57" i="3" s="1"/>
  <c r="H56" i="3"/>
  <c r="J56" i="3" s="1"/>
  <c r="H55" i="3"/>
  <c r="J55" i="3" s="1"/>
  <c r="H54" i="3"/>
  <c r="J54" i="3" s="1"/>
  <c r="H53" i="3"/>
  <c r="J53" i="3" s="1"/>
  <c r="H50" i="3"/>
  <c r="J50" i="3" s="1"/>
  <c r="H49" i="3"/>
  <c r="J49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J31" i="3"/>
  <c r="J27" i="3"/>
  <c r="J25" i="3"/>
  <c r="J24" i="3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0" i="3"/>
  <c r="J10" i="3" s="1"/>
  <c r="J9" i="3"/>
  <c r="J8" i="3"/>
  <c r="J7" i="3"/>
  <c r="O79" i="3" l="1"/>
  <c r="R79" i="3"/>
  <c r="L85" i="3"/>
  <c r="L64" i="3"/>
  <c r="L45" i="3"/>
  <c r="L14" i="3"/>
  <c r="L22" i="3"/>
  <c r="L6" i="3"/>
  <c r="L33" i="3"/>
  <c r="L52" i="3"/>
  <c r="O85" i="3" l="1"/>
  <c r="R85" i="3"/>
  <c r="O64" i="3"/>
  <c r="R64" i="3"/>
  <c r="O52" i="3"/>
  <c r="R52" i="3"/>
  <c r="O45" i="3"/>
  <c r="R45" i="3"/>
  <c r="O33" i="3"/>
  <c r="R33" i="3"/>
  <c r="O22" i="3"/>
  <c r="R22" i="3"/>
  <c r="O14" i="3"/>
  <c r="R14" i="3"/>
  <c r="O6" i="3"/>
  <c r="R6" i="3"/>
  <c r="L94" i="3"/>
  <c r="R94" i="3" l="1"/>
  <c r="R100" i="3" s="1"/>
  <c r="L95" i="3"/>
  <c r="L96" i="3" s="1"/>
  <c r="O94" i="3"/>
  <c r="J91" i="2"/>
  <c r="J85" i="2"/>
  <c r="J79" i="2"/>
  <c r="L79" i="2" s="1"/>
  <c r="J71" i="2"/>
  <c r="H64" i="2"/>
  <c r="J64" i="2" s="1"/>
  <c r="H62" i="2"/>
  <c r="J62" i="2" s="1"/>
  <c r="H61" i="2"/>
  <c r="J61" i="2" s="1"/>
  <c r="H59" i="2"/>
  <c r="J59" i="2" s="1"/>
  <c r="J58" i="2"/>
  <c r="H57" i="2"/>
  <c r="J57" i="2" s="1"/>
  <c r="H56" i="2"/>
  <c r="J56" i="2" s="1"/>
  <c r="H55" i="2"/>
  <c r="J55" i="2" s="1"/>
  <c r="H54" i="2"/>
  <c r="J54" i="2" s="1"/>
  <c r="H53" i="2"/>
  <c r="J53" i="2" s="1"/>
  <c r="H50" i="2"/>
  <c r="J50" i="2" s="1"/>
  <c r="H49" i="2"/>
  <c r="J49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J31" i="2"/>
  <c r="J27" i="2"/>
  <c r="J25" i="2"/>
  <c r="J24" i="2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0" i="2"/>
  <c r="J10" i="2" s="1"/>
  <c r="J9" i="2"/>
  <c r="J8" i="2"/>
  <c r="J7" i="2"/>
  <c r="J25" i="1"/>
  <c r="J26" i="1"/>
  <c r="J27" i="1"/>
  <c r="J28" i="1"/>
  <c r="J29" i="1"/>
  <c r="J24" i="1"/>
  <c r="J96" i="1"/>
  <c r="J90" i="1"/>
  <c r="J84" i="1"/>
  <c r="L84" i="1" s="1"/>
  <c r="H69" i="1"/>
  <c r="J69" i="1" s="1"/>
  <c r="J76" i="1"/>
  <c r="H64" i="1"/>
  <c r="J64" i="1" s="1"/>
  <c r="H59" i="1"/>
  <c r="J59" i="1" s="1"/>
  <c r="H60" i="1"/>
  <c r="J60" i="1" s="1"/>
  <c r="H61" i="1"/>
  <c r="J61" i="1" s="1"/>
  <c r="H62" i="1"/>
  <c r="J62" i="1" s="1"/>
  <c r="H58" i="1"/>
  <c r="J58" i="1" s="1"/>
  <c r="H67" i="1"/>
  <c r="J67" i="1" s="1"/>
  <c r="H66" i="1"/>
  <c r="J66" i="1" s="1"/>
  <c r="J63" i="1"/>
  <c r="H47" i="1"/>
  <c r="J47" i="1" s="1"/>
  <c r="H55" i="1"/>
  <c r="J55" i="1" s="1"/>
  <c r="H54" i="1"/>
  <c r="J54" i="1" s="1"/>
  <c r="H48" i="1"/>
  <c r="J48" i="1" s="1"/>
  <c r="H46" i="1"/>
  <c r="J46" i="1" s="1"/>
  <c r="H45" i="1"/>
  <c r="J45" i="1" s="1"/>
  <c r="H43" i="1"/>
  <c r="J43" i="1" s="1"/>
  <c r="H44" i="1"/>
  <c r="J44" i="1" s="1"/>
  <c r="H42" i="1"/>
  <c r="J42" i="1" s="1"/>
  <c r="H41" i="1"/>
  <c r="J41" i="1" s="1"/>
  <c r="H40" i="1"/>
  <c r="J40" i="1" s="1"/>
  <c r="H39" i="1"/>
  <c r="J39" i="1" s="1"/>
  <c r="H16" i="1"/>
  <c r="J16" i="1" s="1"/>
  <c r="H17" i="1"/>
  <c r="J17" i="1" s="1"/>
  <c r="H18" i="1"/>
  <c r="J18" i="1" s="1"/>
  <c r="H19" i="1"/>
  <c r="J19" i="1" s="1"/>
  <c r="H20" i="1"/>
  <c r="J20" i="1" s="1"/>
  <c r="H15" i="1"/>
  <c r="J15" i="1" s="1"/>
  <c r="J32" i="1"/>
  <c r="J36" i="1"/>
  <c r="H10" i="1"/>
  <c r="J10" i="1" s="1"/>
  <c r="J9" i="1"/>
  <c r="J8" i="1"/>
  <c r="J7" i="1"/>
  <c r="O95" i="3" l="1"/>
  <c r="O96" i="3" s="1"/>
  <c r="R95" i="3"/>
  <c r="R96" i="3" s="1"/>
  <c r="O98" i="3"/>
  <c r="L90" i="1"/>
  <c r="L6" i="1"/>
  <c r="L85" i="2"/>
  <c r="L22" i="2"/>
  <c r="L64" i="2"/>
  <c r="L38" i="1"/>
  <c r="L45" i="2"/>
  <c r="L6" i="2"/>
  <c r="L14" i="2"/>
  <c r="L33" i="2"/>
  <c r="L52" i="2"/>
  <c r="L22" i="1"/>
  <c r="L69" i="1"/>
  <c r="L50" i="1"/>
  <c r="L14" i="1"/>
  <c r="L57" i="1"/>
  <c r="R97" i="3" l="1"/>
  <c r="R98" i="3" s="1"/>
  <c r="L94" i="2"/>
  <c r="L95" i="2" s="1"/>
  <c r="L96" i="2" s="1"/>
  <c r="L99" i="1"/>
  <c r="L100" i="1" s="1"/>
  <c r="L101" i="1" s="1"/>
</calcChain>
</file>

<file path=xl/sharedStrings.xml><?xml version="1.0" encoding="utf-8"?>
<sst xmlns="http://schemas.openxmlformats.org/spreadsheetml/2006/main" count="517" uniqueCount="131">
  <si>
    <t>Tilbud - Grækenlandsvej 88 st. tv.. (Slibning af gulve i stue og værelser)</t>
  </si>
  <si>
    <t>02.04.2025 Byggeselskabet Nord ApS.</t>
  </si>
  <si>
    <t>FAG</t>
  </si>
  <si>
    <t>Timer/Antal</t>
  </si>
  <si>
    <t>Takst</t>
  </si>
  <si>
    <t>Materialer</t>
  </si>
  <si>
    <t>Kostpris</t>
  </si>
  <si>
    <t>Påslag</t>
  </si>
  <si>
    <t>Tilbud</t>
  </si>
  <si>
    <t>Stade</t>
  </si>
  <si>
    <t>Aconto 2</t>
  </si>
  <si>
    <t>Projekt:</t>
  </si>
  <si>
    <t>Projektledelse, varslinger mv.</t>
  </si>
  <si>
    <t>Bnord</t>
  </si>
  <si>
    <t>Affald</t>
  </si>
  <si>
    <t>HC</t>
  </si>
  <si>
    <t>Slutrengøring</t>
  </si>
  <si>
    <t>Rengøring af trapper, 4 gange</t>
  </si>
  <si>
    <t>Det er en forudsætning at håndværkere kan bruge toilet i ejendommen</t>
  </si>
  <si>
    <t>Bygherre</t>
  </si>
  <si>
    <t>Bygherre står vor varsling af beboere i ejendommen</t>
  </si>
  <si>
    <t>Nedrivning</t>
  </si>
  <si>
    <t>Nedrivning af fliser og inventar på badeværelset</t>
  </si>
  <si>
    <t>Opbankning af gulv i badeværelse</t>
  </si>
  <si>
    <t>Nedrivning af væg mellem gang og køkken</t>
  </si>
  <si>
    <t>Nedrivning af køkken og vægvinge i køkken</t>
  </si>
  <si>
    <t>Nedrivning af væg mellem køkken og bad</t>
  </si>
  <si>
    <t>Nedrivning af loft i stuen</t>
  </si>
  <si>
    <t>Gulv</t>
  </si>
  <si>
    <t>Pris RAVN</t>
  </si>
  <si>
    <t>Værrelser og stue</t>
  </si>
  <si>
    <t>Afslibning af gulve i stue og værelser samt lakering</t>
  </si>
  <si>
    <t>Afslibning og lakering af af dørtrin, 3 stk.</t>
  </si>
  <si>
    <t>Køkken og Entré</t>
  </si>
  <si>
    <t>Demontering og bortkørsel af eksisterende belægning</t>
  </si>
  <si>
    <t>Primning og spartling til plan flade med cementbaseret fiberspartelmasse</t>
  </si>
  <si>
    <t>Lev. Og montering af linoleum standard 2,5 mm i farve efter nærmere aftale</t>
  </si>
  <si>
    <t>Afdækning af gulve i hele boligenmed 500 gr. gulvpap</t>
  </si>
  <si>
    <t>Tømrer</t>
  </si>
  <si>
    <t>Ny væg mellem gang og værelse 2</t>
  </si>
  <si>
    <t>Ny væg mellem gang/Køkken og badeværelse</t>
  </si>
  <si>
    <t>Nyt loft i stuen, monteret direkte på gammele loftsbrædder</t>
  </si>
  <si>
    <t>Rep af loft mellem køkken og gang</t>
  </si>
  <si>
    <t>Nyt nedhængt loft i badeværelse</t>
  </si>
  <si>
    <t>Blænding af dør mellem værelser</t>
  </si>
  <si>
    <t>Opsætning af nye fodpaneler, hvor der er lavet nye vægge. Standart 75x16 mm</t>
  </si>
  <si>
    <t>Montering af dør til Værelse 2 inkl. indfatninger (Dør genbruges)</t>
  </si>
  <si>
    <t>Undergulv i badværelsesudviddelsen. Inkl. brandsikring</t>
  </si>
  <si>
    <t>Gennemgang af døre</t>
  </si>
  <si>
    <t>Køkken</t>
  </si>
  <si>
    <t>Køkken, bordplade og vask  indkøbes af bygherre og leveres i lejligheden</t>
  </si>
  <si>
    <t>Hårde hvidevarer indkøbes af bygherre og leveres i lejligheden</t>
  </si>
  <si>
    <t>Blandingsbatteri i køkken</t>
  </si>
  <si>
    <t>Samling af køkkenskabe</t>
  </si>
  <si>
    <t>Montering af køkken</t>
  </si>
  <si>
    <t>Murer</t>
  </si>
  <si>
    <t>Opretning af vægge</t>
  </si>
  <si>
    <t>Støbning af gulv</t>
  </si>
  <si>
    <t>Udførsel af vådrum</t>
  </si>
  <si>
    <t>Opsætning af fliser på alle vægge til en højde på 220 cm.</t>
  </si>
  <si>
    <t>Opsætning af klinker på gulv</t>
  </si>
  <si>
    <t>Indkøb af fliser og klinker (Afsat beløb 6.000 Kr.)</t>
  </si>
  <si>
    <t>Hårde og bløde fuger</t>
  </si>
  <si>
    <t>Pudsreperationer efter nedrivning af vægge og paneler</t>
  </si>
  <si>
    <t>Lukning af el-riller</t>
  </si>
  <si>
    <t>VVS</t>
  </si>
  <si>
    <t>Pris Heine</t>
  </si>
  <si>
    <t xml:space="preserve">Demontering af eks. vand, afløb &amp; sanitet i badeværelse og køkken </t>
  </si>
  <si>
    <t xml:space="preserve">Nedtagning af gas installation samt afmelding til sik.dk </t>
  </si>
  <si>
    <t>Ny vand- og afløbsinstallation i badeværelse</t>
  </si>
  <si>
    <t>Levering og montering af unidrain</t>
  </si>
  <si>
    <t>Montering af Hårde hvidevarer og sanitet</t>
  </si>
  <si>
    <t>Sanitet, afsat beløb til nedenstående (7.000 Kr.)</t>
  </si>
  <si>
    <t>Brusearmaur genbruges</t>
  </si>
  <si>
    <t>Nyt gulvstående toilet</t>
  </si>
  <si>
    <t>Ny vask</t>
  </si>
  <si>
    <t>Nyt Blandingsbatteri badeværelse</t>
  </si>
  <si>
    <t>Kroge, toiletrulle holder</t>
  </si>
  <si>
    <t>Glasvinge, standard mål</t>
  </si>
  <si>
    <t>EL</t>
  </si>
  <si>
    <t>Pris _ FVA - EL</t>
  </si>
  <si>
    <t>Demontering af EL-installationer</t>
  </si>
  <si>
    <t>Udskiftning af eltavle samt måler</t>
  </si>
  <si>
    <t>Lave komplet ny el installationer i et omfang svarende iht. standard DS 60364</t>
  </si>
  <si>
    <t>I badeværelse laves et lampeudtag i loft og på væg over spejl</t>
  </si>
  <si>
    <t>Maler</t>
  </si>
  <si>
    <t>Pris _ M.Rasmussen</t>
  </si>
  <si>
    <t>Nye gipsloft, strimles,spartles filtses og males</t>
  </si>
  <si>
    <t>Ekst. Lofter, platspartles og males</t>
  </si>
  <si>
    <t>Vægge, fuldspartles, filt, maling</t>
  </si>
  <si>
    <t>Træværk og rør: Alt minus vinduer: vaskes, spartles og males</t>
  </si>
  <si>
    <t>Radiatorer males ikke</t>
  </si>
  <si>
    <t>Rep. i kælder</t>
  </si>
  <si>
    <t>Pris ekskl moms =</t>
  </si>
  <si>
    <t>Stade d.d.=</t>
  </si>
  <si>
    <t>Moms =</t>
  </si>
  <si>
    <t>Pris Inkl. moms=</t>
  </si>
  <si>
    <t>Aconto 1 =</t>
  </si>
  <si>
    <t>Rest =</t>
  </si>
  <si>
    <t>31.03.2025 Byggeselskabet Nord ApS.</t>
  </si>
  <si>
    <t>Tilbud - Griffenfeldsgade 35A 2. tv. (Inkl. Udskiftning af gulve og fodpaneler)</t>
  </si>
  <si>
    <t>Demontering samt bortkørsel af eksisterende trægulv</t>
  </si>
  <si>
    <t>Demontering samt bortkørsel af eksisterende fodpaneler</t>
  </si>
  <si>
    <t>Opretning af eksisterende bjælkelag, med lasker samt lev. Og mont. af gulv</t>
  </si>
  <si>
    <t>Understøtning mellem bjælkerne</t>
  </si>
  <si>
    <t>Gulv kvalitet: RT FYRGULV 32X180, A/B-KVALITET SKARPKANTET</t>
  </si>
  <si>
    <t>Opsætning af nye fodpaneler. Standart 75x16 mm</t>
  </si>
  <si>
    <t>Tillæg / Fradragsliste Grækenlandsvej 88a</t>
  </si>
  <si>
    <t>Valg af fliser (Afsat i tilbud 6.000 Kr.) Pris 7.296</t>
  </si>
  <si>
    <t xml:space="preserve"> + moms</t>
  </si>
  <si>
    <t>21-04-2025 accept pr. telefon</t>
  </si>
  <si>
    <t>09-04-2025 accept pr. mail</t>
  </si>
  <si>
    <t>Skifte gulv foran terassedør, 2 timer + materialer</t>
  </si>
  <si>
    <t>Udført d.24.04.2025</t>
  </si>
  <si>
    <t>Godkendt Bnord 06.06.25</t>
  </si>
  <si>
    <t>Glasvinge (standart mål) udgår</t>
  </si>
  <si>
    <t xml:space="preserve">Opsætning af 2 stk. lamper, </t>
  </si>
  <si>
    <t>Medgået tid</t>
  </si>
  <si>
    <t>Puds af væg mod nabo i køkken</t>
  </si>
  <si>
    <t>Lille rørkasse i gang til stigestrenge</t>
  </si>
  <si>
    <t>Aftalte ekstra arbejder =</t>
  </si>
  <si>
    <t>Indkøb af bordplader til Køkken i massiv træ</t>
  </si>
  <si>
    <t>Aftalt the Tejs, køkkentømrer</t>
  </si>
  <si>
    <t>Aconto 1</t>
  </si>
  <si>
    <t>Aconto 2 =</t>
  </si>
  <si>
    <t>Godkendt i tlf. til CB d. 06.06</t>
  </si>
  <si>
    <t>Samling og opsætning af skab på badeværelse, 1 time</t>
  </si>
  <si>
    <t>Mangler timer fra Patrik</t>
  </si>
  <si>
    <t>Udførsel af budstykke til dør til soveværelser (1/2 pris)</t>
  </si>
  <si>
    <t>Aftalt tlf. 28.06.2025</t>
  </si>
  <si>
    <t>Blænding af dør mellem værelser (UDGÅR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</si>
</sst>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sz val="11"/>
      <color rgb="FFEE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2" borderId="0" xfId="0" applyFill="1"/>
    <xf numFmtId="3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9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0" fillId="4" borderId="2" xfId="0" applyNumberFormat="1" applyFill="1" applyBorder="1" applyAlignment="1">
      <alignment horizontal="right"/>
    </xf>
    <xf numFmtId="3" fontId="2" fillId="4" borderId="3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3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D927-FDD2-42EB-A666-6B0263AA3F60}">
  <sheetPr>
    <pageSetUpPr fitToPage="1"/>
  </sheetPr>
  <dimension ref="B1:T100"/>
  <sheetViews>
    <sheetView tabSelected="1" topLeftCell="A62" zoomScale="80" zoomScaleNormal="80" workbookViewId="0">
      <selection activeCell="J62" sqref="D1:J1048576"/>
    </sheetView>
  </sheetViews>
  <sheetFormatPr defaultRowHeight="14.5" x14ac:dyDescent="0.35"/>
  <cols>
    <col min="1" max="1" width="3.7265625" customWidth="1"/>
    <col min="2" max="2" width="66.7265625" customWidth="1"/>
    <col min="3" max="3" width="2.7265625" customWidth="1"/>
    <col min="4" max="4" width="10.54296875" style="2" customWidth="1"/>
    <col min="5" max="5" width="10.26953125" style="2" customWidth="1"/>
    <col min="6" max="6" width="7.54296875" style="2" customWidth="1"/>
    <col min="7" max="7" width="12.26953125" style="2" customWidth="1"/>
    <col min="8" max="8" width="11.26953125" style="2" customWidth="1"/>
    <col min="9" max="9" width="8.1796875" style="2" customWidth="1"/>
    <col min="10" max="10" width="10.26953125" style="2" customWidth="1"/>
    <col min="11" max="11" width="2.7265625" style="2" customWidth="1"/>
    <col min="12" max="12" width="10.26953125" style="2" customWidth="1"/>
    <col min="13" max="13" width="4" style="2" customWidth="1"/>
    <col min="14" max="14" width="13.26953125" style="2" customWidth="1"/>
    <col min="15" max="15" width="10.26953125" style="2" customWidth="1"/>
    <col min="16" max="16" width="4.1796875" customWidth="1"/>
    <col min="17" max="17" width="13.26953125" style="2" customWidth="1"/>
    <col min="18" max="18" width="10.26953125" style="2" customWidth="1"/>
    <col min="19" max="19" width="4.1796875" customWidth="1"/>
    <col min="20" max="20" width="20.81640625" customWidth="1"/>
  </cols>
  <sheetData>
    <row r="1" spans="2:19" x14ac:dyDescent="0.35">
      <c r="P1" s="2"/>
      <c r="S1" s="2"/>
    </row>
    <row r="2" spans="2:19" ht="21" x14ac:dyDescent="0.5">
      <c r="B2" s="1" t="s">
        <v>0</v>
      </c>
    </row>
    <row r="3" spans="2:19" x14ac:dyDescent="0.35">
      <c r="B3" t="s">
        <v>1</v>
      </c>
      <c r="N3" s="33"/>
      <c r="O3" s="33"/>
      <c r="Q3" s="33"/>
      <c r="R3" s="33"/>
    </row>
    <row r="4" spans="2:19" ht="15" thickBot="1" x14ac:dyDescent="0.4"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5" t="s">
        <v>7</v>
      </c>
      <c r="J4" s="4" t="s">
        <v>8</v>
      </c>
      <c r="L4" s="4" t="s">
        <v>8</v>
      </c>
      <c r="M4" s="25"/>
      <c r="N4" s="26" t="s">
        <v>9</v>
      </c>
      <c r="O4" s="27" t="s">
        <v>123</v>
      </c>
      <c r="Q4" s="37" t="s">
        <v>9</v>
      </c>
      <c r="R4" s="38" t="s">
        <v>10</v>
      </c>
    </row>
    <row r="5" spans="2:19" x14ac:dyDescent="0.35">
      <c r="N5" s="28"/>
      <c r="O5" s="28"/>
      <c r="Q5" s="39"/>
      <c r="R5" s="39"/>
    </row>
    <row r="6" spans="2:19" ht="18.5" x14ac:dyDescent="0.45">
      <c r="B6" s="17" t="s">
        <v>11</v>
      </c>
      <c r="L6" s="6">
        <f>SUM(J7:J11)</f>
        <v>23902</v>
      </c>
      <c r="M6" s="6"/>
      <c r="N6" s="29">
        <v>0.5</v>
      </c>
      <c r="O6" s="30">
        <f>L6*N6</f>
        <v>11951</v>
      </c>
      <c r="Q6" s="40">
        <v>0.95</v>
      </c>
      <c r="R6" s="41">
        <f>L6*Q6</f>
        <v>22706.899999999998</v>
      </c>
    </row>
    <row r="7" spans="2:19" x14ac:dyDescent="0.35">
      <c r="B7" t="s">
        <v>12</v>
      </c>
      <c r="D7" s="2" t="s">
        <v>13</v>
      </c>
      <c r="E7" s="7"/>
      <c r="F7" s="7"/>
      <c r="G7" s="7"/>
      <c r="H7" s="8">
        <v>8000</v>
      </c>
      <c r="I7" s="7"/>
      <c r="J7" s="9">
        <f t="shared" ref="J7:J10" si="0">(H7*I7)+H7</f>
        <v>8000</v>
      </c>
      <c r="N7" s="29"/>
      <c r="O7" s="28"/>
      <c r="Q7" s="40"/>
      <c r="R7" s="39"/>
    </row>
    <row r="8" spans="2:19" x14ac:dyDescent="0.35">
      <c r="B8" t="s">
        <v>14</v>
      </c>
      <c r="D8" s="2" t="s">
        <v>15</v>
      </c>
      <c r="E8" s="7"/>
      <c r="F8" s="7"/>
      <c r="G8" s="8"/>
      <c r="H8" s="8">
        <v>9000</v>
      </c>
      <c r="I8" s="10">
        <v>0.17</v>
      </c>
      <c r="J8" s="9">
        <f t="shared" si="0"/>
        <v>10530</v>
      </c>
      <c r="N8" s="29"/>
      <c r="O8" s="28"/>
      <c r="Q8" s="40"/>
      <c r="R8" s="39"/>
    </row>
    <row r="9" spans="2:19" x14ac:dyDescent="0.35">
      <c r="B9" s="11" t="s">
        <v>16</v>
      </c>
      <c r="D9" s="12" t="s">
        <v>13</v>
      </c>
      <c r="E9" s="7"/>
      <c r="F9" s="7"/>
      <c r="G9" s="8"/>
      <c r="H9" s="8">
        <v>3500</v>
      </c>
      <c r="I9" s="13"/>
      <c r="J9" s="9">
        <f t="shared" si="0"/>
        <v>3500</v>
      </c>
      <c r="N9" s="29"/>
      <c r="O9" s="28"/>
      <c r="Q9" s="40"/>
      <c r="R9" s="39"/>
    </row>
    <row r="10" spans="2:19" x14ac:dyDescent="0.35">
      <c r="B10" s="11" t="s">
        <v>17</v>
      </c>
      <c r="D10" s="12" t="s">
        <v>13</v>
      </c>
      <c r="E10" s="7">
        <v>4</v>
      </c>
      <c r="F10" s="7">
        <v>400</v>
      </c>
      <c r="G10" s="8"/>
      <c r="H10" s="8">
        <f t="shared" ref="H10" si="1">(E10*F10)+G10</f>
        <v>1600</v>
      </c>
      <c r="I10" s="10">
        <v>0.17</v>
      </c>
      <c r="J10" s="9">
        <f t="shared" si="0"/>
        <v>1872</v>
      </c>
      <c r="N10" s="29"/>
      <c r="O10" s="28"/>
      <c r="Q10" s="40"/>
      <c r="R10" s="39"/>
    </row>
    <row r="11" spans="2:19" x14ac:dyDescent="0.35">
      <c r="B11" s="16" t="s">
        <v>18</v>
      </c>
      <c r="D11" s="20" t="s">
        <v>19</v>
      </c>
      <c r="E11" s="7"/>
      <c r="F11" s="7"/>
      <c r="G11" s="8"/>
      <c r="H11" s="8"/>
      <c r="I11" s="10"/>
      <c r="J11" s="9"/>
      <c r="N11" s="29"/>
      <c r="O11" s="28"/>
      <c r="Q11" s="40"/>
      <c r="R11" s="39"/>
    </row>
    <row r="12" spans="2:19" x14ac:dyDescent="0.35">
      <c r="B12" s="16" t="s">
        <v>20</v>
      </c>
      <c r="D12" s="20" t="s">
        <v>19</v>
      </c>
      <c r="E12" s="7"/>
      <c r="F12" s="7"/>
      <c r="G12" s="8"/>
      <c r="H12" s="8"/>
      <c r="I12" s="10"/>
      <c r="J12" s="9"/>
      <c r="N12" s="29"/>
      <c r="O12" s="28"/>
      <c r="Q12" s="40"/>
      <c r="R12" s="39"/>
    </row>
    <row r="13" spans="2:19" x14ac:dyDescent="0.35">
      <c r="N13" s="29"/>
      <c r="O13" s="28"/>
      <c r="Q13" s="40"/>
      <c r="R13" s="39"/>
    </row>
    <row r="14" spans="2:19" ht="18.5" x14ac:dyDescent="0.45">
      <c r="B14" s="17" t="s">
        <v>21</v>
      </c>
      <c r="L14" s="6">
        <f>SUM(J15:J20)</f>
        <v>19305</v>
      </c>
      <c r="M14" s="6"/>
      <c r="N14" s="29">
        <v>1</v>
      </c>
      <c r="O14" s="30">
        <f>L14*N14</f>
        <v>19305</v>
      </c>
      <c r="Q14" s="40">
        <v>1</v>
      </c>
      <c r="R14" s="41">
        <f>L14*Q14</f>
        <v>19305</v>
      </c>
    </row>
    <row r="15" spans="2:19" x14ac:dyDescent="0.35">
      <c r="B15" t="s">
        <v>22</v>
      </c>
      <c r="D15" s="2" t="s">
        <v>21</v>
      </c>
      <c r="E15" s="7">
        <v>8</v>
      </c>
      <c r="F15" s="7">
        <v>585</v>
      </c>
      <c r="G15" s="8"/>
      <c r="H15" s="8">
        <f t="shared" ref="H15:H20" si="2">(E15*F15)+G15</f>
        <v>4680</v>
      </c>
      <c r="I15" s="10"/>
      <c r="J15" s="9">
        <f t="shared" ref="J15:J20" si="3">(H15*I15)+H15</f>
        <v>4680</v>
      </c>
      <c r="N15" s="29"/>
      <c r="O15" s="28"/>
      <c r="Q15" s="40"/>
      <c r="R15" s="39"/>
    </row>
    <row r="16" spans="2:19" x14ac:dyDescent="0.35">
      <c r="B16" t="s">
        <v>23</v>
      </c>
      <c r="D16" s="2" t="s">
        <v>21</v>
      </c>
      <c r="E16" s="7">
        <v>10</v>
      </c>
      <c r="F16" s="7">
        <v>585</v>
      </c>
      <c r="G16" s="8"/>
      <c r="H16" s="8">
        <f t="shared" si="2"/>
        <v>5850</v>
      </c>
      <c r="I16" s="10"/>
      <c r="J16" s="9">
        <f t="shared" si="3"/>
        <v>5850</v>
      </c>
      <c r="N16" s="29"/>
      <c r="O16" s="28"/>
      <c r="Q16" s="40"/>
      <c r="R16" s="39"/>
    </row>
    <row r="17" spans="2:20" x14ac:dyDescent="0.35">
      <c r="B17" t="s">
        <v>24</v>
      </c>
      <c r="D17" s="2" t="s">
        <v>21</v>
      </c>
      <c r="E17" s="7">
        <v>4</v>
      </c>
      <c r="F17" s="7">
        <v>585</v>
      </c>
      <c r="G17" s="8"/>
      <c r="H17" s="8">
        <f t="shared" si="2"/>
        <v>2340</v>
      </c>
      <c r="I17" s="10"/>
      <c r="J17" s="9">
        <f t="shared" si="3"/>
        <v>2340</v>
      </c>
      <c r="N17" s="29"/>
      <c r="O17" s="28"/>
      <c r="Q17" s="40"/>
      <c r="R17" s="39"/>
    </row>
    <row r="18" spans="2:20" x14ac:dyDescent="0.35">
      <c r="B18" t="s">
        <v>25</v>
      </c>
      <c r="D18" s="2" t="s">
        <v>21</v>
      </c>
      <c r="E18" s="7">
        <v>3</v>
      </c>
      <c r="F18" s="7">
        <v>585</v>
      </c>
      <c r="G18" s="8"/>
      <c r="H18" s="8">
        <f t="shared" si="2"/>
        <v>1755</v>
      </c>
      <c r="I18" s="10"/>
      <c r="J18" s="9">
        <f t="shared" si="3"/>
        <v>1755</v>
      </c>
      <c r="N18" s="29"/>
      <c r="O18" s="28"/>
      <c r="Q18" s="40"/>
      <c r="R18" s="39"/>
    </row>
    <row r="19" spans="2:20" x14ac:dyDescent="0.35">
      <c r="B19" t="s">
        <v>26</v>
      </c>
      <c r="C19" s="2"/>
      <c r="D19" s="2" t="s">
        <v>21</v>
      </c>
      <c r="E19" s="7">
        <v>4</v>
      </c>
      <c r="F19" s="7">
        <v>585</v>
      </c>
      <c r="G19" s="8"/>
      <c r="H19" s="8">
        <f t="shared" si="2"/>
        <v>2340</v>
      </c>
      <c r="I19" s="10"/>
      <c r="J19" s="9">
        <f t="shared" si="3"/>
        <v>2340</v>
      </c>
      <c r="N19" s="29"/>
      <c r="O19" s="28"/>
      <c r="Q19" s="40"/>
      <c r="R19" s="39"/>
    </row>
    <row r="20" spans="2:20" x14ac:dyDescent="0.35">
      <c r="B20" t="s">
        <v>27</v>
      </c>
      <c r="D20" s="2" t="s">
        <v>21</v>
      </c>
      <c r="E20" s="7">
        <v>4</v>
      </c>
      <c r="F20" s="7">
        <v>585</v>
      </c>
      <c r="G20" s="8"/>
      <c r="H20" s="8">
        <f t="shared" si="2"/>
        <v>2340</v>
      </c>
      <c r="I20" s="10"/>
      <c r="J20" s="9">
        <f t="shared" si="3"/>
        <v>2340</v>
      </c>
      <c r="N20" s="29"/>
      <c r="O20" s="28"/>
      <c r="Q20" s="40"/>
      <c r="R20" s="39"/>
    </row>
    <row r="21" spans="2:20" x14ac:dyDescent="0.35">
      <c r="G21" s="7"/>
      <c r="H21" s="14"/>
      <c r="I21" s="15"/>
      <c r="J21" s="14"/>
      <c r="N21" s="29"/>
      <c r="O21" s="28"/>
      <c r="Q21" s="40"/>
      <c r="R21" s="39"/>
    </row>
    <row r="22" spans="2:20" ht="18.5" x14ac:dyDescent="0.45">
      <c r="B22" s="17" t="s">
        <v>28</v>
      </c>
      <c r="G22" s="8"/>
      <c r="H22" s="8"/>
      <c r="I22" s="10"/>
      <c r="J22" s="9"/>
      <c r="L22" s="6">
        <f>SUM(J23:J31)</f>
        <v>21294</v>
      </c>
      <c r="M22" s="6"/>
      <c r="N22" s="29">
        <v>0</v>
      </c>
      <c r="O22" s="30">
        <f>L22*N22</f>
        <v>0</v>
      </c>
      <c r="Q22" s="40">
        <v>0.9</v>
      </c>
      <c r="R22" s="41">
        <f>L22*Q22</f>
        <v>19164.600000000002</v>
      </c>
      <c r="T22" s="24" t="s">
        <v>29</v>
      </c>
    </row>
    <row r="23" spans="2:20" x14ac:dyDescent="0.35">
      <c r="B23" s="19" t="s">
        <v>30</v>
      </c>
      <c r="G23" s="8"/>
      <c r="H23" s="8"/>
      <c r="I23" s="10"/>
      <c r="J23" s="9"/>
      <c r="N23" s="29"/>
      <c r="O23" s="28"/>
      <c r="Q23" s="40"/>
      <c r="R23" s="39"/>
    </row>
    <row r="24" spans="2:20" x14ac:dyDescent="0.35">
      <c r="B24" t="s">
        <v>31</v>
      </c>
      <c r="D24" s="2" t="s">
        <v>28</v>
      </c>
      <c r="G24" s="8"/>
      <c r="H24" s="6">
        <v>8200</v>
      </c>
      <c r="I24" s="10">
        <v>0.17</v>
      </c>
      <c r="J24" s="9">
        <f t="shared" ref="J24:J25" si="4">(H24*I24)+H24</f>
        <v>9594</v>
      </c>
      <c r="N24" s="29"/>
      <c r="O24" s="28"/>
      <c r="Q24" s="40"/>
      <c r="R24" s="39"/>
    </row>
    <row r="25" spans="2:20" x14ac:dyDescent="0.35">
      <c r="B25" t="s">
        <v>32</v>
      </c>
      <c r="D25" s="2" t="s">
        <v>28</v>
      </c>
      <c r="H25" s="6">
        <v>450</v>
      </c>
      <c r="I25" s="10">
        <v>0.17</v>
      </c>
      <c r="J25" s="9">
        <f t="shared" si="4"/>
        <v>526.5</v>
      </c>
      <c r="N25" s="29"/>
      <c r="O25" s="28"/>
      <c r="Q25" s="40"/>
      <c r="R25" s="39"/>
    </row>
    <row r="26" spans="2:20" x14ac:dyDescent="0.35">
      <c r="B26" s="19" t="s">
        <v>33</v>
      </c>
      <c r="C26" s="2"/>
      <c r="N26" s="29"/>
      <c r="O26" s="28"/>
      <c r="Q26" s="40"/>
      <c r="R26" s="39"/>
    </row>
    <row r="27" spans="2:20" x14ac:dyDescent="0.35">
      <c r="B27" s="18" t="s">
        <v>34</v>
      </c>
      <c r="C27" s="2"/>
      <c r="D27" s="2" t="s">
        <v>28</v>
      </c>
      <c r="H27" s="6">
        <v>8325</v>
      </c>
      <c r="I27" s="10">
        <v>0.17</v>
      </c>
      <c r="J27" s="9">
        <f t="shared" ref="J27" si="5">(H27*I27)+H27</f>
        <v>9740.25</v>
      </c>
      <c r="N27" s="29"/>
      <c r="O27" s="28"/>
      <c r="Q27" s="40"/>
      <c r="R27" s="39"/>
    </row>
    <row r="28" spans="2:20" x14ac:dyDescent="0.35">
      <c r="B28" s="18" t="s">
        <v>35</v>
      </c>
      <c r="C28" s="2"/>
      <c r="D28" s="2" t="s">
        <v>28</v>
      </c>
      <c r="N28" s="29"/>
      <c r="O28" s="28"/>
      <c r="Q28" s="40"/>
      <c r="R28" s="39"/>
    </row>
    <row r="29" spans="2:20" x14ac:dyDescent="0.35">
      <c r="B29" s="18" t="s">
        <v>36</v>
      </c>
      <c r="C29" s="2"/>
      <c r="D29" s="2" t="s">
        <v>28</v>
      </c>
      <c r="N29" s="29"/>
      <c r="O29" s="28"/>
      <c r="Q29" s="40"/>
      <c r="R29" s="39"/>
    </row>
    <row r="30" spans="2:20" x14ac:dyDescent="0.35">
      <c r="B30" s="18"/>
      <c r="C30" s="2"/>
      <c r="N30" s="29"/>
      <c r="O30" s="28"/>
      <c r="Q30" s="40"/>
      <c r="R30" s="39"/>
    </row>
    <row r="31" spans="2:20" x14ac:dyDescent="0.35">
      <c r="B31" s="18" t="s">
        <v>37</v>
      </c>
      <c r="C31" s="2"/>
      <c r="D31" s="2" t="s">
        <v>28</v>
      </c>
      <c r="H31" s="8">
        <v>1225</v>
      </c>
      <c r="I31" s="10">
        <v>0.17</v>
      </c>
      <c r="J31" s="9">
        <f t="shared" ref="J31" si="6">(H31*I31)+H31</f>
        <v>1433.25</v>
      </c>
      <c r="N31" s="29"/>
      <c r="O31" s="28"/>
      <c r="Q31" s="40"/>
      <c r="R31" s="39"/>
    </row>
    <row r="32" spans="2:20" x14ac:dyDescent="0.35">
      <c r="N32" s="29"/>
      <c r="O32" s="28"/>
      <c r="Q32" s="40"/>
      <c r="R32" s="39"/>
    </row>
    <row r="33" spans="2:18" ht="18.5" x14ac:dyDescent="0.45">
      <c r="B33" s="17" t="s">
        <v>38</v>
      </c>
      <c r="L33" s="6">
        <f>SUM(J34:J43)</f>
        <v>69470</v>
      </c>
      <c r="M33" s="6"/>
      <c r="N33" s="29">
        <v>0.7</v>
      </c>
      <c r="O33" s="30">
        <f>L33*N33</f>
        <v>48629</v>
      </c>
      <c r="Q33" s="40">
        <v>1</v>
      </c>
      <c r="R33" s="41">
        <f>L33*Q33</f>
        <v>69470</v>
      </c>
    </row>
    <row r="34" spans="2:18" x14ac:dyDescent="0.35">
      <c r="B34" t="s">
        <v>39</v>
      </c>
      <c r="D34" s="2" t="s">
        <v>38</v>
      </c>
      <c r="E34" s="7">
        <v>21</v>
      </c>
      <c r="F34" s="7">
        <v>585</v>
      </c>
      <c r="G34" s="8">
        <v>2500</v>
      </c>
      <c r="H34" s="8">
        <f t="shared" ref="H34:H43" si="7">(E34*F34)+G34</f>
        <v>14785</v>
      </c>
      <c r="I34" s="10"/>
      <c r="J34" s="9">
        <f t="shared" ref="J34:J43" si="8">(H34*I34)+H34</f>
        <v>14785</v>
      </c>
      <c r="N34" s="29"/>
      <c r="O34" s="28"/>
      <c r="Q34" s="40"/>
      <c r="R34" s="39"/>
    </row>
    <row r="35" spans="2:18" x14ac:dyDescent="0.35">
      <c r="B35" t="s">
        <v>40</v>
      </c>
      <c r="D35" s="2" t="s">
        <v>38</v>
      </c>
      <c r="E35" s="7">
        <v>21</v>
      </c>
      <c r="F35" s="7">
        <v>585</v>
      </c>
      <c r="G35" s="8">
        <v>1200</v>
      </c>
      <c r="H35" s="8">
        <f t="shared" si="7"/>
        <v>13485</v>
      </c>
      <c r="I35" s="10"/>
      <c r="J35" s="9">
        <f t="shared" si="8"/>
        <v>13485</v>
      </c>
      <c r="N35" s="29"/>
      <c r="O35" s="28"/>
      <c r="Q35" s="40"/>
      <c r="R35" s="39"/>
    </row>
    <row r="36" spans="2:18" x14ac:dyDescent="0.35">
      <c r="B36" t="s">
        <v>41</v>
      </c>
      <c r="D36" s="2" t="s">
        <v>38</v>
      </c>
      <c r="E36" s="7">
        <v>10</v>
      </c>
      <c r="F36" s="7">
        <v>585</v>
      </c>
      <c r="G36" s="8">
        <v>1100</v>
      </c>
      <c r="H36" s="8">
        <f t="shared" si="7"/>
        <v>6950</v>
      </c>
      <c r="I36" s="10"/>
      <c r="J36" s="9">
        <f t="shared" si="8"/>
        <v>6950</v>
      </c>
      <c r="N36" s="29"/>
      <c r="O36" s="28"/>
      <c r="Q36" s="40"/>
      <c r="R36" s="39"/>
    </row>
    <row r="37" spans="2:18" x14ac:dyDescent="0.35">
      <c r="B37" t="s">
        <v>42</v>
      </c>
      <c r="D37" s="2" t="s">
        <v>38</v>
      </c>
      <c r="E37" s="7">
        <v>2</v>
      </c>
      <c r="F37" s="7">
        <v>585</v>
      </c>
      <c r="G37" s="8">
        <v>500</v>
      </c>
      <c r="H37" s="8">
        <f t="shared" si="7"/>
        <v>1670</v>
      </c>
      <c r="I37" s="10"/>
      <c r="J37" s="9">
        <f t="shared" si="8"/>
        <v>1670</v>
      </c>
      <c r="N37" s="29"/>
      <c r="O37" s="28"/>
      <c r="Q37" s="40"/>
      <c r="R37" s="39"/>
    </row>
    <row r="38" spans="2:18" x14ac:dyDescent="0.35">
      <c r="B38" t="s">
        <v>43</v>
      </c>
      <c r="D38" s="2" t="s">
        <v>38</v>
      </c>
      <c r="E38" s="7">
        <v>10</v>
      </c>
      <c r="F38" s="7">
        <v>585</v>
      </c>
      <c r="G38" s="8">
        <v>1200</v>
      </c>
      <c r="H38" s="8">
        <f t="shared" si="7"/>
        <v>7050</v>
      </c>
      <c r="I38" s="10"/>
      <c r="J38" s="9">
        <f t="shared" si="8"/>
        <v>7050</v>
      </c>
      <c r="N38" s="29"/>
      <c r="O38" s="28"/>
      <c r="Q38" s="40"/>
      <c r="R38" s="39"/>
    </row>
    <row r="39" spans="2:18" x14ac:dyDescent="0.35">
      <c r="B39" t="s">
        <v>44</v>
      </c>
      <c r="D39" s="2" t="s">
        <v>38</v>
      </c>
      <c r="E39" s="7">
        <v>5</v>
      </c>
      <c r="F39" s="7">
        <v>585</v>
      </c>
      <c r="G39" s="8">
        <v>650</v>
      </c>
      <c r="H39" s="8">
        <f t="shared" si="7"/>
        <v>3575</v>
      </c>
      <c r="I39" s="10"/>
      <c r="J39" s="9">
        <f t="shared" si="8"/>
        <v>3575</v>
      </c>
      <c r="N39" s="29"/>
      <c r="O39" s="28"/>
      <c r="Q39" s="40"/>
      <c r="R39" s="39"/>
    </row>
    <row r="40" spans="2:18" x14ac:dyDescent="0.35">
      <c r="B40" t="s">
        <v>45</v>
      </c>
      <c r="D40" s="2" t="s">
        <v>38</v>
      </c>
      <c r="E40" s="7">
        <v>8</v>
      </c>
      <c r="F40" s="7">
        <v>585</v>
      </c>
      <c r="G40" s="8">
        <v>500</v>
      </c>
      <c r="H40" s="8">
        <f t="shared" si="7"/>
        <v>5180</v>
      </c>
      <c r="I40" s="10"/>
      <c r="J40" s="9">
        <f t="shared" si="8"/>
        <v>5180</v>
      </c>
      <c r="N40" s="29"/>
      <c r="O40" s="28"/>
      <c r="Q40" s="40"/>
      <c r="R40" s="39"/>
    </row>
    <row r="41" spans="2:18" x14ac:dyDescent="0.35">
      <c r="B41" t="s">
        <v>46</v>
      </c>
      <c r="D41" s="2" t="s">
        <v>38</v>
      </c>
      <c r="E41" s="7">
        <v>7</v>
      </c>
      <c r="F41" s="7">
        <v>585</v>
      </c>
      <c r="G41" s="8">
        <v>650</v>
      </c>
      <c r="H41" s="8">
        <f t="shared" si="7"/>
        <v>4745</v>
      </c>
      <c r="I41" s="10"/>
      <c r="J41" s="9">
        <f t="shared" si="8"/>
        <v>4745</v>
      </c>
      <c r="N41" s="29"/>
      <c r="O41" s="28"/>
      <c r="Q41" s="40"/>
      <c r="R41" s="39"/>
    </row>
    <row r="42" spans="2:18" x14ac:dyDescent="0.35">
      <c r="B42" t="s">
        <v>47</v>
      </c>
      <c r="D42" s="2" t="s">
        <v>38</v>
      </c>
      <c r="E42" s="7">
        <v>14</v>
      </c>
      <c r="F42" s="7">
        <v>585</v>
      </c>
      <c r="G42" s="8">
        <v>1200</v>
      </c>
      <c r="H42" s="8">
        <f t="shared" si="7"/>
        <v>9390</v>
      </c>
      <c r="I42" s="10"/>
      <c r="J42" s="9">
        <f t="shared" si="8"/>
        <v>9390</v>
      </c>
      <c r="N42" s="29"/>
      <c r="O42" s="28"/>
      <c r="Q42" s="40"/>
      <c r="R42" s="39"/>
    </row>
    <row r="43" spans="2:18" x14ac:dyDescent="0.35">
      <c r="B43" t="s">
        <v>48</v>
      </c>
      <c r="D43" s="2" t="s">
        <v>38</v>
      </c>
      <c r="E43" s="7">
        <v>4</v>
      </c>
      <c r="F43" s="7">
        <v>585</v>
      </c>
      <c r="G43" s="8">
        <v>300</v>
      </c>
      <c r="H43" s="8">
        <f t="shared" si="7"/>
        <v>2640</v>
      </c>
      <c r="I43" s="10"/>
      <c r="J43" s="9">
        <f t="shared" si="8"/>
        <v>2640</v>
      </c>
      <c r="N43" s="29"/>
      <c r="O43" s="28"/>
      <c r="Q43" s="40"/>
      <c r="R43" s="39"/>
    </row>
    <row r="44" spans="2:18" x14ac:dyDescent="0.35">
      <c r="N44" s="29"/>
      <c r="O44" s="28"/>
      <c r="Q44" s="40"/>
      <c r="R44" s="39"/>
    </row>
    <row r="45" spans="2:18" ht="18.5" x14ac:dyDescent="0.45">
      <c r="B45" s="17" t="s">
        <v>49</v>
      </c>
      <c r="L45" s="6">
        <f>SUM(J46:J50)</f>
        <v>21060</v>
      </c>
      <c r="M45" s="6"/>
      <c r="N45" s="29">
        <v>0</v>
      </c>
      <c r="O45" s="30">
        <f>L45*N45</f>
        <v>0</v>
      </c>
      <c r="Q45" s="40">
        <v>0.6</v>
      </c>
      <c r="R45" s="41">
        <f>L45*Q45</f>
        <v>12636</v>
      </c>
    </row>
    <row r="46" spans="2:18" x14ac:dyDescent="0.35">
      <c r="B46" s="16" t="s">
        <v>50</v>
      </c>
      <c r="C46" s="16"/>
      <c r="D46" s="20" t="s">
        <v>19</v>
      </c>
      <c r="N46" s="29"/>
      <c r="O46" s="28"/>
      <c r="Q46" s="40"/>
      <c r="R46" s="39"/>
    </row>
    <row r="47" spans="2:18" x14ac:dyDescent="0.35">
      <c r="B47" s="16" t="s">
        <v>51</v>
      </c>
      <c r="C47" s="16"/>
      <c r="D47" s="20" t="s">
        <v>19</v>
      </c>
      <c r="N47" s="29"/>
      <c r="O47" s="28"/>
      <c r="Q47" s="40"/>
      <c r="R47" s="39"/>
    </row>
    <row r="48" spans="2:18" x14ac:dyDescent="0.35">
      <c r="B48" s="16" t="s">
        <v>52</v>
      </c>
      <c r="C48" s="16"/>
      <c r="D48" s="20" t="s">
        <v>19</v>
      </c>
      <c r="N48" s="29"/>
      <c r="O48" s="28"/>
      <c r="Q48" s="40"/>
      <c r="R48" s="39"/>
    </row>
    <row r="49" spans="2:20" x14ac:dyDescent="0.35">
      <c r="B49" t="s">
        <v>53</v>
      </c>
      <c r="D49" s="2" t="s">
        <v>38</v>
      </c>
      <c r="E49" s="7">
        <v>10</v>
      </c>
      <c r="F49" s="7">
        <v>585</v>
      </c>
      <c r="G49" s="8"/>
      <c r="H49" s="8">
        <f t="shared" ref="H49:H50" si="9">(E49*F49)+G49</f>
        <v>5850</v>
      </c>
      <c r="I49" s="10"/>
      <c r="J49" s="9">
        <f t="shared" ref="J49:J50" si="10">(H49*I49)+H49</f>
        <v>5850</v>
      </c>
      <c r="N49" s="29"/>
      <c r="O49" s="28"/>
      <c r="Q49" s="40"/>
      <c r="R49" s="39"/>
    </row>
    <row r="50" spans="2:20" x14ac:dyDescent="0.35">
      <c r="B50" t="s">
        <v>54</v>
      </c>
      <c r="D50" s="2" t="s">
        <v>38</v>
      </c>
      <c r="E50" s="7">
        <v>26</v>
      </c>
      <c r="F50" s="7">
        <v>585</v>
      </c>
      <c r="G50" s="8"/>
      <c r="H50" s="8">
        <f t="shared" si="9"/>
        <v>15210</v>
      </c>
      <c r="I50" s="10"/>
      <c r="J50" s="9">
        <f t="shared" si="10"/>
        <v>15210</v>
      </c>
      <c r="N50" s="29"/>
      <c r="O50" s="28"/>
      <c r="Q50" s="40"/>
      <c r="R50" s="39"/>
    </row>
    <row r="51" spans="2:20" x14ac:dyDescent="0.35">
      <c r="N51" s="29"/>
      <c r="O51" s="28"/>
      <c r="Q51" s="40"/>
      <c r="R51" s="39"/>
    </row>
    <row r="52" spans="2:20" ht="18.5" x14ac:dyDescent="0.45">
      <c r="B52" s="17" t="s">
        <v>55</v>
      </c>
      <c r="L52" s="6">
        <f>SUM(J53:J62)</f>
        <v>71010</v>
      </c>
      <c r="M52" s="6"/>
      <c r="N52" s="29">
        <v>0.75</v>
      </c>
      <c r="O52" s="30">
        <f>L52*N52</f>
        <v>53257.5</v>
      </c>
      <c r="Q52" s="40">
        <v>1</v>
      </c>
      <c r="R52" s="41">
        <f>L52*Q52</f>
        <v>71010</v>
      </c>
    </row>
    <row r="53" spans="2:20" x14ac:dyDescent="0.35">
      <c r="B53" t="s">
        <v>56</v>
      </c>
      <c r="D53" s="2" t="s">
        <v>55</v>
      </c>
      <c r="E53" s="7">
        <v>14</v>
      </c>
      <c r="F53" s="7">
        <v>585</v>
      </c>
      <c r="G53" s="8">
        <v>700</v>
      </c>
      <c r="H53" s="8">
        <f t="shared" ref="H53:H57" si="11">(E53*F53)+G53</f>
        <v>8890</v>
      </c>
      <c r="I53" s="10"/>
      <c r="J53" s="9">
        <f t="shared" ref="J53:J59" si="12">(H53*I53)+H53</f>
        <v>8890</v>
      </c>
      <c r="N53" s="29"/>
      <c r="O53" s="28"/>
      <c r="Q53" s="40"/>
      <c r="R53" s="39"/>
    </row>
    <row r="54" spans="2:20" x14ac:dyDescent="0.35">
      <c r="B54" t="s">
        <v>57</v>
      </c>
      <c r="D54" s="2" t="s">
        <v>55</v>
      </c>
      <c r="E54" s="7">
        <v>15</v>
      </c>
      <c r="F54" s="7">
        <v>585</v>
      </c>
      <c r="G54" s="8">
        <v>2400</v>
      </c>
      <c r="H54" s="8">
        <f t="shared" si="11"/>
        <v>11175</v>
      </c>
      <c r="I54" s="10"/>
      <c r="J54" s="9">
        <f t="shared" si="12"/>
        <v>11175</v>
      </c>
      <c r="N54" s="29"/>
      <c r="O54" s="28"/>
      <c r="Q54" s="40"/>
      <c r="R54" s="39"/>
    </row>
    <row r="55" spans="2:20" x14ac:dyDescent="0.35">
      <c r="B55" t="s">
        <v>58</v>
      </c>
      <c r="D55" s="2" t="s">
        <v>55</v>
      </c>
      <c r="E55" s="7">
        <v>7</v>
      </c>
      <c r="F55" s="7">
        <v>585</v>
      </c>
      <c r="G55" s="8">
        <v>2000</v>
      </c>
      <c r="H55" s="8">
        <f t="shared" si="11"/>
        <v>6095</v>
      </c>
      <c r="I55" s="10"/>
      <c r="J55" s="9">
        <f t="shared" si="12"/>
        <v>6095</v>
      </c>
      <c r="N55" s="29"/>
      <c r="O55" s="28"/>
      <c r="Q55" s="40"/>
      <c r="R55" s="39"/>
    </row>
    <row r="56" spans="2:20" x14ac:dyDescent="0.35">
      <c r="B56" t="s">
        <v>59</v>
      </c>
      <c r="D56" s="2" t="s">
        <v>55</v>
      </c>
      <c r="E56" s="7">
        <v>28</v>
      </c>
      <c r="F56" s="7">
        <v>585</v>
      </c>
      <c r="G56" s="8">
        <v>1200</v>
      </c>
      <c r="H56" s="8">
        <f t="shared" si="11"/>
        <v>17580</v>
      </c>
      <c r="I56" s="10"/>
      <c r="J56" s="9">
        <f t="shared" si="12"/>
        <v>17580</v>
      </c>
      <c r="N56" s="29"/>
      <c r="O56" s="28"/>
      <c r="Q56" s="40"/>
      <c r="R56" s="39"/>
    </row>
    <row r="57" spans="2:20" x14ac:dyDescent="0.35">
      <c r="B57" t="s">
        <v>60</v>
      </c>
      <c r="D57" s="2" t="s">
        <v>55</v>
      </c>
      <c r="E57" s="7">
        <v>8</v>
      </c>
      <c r="F57" s="7">
        <v>585</v>
      </c>
      <c r="G57" s="8">
        <v>500</v>
      </c>
      <c r="H57" s="8">
        <f t="shared" si="11"/>
        <v>5180</v>
      </c>
      <c r="I57" s="10"/>
      <c r="J57" s="9">
        <f t="shared" si="12"/>
        <v>5180</v>
      </c>
      <c r="N57" s="29"/>
      <c r="O57" s="28"/>
      <c r="Q57" s="40"/>
      <c r="R57" s="39"/>
    </row>
    <row r="58" spans="2:20" x14ac:dyDescent="0.35">
      <c r="B58" t="s">
        <v>61</v>
      </c>
      <c r="D58" s="2" t="s">
        <v>55</v>
      </c>
      <c r="G58" s="8">
        <v>6000</v>
      </c>
      <c r="I58" s="10">
        <v>0.17</v>
      </c>
      <c r="J58" s="9">
        <f>(G58*I58)+G58</f>
        <v>7020</v>
      </c>
      <c r="N58" s="29"/>
      <c r="O58" s="28"/>
      <c r="Q58" s="40"/>
      <c r="R58" s="39"/>
    </row>
    <row r="59" spans="2:20" x14ac:dyDescent="0.35">
      <c r="B59" t="s">
        <v>62</v>
      </c>
      <c r="D59" s="2" t="s">
        <v>55</v>
      </c>
      <c r="E59" s="7">
        <v>5</v>
      </c>
      <c r="F59" s="7">
        <v>585</v>
      </c>
      <c r="G59" s="8">
        <v>1200</v>
      </c>
      <c r="H59" s="8">
        <f t="shared" ref="H59" si="13">(E59*F59)+G59</f>
        <v>4125</v>
      </c>
      <c r="I59" s="10"/>
      <c r="J59" s="9">
        <f t="shared" si="12"/>
        <v>4125</v>
      </c>
      <c r="N59" s="29"/>
      <c r="O59" s="28"/>
      <c r="Q59" s="40"/>
      <c r="R59" s="39"/>
    </row>
    <row r="60" spans="2:20" x14ac:dyDescent="0.35">
      <c r="D60"/>
      <c r="E60"/>
      <c r="F60"/>
      <c r="N60" s="29"/>
      <c r="O60" s="28"/>
      <c r="Q60" s="40"/>
      <c r="R60" s="39"/>
    </row>
    <row r="61" spans="2:20" x14ac:dyDescent="0.35">
      <c r="B61" t="s">
        <v>63</v>
      </c>
      <c r="D61" s="2" t="s">
        <v>55</v>
      </c>
      <c r="E61" s="7">
        <v>7</v>
      </c>
      <c r="F61" s="7">
        <v>585</v>
      </c>
      <c r="G61" s="8">
        <v>400</v>
      </c>
      <c r="H61" s="8">
        <f t="shared" ref="H61:H62" si="14">(E61*F61)+G61</f>
        <v>4495</v>
      </c>
      <c r="I61" s="10"/>
      <c r="J61" s="9">
        <f t="shared" ref="J61:J62" si="15">(H61*I61)+H61</f>
        <v>4495</v>
      </c>
      <c r="N61" s="29"/>
      <c r="O61" s="28"/>
      <c r="Q61" s="40"/>
      <c r="R61" s="39"/>
    </row>
    <row r="62" spans="2:20" x14ac:dyDescent="0.35">
      <c r="B62" t="s">
        <v>64</v>
      </c>
      <c r="D62" s="2" t="s">
        <v>55</v>
      </c>
      <c r="E62" s="7">
        <v>10</v>
      </c>
      <c r="F62" s="7">
        <v>585</v>
      </c>
      <c r="G62" s="8">
        <v>600</v>
      </c>
      <c r="H62" s="8">
        <f t="shared" si="14"/>
        <v>6450</v>
      </c>
      <c r="I62" s="10"/>
      <c r="J62" s="9">
        <f t="shared" si="15"/>
        <v>6450</v>
      </c>
      <c r="N62" s="29"/>
      <c r="O62" s="28"/>
      <c r="Q62" s="40"/>
      <c r="R62" s="39"/>
    </row>
    <row r="63" spans="2:20" x14ac:dyDescent="0.35">
      <c r="N63" s="29"/>
      <c r="O63" s="28"/>
      <c r="Q63" s="40"/>
      <c r="R63" s="39"/>
    </row>
    <row r="64" spans="2:20" ht="18.5" x14ac:dyDescent="0.45">
      <c r="B64" s="17" t="s">
        <v>65</v>
      </c>
      <c r="H64" s="8">
        <f>46500-7000</f>
        <v>39500</v>
      </c>
      <c r="I64" s="10">
        <v>0.25</v>
      </c>
      <c r="J64" s="9">
        <f t="shared" ref="J64" si="16">(H64*I64)+H64</f>
        <v>49375</v>
      </c>
      <c r="L64" s="6">
        <f>SUM(J64:J76)</f>
        <v>57565</v>
      </c>
      <c r="M64" s="6"/>
      <c r="N64" s="29">
        <v>0.6</v>
      </c>
      <c r="O64" s="30">
        <f>L64*N64</f>
        <v>34539</v>
      </c>
      <c r="Q64" s="40">
        <v>0.95</v>
      </c>
      <c r="R64" s="41">
        <f>L64*Q64</f>
        <v>54686.75</v>
      </c>
      <c r="T64" s="24" t="s">
        <v>66</v>
      </c>
    </row>
    <row r="65" spans="2:20" x14ac:dyDescent="0.35">
      <c r="B65" s="21" t="s">
        <v>67</v>
      </c>
      <c r="D65" s="2" t="s">
        <v>65</v>
      </c>
      <c r="N65" s="29"/>
      <c r="O65" s="28"/>
      <c r="Q65" s="40"/>
      <c r="R65" s="39"/>
    </row>
    <row r="66" spans="2:20" x14ac:dyDescent="0.35">
      <c r="B66" s="21" t="s">
        <v>68</v>
      </c>
      <c r="D66" s="2" t="s">
        <v>65</v>
      </c>
      <c r="N66" s="29"/>
      <c r="O66" s="28"/>
      <c r="Q66" s="40"/>
      <c r="R66" s="39"/>
    </row>
    <row r="67" spans="2:20" x14ac:dyDescent="0.35">
      <c r="B67" t="s">
        <v>69</v>
      </c>
      <c r="D67" s="2" t="s">
        <v>65</v>
      </c>
      <c r="N67" s="29"/>
      <c r="O67" s="28"/>
      <c r="Q67" s="40"/>
      <c r="R67" s="39"/>
    </row>
    <row r="68" spans="2:20" x14ac:dyDescent="0.35">
      <c r="B68" t="s">
        <v>70</v>
      </c>
      <c r="D68" s="2" t="s">
        <v>65</v>
      </c>
      <c r="N68" s="29"/>
      <c r="O68" s="28"/>
      <c r="Q68" s="40"/>
      <c r="R68" s="39"/>
    </row>
    <row r="69" spans="2:20" x14ac:dyDescent="0.35">
      <c r="B69" t="s">
        <v>71</v>
      </c>
      <c r="D69" s="2" t="s">
        <v>65</v>
      </c>
      <c r="N69" s="29"/>
      <c r="O69" s="28"/>
      <c r="Q69" s="40"/>
      <c r="R69" s="39"/>
    </row>
    <row r="70" spans="2:20" x14ac:dyDescent="0.35">
      <c r="N70" s="29"/>
      <c r="O70" s="28"/>
      <c r="Q70" s="40"/>
      <c r="R70" s="39"/>
    </row>
    <row r="71" spans="2:20" x14ac:dyDescent="0.35">
      <c r="B71" s="19" t="s">
        <v>72</v>
      </c>
      <c r="H71" s="8">
        <v>7000</v>
      </c>
      <c r="I71" s="10">
        <v>0.17</v>
      </c>
      <c r="J71" s="9">
        <f t="shared" ref="J71" si="17">(H71*I71)+H71</f>
        <v>8190</v>
      </c>
      <c r="N71" s="29"/>
      <c r="O71" s="28"/>
      <c r="Q71" s="40"/>
      <c r="R71" s="39"/>
      <c r="T71" s="24" t="s">
        <v>66</v>
      </c>
    </row>
    <row r="72" spans="2:20" x14ac:dyDescent="0.35">
      <c r="B72" s="16" t="s">
        <v>73</v>
      </c>
      <c r="C72" s="16"/>
      <c r="D72" s="20" t="s">
        <v>19</v>
      </c>
      <c r="N72" s="29"/>
      <c r="O72" s="28"/>
      <c r="Q72" s="40"/>
      <c r="R72" s="39"/>
    </row>
    <row r="73" spans="2:20" x14ac:dyDescent="0.35">
      <c r="B73" t="s">
        <v>74</v>
      </c>
      <c r="D73" s="2" t="s">
        <v>65</v>
      </c>
      <c r="N73" s="29"/>
      <c r="O73" s="28"/>
      <c r="Q73" s="40"/>
      <c r="R73" s="39"/>
    </row>
    <row r="74" spans="2:20" x14ac:dyDescent="0.35">
      <c r="B74" t="s">
        <v>75</v>
      </c>
      <c r="D74" s="2" t="s">
        <v>65</v>
      </c>
      <c r="N74" s="29"/>
      <c r="O74" s="28"/>
      <c r="Q74" s="40"/>
      <c r="R74" s="39"/>
    </row>
    <row r="75" spans="2:20" x14ac:dyDescent="0.35">
      <c r="B75" t="s">
        <v>76</v>
      </c>
      <c r="D75" s="2" t="s">
        <v>65</v>
      </c>
      <c r="N75" s="29"/>
      <c r="O75" s="28"/>
      <c r="Q75" s="40"/>
      <c r="R75" s="39"/>
    </row>
    <row r="76" spans="2:20" x14ac:dyDescent="0.35">
      <c r="B76" t="s">
        <v>77</v>
      </c>
      <c r="D76" s="2" t="s">
        <v>65</v>
      </c>
      <c r="N76" s="29"/>
      <c r="O76" s="28"/>
      <c r="Q76" s="40"/>
      <c r="R76" s="39"/>
    </row>
    <row r="77" spans="2:20" x14ac:dyDescent="0.35">
      <c r="B77" t="s">
        <v>78</v>
      </c>
      <c r="D77" s="2" t="s">
        <v>65</v>
      </c>
      <c r="N77" s="29"/>
      <c r="O77" s="28"/>
      <c r="Q77" s="40"/>
      <c r="R77" s="39"/>
    </row>
    <row r="78" spans="2:20" x14ac:dyDescent="0.35">
      <c r="N78" s="29"/>
      <c r="O78" s="28"/>
      <c r="Q78" s="40"/>
      <c r="R78" s="39"/>
    </row>
    <row r="79" spans="2:20" ht="18.5" x14ac:dyDescent="0.45">
      <c r="B79" s="17" t="s">
        <v>79</v>
      </c>
      <c r="H79" s="8">
        <v>63850</v>
      </c>
      <c r="I79" s="10">
        <v>0.17</v>
      </c>
      <c r="J79" s="9">
        <f t="shared" ref="J79" si="18">(H79*I79)+H79</f>
        <v>74704.5</v>
      </c>
      <c r="L79" s="6">
        <f>SUM(J79:J83)</f>
        <v>74704.5</v>
      </c>
      <c r="M79" s="6"/>
      <c r="N79" s="29">
        <v>0.6</v>
      </c>
      <c r="O79" s="30">
        <f>L79*N79</f>
        <v>44822.7</v>
      </c>
      <c r="Q79" s="40">
        <v>0.9</v>
      </c>
      <c r="R79" s="41">
        <f>L79*Q79</f>
        <v>67234.05</v>
      </c>
      <c r="T79" s="24" t="s">
        <v>80</v>
      </c>
    </row>
    <row r="80" spans="2:20" x14ac:dyDescent="0.35">
      <c r="B80" t="s">
        <v>81</v>
      </c>
      <c r="D80" s="2" t="s">
        <v>79</v>
      </c>
      <c r="N80" s="29"/>
      <c r="O80" s="28"/>
      <c r="Q80" s="40"/>
      <c r="R80" s="39"/>
    </row>
    <row r="81" spans="2:20" x14ac:dyDescent="0.35">
      <c r="B81" t="s">
        <v>82</v>
      </c>
      <c r="D81" s="2" t="s">
        <v>79</v>
      </c>
      <c r="N81" s="29"/>
      <c r="O81" s="28"/>
      <c r="Q81" s="40"/>
      <c r="R81" s="39"/>
    </row>
    <row r="82" spans="2:20" x14ac:dyDescent="0.35">
      <c r="B82" t="s">
        <v>83</v>
      </c>
      <c r="D82" s="2" t="s">
        <v>79</v>
      </c>
      <c r="N82" s="29"/>
      <c r="O82" s="28"/>
      <c r="Q82" s="40"/>
      <c r="R82" s="39"/>
    </row>
    <row r="83" spans="2:20" x14ac:dyDescent="0.35">
      <c r="B83" t="s">
        <v>84</v>
      </c>
      <c r="D83" s="2" t="s">
        <v>79</v>
      </c>
      <c r="N83" s="29"/>
      <c r="O83" s="28"/>
      <c r="Q83" s="40"/>
      <c r="R83" s="39"/>
    </row>
    <row r="84" spans="2:20" x14ac:dyDescent="0.35">
      <c r="N84" s="29"/>
      <c r="O84" s="28"/>
      <c r="Q84" s="40"/>
      <c r="R84" s="39"/>
    </row>
    <row r="85" spans="2:20" ht="18.5" x14ac:dyDescent="0.45">
      <c r="B85" s="17" t="s">
        <v>85</v>
      </c>
      <c r="H85" s="8">
        <v>60000</v>
      </c>
      <c r="I85" s="10">
        <v>0.17</v>
      </c>
      <c r="J85" s="9">
        <f t="shared" ref="J85" si="19">(H85*I85)+H85</f>
        <v>70200</v>
      </c>
      <c r="L85" s="6">
        <f>SUM(J85:J91)</f>
        <v>72540</v>
      </c>
      <c r="M85" s="6"/>
      <c r="N85" s="29">
        <v>0</v>
      </c>
      <c r="O85" s="30">
        <f>L85*N85</f>
        <v>0</v>
      </c>
      <c r="Q85" s="40">
        <v>0.9</v>
      </c>
      <c r="R85" s="41">
        <f>L85*Q85</f>
        <v>65286</v>
      </c>
      <c r="T85" s="24" t="s">
        <v>86</v>
      </c>
    </row>
    <row r="86" spans="2:20" x14ac:dyDescent="0.35">
      <c r="B86" t="s">
        <v>87</v>
      </c>
      <c r="D86" s="2" t="s">
        <v>85</v>
      </c>
      <c r="N86" s="29"/>
      <c r="O86" s="28"/>
      <c r="Q86" s="40"/>
      <c r="R86" s="39"/>
    </row>
    <row r="87" spans="2:20" x14ac:dyDescent="0.35">
      <c r="B87" t="s">
        <v>88</v>
      </c>
      <c r="D87" s="2" t="s">
        <v>85</v>
      </c>
      <c r="N87" s="29"/>
      <c r="O87" s="28"/>
      <c r="Q87" s="40"/>
      <c r="R87" s="39"/>
    </row>
    <row r="88" spans="2:20" x14ac:dyDescent="0.35">
      <c r="B88" t="s">
        <v>89</v>
      </c>
      <c r="D88" s="2" t="s">
        <v>85</v>
      </c>
      <c r="N88" s="29"/>
      <c r="O88" s="28"/>
      <c r="Q88" s="40"/>
      <c r="R88" s="39"/>
    </row>
    <row r="89" spans="2:20" x14ac:dyDescent="0.35">
      <c r="B89" t="s">
        <v>90</v>
      </c>
      <c r="D89" s="2" t="s">
        <v>85</v>
      </c>
      <c r="N89" s="29"/>
      <c r="O89" s="28"/>
      <c r="Q89" s="40"/>
      <c r="R89" s="39"/>
    </row>
    <row r="90" spans="2:20" x14ac:dyDescent="0.35">
      <c r="B90" t="s">
        <v>91</v>
      </c>
      <c r="D90" s="2" t="s">
        <v>85</v>
      </c>
      <c r="N90" s="29"/>
      <c r="O90" s="28"/>
      <c r="Q90" s="40"/>
      <c r="R90" s="39"/>
    </row>
    <row r="91" spans="2:20" x14ac:dyDescent="0.35">
      <c r="B91" t="s">
        <v>92</v>
      </c>
      <c r="D91" s="2" t="s">
        <v>85</v>
      </c>
      <c r="H91" s="8">
        <v>2000</v>
      </c>
      <c r="I91" s="10">
        <v>0.17</v>
      </c>
      <c r="J91" s="9">
        <f t="shared" ref="J91" si="20">(H91*I91)+H91</f>
        <v>2340</v>
      </c>
      <c r="L91" s="6"/>
      <c r="M91" s="6"/>
      <c r="N91" s="29"/>
      <c r="O91" s="30"/>
      <c r="Q91" s="40"/>
      <c r="R91" s="41"/>
    </row>
    <row r="92" spans="2:20" x14ac:dyDescent="0.35">
      <c r="N92" s="29"/>
      <c r="O92" s="28"/>
      <c r="Q92" s="40"/>
      <c r="R92" s="39"/>
    </row>
    <row r="93" spans="2:20" x14ac:dyDescent="0.35">
      <c r="N93" s="28"/>
      <c r="O93" s="28"/>
      <c r="Q93" s="39"/>
      <c r="R93" s="39"/>
    </row>
    <row r="94" spans="2:20" x14ac:dyDescent="0.35">
      <c r="K94" s="22" t="s">
        <v>93</v>
      </c>
      <c r="L94" s="22">
        <f>SUM(L6:L93)</f>
        <v>430850.5</v>
      </c>
      <c r="M94" s="22"/>
      <c r="N94" s="31" t="s">
        <v>94</v>
      </c>
      <c r="O94" s="31">
        <f>SUM(O6:O93)</f>
        <v>212504.2</v>
      </c>
      <c r="Q94" s="42" t="s">
        <v>94</v>
      </c>
      <c r="R94" s="42">
        <f>SUM(R6:R93)</f>
        <v>401499.3</v>
      </c>
    </row>
    <row r="95" spans="2:20" x14ac:dyDescent="0.35">
      <c r="K95" s="22" t="s">
        <v>95</v>
      </c>
      <c r="L95" s="22">
        <f>L94/100*25</f>
        <v>107712.625</v>
      </c>
      <c r="M95" s="22"/>
      <c r="N95" s="31" t="s">
        <v>95</v>
      </c>
      <c r="O95" s="31">
        <f>O94/100*25</f>
        <v>53126.049999999996</v>
      </c>
      <c r="Q95" s="42" t="s">
        <v>97</v>
      </c>
      <c r="R95" s="44">
        <f>-O94</f>
        <v>-212504.2</v>
      </c>
    </row>
    <row r="96" spans="2:20" x14ac:dyDescent="0.35">
      <c r="K96" s="23" t="s">
        <v>96</v>
      </c>
      <c r="L96" s="23">
        <f>SUM(L94:L95)</f>
        <v>538563.125</v>
      </c>
      <c r="M96" s="23"/>
      <c r="N96" s="32" t="s">
        <v>97</v>
      </c>
      <c r="O96" s="32">
        <f>SUM(O94:O95)</f>
        <v>265630.25</v>
      </c>
      <c r="Q96" s="42"/>
      <c r="R96" s="42">
        <f>SUM(R94:R95)</f>
        <v>188995.09999999998</v>
      </c>
    </row>
    <row r="97" spans="14:18" x14ac:dyDescent="0.35">
      <c r="Q97" s="42" t="s">
        <v>95</v>
      </c>
      <c r="R97" s="42">
        <f>R96/100*25</f>
        <v>47248.774999999994</v>
      </c>
    </row>
    <row r="98" spans="14:18" ht="15" thickBot="1" x14ac:dyDescent="0.4">
      <c r="N98" s="34" t="s">
        <v>98</v>
      </c>
      <c r="O98" s="35">
        <f>L94-O94</f>
        <v>218346.3</v>
      </c>
      <c r="Q98" s="43" t="s">
        <v>124</v>
      </c>
      <c r="R98" s="45">
        <f>SUM(R96:R97)</f>
        <v>236243.87499999997</v>
      </c>
    </row>
    <row r="99" spans="14:18" ht="15" thickTop="1" x14ac:dyDescent="0.35"/>
    <row r="100" spans="14:18" x14ac:dyDescent="0.35">
      <c r="Q100" s="34" t="s">
        <v>98</v>
      </c>
      <c r="R100" s="35">
        <f>L94-R94</f>
        <v>29351.200000000012</v>
      </c>
    </row>
  </sheetData>
  <pageMargins left="0.7" right="0.7" top="0.75" bottom="0.75" header="0.3" footer="0.3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C4E7-2CCB-4BB0-B047-F0973022E09C}">
  <sheetPr>
    <pageSetUpPr fitToPage="1"/>
  </sheetPr>
  <dimension ref="B1:M96"/>
  <sheetViews>
    <sheetView topLeftCell="A77" zoomScale="90" zoomScaleNormal="90" workbookViewId="0">
      <selection activeCell="H85" sqref="H85"/>
    </sheetView>
  </sheetViews>
  <sheetFormatPr defaultRowHeight="14.5" x14ac:dyDescent="0.35"/>
  <cols>
    <col min="1" max="1" width="3.7265625" customWidth="1"/>
    <col min="2" max="2" width="66.7265625" customWidth="1"/>
    <col min="3" max="3" width="2.7265625" customWidth="1"/>
    <col min="4" max="4" width="10.54296875" style="2" customWidth="1"/>
    <col min="5" max="5" width="10.26953125" style="2" customWidth="1"/>
    <col min="6" max="6" width="7.54296875" style="2" customWidth="1"/>
    <col min="7" max="7" width="9.26953125" style="2" customWidth="1"/>
    <col min="8" max="8" width="11.26953125" style="2" customWidth="1"/>
    <col min="9" max="9" width="8.1796875" style="2" customWidth="1"/>
    <col min="10" max="10" width="10.26953125" style="2" customWidth="1"/>
    <col min="11" max="11" width="2.7265625" style="2" customWidth="1"/>
    <col min="12" max="12" width="10.26953125" style="2" customWidth="1"/>
    <col min="13" max="13" width="2.7265625" customWidth="1"/>
    <col min="14" max="14" width="15.7265625" customWidth="1"/>
  </cols>
  <sheetData>
    <row r="1" spans="2:13" x14ac:dyDescent="0.35">
      <c r="M1" s="2"/>
    </row>
    <row r="2" spans="2:13" ht="21" x14ac:dyDescent="0.5">
      <c r="B2" s="1" t="s">
        <v>0</v>
      </c>
    </row>
    <row r="3" spans="2:13" x14ac:dyDescent="0.35">
      <c r="B3" t="s">
        <v>99</v>
      </c>
    </row>
    <row r="4" spans="2:13" ht="15" thickBot="1" x14ac:dyDescent="0.4"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5" t="s">
        <v>7</v>
      </c>
      <c r="J4" s="4" t="s">
        <v>8</v>
      </c>
      <c r="L4" s="4" t="s">
        <v>8</v>
      </c>
    </row>
    <row r="6" spans="2:13" ht="18.5" x14ac:dyDescent="0.45">
      <c r="B6" s="17" t="s">
        <v>11</v>
      </c>
      <c r="L6" s="6">
        <f>SUM(J7:J11)</f>
        <v>23902</v>
      </c>
    </row>
    <row r="7" spans="2:13" x14ac:dyDescent="0.35">
      <c r="B7" t="s">
        <v>12</v>
      </c>
      <c r="D7" s="2" t="s">
        <v>13</v>
      </c>
      <c r="E7" s="7"/>
      <c r="F7" s="7"/>
      <c r="G7" s="7"/>
      <c r="H7" s="8">
        <v>8000</v>
      </c>
      <c r="I7" s="7"/>
      <c r="J7" s="9">
        <f t="shared" ref="J7:J10" si="0">(H7*I7)+H7</f>
        <v>8000</v>
      </c>
    </row>
    <row r="8" spans="2:13" x14ac:dyDescent="0.35">
      <c r="B8" t="s">
        <v>14</v>
      </c>
      <c r="D8" s="2" t="s">
        <v>15</v>
      </c>
      <c r="E8" s="7"/>
      <c r="F8" s="7"/>
      <c r="G8" s="8"/>
      <c r="H8" s="8">
        <v>9000</v>
      </c>
      <c r="I8" s="10">
        <v>0.17</v>
      </c>
      <c r="J8" s="9">
        <f t="shared" si="0"/>
        <v>10530</v>
      </c>
    </row>
    <row r="9" spans="2:13" x14ac:dyDescent="0.35">
      <c r="B9" s="11" t="s">
        <v>16</v>
      </c>
      <c r="D9" s="12" t="s">
        <v>13</v>
      </c>
      <c r="E9" s="7"/>
      <c r="F9" s="7"/>
      <c r="G9" s="8"/>
      <c r="H9" s="8">
        <v>3500</v>
      </c>
      <c r="I9" s="13"/>
      <c r="J9" s="9">
        <f t="shared" si="0"/>
        <v>3500</v>
      </c>
    </row>
    <row r="10" spans="2:13" x14ac:dyDescent="0.35">
      <c r="B10" s="11" t="s">
        <v>17</v>
      </c>
      <c r="D10" s="12" t="s">
        <v>13</v>
      </c>
      <c r="E10" s="7">
        <v>4</v>
      </c>
      <c r="F10" s="7">
        <v>400</v>
      </c>
      <c r="G10" s="8"/>
      <c r="H10" s="8">
        <f t="shared" ref="H10" si="1">(E10*F10)+G10</f>
        <v>1600</v>
      </c>
      <c r="I10" s="10">
        <v>0.17</v>
      </c>
      <c r="J10" s="9">
        <f t="shared" si="0"/>
        <v>1872</v>
      </c>
    </row>
    <row r="11" spans="2:13" x14ac:dyDescent="0.35">
      <c r="B11" s="16" t="s">
        <v>18</v>
      </c>
      <c r="D11" s="20" t="s">
        <v>19</v>
      </c>
      <c r="E11" s="7"/>
      <c r="F11" s="7"/>
      <c r="G11" s="8"/>
      <c r="H11" s="8"/>
      <c r="I11" s="10"/>
      <c r="J11" s="9"/>
    </row>
    <row r="12" spans="2:13" x14ac:dyDescent="0.35">
      <c r="B12" s="16" t="s">
        <v>20</v>
      </c>
      <c r="D12" s="20" t="s">
        <v>19</v>
      </c>
      <c r="E12" s="7"/>
      <c r="F12" s="7"/>
      <c r="G12" s="8"/>
      <c r="H12" s="8"/>
      <c r="I12" s="10"/>
      <c r="J12" s="9"/>
    </row>
    <row r="14" spans="2:13" ht="18.5" x14ac:dyDescent="0.45">
      <c r="B14" s="17" t="s">
        <v>21</v>
      </c>
      <c r="L14" s="6">
        <f>SUM(J15:J20)</f>
        <v>19305</v>
      </c>
    </row>
    <row r="15" spans="2:13" x14ac:dyDescent="0.35">
      <c r="B15" t="s">
        <v>22</v>
      </c>
      <c r="D15" s="2" t="s">
        <v>21</v>
      </c>
      <c r="E15" s="7">
        <v>8</v>
      </c>
      <c r="F15" s="7">
        <v>585</v>
      </c>
      <c r="G15" s="8"/>
      <c r="H15" s="8">
        <f t="shared" ref="H15:H20" si="2">(E15*F15)+G15</f>
        <v>4680</v>
      </c>
      <c r="I15" s="10"/>
      <c r="J15" s="9">
        <f t="shared" ref="J15:J20" si="3">(H15*I15)+H15</f>
        <v>4680</v>
      </c>
    </row>
    <row r="16" spans="2:13" x14ac:dyDescent="0.35">
      <c r="B16" t="s">
        <v>23</v>
      </c>
      <c r="D16" s="2" t="s">
        <v>21</v>
      </c>
      <c r="E16" s="7">
        <v>10</v>
      </c>
      <c r="F16" s="7">
        <v>585</v>
      </c>
      <c r="G16" s="8"/>
      <c r="H16" s="8">
        <f t="shared" si="2"/>
        <v>5850</v>
      </c>
      <c r="I16" s="10"/>
      <c r="J16" s="9">
        <f t="shared" si="3"/>
        <v>5850</v>
      </c>
    </row>
    <row r="17" spans="2:12" x14ac:dyDescent="0.35">
      <c r="B17" t="s">
        <v>24</v>
      </c>
      <c r="D17" s="2" t="s">
        <v>21</v>
      </c>
      <c r="E17" s="7">
        <v>4</v>
      </c>
      <c r="F17" s="7">
        <v>585</v>
      </c>
      <c r="G17" s="8"/>
      <c r="H17" s="8">
        <f t="shared" si="2"/>
        <v>2340</v>
      </c>
      <c r="I17" s="10"/>
      <c r="J17" s="9">
        <f t="shared" si="3"/>
        <v>2340</v>
      </c>
    </row>
    <row r="18" spans="2:12" x14ac:dyDescent="0.35">
      <c r="B18" t="s">
        <v>25</v>
      </c>
      <c r="D18" s="2" t="s">
        <v>21</v>
      </c>
      <c r="E18" s="7">
        <v>3</v>
      </c>
      <c r="F18" s="7">
        <v>585</v>
      </c>
      <c r="G18" s="8"/>
      <c r="H18" s="8">
        <f t="shared" si="2"/>
        <v>1755</v>
      </c>
      <c r="I18" s="10"/>
      <c r="J18" s="9">
        <f t="shared" si="3"/>
        <v>1755</v>
      </c>
    </row>
    <row r="19" spans="2:12" x14ac:dyDescent="0.35">
      <c r="B19" t="s">
        <v>26</v>
      </c>
      <c r="C19" s="2"/>
      <c r="D19" s="2" t="s">
        <v>21</v>
      </c>
      <c r="E19" s="7">
        <v>4</v>
      </c>
      <c r="F19" s="7">
        <v>585</v>
      </c>
      <c r="G19" s="8"/>
      <c r="H19" s="8">
        <f t="shared" si="2"/>
        <v>2340</v>
      </c>
      <c r="I19" s="10"/>
      <c r="J19" s="9">
        <f t="shared" si="3"/>
        <v>2340</v>
      </c>
    </row>
    <row r="20" spans="2:12" x14ac:dyDescent="0.35">
      <c r="B20" t="s">
        <v>27</v>
      </c>
      <c r="D20" s="2" t="s">
        <v>21</v>
      </c>
      <c r="E20" s="7">
        <v>4</v>
      </c>
      <c r="F20" s="7">
        <v>585</v>
      </c>
      <c r="G20" s="8"/>
      <c r="H20" s="8">
        <f t="shared" si="2"/>
        <v>2340</v>
      </c>
      <c r="I20" s="10"/>
      <c r="J20" s="9">
        <f t="shared" si="3"/>
        <v>2340</v>
      </c>
    </row>
    <row r="21" spans="2:12" x14ac:dyDescent="0.35">
      <c r="G21" s="7"/>
      <c r="H21" s="14"/>
      <c r="I21" s="15"/>
      <c r="J21" s="14"/>
    </row>
    <row r="22" spans="2:12" ht="18.5" x14ac:dyDescent="0.45">
      <c r="B22" s="17" t="s">
        <v>28</v>
      </c>
      <c r="G22" s="8"/>
      <c r="H22" s="8"/>
      <c r="I22" s="10"/>
      <c r="J22" s="9"/>
      <c r="L22" s="6">
        <f>SUM(J23:J31)</f>
        <v>21294</v>
      </c>
    </row>
    <row r="23" spans="2:12" x14ac:dyDescent="0.35">
      <c r="B23" s="19" t="s">
        <v>30</v>
      </c>
      <c r="G23" s="8"/>
      <c r="H23" s="8"/>
      <c r="I23" s="10"/>
      <c r="J23" s="9"/>
    </row>
    <row r="24" spans="2:12" x14ac:dyDescent="0.35">
      <c r="B24" t="s">
        <v>31</v>
      </c>
      <c r="D24" s="2" t="s">
        <v>28</v>
      </c>
      <c r="G24" s="8"/>
      <c r="H24" s="6">
        <v>8200</v>
      </c>
      <c r="I24" s="10">
        <v>0.17</v>
      </c>
      <c r="J24" s="9">
        <f t="shared" ref="J24:J25" si="4">(H24*I24)+H24</f>
        <v>9594</v>
      </c>
    </row>
    <row r="25" spans="2:12" x14ac:dyDescent="0.35">
      <c r="B25" t="s">
        <v>32</v>
      </c>
      <c r="D25" s="2" t="s">
        <v>28</v>
      </c>
      <c r="H25" s="6">
        <v>450</v>
      </c>
      <c r="I25" s="10">
        <v>0.17</v>
      </c>
      <c r="J25" s="9">
        <f t="shared" si="4"/>
        <v>526.5</v>
      </c>
    </row>
    <row r="26" spans="2:12" x14ac:dyDescent="0.35">
      <c r="B26" s="19" t="s">
        <v>33</v>
      </c>
      <c r="C26" s="2"/>
    </row>
    <row r="27" spans="2:12" x14ac:dyDescent="0.35">
      <c r="B27" s="18" t="s">
        <v>34</v>
      </c>
      <c r="C27" s="2"/>
      <c r="D27" s="2" t="s">
        <v>28</v>
      </c>
      <c r="H27" s="6">
        <v>8325</v>
      </c>
      <c r="I27" s="10">
        <v>0.17</v>
      </c>
      <c r="J27" s="9">
        <f t="shared" ref="J27" si="5">(H27*I27)+H27</f>
        <v>9740.25</v>
      </c>
    </row>
    <row r="28" spans="2:12" x14ac:dyDescent="0.35">
      <c r="B28" s="18" t="s">
        <v>35</v>
      </c>
      <c r="C28" s="2"/>
      <c r="D28" s="2" t="s">
        <v>28</v>
      </c>
    </row>
    <row r="29" spans="2:12" x14ac:dyDescent="0.35">
      <c r="B29" s="18" t="s">
        <v>36</v>
      </c>
      <c r="C29" s="2"/>
      <c r="D29" s="2" t="s">
        <v>28</v>
      </c>
    </row>
    <row r="30" spans="2:12" x14ac:dyDescent="0.35">
      <c r="B30" s="18"/>
      <c r="C30" s="2"/>
    </row>
    <row r="31" spans="2:12" x14ac:dyDescent="0.35">
      <c r="B31" s="18" t="s">
        <v>37</v>
      </c>
      <c r="C31" s="2"/>
      <c r="D31" s="2" t="s">
        <v>28</v>
      </c>
      <c r="H31" s="8">
        <v>1225</v>
      </c>
      <c r="I31" s="10">
        <v>0.17</v>
      </c>
      <c r="J31" s="9">
        <f t="shared" ref="J31" si="6">(H31*I31)+H31</f>
        <v>1433.25</v>
      </c>
    </row>
    <row r="33" spans="2:12" ht="18.5" x14ac:dyDescent="0.45">
      <c r="B33" s="17" t="s">
        <v>38</v>
      </c>
      <c r="L33" s="6">
        <f>SUM(J34:J43)</f>
        <v>69470</v>
      </c>
    </row>
    <row r="34" spans="2:12" x14ac:dyDescent="0.35">
      <c r="B34" t="s">
        <v>39</v>
      </c>
      <c r="D34" s="2" t="s">
        <v>38</v>
      </c>
      <c r="E34" s="7">
        <v>21</v>
      </c>
      <c r="F34" s="7">
        <v>585</v>
      </c>
      <c r="G34" s="8">
        <v>2500</v>
      </c>
      <c r="H34" s="8">
        <f t="shared" ref="H34:H43" si="7">(E34*F34)+G34</f>
        <v>14785</v>
      </c>
      <c r="I34" s="10"/>
      <c r="J34" s="9">
        <f t="shared" ref="J34:J43" si="8">(H34*I34)+H34</f>
        <v>14785</v>
      </c>
    </row>
    <row r="35" spans="2:12" x14ac:dyDescent="0.35">
      <c r="B35" t="s">
        <v>40</v>
      </c>
      <c r="D35" s="2" t="s">
        <v>38</v>
      </c>
      <c r="E35" s="7">
        <v>21</v>
      </c>
      <c r="F35" s="7">
        <v>585</v>
      </c>
      <c r="G35" s="8">
        <v>1200</v>
      </c>
      <c r="H35" s="8">
        <f t="shared" si="7"/>
        <v>13485</v>
      </c>
      <c r="I35" s="10"/>
      <c r="J35" s="9">
        <f t="shared" si="8"/>
        <v>13485</v>
      </c>
    </row>
    <row r="36" spans="2:12" x14ac:dyDescent="0.35">
      <c r="B36" t="s">
        <v>41</v>
      </c>
      <c r="D36" s="2" t="s">
        <v>38</v>
      </c>
      <c r="E36" s="7">
        <v>10</v>
      </c>
      <c r="F36" s="7">
        <v>585</v>
      </c>
      <c r="G36" s="8">
        <v>1100</v>
      </c>
      <c r="H36" s="8">
        <f t="shared" si="7"/>
        <v>6950</v>
      </c>
      <c r="I36" s="10"/>
      <c r="J36" s="9">
        <f t="shared" si="8"/>
        <v>6950</v>
      </c>
    </row>
    <row r="37" spans="2:12" x14ac:dyDescent="0.35">
      <c r="B37" t="s">
        <v>42</v>
      </c>
      <c r="D37" s="2" t="s">
        <v>38</v>
      </c>
      <c r="E37" s="7">
        <v>2</v>
      </c>
      <c r="F37" s="7">
        <v>585</v>
      </c>
      <c r="G37" s="8">
        <v>500</v>
      </c>
      <c r="H37" s="8">
        <f t="shared" si="7"/>
        <v>1670</v>
      </c>
      <c r="I37" s="10"/>
      <c r="J37" s="9">
        <f t="shared" si="8"/>
        <v>1670</v>
      </c>
    </row>
    <row r="38" spans="2:12" x14ac:dyDescent="0.35">
      <c r="B38" t="s">
        <v>43</v>
      </c>
      <c r="D38" s="2" t="s">
        <v>38</v>
      </c>
      <c r="E38" s="7">
        <v>10</v>
      </c>
      <c r="F38" s="7">
        <v>585</v>
      </c>
      <c r="G38" s="8">
        <v>1200</v>
      </c>
      <c r="H38" s="8">
        <f t="shared" si="7"/>
        <v>7050</v>
      </c>
      <c r="I38" s="10"/>
      <c r="J38" s="9">
        <f t="shared" si="8"/>
        <v>7050</v>
      </c>
    </row>
    <row r="39" spans="2:12" x14ac:dyDescent="0.35">
      <c r="B39" t="s">
        <v>44</v>
      </c>
      <c r="D39" s="2" t="s">
        <v>38</v>
      </c>
      <c r="E39" s="7">
        <v>5</v>
      </c>
      <c r="F39" s="7">
        <v>585</v>
      </c>
      <c r="G39" s="8">
        <v>650</v>
      </c>
      <c r="H39" s="8">
        <f t="shared" si="7"/>
        <v>3575</v>
      </c>
      <c r="I39" s="10"/>
      <c r="J39" s="9">
        <f t="shared" si="8"/>
        <v>3575</v>
      </c>
    </row>
    <row r="40" spans="2:12" x14ac:dyDescent="0.35">
      <c r="B40" t="s">
        <v>45</v>
      </c>
      <c r="D40" s="2" t="s">
        <v>38</v>
      </c>
      <c r="E40" s="7">
        <v>8</v>
      </c>
      <c r="F40" s="7">
        <v>585</v>
      </c>
      <c r="G40" s="8">
        <v>500</v>
      </c>
      <c r="H40" s="8">
        <f t="shared" si="7"/>
        <v>5180</v>
      </c>
      <c r="I40" s="10"/>
      <c r="J40" s="9">
        <f t="shared" si="8"/>
        <v>5180</v>
      </c>
    </row>
    <row r="41" spans="2:12" x14ac:dyDescent="0.35">
      <c r="B41" t="s">
        <v>46</v>
      </c>
      <c r="D41" s="2" t="s">
        <v>38</v>
      </c>
      <c r="E41" s="7">
        <v>7</v>
      </c>
      <c r="F41" s="7">
        <v>585</v>
      </c>
      <c r="G41" s="8">
        <v>650</v>
      </c>
      <c r="H41" s="8">
        <f t="shared" si="7"/>
        <v>4745</v>
      </c>
      <c r="I41" s="10"/>
      <c r="J41" s="9">
        <f t="shared" si="8"/>
        <v>4745</v>
      </c>
    </row>
    <row r="42" spans="2:12" x14ac:dyDescent="0.35">
      <c r="B42" t="s">
        <v>47</v>
      </c>
      <c r="D42" s="2" t="s">
        <v>38</v>
      </c>
      <c r="E42" s="7">
        <v>14</v>
      </c>
      <c r="F42" s="7">
        <v>585</v>
      </c>
      <c r="G42" s="8">
        <v>1200</v>
      </c>
      <c r="H42" s="8">
        <f t="shared" si="7"/>
        <v>9390</v>
      </c>
      <c r="I42" s="10"/>
      <c r="J42" s="9">
        <f t="shared" si="8"/>
        <v>9390</v>
      </c>
    </row>
    <row r="43" spans="2:12" x14ac:dyDescent="0.35">
      <c r="B43" t="s">
        <v>48</v>
      </c>
      <c r="D43" s="2" t="s">
        <v>38</v>
      </c>
      <c r="E43" s="7">
        <v>4</v>
      </c>
      <c r="F43" s="7">
        <v>585</v>
      </c>
      <c r="G43" s="8">
        <v>300</v>
      </c>
      <c r="H43" s="8">
        <f t="shared" si="7"/>
        <v>2640</v>
      </c>
      <c r="I43" s="10"/>
      <c r="J43" s="9">
        <f t="shared" si="8"/>
        <v>2640</v>
      </c>
    </row>
    <row r="45" spans="2:12" ht="18.5" x14ac:dyDescent="0.45">
      <c r="B45" s="17" t="s">
        <v>49</v>
      </c>
      <c r="L45" s="6">
        <f>SUM(J46:J50)</f>
        <v>21060</v>
      </c>
    </row>
    <row r="46" spans="2:12" x14ac:dyDescent="0.35">
      <c r="B46" s="16" t="s">
        <v>50</v>
      </c>
      <c r="C46" s="16"/>
      <c r="D46" s="20" t="s">
        <v>19</v>
      </c>
    </row>
    <row r="47" spans="2:12" x14ac:dyDescent="0.35">
      <c r="B47" s="16" t="s">
        <v>51</v>
      </c>
      <c r="C47" s="16"/>
      <c r="D47" s="20" t="s">
        <v>19</v>
      </c>
    </row>
    <row r="48" spans="2:12" x14ac:dyDescent="0.35">
      <c r="B48" s="16" t="s">
        <v>52</v>
      </c>
      <c r="C48" s="16"/>
      <c r="D48" s="20" t="s">
        <v>19</v>
      </c>
    </row>
    <row r="49" spans="2:12" x14ac:dyDescent="0.35">
      <c r="B49" t="s">
        <v>53</v>
      </c>
      <c r="D49" s="2" t="s">
        <v>38</v>
      </c>
      <c r="E49" s="7">
        <v>10</v>
      </c>
      <c r="F49" s="7">
        <v>585</v>
      </c>
      <c r="G49" s="8"/>
      <c r="H49" s="8">
        <f t="shared" ref="H49:H50" si="9">(E49*F49)+G49</f>
        <v>5850</v>
      </c>
      <c r="I49" s="10"/>
      <c r="J49" s="9">
        <f t="shared" ref="J49:J50" si="10">(H49*I49)+H49</f>
        <v>5850</v>
      </c>
    </row>
    <row r="50" spans="2:12" x14ac:dyDescent="0.35">
      <c r="B50" t="s">
        <v>54</v>
      </c>
      <c r="D50" s="2" t="s">
        <v>38</v>
      </c>
      <c r="E50" s="7">
        <v>26</v>
      </c>
      <c r="F50" s="7">
        <v>585</v>
      </c>
      <c r="G50" s="8"/>
      <c r="H50" s="8">
        <f t="shared" si="9"/>
        <v>15210</v>
      </c>
      <c r="I50" s="10"/>
      <c r="J50" s="9">
        <f t="shared" si="10"/>
        <v>15210</v>
      </c>
    </row>
    <row r="52" spans="2:12" ht="18.5" x14ac:dyDescent="0.45">
      <c r="B52" s="17" t="s">
        <v>55</v>
      </c>
      <c r="L52" s="6">
        <f>SUM(J53:J62)</f>
        <v>71010</v>
      </c>
    </row>
    <row r="53" spans="2:12" x14ac:dyDescent="0.35">
      <c r="B53" t="s">
        <v>56</v>
      </c>
      <c r="D53" s="2" t="s">
        <v>55</v>
      </c>
      <c r="E53" s="7">
        <v>14</v>
      </c>
      <c r="F53" s="7">
        <v>585</v>
      </c>
      <c r="G53" s="8">
        <v>700</v>
      </c>
      <c r="H53" s="8">
        <f t="shared" ref="H53:H57" si="11">(E53*F53)+G53</f>
        <v>8890</v>
      </c>
      <c r="I53" s="10"/>
      <c r="J53" s="9">
        <f t="shared" ref="J53:J59" si="12">(H53*I53)+H53</f>
        <v>8890</v>
      </c>
    </row>
    <row r="54" spans="2:12" x14ac:dyDescent="0.35">
      <c r="B54" t="s">
        <v>57</v>
      </c>
      <c r="D54" s="2" t="s">
        <v>55</v>
      </c>
      <c r="E54" s="7">
        <v>15</v>
      </c>
      <c r="F54" s="7">
        <v>585</v>
      </c>
      <c r="G54" s="8">
        <v>2400</v>
      </c>
      <c r="H54" s="8">
        <f t="shared" si="11"/>
        <v>11175</v>
      </c>
      <c r="I54" s="10"/>
      <c r="J54" s="9">
        <f t="shared" si="12"/>
        <v>11175</v>
      </c>
    </row>
    <row r="55" spans="2:12" x14ac:dyDescent="0.35">
      <c r="B55" t="s">
        <v>58</v>
      </c>
      <c r="D55" s="2" t="s">
        <v>55</v>
      </c>
      <c r="E55" s="7">
        <v>7</v>
      </c>
      <c r="F55" s="7">
        <v>585</v>
      </c>
      <c r="G55" s="8">
        <v>2000</v>
      </c>
      <c r="H55" s="8">
        <f t="shared" si="11"/>
        <v>6095</v>
      </c>
      <c r="I55" s="10"/>
      <c r="J55" s="9">
        <f t="shared" si="12"/>
        <v>6095</v>
      </c>
    </row>
    <row r="56" spans="2:12" x14ac:dyDescent="0.35">
      <c r="B56" t="s">
        <v>59</v>
      </c>
      <c r="D56" s="2" t="s">
        <v>55</v>
      </c>
      <c r="E56" s="7">
        <v>28</v>
      </c>
      <c r="F56" s="7">
        <v>585</v>
      </c>
      <c r="G56" s="8">
        <v>1200</v>
      </c>
      <c r="H56" s="8">
        <f t="shared" si="11"/>
        <v>17580</v>
      </c>
      <c r="I56" s="10"/>
      <c r="J56" s="9">
        <f t="shared" si="12"/>
        <v>17580</v>
      </c>
    </row>
    <row r="57" spans="2:12" x14ac:dyDescent="0.35">
      <c r="B57" t="s">
        <v>60</v>
      </c>
      <c r="D57" s="2" t="s">
        <v>55</v>
      </c>
      <c r="E57" s="7">
        <v>8</v>
      </c>
      <c r="F57" s="7">
        <v>585</v>
      </c>
      <c r="G57" s="8">
        <v>500</v>
      </c>
      <c r="H57" s="8">
        <f t="shared" si="11"/>
        <v>5180</v>
      </c>
      <c r="I57" s="10"/>
      <c r="J57" s="9">
        <f t="shared" si="12"/>
        <v>5180</v>
      </c>
    </row>
    <row r="58" spans="2:12" x14ac:dyDescent="0.35">
      <c r="B58" t="s">
        <v>61</v>
      </c>
      <c r="D58" s="2" t="s">
        <v>55</v>
      </c>
      <c r="H58" s="8">
        <v>6000</v>
      </c>
      <c r="I58" s="10">
        <v>0.17</v>
      </c>
      <c r="J58" s="9">
        <f t="shared" si="12"/>
        <v>7020</v>
      </c>
    </row>
    <row r="59" spans="2:12" x14ac:dyDescent="0.35">
      <c r="B59" t="s">
        <v>62</v>
      </c>
      <c r="D59" s="2" t="s">
        <v>55</v>
      </c>
      <c r="E59" s="7">
        <v>5</v>
      </c>
      <c r="F59" s="7">
        <v>585</v>
      </c>
      <c r="G59" s="8">
        <v>1200</v>
      </c>
      <c r="H59" s="8">
        <f t="shared" ref="H59" si="13">(E59*F59)+G59</f>
        <v>4125</v>
      </c>
      <c r="I59" s="10"/>
      <c r="J59" s="9">
        <f t="shared" si="12"/>
        <v>4125</v>
      </c>
    </row>
    <row r="60" spans="2:12" x14ac:dyDescent="0.35">
      <c r="D60"/>
      <c r="E60"/>
      <c r="F60"/>
    </row>
    <row r="61" spans="2:12" x14ac:dyDescent="0.35">
      <c r="B61" t="s">
        <v>63</v>
      </c>
      <c r="D61" s="2" t="s">
        <v>55</v>
      </c>
      <c r="E61" s="7">
        <v>7</v>
      </c>
      <c r="F61" s="7">
        <v>585</v>
      </c>
      <c r="G61" s="8">
        <v>400</v>
      </c>
      <c r="H61" s="8">
        <f t="shared" ref="H61:H62" si="14">(E61*F61)+G61</f>
        <v>4495</v>
      </c>
      <c r="I61" s="10"/>
      <c r="J61" s="9">
        <f t="shared" ref="J61:J62" si="15">(H61*I61)+H61</f>
        <v>4495</v>
      </c>
    </row>
    <row r="62" spans="2:12" x14ac:dyDescent="0.35">
      <c r="B62" t="s">
        <v>64</v>
      </c>
      <c r="D62" s="2" t="s">
        <v>55</v>
      </c>
      <c r="E62" s="7">
        <v>10</v>
      </c>
      <c r="F62" s="7">
        <v>585</v>
      </c>
      <c r="G62" s="8">
        <v>600</v>
      </c>
      <c r="H62" s="8">
        <f t="shared" si="14"/>
        <v>6450</v>
      </c>
      <c r="I62" s="10"/>
      <c r="J62" s="9">
        <f t="shared" si="15"/>
        <v>6450</v>
      </c>
    </row>
    <row r="64" spans="2:12" ht="18.5" x14ac:dyDescent="0.45">
      <c r="B64" s="17" t="s">
        <v>65</v>
      </c>
      <c r="H64" s="8">
        <f>46500-7000</f>
        <v>39500</v>
      </c>
      <c r="I64" s="10">
        <v>0.25</v>
      </c>
      <c r="J64" s="9">
        <f t="shared" ref="J64" si="16">(H64*I64)+H64</f>
        <v>49375</v>
      </c>
      <c r="L64" s="6">
        <f>SUM(J64:J76)</f>
        <v>57565</v>
      </c>
    </row>
    <row r="65" spans="2:12" x14ac:dyDescent="0.35">
      <c r="B65" s="21" t="s">
        <v>67</v>
      </c>
      <c r="D65" s="2" t="s">
        <v>65</v>
      </c>
    </row>
    <row r="66" spans="2:12" x14ac:dyDescent="0.35">
      <c r="B66" s="21" t="s">
        <v>68</v>
      </c>
      <c r="D66" s="2" t="s">
        <v>65</v>
      </c>
    </row>
    <row r="67" spans="2:12" x14ac:dyDescent="0.35">
      <c r="B67" t="s">
        <v>69</v>
      </c>
      <c r="D67" s="2" t="s">
        <v>65</v>
      </c>
    </row>
    <row r="68" spans="2:12" x14ac:dyDescent="0.35">
      <c r="B68" t="s">
        <v>70</v>
      </c>
      <c r="D68" s="2" t="s">
        <v>65</v>
      </c>
    </row>
    <row r="69" spans="2:12" x14ac:dyDescent="0.35">
      <c r="B69" t="s">
        <v>71</v>
      </c>
      <c r="D69" s="2" t="s">
        <v>65</v>
      </c>
    </row>
    <row r="71" spans="2:12" x14ac:dyDescent="0.35">
      <c r="B71" s="19" t="s">
        <v>72</v>
      </c>
      <c r="H71" s="8">
        <v>7000</v>
      </c>
      <c r="I71" s="10">
        <v>0.17</v>
      </c>
      <c r="J71" s="9">
        <f t="shared" ref="J71" si="17">(H71*I71)+H71</f>
        <v>8190</v>
      </c>
    </row>
    <row r="72" spans="2:12" x14ac:dyDescent="0.35">
      <c r="B72" s="16" t="s">
        <v>73</v>
      </c>
      <c r="C72" s="16"/>
      <c r="D72" s="20" t="s">
        <v>19</v>
      </c>
    </row>
    <row r="73" spans="2:12" x14ac:dyDescent="0.35">
      <c r="B73" t="s">
        <v>74</v>
      </c>
      <c r="D73" s="2" t="s">
        <v>65</v>
      </c>
    </row>
    <row r="74" spans="2:12" x14ac:dyDescent="0.35">
      <c r="B74" t="s">
        <v>75</v>
      </c>
      <c r="D74" s="2" t="s">
        <v>65</v>
      </c>
    </row>
    <row r="75" spans="2:12" x14ac:dyDescent="0.35">
      <c r="B75" t="s">
        <v>76</v>
      </c>
      <c r="D75" s="2" t="s">
        <v>65</v>
      </c>
    </row>
    <row r="76" spans="2:12" x14ac:dyDescent="0.35">
      <c r="B76" t="s">
        <v>77</v>
      </c>
      <c r="D76" s="2" t="s">
        <v>65</v>
      </c>
    </row>
    <row r="77" spans="2:12" x14ac:dyDescent="0.35">
      <c r="B77" t="s">
        <v>78</v>
      </c>
      <c r="D77" s="2" t="s">
        <v>65</v>
      </c>
    </row>
    <row r="79" spans="2:12" ht="18.5" x14ac:dyDescent="0.45">
      <c r="B79" s="17" t="s">
        <v>79</v>
      </c>
      <c r="H79" s="8">
        <v>63850</v>
      </c>
      <c r="I79" s="10">
        <v>0.17</v>
      </c>
      <c r="J79" s="9">
        <f t="shared" ref="J79" si="18">(H79*I79)+H79</f>
        <v>74704.5</v>
      </c>
      <c r="L79" s="6">
        <f>SUM(J79:J83)</f>
        <v>74704.5</v>
      </c>
    </row>
    <row r="80" spans="2:12" x14ac:dyDescent="0.35">
      <c r="B80" t="s">
        <v>81</v>
      </c>
      <c r="D80" s="2" t="s">
        <v>79</v>
      </c>
    </row>
    <row r="81" spans="2:12" x14ac:dyDescent="0.35">
      <c r="B81" t="s">
        <v>82</v>
      </c>
      <c r="D81" s="2" t="s">
        <v>79</v>
      </c>
    </row>
    <row r="82" spans="2:12" x14ac:dyDescent="0.35">
      <c r="B82" t="s">
        <v>83</v>
      </c>
      <c r="D82" s="2" t="s">
        <v>79</v>
      </c>
    </row>
    <row r="83" spans="2:12" x14ac:dyDescent="0.35">
      <c r="B83" t="s">
        <v>84</v>
      </c>
      <c r="D83" s="2" t="s">
        <v>79</v>
      </c>
    </row>
    <row r="85" spans="2:12" ht="18.5" x14ac:dyDescent="0.45">
      <c r="B85" s="17" t="s">
        <v>85</v>
      </c>
      <c r="H85" s="8">
        <v>63210</v>
      </c>
      <c r="I85" s="10">
        <v>0.17</v>
      </c>
      <c r="J85" s="9">
        <f t="shared" ref="J85" si="19">(H85*I85)+H85</f>
        <v>73955.7</v>
      </c>
      <c r="L85" s="6">
        <f>SUM(J85:J91)</f>
        <v>76295.7</v>
      </c>
    </row>
    <row r="86" spans="2:12" x14ac:dyDescent="0.35">
      <c r="B86" t="s">
        <v>87</v>
      </c>
      <c r="D86" s="2" t="s">
        <v>85</v>
      </c>
    </row>
    <row r="87" spans="2:12" x14ac:dyDescent="0.35">
      <c r="B87" t="s">
        <v>88</v>
      </c>
      <c r="D87" s="2" t="s">
        <v>85</v>
      </c>
    </row>
    <row r="88" spans="2:12" x14ac:dyDescent="0.35">
      <c r="B88" t="s">
        <v>89</v>
      </c>
      <c r="D88" s="2" t="s">
        <v>85</v>
      </c>
    </row>
    <row r="89" spans="2:12" x14ac:dyDescent="0.35">
      <c r="B89" t="s">
        <v>90</v>
      </c>
      <c r="D89" s="2" t="s">
        <v>85</v>
      </c>
    </row>
    <row r="90" spans="2:12" x14ac:dyDescent="0.35">
      <c r="B90" t="s">
        <v>91</v>
      </c>
      <c r="D90" s="2" t="s">
        <v>85</v>
      </c>
    </row>
    <row r="91" spans="2:12" x14ac:dyDescent="0.35">
      <c r="B91" t="s">
        <v>92</v>
      </c>
      <c r="D91" s="2" t="s">
        <v>85</v>
      </c>
      <c r="H91" s="8">
        <v>2000</v>
      </c>
      <c r="I91" s="10">
        <v>0.17</v>
      </c>
      <c r="J91" s="9">
        <f t="shared" ref="J91" si="20">(H91*I91)+H91</f>
        <v>2340</v>
      </c>
      <c r="L91" s="6"/>
    </row>
    <row r="94" spans="2:12" x14ac:dyDescent="0.35">
      <c r="K94" s="22" t="s">
        <v>93</v>
      </c>
      <c r="L94" s="22">
        <f>SUM(L6:L93)</f>
        <v>434606.2</v>
      </c>
    </row>
    <row r="95" spans="2:12" x14ac:dyDescent="0.35">
      <c r="K95" s="22" t="s">
        <v>95</v>
      </c>
      <c r="L95" s="22">
        <f>L94/100*25</f>
        <v>108651.55</v>
      </c>
    </row>
    <row r="96" spans="2:12" x14ac:dyDescent="0.35">
      <c r="K96" s="23" t="s">
        <v>96</v>
      </c>
      <c r="L96" s="23">
        <f>SUM(L94:L95)</f>
        <v>543257.75</v>
      </c>
    </row>
  </sheetData>
  <pageMargins left="0.7" right="0.7" top="0.75" bottom="0.75" header="0.3" footer="0.3"/>
  <pageSetup paperSize="9" scale="5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01"/>
  <sheetViews>
    <sheetView topLeftCell="A47" zoomScale="110" zoomScaleNormal="110" workbookViewId="0">
      <selection activeCell="A82" sqref="A82:XFD82"/>
    </sheetView>
  </sheetViews>
  <sheetFormatPr defaultRowHeight="14.5" x14ac:dyDescent="0.35"/>
  <cols>
    <col min="1" max="1" width="3.7265625" customWidth="1"/>
    <col min="2" max="2" width="66.7265625" customWidth="1"/>
    <col min="3" max="3" width="2.7265625" customWidth="1"/>
    <col min="4" max="4" width="10.54296875" style="2" customWidth="1"/>
    <col min="5" max="5" width="10.26953125" style="2" customWidth="1"/>
    <col min="6" max="6" width="7.54296875" style="2" customWidth="1"/>
    <col min="7" max="7" width="9.26953125" style="2" customWidth="1"/>
    <col min="8" max="8" width="11.26953125" style="2" customWidth="1"/>
    <col min="9" max="9" width="8.1796875" style="2" customWidth="1"/>
    <col min="10" max="10" width="10.26953125" style="2" customWidth="1"/>
    <col min="11" max="11" width="2.7265625" style="2" customWidth="1"/>
    <col min="12" max="12" width="10.26953125" style="2" customWidth="1"/>
    <col min="13" max="13" width="2.7265625" customWidth="1"/>
    <col min="14" max="14" width="15.7265625" customWidth="1"/>
  </cols>
  <sheetData>
    <row r="1" spans="2:13" x14ac:dyDescent="0.35">
      <c r="M1" s="2"/>
    </row>
    <row r="2" spans="2:13" ht="21" x14ac:dyDescent="0.5">
      <c r="B2" s="1" t="s">
        <v>100</v>
      </c>
    </row>
    <row r="3" spans="2:13" x14ac:dyDescent="0.35">
      <c r="B3" t="s">
        <v>99</v>
      </c>
    </row>
    <row r="4" spans="2:13" ht="15" thickBot="1" x14ac:dyDescent="0.4"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5" t="s">
        <v>7</v>
      </c>
      <c r="J4" s="4" t="s">
        <v>8</v>
      </c>
      <c r="L4" s="4" t="s">
        <v>8</v>
      </c>
    </row>
    <row r="6" spans="2:13" ht="18.5" x14ac:dyDescent="0.45">
      <c r="B6" s="17" t="s">
        <v>11</v>
      </c>
      <c r="L6" s="6">
        <f>SUM(J7:J11)</f>
        <v>23902</v>
      </c>
    </row>
    <row r="7" spans="2:13" x14ac:dyDescent="0.35">
      <c r="B7" t="s">
        <v>12</v>
      </c>
      <c r="D7" s="2" t="s">
        <v>13</v>
      </c>
      <c r="E7" s="7"/>
      <c r="F7" s="7"/>
      <c r="G7" s="7"/>
      <c r="H7" s="8">
        <v>8000</v>
      </c>
      <c r="I7" s="7"/>
      <c r="J7" s="9">
        <f t="shared" ref="J7:J10" si="0">(H7*I7)+H7</f>
        <v>8000</v>
      </c>
    </row>
    <row r="8" spans="2:13" x14ac:dyDescent="0.35">
      <c r="B8" t="s">
        <v>14</v>
      </c>
      <c r="D8" s="2" t="s">
        <v>15</v>
      </c>
      <c r="E8" s="7"/>
      <c r="F8" s="7"/>
      <c r="G8" s="8"/>
      <c r="H8" s="8">
        <v>9000</v>
      </c>
      <c r="I8" s="10">
        <v>0.17</v>
      </c>
      <c r="J8" s="9">
        <f t="shared" si="0"/>
        <v>10530</v>
      </c>
    </row>
    <row r="9" spans="2:13" x14ac:dyDescent="0.35">
      <c r="B9" s="11" t="s">
        <v>16</v>
      </c>
      <c r="D9" s="12" t="s">
        <v>13</v>
      </c>
      <c r="E9" s="7"/>
      <c r="F9" s="7"/>
      <c r="G9" s="8"/>
      <c r="H9" s="8">
        <v>3500</v>
      </c>
      <c r="I9" s="13"/>
      <c r="J9" s="9">
        <f t="shared" si="0"/>
        <v>3500</v>
      </c>
    </row>
    <row r="10" spans="2:13" x14ac:dyDescent="0.35">
      <c r="B10" s="11" t="s">
        <v>17</v>
      </c>
      <c r="D10" s="12" t="s">
        <v>13</v>
      </c>
      <c r="E10" s="7">
        <v>4</v>
      </c>
      <c r="F10" s="7">
        <v>400</v>
      </c>
      <c r="G10" s="8"/>
      <c r="H10" s="8">
        <f t="shared" ref="H10" si="1">(E10*F10)+G10</f>
        <v>1600</v>
      </c>
      <c r="I10" s="10">
        <v>0.17</v>
      </c>
      <c r="J10" s="9">
        <f t="shared" si="0"/>
        <v>1872</v>
      </c>
    </row>
    <row r="11" spans="2:13" x14ac:dyDescent="0.35">
      <c r="B11" s="16" t="s">
        <v>18</v>
      </c>
      <c r="D11" s="20" t="s">
        <v>19</v>
      </c>
      <c r="E11" s="7"/>
      <c r="F11" s="7"/>
      <c r="G11" s="8"/>
      <c r="H11" s="8"/>
      <c r="I11" s="10"/>
      <c r="J11" s="9"/>
    </row>
    <row r="12" spans="2:13" x14ac:dyDescent="0.35">
      <c r="B12" s="16" t="s">
        <v>20</v>
      </c>
      <c r="D12" s="20" t="s">
        <v>19</v>
      </c>
      <c r="E12" s="7"/>
      <c r="F12" s="7"/>
      <c r="G12" s="8"/>
      <c r="H12" s="8"/>
      <c r="I12" s="10"/>
      <c r="J12" s="9"/>
    </row>
    <row r="14" spans="2:13" ht="18.5" x14ac:dyDescent="0.45">
      <c r="B14" s="17" t="s">
        <v>21</v>
      </c>
      <c r="L14" s="6">
        <f>SUM(J15:J20)</f>
        <v>19305</v>
      </c>
    </row>
    <row r="15" spans="2:13" x14ac:dyDescent="0.35">
      <c r="B15" t="s">
        <v>22</v>
      </c>
      <c r="D15" s="2" t="s">
        <v>21</v>
      </c>
      <c r="E15" s="7">
        <v>8</v>
      </c>
      <c r="F15" s="7">
        <v>585</v>
      </c>
      <c r="G15" s="8"/>
      <c r="H15" s="8">
        <f t="shared" ref="H15" si="2">(E15*F15)+G15</f>
        <v>4680</v>
      </c>
      <c r="I15" s="10"/>
      <c r="J15" s="9">
        <f t="shared" ref="J15" si="3">(H15*I15)+H15</f>
        <v>4680</v>
      </c>
    </row>
    <row r="16" spans="2:13" x14ac:dyDescent="0.35">
      <c r="B16" t="s">
        <v>23</v>
      </c>
      <c r="D16" s="2" t="s">
        <v>21</v>
      </c>
      <c r="E16" s="7">
        <v>10</v>
      </c>
      <c r="F16" s="7">
        <v>585</v>
      </c>
      <c r="G16" s="8"/>
      <c r="H16" s="8">
        <f t="shared" ref="H16:H20" si="4">(E16*F16)+G16</f>
        <v>5850</v>
      </c>
      <c r="I16" s="10"/>
      <c r="J16" s="9">
        <f t="shared" ref="J16:J20" si="5">(H16*I16)+H16</f>
        <v>5850</v>
      </c>
    </row>
    <row r="17" spans="2:12" x14ac:dyDescent="0.35">
      <c r="B17" t="s">
        <v>24</v>
      </c>
      <c r="D17" s="2" t="s">
        <v>21</v>
      </c>
      <c r="E17" s="7">
        <v>4</v>
      </c>
      <c r="F17" s="7">
        <v>585</v>
      </c>
      <c r="G17" s="8"/>
      <c r="H17" s="8">
        <f t="shared" si="4"/>
        <v>2340</v>
      </c>
      <c r="I17" s="10"/>
      <c r="J17" s="9">
        <f t="shared" si="5"/>
        <v>2340</v>
      </c>
    </row>
    <row r="18" spans="2:12" x14ac:dyDescent="0.35">
      <c r="B18" t="s">
        <v>25</v>
      </c>
      <c r="D18" s="2" t="s">
        <v>21</v>
      </c>
      <c r="E18" s="7">
        <v>3</v>
      </c>
      <c r="F18" s="7">
        <v>585</v>
      </c>
      <c r="G18" s="8"/>
      <c r="H18" s="8">
        <f t="shared" si="4"/>
        <v>1755</v>
      </c>
      <c r="I18" s="10"/>
      <c r="J18" s="9">
        <f t="shared" si="5"/>
        <v>1755</v>
      </c>
    </row>
    <row r="19" spans="2:12" x14ac:dyDescent="0.35">
      <c r="B19" t="s">
        <v>26</v>
      </c>
      <c r="C19" s="2"/>
      <c r="D19" s="2" t="s">
        <v>21</v>
      </c>
      <c r="E19" s="7">
        <v>4</v>
      </c>
      <c r="F19" s="7">
        <v>585</v>
      </c>
      <c r="G19" s="8"/>
      <c r="H19" s="8">
        <f t="shared" si="4"/>
        <v>2340</v>
      </c>
      <c r="I19" s="10"/>
      <c r="J19" s="9">
        <f t="shared" si="5"/>
        <v>2340</v>
      </c>
    </row>
    <row r="20" spans="2:12" x14ac:dyDescent="0.35">
      <c r="B20" t="s">
        <v>27</v>
      </c>
      <c r="D20" s="2" t="s">
        <v>21</v>
      </c>
      <c r="E20" s="7">
        <v>4</v>
      </c>
      <c r="F20" s="7">
        <v>585</v>
      </c>
      <c r="G20" s="8"/>
      <c r="H20" s="8">
        <f t="shared" si="4"/>
        <v>2340</v>
      </c>
      <c r="I20" s="10"/>
      <c r="J20" s="9">
        <f t="shared" si="5"/>
        <v>2340</v>
      </c>
    </row>
    <row r="21" spans="2:12" x14ac:dyDescent="0.35">
      <c r="G21" s="7"/>
      <c r="H21" s="14"/>
      <c r="I21" s="15"/>
      <c r="J21" s="14"/>
    </row>
    <row r="22" spans="2:12" ht="18.5" x14ac:dyDescent="0.45">
      <c r="B22" s="17" t="s">
        <v>28</v>
      </c>
      <c r="G22" s="8"/>
      <c r="H22" s="8"/>
      <c r="I22" s="10"/>
      <c r="J22" s="9"/>
      <c r="L22" s="6">
        <f>SUM(J23:J36)</f>
        <v>97812</v>
      </c>
    </row>
    <row r="23" spans="2:12" x14ac:dyDescent="0.35">
      <c r="B23" s="19" t="s">
        <v>30</v>
      </c>
      <c r="G23" s="8"/>
      <c r="H23" s="8"/>
      <c r="I23" s="10"/>
      <c r="J23" s="9"/>
    </row>
    <row r="24" spans="2:12" x14ac:dyDescent="0.35">
      <c r="B24" t="s">
        <v>101</v>
      </c>
      <c r="D24" s="2" t="s">
        <v>28</v>
      </c>
      <c r="H24" s="6">
        <v>6400</v>
      </c>
      <c r="I24" s="10">
        <v>0.17</v>
      </c>
      <c r="J24" s="9">
        <f t="shared" ref="J24:J29" si="6">(H24*I24)+H24</f>
        <v>7488</v>
      </c>
    </row>
    <row r="25" spans="2:12" x14ac:dyDescent="0.35">
      <c r="B25" t="s">
        <v>102</v>
      </c>
      <c r="D25" s="2" t="s">
        <v>28</v>
      </c>
      <c r="H25" s="6">
        <v>3000</v>
      </c>
      <c r="I25" s="10">
        <v>0.17</v>
      </c>
      <c r="J25" s="9">
        <f t="shared" si="6"/>
        <v>3510</v>
      </c>
    </row>
    <row r="26" spans="2:12" x14ac:dyDescent="0.35">
      <c r="B26" t="s">
        <v>103</v>
      </c>
      <c r="D26" s="2" t="s">
        <v>28</v>
      </c>
      <c r="H26" s="6">
        <v>49000</v>
      </c>
      <c r="I26" s="10">
        <v>0.17</v>
      </c>
      <c r="J26" s="9">
        <f t="shared" si="6"/>
        <v>57330</v>
      </c>
    </row>
    <row r="27" spans="2:12" x14ac:dyDescent="0.35">
      <c r="B27" t="s">
        <v>104</v>
      </c>
      <c r="D27" s="2" t="s">
        <v>28</v>
      </c>
      <c r="H27" s="6">
        <v>7000</v>
      </c>
      <c r="I27" s="10">
        <v>0.17</v>
      </c>
      <c r="J27" s="9">
        <f t="shared" si="6"/>
        <v>8190</v>
      </c>
    </row>
    <row r="28" spans="2:12" x14ac:dyDescent="0.35">
      <c r="B28" t="s">
        <v>31</v>
      </c>
      <c r="D28" s="2" t="s">
        <v>28</v>
      </c>
      <c r="G28" s="8"/>
      <c r="H28" s="6">
        <v>8200</v>
      </c>
      <c r="I28" s="10">
        <v>0.17</v>
      </c>
      <c r="J28" s="9">
        <f t="shared" si="6"/>
        <v>9594</v>
      </c>
    </row>
    <row r="29" spans="2:12" x14ac:dyDescent="0.35">
      <c r="B29" t="s">
        <v>32</v>
      </c>
      <c r="D29" s="2" t="s">
        <v>28</v>
      </c>
      <c r="H29" s="6">
        <v>450</v>
      </c>
      <c r="I29" s="10">
        <v>0.17</v>
      </c>
      <c r="J29" s="9">
        <f t="shared" si="6"/>
        <v>526.5</v>
      </c>
    </row>
    <row r="30" spans="2:12" x14ac:dyDescent="0.35">
      <c r="B30" t="s">
        <v>105</v>
      </c>
    </row>
    <row r="31" spans="2:12" x14ac:dyDescent="0.35">
      <c r="B31" s="19" t="s">
        <v>33</v>
      </c>
      <c r="C31" s="2"/>
    </row>
    <row r="32" spans="2:12" x14ac:dyDescent="0.35">
      <c r="B32" s="18" t="s">
        <v>34</v>
      </c>
      <c r="C32" s="2"/>
      <c r="D32" s="2" t="s">
        <v>28</v>
      </c>
      <c r="H32" s="6">
        <v>8325</v>
      </c>
      <c r="I32" s="10">
        <v>0.17</v>
      </c>
      <c r="J32" s="9">
        <f t="shared" ref="J32" si="7">(H32*I32)+H32</f>
        <v>9740.25</v>
      </c>
    </row>
    <row r="33" spans="2:12" x14ac:dyDescent="0.35">
      <c r="B33" s="18" t="s">
        <v>35</v>
      </c>
      <c r="C33" s="2"/>
      <c r="D33" s="2" t="s">
        <v>28</v>
      </c>
    </row>
    <row r="34" spans="2:12" x14ac:dyDescent="0.35">
      <c r="B34" s="18" t="s">
        <v>36</v>
      </c>
      <c r="C34" s="2"/>
      <c r="D34" s="2" t="s">
        <v>28</v>
      </c>
    </row>
    <row r="35" spans="2:12" x14ac:dyDescent="0.35">
      <c r="B35" s="18"/>
      <c r="C35" s="2"/>
    </row>
    <row r="36" spans="2:12" x14ac:dyDescent="0.35">
      <c r="B36" s="18" t="s">
        <v>37</v>
      </c>
      <c r="C36" s="2"/>
      <c r="D36" s="2" t="s">
        <v>28</v>
      </c>
      <c r="H36" s="8">
        <v>1225</v>
      </c>
      <c r="I36" s="10">
        <v>0.17</v>
      </c>
      <c r="J36" s="9">
        <f t="shared" ref="J36" si="8">(H36*I36)+H36</f>
        <v>1433.25</v>
      </c>
    </row>
    <row r="38" spans="2:12" ht="18.5" x14ac:dyDescent="0.45">
      <c r="B38" s="17" t="s">
        <v>38</v>
      </c>
      <c r="L38" s="6">
        <f>SUM(J39:J48)</f>
        <v>83170</v>
      </c>
    </row>
    <row r="39" spans="2:12" x14ac:dyDescent="0.35">
      <c r="B39" t="s">
        <v>39</v>
      </c>
      <c r="D39" s="2" t="s">
        <v>38</v>
      </c>
      <c r="E39" s="7">
        <v>21</v>
      </c>
      <c r="F39" s="7">
        <v>585</v>
      </c>
      <c r="G39" s="8">
        <v>2500</v>
      </c>
      <c r="H39" s="8">
        <f t="shared" ref="H39" si="9">(E39*F39)+G39</f>
        <v>14785</v>
      </c>
      <c r="I39" s="10"/>
      <c r="J39" s="9">
        <f t="shared" ref="J39" si="10">(H39*I39)+H39</f>
        <v>14785</v>
      </c>
    </row>
    <row r="40" spans="2:12" x14ac:dyDescent="0.35">
      <c r="B40" t="s">
        <v>40</v>
      </c>
      <c r="D40" s="2" t="s">
        <v>38</v>
      </c>
      <c r="E40" s="7">
        <v>21</v>
      </c>
      <c r="F40" s="7">
        <v>585</v>
      </c>
      <c r="G40" s="8">
        <v>1200</v>
      </c>
      <c r="H40" s="8">
        <f t="shared" ref="H40" si="11">(E40*F40)+G40</f>
        <v>13485</v>
      </c>
      <c r="I40" s="10"/>
      <c r="J40" s="9">
        <f t="shared" ref="J40" si="12">(H40*I40)+H40</f>
        <v>13485</v>
      </c>
    </row>
    <row r="41" spans="2:12" x14ac:dyDescent="0.35">
      <c r="B41" t="s">
        <v>41</v>
      </c>
      <c r="D41" s="2" t="s">
        <v>38</v>
      </c>
      <c r="E41" s="7">
        <v>10</v>
      </c>
      <c r="F41" s="7">
        <v>585</v>
      </c>
      <c r="G41" s="8">
        <v>1100</v>
      </c>
      <c r="H41" s="8">
        <f t="shared" ref="H41" si="13">(E41*F41)+G41</f>
        <v>6950</v>
      </c>
      <c r="I41" s="10"/>
      <c r="J41" s="9">
        <f t="shared" ref="J41" si="14">(H41*I41)+H41</f>
        <v>6950</v>
      </c>
    </row>
    <row r="42" spans="2:12" x14ac:dyDescent="0.35">
      <c r="B42" t="s">
        <v>42</v>
      </c>
      <c r="D42" s="2" t="s">
        <v>38</v>
      </c>
      <c r="E42" s="7">
        <v>2</v>
      </c>
      <c r="F42" s="7">
        <v>585</v>
      </c>
      <c r="G42" s="8">
        <v>500</v>
      </c>
      <c r="H42" s="8">
        <f t="shared" ref="H42:H43" si="15">(E42*F42)+G42</f>
        <v>1670</v>
      </c>
      <c r="I42" s="10"/>
      <c r="J42" s="9">
        <f t="shared" ref="J42:J43" si="16">(H42*I42)+H42</f>
        <v>1670</v>
      </c>
    </row>
    <row r="43" spans="2:12" x14ac:dyDescent="0.35">
      <c r="B43" t="s">
        <v>43</v>
      </c>
      <c r="D43" s="2" t="s">
        <v>38</v>
      </c>
      <c r="E43" s="7">
        <v>10</v>
      </c>
      <c r="F43" s="7">
        <v>585</v>
      </c>
      <c r="G43" s="8">
        <v>1200</v>
      </c>
      <c r="H43" s="8">
        <f t="shared" si="15"/>
        <v>7050</v>
      </c>
      <c r="I43" s="10"/>
      <c r="J43" s="9">
        <f t="shared" si="16"/>
        <v>7050</v>
      </c>
    </row>
    <row r="44" spans="2:12" x14ac:dyDescent="0.35">
      <c r="B44" t="s">
        <v>44</v>
      </c>
      <c r="D44" s="2" t="s">
        <v>38</v>
      </c>
      <c r="E44" s="7">
        <v>5</v>
      </c>
      <c r="F44" s="7">
        <v>585</v>
      </c>
      <c r="G44" s="8">
        <v>650</v>
      </c>
      <c r="H44" s="8">
        <f t="shared" ref="H44" si="17">(E44*F44)+G44</f>
        <v>3575</v>
      </c>
      <c r="I44" s="10"/>
      <c r="J44" s="9">
        <f t="shared" ref="J44" si="18">(H44*I44)+H44</f>
        <v>3575</v>
      </c>
    </row>
    <row r="45" spans="2:12" x14ac:dyDescent="0.35">
      <c r="B45" t="s">
        <v>106</v>
      </c>
      <c r="D45" s="2" t="s">
        <v>38</v>
      </c>
      <c r="E45" s="7">
        <v>28</v>
      </c>
      <c r="F45" s="7">
        <v>585</v>
      </c>
      <c r="G45" s="8">
        <v>2500</v>
      </c>
      <c r="H45" s="8">
        <f t="shared" ref="H45" si="19">(E45*F45)+G45</f>
        <v>18880</v>
      </c>
      <c r="I45" s="10"/>
      <c r="J45" s="9">
        <f t="shared" ref="J45" si="20">(H45*I45)+H45</f>
        <v>18880</v>
      </c>
    </row>
    <row r="46" spans="2:12" x14ac:dyDescent="0.35">
      <c r="B46" t="s">
        <v>46</v>
      </c>
      <c r="D46" s="2" t="s">
        <v>38</v>
      </c>
      <c r="E46" s="7">
        <v>7</v>
      </c>
      <c r="F46" s="7">
        <v>585</v>
      </c>
      <c r="G46" s="8">
        <v>650</v>
      </c>
      <c r="H46" s="8">
        <f t="shared" ref="H46" si="21">(E46*F46)+G46</f>
        <v>4745</v>
      </c>
      <c r="I46" s="10"/>
      <c r="J46" s="9">
        <f t="shared" ref="J46" si="22">(H46*I46)+H46</f>
        <v>4745</v>
      </c>
    </row>
    <row r="47" spans="2:12" x14ac:dyDescent="0.35">
      <c r="B47" t="s">
        <v>47</v>
      </c>
      <c r="D47" s="2" t="s">
        <v>38</v>
      </c>
      <c r="E47" s="7">
        <v>14</v>
      </c>
      <c r="F47" s="7">
        <v>585</v>
      </c>
      <c r="G47" s="8">
        <v>1200</v>
      </c>
      <c r="H47" s="8">
        <f t="shared" ref="H47" si="23">(E47*F47)+G47</f>
        <v>9390</v>
      </c>
      <c r="I47" s="10"/>
      <c r="J47" s="9">
        <f t="shared" ref="J47" si="24">(H47*I47)+H47</f>
        <v>9390</v>
      </c>
    </row>
    <row r="48" spans="2:12" x14ac:dyDescent="0.35">
      <c r="B48" t="s">
        <v>48</v>
      </c>
      <c r="D48" s="2" t="s">
        <v>38</v>
      </c>
      <c r="E48" s="7">
        <v>4</v>
      </c>
      <c r="F48" s="7">
        <v>585</v>
      </c>
      <c r="G48" s="8">
        <v>300</v>
      </c>
      <c r="H48" s="8">
        <f t="shared" ref="H48" si="25">(E48*F48)+G48</f>
        <v>2640</v>
      </c>
      <c r="I48" s="10"/>
      <c r="J48" s="9">
        <f t="shared" ref="J48" si="26">(H48*I48)+H48</f>
        <v>2640</v>
      </c>
    </row>
    <row r="50" spans="2:12" ht="18.5" x14ac:dyDescent="0.45">
      <c r="B50" s="17" t="s">
        <v>49</v>
      </c>
      <c r="L50" s="6">
        <f>SUM(J51:J55)</f>
        <v>21060</v>
      </c>
    </row>
    <row r="51" spans="2:12" x14ac:dyDescent="0.35">
      <c r="B51" s="16" t="s">
        <v>50</v>
      </c>
      <c r="C51" s="16"/>
      <c r="D51" s="20" t="s">
        <v>19</v>
      </c>
    </row>
    <row r="52" spans="2:12" x14ac:dyDescent="0.35">
      <c r="B52" s="16" t="s">
        <v>51</v>
      </c>
      <c r="C52" s="16"/>
      <c r="D52" s="20" t="s">
        <v>19</v>
      </c>
    </row>
    <row r="53" spans="2:12" x14ac:dyDescent="0.35">
      <c r="B53" s="16" t="s">
        <v>52</v>
      </c>
      <c r="C53" s="16"/>
      <c r="D53" s="20" t="s">
        <v>19</v>
      </c>
    </row>
    <row r="54" spans="2:12" x14ac:dyDescent="0.35">
      <c r="B54" t="s">
        <v>53</v>
      </c>
      <c r="D54" s="2" t="s">
        <v>38</v>
      </c>
      <c r="E54" s="7">
        <v>10</v>
      </c>
      <c r="F54" s="7">
        <v>585</v>
      </c>
      <c r="G54" s="8"/>
      <c r="H54" s="8">
        <f t="shared" ref="H54" si="27">(E54*F54)+G54</f>
        <v>5850</v>
      </c>
      <c r="I54" s="10"/>
      <c r="J54" s="9">
        <f t="shared" ref="J54" si="28">(H54*I54)+H54</f>
        <v>5850</v>
      </c>
    </row>
    <row r="55" spans="2:12" x14ac:dyDescent="0.35">
      <c r="B55" t="s">
        <v>54</v>
      </c>
      <c r="D55" s="2" t="s">
        <v>38</v>
      </c>
      <c r="E55" s="7">
        <v>26</v>
      </c>
      <c r="F55" s="7">
        <v>585</v>
      </c>
      <c r="G55" s="8"/>
      <c r="H55" s="8">
        <f t="shared" ref="H55" si="29">(E55*F55)+G55</f>
        <v>15210</v>
      </c>
      <c r="I55" s="10"/>
      <c r="J55" s="9">
        <f t="shared" ref="J55" si="30">(H55*I55)+H55</f>
        <v>15210</v>
      </c>
    </row>
    <row r="57" spans="2:12" ht="18.5" x14ac:dyDescent="0.45">
      <c r="B57" s="17" t="s">
        <v>55</v>
      </c>
      <c r="L57" s="6">
        <f>SUM(J58:J67)</f>
        <v>71010</v>
      </c>
    </row>
    <row r="58" spans="2:12" x14ac:dyDescent="0.35">
      <c r="B58" t="s">
        <v>56</v>
      </c>
      <c r="D58" s="2" t="s">
        <v>55</v>
      </c>
      <c r="E58" s="7">
        <v>14</v>
      </c>
      <c r="F58" s="7">
        <v>585</v>
      </c>
      <c r="G58" s="8">
        <v>700</v>
      </c>
      <c r="H58" s="8">
        <f t="shared" ref="H58" si="31">(E58*F58)+G58</f>
        <v>8890</v>
      </c>
      <c r="I58" s="10"/>
      <c r="J58" s="9">
        <f t="shared" ref="J58" si="32">(H58*I58)+H58</f>
        <v>8890</v>
      </c>
    </row>
    <row r="59" spans="2:12" x14ac:dyDescent="0.35">
      <c r="B59" t="s">
        <v>57</v>
      </c>
      <c r="D59" s="2" t="s">
        <v>55</v>
      </c>
      <c r="E59" s="7">
        <v>15</v>
      </c>
      <c r="F59" s="7">
        <v>585</v>
      </c>
      <c r="G59" s="8">
        <v>2400</v>
      </c>
      <c r="H59" s="8">
        <f t="shared" ref="H59:H62" si="33">(E59*F59)+G59</f>
        <v>11175</v>
      </c>
      <c r="I59" s="10"/>
      <c r="J59" s="9">
        <f t="shared" ref="J59:J62" si="34">(H59*I59)+H59</f>
        <v>11175</v>
      </c>
    </row>
    <row r="60" spans="2:12" x14ac:dyDescent="0.35">
      <c r="B60" t="s">
        <v>58</v>
      </c>
      <c r="D60" s="2" t="s">
        <v>55</v>
      </c>
      <c r="E60" s="7">
        <v>7</v>
      </c>
      <c r="F60" s="7">
        <v>585</v>
      </c>
      <c r="G60" s="8">
        <v>2000</v>
      </c>
      <c r="H60" s="8">
        <f t="shared" si="33"/>
        <v>6095</v>
      </c>
      <c r="I60" s="10"/>
      <c r="J60" s="9">
        <f t="shared" si="34"/>
        <v>6095</v>
      </c>
    </row>
    <row r="61" spans="2:12" x14ac:dyDescent="0.35">
      <c r="B61" t="s">
        <v>59</v>
      </c>
      <c r="D61" s="2" t="s">
        <v>55</v>
      </c>
      <c r="E61" s="7">
        <v>28</v>
      </c>
      <c r="F61" s="7">
        <v>585</v>
      </c>
      <c r="G61" s="8">
        <v>1200</v>
      </c>
      <c r="H61" s="8">
        <f t="shared" si="33"/>
        <v>17580</v>
      </c>
      <c r="I61" s="10"/>
      <c r="J61" s="9">
        <f t="shared" si="34"/>
        <v>17580</v>
      </c>
    </row>
    <row r="62" spans="2:12" x14ac:dyDescent="0.35">
      <c r="B62" t="s">
        <v>60</v>
      </c>
      <c r="D62" s="2" t="s">
        <v>55</v>
      </c>
      <c r="E62" s="7">
        <v>8</v>
      </c>
      <c r="F62" s="7">
        <v>585</v>
      </c>
      <c r="G62" s="8">
        <v>500</v>
      </c>
      <c r="H62" s="8">
        <f t="shared" si="33"/>
        <v>5180</v>
      </c>
      <c r="I62" s="10"/>
      <c r="J62" s="9">
        <f t="shared" si="34"/>
        <v>5180</v>
      </c>
    </row>
    <row r="63" spans="2:12" x14ac:dyDescent="0.35">
      <c r="B63" t="s">
        <v>61</v>
      </c>
      <c r="D63" s="2" t="s">
        <v>55</v>
      </c>
      <c r="H63" s="8">
        <v>6000</v>
      </c>
      <c r="I63" s="10">
        <v>0.17</v>
      </c>
      <c r="J63" s="9">
        <f t="shared" ref="J63:J64" si="35">(H63*I63)+H63</f>
        <v>7020</v>
      </c>
    </row>
    <row r="64" spans="2:12" x14ac:dyDescent="0.35">
      <c r="B64" t="s">
        <v>62</v>
      </c>
      <c r="D64" s="2" t="s">
        <v>55</v>
      </c>
      <c r="E64" s="7">
        <v>5</v>
      </c>
      <c r="F64" s="7">
        <v>585</v>
      </c>
      <c r="G64" s="8">
        <v>1200</v>
      </c>
      <c r="H64" s="8">
        <f t="shared" ref="H64" si="36">(E64*F64)+G64</f>
        <v>4125</v>
      </c>
      <c r="I64" s="10"/>
      <c r="J64" s="9">
        <f t="shared" si="35"/>
        <v>4125</v>
      </c>
    </row>
    <row r="65" spans="2:12" x14ac:dyDescent="0.35">
      <c r="D65"/>
      <c r="E65"/>
      <c r="F65"/>
    </row>
    <row r="66" spans="2:12" x14ac:dyDescent="0.35">
      <c r="B66" t="s">
        <v>63</v>
      </c>
      <c r="D66" s="2" t="s">
        <v>55</v>
      </c>
      <c r="E66" s="7">
        <v>7</v>
      </c>
      <c r="F66" s="7">
        <v>585</v>
      </c>
      <c r="G66" s="8">
        <v>400</v>
      </c>
      <c r="H66" s="8">
        <f t="shared" ref="H66" si="37">(E66*F66)+G66</f>
        <v>4495</v>
      </c>
      <c r="I66" s="10"/>
      <c r="J66" s="9">
        <f t="shared" ref="J66" si="38">(H66*I66)+H66</f>
        <v>4495</v>
      </c>
    </row>
    <row r="67" spans="2:12" x14ac:dyDescent="0.35">
      <c r="B67" t="s">
        <v>64</v>
      </c>
      <c r="D67" s="2" t="s">
        <v>55</v>
      </c>
      <c r="E67" s="7">
        <v>10</v>
      </c>
      <c r="F67" s="7">
        <v>585</v>
      </c>
      <c r="G67" s="8">
        <v>600</v>
      </c>
      <c r="H67" s="8">
        <f t="shared" ref="H67" si="39">(E67*F67)+G67</f>
        <v>6450</v>
      </c>
      <c r="I67" s="10"/>
      <c r="J67" s="9">
        <f t="shared" ref="J67" si="40">(H67*I67)+H67</f>
        <v>6450</v>
      </c>
    </row>
    <row r="69" spans="2:12" ht="18.5" x14ac:dyDescent="0.45">
      <c r="B69" s="17" t="s">
        <v>65</v>
      </c>
      <c r="H69" s="8">
        <f>46500-7000</f>
        <v>39500</v>
      </c>
      <c r="I69" s="10">
        <v>0.25</v>
      </c>
      <c r="J69" s="9">
        <f t="shared" ref="J69" si="41">(H69*I69)+H69</f>
        <v>49375</v>
      </c>
      <c r="L69" s="6">
        <f>SUM(J69:J81)</f>
        <v>57565</v>
      </c>
    </row>
    <row r="70" spans="2:12" x14ac:dyDescent="0.35">
      <c r="B70" s="21" t="s">
        <v>67</v>
      </c>
      <c r="D70" s="2" t="s">
        <v>65</v>
      </c>
    </row>
    <row r="71" spans="2:12" x14ac:dyDescent="0.35">
      <c r="B71" s="21" t="s">
        <v>68</v>
      </c>
      <c r="D71" s="2" t="s">
        <v>65</v>
      </c>
    </row>
    <row r="72" spans="2:12" x14ac:dyDescent="0.35">
      <c r="B72" t="s">
        <v>69</v>
      </c>
      <c r="D72" s="2" t="s">
        <v>65</v>
      </c>
    </row>
    <row r="73" spans="2:12" x14ac:dyDescent="0.35">
      <c r="B73" t="s">
        <v>70</v>
      </c>
      <c r="D73" s="2" t="s">
        <v>65</v>
      </c>
    </row>
    <row r="74" spans="2:12" x14ac:dyDescent="0.35">
      <c r="B74" t="s">
        <v>71</v>
      </c>
      <c r="D74" s="2" t="s">
        <v>65</v>
      </c>
    </row>
    <row r="76" spans="2:12" x14ac:dyDescent="0.35">
      <c r="B76" s="19" t="s">
        <v>72</v>
      </c>
      <c r="H76" s="8">
        <v>7000</v>
      </c>
      <c r="I76" s="10">
        <v>0.17</v>
      </c>
      <c r="J76" s="9">
        <f t="shared" ref="J76" si="42">(H76*I76)+H76</f>
        <v>8190</v>
      </c>
    </row>
    <row r="77" spans="2:12" x14ac:dyDescent="0.35">
      <c r="B77" s="16" t="s">
        <v>73</v>
      </c>
      <c r="C77" s="16"/>
      <c r="D77" s="20" t="s">
        <v>19</v>
      </c>
    </row>
    <row r="78" spans="2:12" x14ac:dyDescent="0.35">
      <c r="B78" t="s">
        <v>74</v>
      </c>
      <c r="D78" s="2" t="s">
        <v>65</v>
      </c>
    </row>
    <row r="79" spans="2:12" x14ac:dyDescent="0.35">
      <c r="B79" t="s">
        <v>75</v>
      </c>
      <c r="D79" s="2" t="s">
        <v>65</v>
      </c>
    </row>
    <row r="80" spans="2:12" x14ac:dyDescent="0.35">
      <c r="B80" t="s">
        <v>76</v>
      </c>
      <c r="D80" s="2" t="s">
        <v>65</v>
      </c>
    </row>
    <row r="81" spans="2:12" x14ac:dyDescent="0.35">
      <c r="B81" t="s">
        <v>77</v>
      </c>
      <c r="D81" s="2" t="s">
        <v>65</v>
      </c>
    </row>
    <row r="82" spans="2:12" x14ac:dyDescent="0.35">
      <c r="B82" t="s">
        <v>78</v>
      </c>
      <c r="D82" s="2" t="s">
        <v>65</v>
      </c>
    </row>
    <row r="84" spans="2:12" ht="18.5" x14ac:dyDescent="0.45">
      <c r="B84" s="17" t="s">
        <v>79</v>
      </c>
      <c r="H84" s="8">
        <v>63850</v>
      </c>
      <c r="I84" s="10">
        <v>0.17</v>
      </c>
      <c r="J84" s="9">
        <f t="shared" ref="J84" si="43">(H84*I84)+H84</f>
        <v>74704.5</v>
      </c>
      <c r="L84" s="6">
        <f>SUM(J84:J88)</f>
        <v>74704.5</v>
      </c>
    </row>
    <row r="85" spans="2:12" x14ac:dyDescent="0.35">
      <c r="B85" t="s">
        <v>81</v>
      </c>
      <c r="D85" s="2" t="s">
        <v>79</v>
      </c>
    </row>
    <row r="86" spans="2:12" x14ac:dyDescent="0.35">
      <c r="B86" t="s">
        <v>82</v>
      </c>
      <c r="D86" s="2" t="s">
        <v>79</v>
      </c>
    </row>
    <row r="87" spans="2:12" x14ac:dyDescent="0.35">
      <c r="B87" t="s">
        <v>83</v>
      </c>
      <c r="D87" s="2" t="s">
        <v>79</v>
      </c>
    </row>
    <row r="88" spans="2:12" x14ac:dyDescent="0.35">
      <c r="B88" t="s">
        <v>84</v>
      </c>
      <c r="D88" s="2" t="s">
        <v>79</v>
      </c>
    </row>
    <row r="90" spans="2:12" ht="18.5" x14ac:dyDescent="0.45">
      <c r="B90" s="17" t="s">
        <v>85</v>
      </c>
      <c r="H90" s="8">
        <v>63210</v>
      </c>
      <c r="I90" s="10">
        <v>0.17</v>
      </c>
      <c r="J90" s="9">
        <f t="shared" ref="J90" si="44">(H90*I90)+H90</f>
        <v>73955.7</v>
      </c>
      <c r="L90" s="6">
        <f>SUM(J90:J96)</f>
        <v>76295.7</v>
      </c>
    </row>
    <row r="91" spans="2:12" x14ac:dyDescent="0.35">
      <c r="B91" t="s">
        <v>87</v>
      </c>
      <c r="D91" s="2" t="s">
        <v>85</v>
      </c>
    </row>
    <row r="92" spans="2:12" x14ac:dyDescent="0.35">
      <c r="B92" t="s">
        <v>88</v>
      </c>
      <c r="D92" s="2" t="s">
        <v>85</v>
      </c>
    </row>
    <row r="93" spans="2:12" x14ac:dyDescent="0.35">
      <c r="B93" t="s">
        <v>89</v>
      </c>
      <c r="D93" s="2" t="s">
        <v>85</v>
      </c>
    </row>
    <row r="94" spans="2:12" x14ac:dyDescent="0.35">
      <c r="B94" t="s">
        <v>90</v>
      </c>
      <c r="D94" s="2" t="s">
        <v>85</v>
      </c>
    </row>
    <row r="95" spans="2:12" x14ac:dyDescent="0.35">
      <c r="B95" t="s">
        <v>91</v>
      </c>
      <c r="D95" s="2" t="s">
        <v>85</v>
      </c>
    </row>
    <row r="96" spans="2:12" x14ac:dyDescent="0.35">
      <c r="B96" t="s">
        <v>92</v>
      </c>
      <c r="D96" s="2" t="s">
        <v>85</v>
      </c>
      <c r="H96" s="8">
        <v>2000</v>
      </c>
      <c r="I96" s="10">
        <v>0.17</v>
      </c>
      <c r="J96" s="9">
        <f t="shared" ref="J96" si="45">(H96*I96)+H96</f>
        <v>2340</v>
      </c>
      <c r="L96" s="6"/>
    </row>
    <row r="99" spans="11:12" x14ac:dyDescent="0.35">
      <c r="K99" s="22" t="s">
        <v>93</v>
      </c>
      <c r="L99" s="22">
        <f>SUM(L6:L98)</f>
        <v>524824.19999999995</v>
      </c>
    </row>
    <row r="100" spans="11:12" x14ac:dyDescent="0.35">
      <c r="K100" s="22" t="s">
        <v>95</v>
      </c>
      <c r="L100" s="22">
        <f>L99/100*25</f>
        <v>131206.04999999999</v>
      </c>
    </row>
    <row r="101" spans="11:12" x14ac:dyDescent="0.35">
      <c r="K101" s="23" t="s">
        <v>96</v>
      </c>
      <c r="L101" s="23">
        <f>SUM(L99:L100)</f>
        <v>656030.25</v>
      </c>
    </row>
  </sheetData>
  <pageMargins left="0.7" right="0.7" top="0.75" bottom="0.75" header="0.3" footer="0.3"/>
  <pageSetup paperSize="9"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3AB1-7558-4D32-92C2-41681DB47810}">
  <dimension ref="B5:G31"/>
  <sheetViews>
    <sheetView topLeftCell="A18" zoomScaleNormal="100" workbookViewId="0">
      <selection activeCell="D41" sqref="D41"/>
    </sheetView>
  </sheetViews>
  <sheetFormatPr defaultRowHeight="14.5" x14ac:dyDescent="0.35"/>
  <cols>
    <col min="1" max="1" width="11.81640625" bestFit="1" customWidth="1"/>
    <col min="2" max="2" width="5.54296875" style="2" customWidth="1"/>
    <col min="3" max="3" width="52" customWidth="1"/>
    <col min="4" max="4" width="11.08984375" style="6" customWidth="1"/>
    <col min="6" max="6" width="3.453125" customWidth="1"/>
    <col min="7" max="7" width="38.453125" customWidth="1"/>
    <col min="8" max="8" width="9.81640625" customWidth="1"/>
  </cols>
  <sheetData>
    <row r="5" spans="2:7" ht="21" x14ac:dyDescent="0.5">
      <c r="C5" s="1" t="s">
        <v>107</v>
      </c>
    </row>
    <row r="7" spans="2:7" x14ac:dyDescent="0.35">
      <c r="B7" s="2">
        <v>1</v>
      </c>
      <c r="C7" t="s">
        <v>108</v>
      </c>
      <c r="D7" s="6">
        <f>7296-6000</f>
        <v>1296</v>
      </c>
      <c r="E7" t="s">
        <v>109</v>
      </c>
      <c r="G7" s="24" t="s">
        <v>110</v>
      </c>
    </row>
    <row r="9" spans="2:7" x14ac:dyDescent="0.35">
      <c r="B9" s="2">
        <v>2</v>
      </c>
      <c r="C9" t="s">
        <v>118</v>
      </c>
      <c r="D9" s="6">
        <v>4700</v>
      </c>
      <c r="E9" t="s">
        <v>109</v>
      </c>
      <c r="G9" s="24" t="s">
        <v>111</v>
      </c>
    </row>
    <row r="10" spans="2:7" ht="14.25" customHeight="1" x14ac:dyDescent="0.35"/>
    <row r="11" spans="2:7" x14ac:dyDescent="0.35">
      <c r="B11" s="2">
        <v>3</v>
      </c>
      <c r="C11" t="s">
        <v>119</v>
      </c>
      <c r="D11" s="6">
        <v>850</v>
      </c>
      <c r="E11" t="s">
        <v>109</v>
      </c>
      <c r="G11" s="24" t="s">
        <v>111</v>
      </c>
    </row>
    <row r="13" spans="2:7" x14ac:dyDescent="0.35">
      <c r="B13" s="2">
        <v>4</v>
      </c>
      <c r="C13" t="s">
        <v>112</v>
      </c>
      <c r="D13" s="6">
        <f>(585*2)+800</f>
        <v>1970</v>
      </c>
      <c r="E13" t="s">
        <v>109</v>
      </c>
      <c r="G13" s="24" t="s">
        <v>113</v>
      </c>
    </row>
    <row r="15" spans="2:7" ht="17.25" customHeight="1" x14ac:dyDescent="0.35">
      <c r="B15" s="2">
        <v>6</v>
      </c>
      <c r="C15" t="s">
        <v>115</v>
      </c>
      <c r="D15" s="6">
        <v>-880</v>
      </c>
      <c r="E15" t="s">
        <v>109</v>
      </c>
      <c r="G15" s="24" t="s">
        <v>114</v>
      </c>
    </row>
    <row r="17" spans="2:7" x14ac:dyDescent="0.35">
      <c r="B17" s="2">
        <v>7</v>
      </c>
      <c r="C17" t="s">
        <v>126</v>
      </c>
      <c r="D17" s="6">
        <v>585</v>
      </c>
      <c r="E17" t="s">
        <v>109</v>
      </c>
      <c r="G17" s="24" t="s">
        <v>125</v>
      </c>
    </row>
    <row r="19" spans="2:7" x14ac:dyDescent="0.35">
      <c r="B19" s="2">
        <v>8</v>
      </c>
      <c r="C19" t="s">
        <v>121</v>
      </c>
      <c r="D19" s="6">
        <v>4800</v>
      </c>
      <c r="E19" t="s">
        <v>109</v>
      </c>
      <c r="G19" s="24" t="s">
        <v>122</v>
      </c>
    </row>
    <row r="21" spans="2:7" x14ac:dyDescent="0.35">
      <c r="B21" s="2">
        <v>9</v>
      </c>
      <c r="C21" t="s">
        <v>128</v>
      </c>
      <c r="D21" s="6">
        <v>1500</v>
      </c>
      <c r="E21" t="s">
        <v>109</v>
      </c>
      <c r="G21" s="24" t="s">
        <v>129</v>
      </c>
    </row>
    <row r="23" spans="2:7" x14ac:dyDescent="0.35">
      <c r="B23" s="47">
        <v>10</v>
      </c>
      <c r="C23" s="48" t="s">
        <v>130</v>
      </c>
      <c r="D23" s="49">
        <v>-3575</v>
      </c>
      <c r="E23" t="s">
        <v>109</v>
      </c>
      <c r="G23" s="24" t="s">
        <v>129</v>
      </c>
    </row>
    <row r="24" spans="2:7" x14ac:dyDescent="0.35">
      <c r="B24" s="47"/>
      <c r="C24" s="48"/>
      <c r="D24" s="49"/>
      <c r="E24" s="48"/>
    </row>
    <row r="25" spans="2:7" x14ac:dyDescent="0.35">
      <c r="B25" s="47">
        <v>11</v>
      </c>
      <c r="C25" s="50" t="s">
        <v>16</v>
      </c>
      <c r="D25" s="49">
        <v>-3500</v>
      </c>
      <c r="E25" t="s">
        <v>109</v>
      </c>
      <c r="G25" s="24" t="s">
        <v>129</v>
      </c>
    </row>
    <row r="27" spans="2:7" x14ac:dyDescent="0.35">
      <c r="C27" s="36" t="s">
        <v>120</v>
      </c>
      <c r="D27" s="46">
        <f>SUM(D7:D25)</f>
        <v>7746</v>
      </c>
      <c r="E27" t="s">
        <v>109</v>
      </c>
    </row>
    <row r="31" spans="2:7" x14ac:dyDescent="0.35">
      <c r="C31" t="s">
        <v>116</v>
      </c>
      <c r="D31" s="6" t="s">
        <v>117</v>
      </c>
      <c r="E31" t="s">
        <v>109</v>
      </c>
      <c r="G31" t="s">
        <v>127</v>
      </c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62987-E551-4C55-AB2E-F238D5B594F7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2.xml><?xml version="1.0" encoding="utf-8"?>
<ds:datastoreItem xmlns:ds="http://schemas.openxmlformats.org/officeDocument/2006/customXml" ds:itemID="{9196A45F-00B0-4D6C-AFB0-52BA85DF4C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B5D9A5-D242-46FD-862C-E95FDF9B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Kalk _ VALGT</vt:lpstr>
      <vt:lpstr>Kalk _ Lille</vt:lpstr>
      <vt:lpstr>Kalk _ Nye gulve</vt:lpstr>
      <vt:lpstr>Ekstra arbejde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Blankholm</dc:creator>
  <cp:keywords/>
  <dc:description/>
  <cp:lastModifiedBy>Christian Blankholm</cp:lastModifiedBy>
  <cp:revision/>
  <cp:lastPrinted>2025-06-28T14:07:39Z</cp:lastPrinted>
  <dcterms:created xsi:type="dcterms:W3CDTF">2025-03-11T11:04:57Z</dcterms:created>
  <dcterms:modified xsi:type="dcterms:W3CDTF">2025-06-28T14:19:42Z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