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475" windowHeight="14310" activeTab="2"/>
  </bookViews>
  <sheets>
    <sheet name="repeatability" sheetId="1" r:id="rId1"/>
    <sheet name="hysteresis" sheetId="2" r:id="rId2"/>
    <sheet name="current part count" sheetId="3" r:id="rId3"/>
  </sheets>
  <calcPr calcId="145621"/>
</workbook>
</file>

<file path=xl/calcChain.xml><?xml version="1.0" encoding="utf-8"?>
<calcChain xmlns="http://schemas.openxmlformats.org/spreadsheetml/2006/main">
  <c r="F14" i="3" l="1"/>
  <c r="F13" i="3"/>
  <c r="F12" i="3"/>
  <c r="F11" i="3"/>
  <c r="F10" i="3"/>
  <c r="F9" i="3"/>
  <c r="H9" i="3" s="1"/>
  <c r="F8" i="3"/>
  <c r="F7" i="3"/>
  <c r="H7" i="3" s="1"/>
  <c r="F6" i="3"/>
  <c r="F5" i="3"/>
  <c r="H5" i="3" s="1"/>
  <c r="F4" i="3"/>
  <c r="F3" i="3"/>
  <c r="H3" i="3" s="1"/>
  <c r="F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C17" i="3" s="1"/>
  <c r="H8" i="3"/>
  <c r="H6" i="3"/>
  <c r="H4" i="3"/>
  <c r="H2" i="3"/>
  <c r="E3" i="3"/>
  <c r="E4" i="3"/>
  <c r="E5" i="3"/>
  <c r="E6" i="3"/>
  <c r="E7" i="3"/>
  <c r="E8" i="3"/>
  <c r="E9" i="3"/>
  <c r="E2" i="3" l="1"/>
  <c r="F21" i="2" l="1"/>
  <c r="B31" i="2"/>
  <c r="A31" i="2"/>
  <c r="B32" i="2"/>
  <c r="A32" i="2"/>
  <c r="N27" i="1"/>
  <c r="H27" i="1"/>
  <c r="B27" i="1"/>
  <c r="N26" i="1"/>
  <c r="H26" i="1"/>
  <c r="B26" i="1"/>
  <c r="H34" i="1" l="1"/>
  <c r="H33" i="1"/>
  <c r="H32" i="1"/>
  <c r="J31" i="1"/>
  <c r="K31" i="1"/>
  <c r="L31" i="1"/>
  <c r="I31" i="1"/>
  <c r="H31" i="1"/>
  <c r="H20" i="1"/>
  <c r="O14" i="1"/>
  <c r="R14" i="1"/>
  <c r="R16" i="1" s="1"/>
  <c r="R20" i="1" s="1"/>
  <c r="Q14" i="1"/>
  <c r="Q16" i="1" s="1"/>
  <c r="Q20" i="1" s="1"/>
  <c r="P14" i="1"/>
  <c r="P16" i="1" s="1"/>
  <c r="P20" i="1" s="1"/>
  <c r="O16" i="1"/>
  <c r="O20" i="1" s="1"/>
  <c r="N14" i="1"/>
  <c r="N16" i="1" s="1"/>
  <c r="N20" i="1" s="1"/>
  <c r="L14" i="1"/>
  <c r="L16" i="1" s="1"/>
  <c r="L20" i="1" s="1"/>
  <c r="K14" i="1"/>
  <c r="K16" i="1" s="1"/>
  <c r="K20" i="1" s="1"/>
  <c r="J14" i="1"/>
  <c r="J16" i="1" s="1"/>
  <c r="J20" i="1" s="1"/>
  <c r="I14" i="1"/>
  <c r="I16" i="1" s="1"/>
  <c r="I20" i="1" s="1"/>
  <c r="H14" i="1"/>
  <c r="H16" i="1" s="1"/>
  <c r="F14" i="1"/>
  <c r="F16" i="1" s="1"/>
  <c r="F20" i="1" s="1"/>
  <c r="E14" i="1"/>
  <c r="E16" i="1" s="1"/>
  <c r="E20" i="1" s="1"/>
  <c r="D16" i="1"/>
  <c r="D20" i="1" s="1"/>
  <c r="D14" i="1"/>
  <c r="B20" i="1"/>
  <c r="C14" i="1"/>
  <c r="C16" i="1" s="1"/>
  <c r="C20" i="1" s="1"/>
  <c r="B16" i="1"/>
  <c r="B14" i="1"/>
  <c r="H23" i="1" l="1"/>
  <c r="B23" i="1"/>
  <c r="H24" i="1"/>
  <c r="I24" i="1" s="1"/>
  <c r="N24" i="1"/>
  <c r="N23" i="1"/>
  <c r="B24" i="1"/>
  <c r="C24" i="1" s="1"/>
  <c r="H25" i="1" l="1"/>
  <c r="I25" i="1" s="1"/>
  <c r="O24" i="1"/>
  <c r="N25" i="1"/>
  <c r="O25" i="1" s="1"/>
  <c r="B25" i="1"/>
  <c r="C25" i="1" s="1"/>
</calcChain>
</file>

<file path=xl/sharedStrings.xml><?xml version="1.0" encoding="utf-8"?>
<sst xmlns="http://schemas.openxmlformats.org/spreadsheetml/2006/main" count="87" uniqueCount="56">
  <si>
    <t>sample mass (gm)</t>
  </si>
  <si>
    <t>delta v (mV)</t>
  </si>
  <si>
    <t>resistance</t>
  </si>
  <si>
    <t>BL</t>
  </si>
  <si>
    <t>F=BLi -&gt; mg = Bli -&gt; m  =Bli/g</t>
  </si>
  <si>
    <t>m</t>
  </si>
  <si>
    <t>test number:</t>
  </si>
  <si>
    <t>variance</t>
  </si>
  <si>
    <t>std deviation</t>
  </si>
  <si>
    <t>initial meas voice coil (scope) mV</t>
  </si>
  <si>
    <t>initial cmd voice coil voltage (bits)</t>
  </si>
  <si>
    <t>abs</t>
  </si>
  <si>
    <t>final cmd voice coil voltage (bits)</t>
  </si>
  <si>
    <t>final meas voice coil (scope) mV</t>
  </si>
  <si>
    <t>initial  measured voltage (cap probe) (bits)</t>
  </si>
  <si>
    <t>final  measured voltage (cap probe) (bits)</t>
  </si>
  <si>
    <t>average</t>
  </si>
  <si>
    <t>%</t>
  </si>
  <si>
    <t>using 53.4 as reference mass weighing scale has readability of 0.1 g</t>
  </si>
  <si>
    <t>Bl</t>
  </si>
  <si>
    <t>measured current(A)</t>
  </si>
  <si>
    <t>mean</t>
  </si>
  <si>
    <t>stddev</t>
  </si>
  <si>
    <t>delta</t>
  </si>
  <si>
    <t>mass</t>
  </si>
  <si>
    <t>x0</t>
  </si>
  <si>
    <t>x_m</t>
  </si>
  <si>
    <t>x1</t>
  </si>
  <si>
    <t>null</t>
  </si>
  <si>
    <t>Z_without mass (um)</t>
  </si>
  <si>
    <t>Z_withmass (um)</t>
  </si>
  <si>
    <t>m (g)</t>
  </si>
  <si>
    <t>stiffness</t>
  </si>
  <si>
    <t>N/m</t>
  </si>
  <si>
    <t>Part</t>
  </si>
  <si>
    <t>Qty Per Kit</t>
  </si>
  <si>
    <t> B11-5-5-N</t>
  </si>
  <si>
    <t> B11-3-3-N</t>
  </si>
  <si>
    <t> B11-5-1-N</t>
  </si>
  <si>
    <t> B11-3-1-N</t>
  </si>
  <si>
    <t> B11-2-1-N</t>
  </si>
  <si>
    <t> B11-1-1-N</t>
  </si>
  <si>
    <t> B10-5-0.25-EC</t>
  </si>
  <si>
    <t> B10-1-0.25-EC</t>
  </si>
  <si>
    <t> C11-1.5-9.5-N</t>
  </si>
  <si>
    <t> CP10-1-0.5-FL</t>
  </si>
  <si>
    <t> T11-1-M4</t>
  </si>
  <si>
    <t> W11-1-M4</t>
  </si>
  <si>
    <t> LS10-5-1-300-N</t>
  </si>
  <si>
    <t>Allowed</t>
  </si>
  <si>
    <t>Using</t>
  </si>
  <si>
    <t>Available</t>
  </si>
  <si>
    <t>na</t>
  </si>
  <si>
    <t>total allow</t>
  </si>
  <si>
    <t>extras used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</si>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</sst>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2729658792651"/>
          <c:y val="6.065981335666374E-2"/>
          <c:w val="0.70067213473315837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repeatability!$B$23:$N$23</c:f>
              <c:numCache>
                <c:formatCode>General</c:formatCode>
                <c:ptCount val="13"/>
                <c:pt idx="0" formatCode="0.0">
                  <c:v>168.06968770271524</c:v>
                </c:pt>
                <c:pt idx="6" formatCode="0.0">
                  <c:v>57.37373737373737</c:v>
                </c:pt>
                <c:pt idx="12" formatCode="0.0">
                  <c:v>173.04235010657027</c:v>
                </c:pt>
              </c:numCache>
            </c:numRef>
          </c:xVal>
          <c:yVal>
            <c:numRef>
              <c:f>repeatability!$B$27:$N$27</c:f>
              <c:numCache>
                <c:formatCode>General</c:formatCode>
                <c:ptCount val="13"/>
                <c:pt idx="0" formatCode="0%">
                  <c:v>8.6483535872609735E-2</c:v>
                </c:pt>
                <c:pt idx="6" formatCode="0%">
                  <c:v>6.9260563380281651E-2</c:v>
                </c:pt>
                <c:pt idx="12" formatCode="0%">
                  <c:v>0.10204236062764427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4960"/>
        <c:axId val="58831616"/>
      </c:scatterChart>
      <c:valAx>
        <c:axId val="5882496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58831616"/>
        <c:crosses val="autoZero"/>
        <c:crossBetween val="midCat"/>
      </c:valAx>
      <c:valAx>
        <c:axId val="58831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82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32</xdr:row>
      <xdr:rowOff>80962</xdr:rowOff>
    </xdr:from>
    <xdr:to>
      <xdr:col>7</xdr:col>
      <xdr:colOff>190500</xdr:colOff>
      <xdr:row>46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zoomScaleNormal="100" workbookViewId="0">
      <pane xSplit="1" topLeftCell="B1" activePane="topRight" state="frozen"/>
      <selection pane="topRight" activeCell="N23" sqref="N23"/>
    </sheetView>
  </sheetViews>
  <sheetFormatPr defaultRowHeight="15" x14ac:dyDescent="0.25"/>
  <cols>
    <col min="1" max="1" width="42.140625" customWidth="1"/>
    <col min="2" max="6" width="5.5703125" bestFit="1" customWidth="1"/>
    <col min="7" max="7" width="7" bestFit="1" customWidth="1"/>
    <col min="8" max="8" width="5" bestFit="1" customWidth="1"/>
    <col min="9" max="9" width="6.140625" bestFit="1" customWidth="1"/>
    <col min="10" max="12" width="5" bestFit="1" customWidth="1"/>
    <col min="13" max="13" width="3.140625" customWidth="1"/>
    <col min="14" max="14" width="6" bestFit="1" customWidth="1"/>
    <col min="15" max="18" width="5.5703125" bestFit="1" customWidth="1"/>
  </cols>
  <sheetData>
    <row r="2" spans="1:18" x14ac:dyDescent="0.25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H2">
        <v>1</v>
      </c>
      <c r="I2">
        <v>2</v>
      </c>
      <c r="J2">
        <v>3</v>
      </c>
      <c r="K2">
        <v>4</v>
      </c>
      <c r="L2">
        <v>5</v>
      </c>
      <c r="N2">
        <v>1</v>
      </c>
      <c r="O2">
        <v>2</v>
      </c>
      <c r="P2">
        <v>3</v>
      </c>
      <c r="Q2">
        <v>4</v>
      </c>
      <c r="R2">
        <v>5</v>
      </c>
    </row>
    <row r="3" spans="1:18" x14ac:dyDescent="0.25">
      <c r="A3" t="s">
        <v>0</v>
      </c>
      <c r="B3">
        <v>150</v>
      </c>
      <c r="H3">
        <v>53.4</v>
      </c>
      <c r="N3">
        <v>190.7</v>
      </c>
    </row>
    <row r="5" spans="1:18" x14ac:dyDescent="0.25">
      <c r="A5" t="s">
        <v>10</v>
      </c>
      <c r="B5">
        <v>2066</v>
      </c>
      <c r="C5">
        <v>2066</v>
      </c>
      <c r="D5">
        <v>2066</v>
      </c>
      <c r="E5">
        <v>2066</v>
      </c>
      <c r="F5">
        <v>2066</v>
      </c>
      <c r="H5">
        <v>2066</v>
      </c>
      <c r="I5">
        <v>2066</v>
      </c>
      <c r="J5">
        <v>2066</v>
      </c>
      <c r="K5">
        <v>2066</v>
      </c>
      <c r="L5">
        <v>2066</v>
      </c>
      <c r="N5">
        <v>2066</v>
      </c>
      <c r="O5">
        <v>2066</v>
      </c>
      <c r="P5">
        <v>2066</v>
      </c>
      <c r="Q5">
        <v>2066</v>
      </c>
      <c r="R5">
        <v>2066</v>
      </c>
    </row>
    <row r="6" spans="1:18" x14ac:dyDescent="0.25">
      <c r="A6" t="s">
        <v>9</v>
      </c>
      <c r="B6">
        <v>16</v>
      </c>
      <c r="C6">
        <v>16</v>
      </c>
      <c r="D6">
        <v>16</v>
      </c>
      <c r="E6">
        <v>16</v>
      </c>
      <c r="F6">
        <v>15</v>
      </c>
      <c r="H6">
        <v>14</v>
      </c>
      <c r="I6">
        <v>13</v>
      </c>
      <c r="J6">
        <v>13</v>
      </c>
      <c r="K6">
        <v>13</v>
      </c>
      <c r="L6">
        <v>13</v>
      </c>
      <c r="N6">
        <v>15</v>
      </c>
      <c r="O6">
        <v>14</v>
      </c>
      <c r="P6">
        <v>14</v>
      </c>
      <c r="Q6">
        <v>13</v>
      </c>
      <c r="R6">
        <v>13</v>
      </c>
    </row>
    <row r="7" spans="1:18" x14ac:dyDescent="0.25">
      <c r="A7" t="s">
        <v>14</v>
      </c>
      <c r="B7">
        <v>2380</v>
      </c>
      <c r="C7">
        <v>2350</v>
      </c>
      <c r="D7">
        <v>2280</v>
      </c>
      <c r="E7">
        <v>2400</v>
      </c>
      <c r="F7">
        <v>2300</v>
      </c>
      <c r="H7">
        <v>2280</v>
      </c>
      <c r="I7">
        <v>2200</v>
      </c>
      <c r="J7">
        <v>2130</v>
      </c>
      <c r="K7">
        <v>2100</v>
      </c>
      <c r="L7">
        <v>2040</v>
      </c>
      <c r="N7">
        <v>2060</v>
      </c>
      <c r="O7">
        <v>2140</v>
      </c>
      <c r="P7">
        <v>2140</v>
      </c>
      <c r="Q7">
        <v>2150</v>
      </c>
      <c r="R7">
        <v>2180</v>
      </c>
    </row>
    <row r="10" spans="1:18" x14ac:dyDescent="0.25">
      <c r="A10" t="s">
        <v>12</v>
      </c>
      <c r="B10">
        <v>2095</v>
      </c>
      <c r="C10">
        <v>2095</v>
      </c>
      <c r="D10">
        <v>2095</v>
      </c>
      <c r="E10">
        <v>2095</v>
      </c>
      <c r="F10">
        <v>2095</v>
      </c>
      <c r="H10">
        <v>2076</v>
      </c>
      <c r="I10">
        <v>2076</v>
      </c>
      <c r="J10">
        <v>2076</v>
      </c>
      <c r="K10">
        <v>2077</v>
      </c>
      <c r="L10">
        <v>2077</v>
      </c>
      <c r="N10">
        <v>2103</v>
      </c>
      <c r="O10">
        <v>2104</v>
      </c>
      <c r="P10">
        <v>2104</v>
      </c>
      <c r="Q10">
        <v>2104</v>
      </c>
      <c r="R10">
        <v>2104</v>
      </c>
    </row>
    <row r="11" spans="1:18" x14ac:dyDescent="0.25">
      <c r="A11" t="s">
        <v>13</v>
      </c>
      <c r="B11">
        <v>-249</v>
      </c>
      <c r="C11">
        <v>-249</v>
      </c>
      <c r="D11">
        <v>-249</v>
      </c>
      <c r="E11">
        <v>-247</v>
      </c>
      <c r="F11">
        <v>-249</v>
      </c>
      <c r="H11">
        <v>-70</v>
      </c>
      <c r="I11">
        <v>-71</v>
      </c>
      <c r="J11">
        <v>-71</v>
      </c>
      <c r="K11">
        <v>-79</v>
      </c>
      <c r="L11">
        <v>-79</v>
      </c>
      <c r="N11">
        <v>-252</v>
      </c>
      <c r="O11">
        <v>-240</v>
      </c>
      <c r="P11">
        <v>-250</v>
      </c>
      <c r="Q11">
        <v>-252</v>
      </c>
      <c r="R11">
        <v>-252</v>
      </c>
    </row>
    <row r="12" spans="1:18" x14ac:dyDescent="0.25">
      <c r="A12" t="s">
        <v>15</v>
      </c>
      <c r="B12">
        <v>2390</v>
      </c>
      <c r="C12">
        <v>2380</v>
      </c>
      <c r="D12">
        <v>2332</v>
      </c>
      <c r="E12">
        <v>2400</v>
      </c>
      <c r="F12">
        <v>2370</v>
      </c>
      <c r="H12">
        <v>2050</v>
      </c>
      <c r="I12">
        <v>1970</v>
      </c>
      <c r="J12">
        <v>2000</v>
      </c>
      <c r="K12">
        <v>2100</v>
      </c>
      <c r="L12">
        <v>2100</v>
      </c>
      <c r="N12">
        <v>1980</v>
      </c>
      <c r="O12">
        <v>2140</v>
      </c>
      <c r="P12">
        <v>2200</v>
      </c>
      <c r="Q12">
        <v>2200</v>
      </c>
      <c r="R12">
        <v>2260</v>
      </c>
    </row>
    <row r="14" spans="1:18" x14ac:dyDescent="0.25">
      <c r="A14" t="s">
        <v>1</v>
      </c>
      <c r="B14">
        <f>B6-B11</f>
        <v>265</v>
      </c>
      <c r="C14">
        <f>C6-C11</f>
        <v>265</v>
      </c>
      <c r="D14">
        <f>D6-D11</f>
        <v>265</v>
      </c>
      <c r="E14">
        <f>E6-E11</f>
        <v>263</v>
      </c>
      <c r="F14">
        <f>F6-F11</f>
        <v>264</v>
      </c>
      <c r="H14">
        <f>H6-H11</f>
        <v>84</v>
      </c>
      <c r="I14">
        <f>I6-I11</f>
        <v>84</v>
      </c>
      <c r="J14">
        <f>J6-J11</f>
        <v>84</v>
      </c>
      <c r="K14">
        <f>K6-K11</f>
        <v>92</v>
      </c>
      <c r="L14">
        <f>L6-L11</f>
        <v>92</v>
      </c>
      <c r="N14">
        <f>N6-N11</f>
        <v>267</v>
      </c>
      <c r="O14">
        <f>O6-O11</f>
        <v>254</v>
      </c>
      <c r="P14">
        <f>P6-P11</f>
        <v>264</v>
      </c>
      <c r="Q14">
        <f>Q6-Q11</f>
        <v>265</v>
      </c>
      <c r="R14">
        <f>R6-R11</f>
        <v>265</v>
      </c>
    </row>
    <row r="15" spans="1:18" x14ac:dyDescent="0.25">
      <c r="A15" t="s">
        <v>2</v>
      </c>
      <c r="B15">
        <v>2.2000000000000002</v>
      </c>
      <c r="C15">
        <v>2.2000000000000002</v>
      </c>
      <c r="D15">
        <v>2.2000000000000002</v>
      </c>
      <c r="E15">
        <v>2.2000000000000002</v>
      </c>
      <c r="F15">
        <v>2.2000000000000002</v>
      </c>
      <c r="H15">
        <v>2.2000000000000002</v>
      </c>
      <c r="I15">
        <v>2.2000000000000002</v>
      </c>
      <c r="J15">
        <v>2.2000000000000002</v>
      </c>
      <c r="K15">
        <v>2.2000000000000002</v>
      </c>
      <c r="L15">
        <v>2.2000000000000002</v>
      </c>
      <c r="N15">
        <v>2.2000000000000002</v>
      </c>
      <c r="O15">
        <v>2.2000000000000002</v>
      </c>
      <c r="P15">
        <v>2.2000000000000002</v>
      </c>
      <c r="Q15">
        <v>2.2000000000000002</v>
      </c>
      <c r="R15">
        <v>2.2000000000000002</v>
      </c>
    </row>
    <row r="16" spans="1:18" x14ac:dyDescent="0.25">
      <c r="A16" t="s">
        <v>20</v>
      </c>
      <c r="B16" s="1">
        <f>(10^-3)*B14/B15</f>
        <v>0.12045454545454545</v>
      </c>
      <c r="C16" s="1">
        <f>(10^-3)*C14/C15</f>
        <v>0.12045454545454545</v>
      </c>
      <c r="D16" s="1">
        <f>(10^-3)*D14/D15</f>
        <v>0.12045454545454545</v>
      </c>
      <c r="E16" s="1">
        <f>(10^-3)*E14/E15</f>
        <v>0.11954545454545454</v>
      </c>
      <c r="F16" s="1">
        <f>(10^-3)*F14/F15</f>
        <v>0.12</v>
      </c>
      <c r="H16" s="1">
        <f>(10^-3)*H14/H15</f>
        <v>3.8181818181818178E-2</v>
      </c>
      <c r="I16" s="1">
        <f>(10^-3)*I14/I15</f>
        <v>3.8181818181818178E-2</v>
      </c>
      <c r="J16" s="1">
        <f>(10^-3)*J14/J15</f>
        <v>3.8181818181818178E-2</v>
      </c>
      <c r="K16" s="1">
        <f>(10^-3)*K14/K15</f>
        <v>4.1818181818181817E-2</v>
      </c>
      <c r="L16" s="1">
        <f>(10^-3)*L14/L15</f>
        <v>4.1818181818181817E-2</v>
      </c>
      <c r="N16" s="1">
        <f>(10^-3)*N14/N15</f>
        <v>0.12136363636363635</v>
      </c>
      <c r="O16" s="1">
        <f>(10^-3)*O14/O15</f>
        <v>0.11545454545454545</v>
      </c>
      <c r="P16" s="1">
        <f>(10^-3)*P14/P15</f>
        <v>0.12</v>
      </c>
      <c r="Q16" s="1">
        <f>(10^-3)*Q14/Q15</f>
        <v>0.12045454545454545</v>
      </c>
      <c r="R16" s="1">
        <f>(10^-3)*R14/R15</f>
        <v>0.12045454545454545</v>
      </c>
    </row>
    <row r="17" spans="1:18" x14ac:dyDescent="0.25">
      <c r="B17" s="1"/>
      <c r="C17" s="1"/>
      <c r="D17" s="1"/>
      <c r="E17" s="1"/>
      <c r="F17" s="1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 x14ac:dyDescent="0.25">
      <c r="A18" t="s">
        <v>4</v>
      </c>
    </row>
    <row r="19" spans="1:18" x14ac:dyDescent="0.25">
      <c r="A19" t="s">
        <v>3</v>
      </c>
      <c r="B19">
        <v>13.4</v>
      </c>
      <c r="C19">
        <v>13.4</v>
      </c>
      <c r="D19">
        <v>13.4</v>
      </c>
      <c r="E19">
        <v>14.2</v>
      </c>
      <c r="F19">
        <v>14.2</v>
      </c>
      <c r="G19">
        <v>14.2</v>
      </c>
      <c r="H19">
        <v>14.2</v>
      </c>
      <c r="I19">
        <v>14.2</v>
      </c>
      <c r="J19">
        <v>14.2</v>
      </c>
      <c r="K19">
        <v>14.2</v>
      </c>
      <c r="L19">
        <v>14.2</v>
      </c>
      <c r="M19">
        <v>14.2</v>
      </c>
      <c r="N19">
        <v>14.2</v>
      </c>
      <c r="O19">
        <v>14.2</v>
      </c>
      <c r="P19">
        <v>14.2</v>
      </c>
      <c r="Q19">
        <v>14.2</v>
      </c>
      <c r="R19">
        <v>14.2</v>
      </c>
    </row>
    <row r="20" spans="1:18" x14ac:dyDescent="0.25">
      <c r="A20" s="2" t="s">
        <v>5</v>
      </c>
      <c r="B20" s="4">
        <f>1000*B19*B16/9.81</f>
        <v>164.53526086553609</v>
      </c>
      <c r="C20" s="4">
        <f>1000*C19*C16/9.81</f>
        <v>164.53526086553609</v>
      </c>
      <c r="D20" s="4">
        <f>1000*D19*D16/9.81</f>
        <v>164.53526086553609</v>
      </c>
      <c r="E20" s="4">
        <f>1000*E19*E16/9.81</f>
        <v>173.04235010657027</v>
      </c>
      <c r="F20" s="4">
        <f>1000*F19*F16/9.81</f>
        <v>173.70030581039754</v>
      </c>
      <c r="H20" s="4">
        <f>1000*H19*H16/9.81</f>
        <v>55.268279121490124</v>
      </c>
      <c r="I20" s="4">
        <f>1000*I19*I16/9.81</f>
        <v>55.268279121490124</v>
      </c>
      <c r="J20" s="4">
        <f>1000*J19*J16/9.81</f>
        <v>55.268279121490124</v>
      </c>
      <c r="K20" s="4">
        <f>1000*K19*K16/9.81</f>
        <v>60.531924752108232</v>
      </c>
      <c r="L20" s="4">
        <f>1000*L19*L16/9.81</f>
        <v>60.531924752108232</v>
      </c>
      <c r="N20" s="4">
        <f>1000*N19*N16/9.81</f>
        <v>175.67417292187932</v>
      </c>
      <c r="O20" s="4">
        <f>1000*O19*O16/9.81</f>
        <v>167.1207487721249</v>
      </c>
      <c r="P20" s="4">
        <f>1000*P19*P16/9.81</f>
        <v>173.70030581039754</v>
      </c>
      <c r="Q20" s="4">
        <f>1000*Q19*Q16/9.81</f>
        <v>174.35826151422481</v>
      </c>
      <c r="R20" s="4">
        <f>1000*R19*R16/9.81</f>
        <v>174.35826151422481</v>
      </c>
    </row>
    <row r="21" spans="1:18" x14ac:dyDescent="0.25">
      <c r="A21" s="2"/>
      <c r="B21" s="4"/>
      <c r="C21" s="4"/>
      <c r="D21" s="4"/>
      <c r="E21" s="4"/>
      <c r="F21" s="4"/>
    </row>
    <row r="22" spans="1:18" x14ac:dyDescent="0.25">
      <c r="B22" t="s">
        <v>11</v>
      </c>
      <c r="C22" t="s">
        <v>17</v>
      </c>
      <c r="H22" t="s">
        <v>11</v>
      </c>
      <c r="I22" t="s">
        <v>17</v>
      </c>
      <c r="N22" t="s">
        <v>11</v>
      </c>
      <c r="O22" t="s">
        <v>17</v>
      </c>
    </row>
    <row r="23" spans="1:18" x14ac:dyDescent="0.25">
      <c r="A23" t="s">
        <v>16</v>
      </c>
      <c r="B23" s="3">
        <f>AVERAGE(B20:F20)</f>
        <v>168.06968770271524</v>
      </c>
      <c r="H23" s="3">
        <f>AVERAGE(H20:L20)</f>
        <v>57.37373737373737</v>
      </c>
      <c r="N23" s="3">
        <f>AVERAGE(N20:R20)</f>
        <v>173.04235010657027</v>
      </c>
    </row>
    <row r="24" spans="1:18" x14ac:dyDescent="0.25">
      <c r="A24" s="2" t="s">
        <v>7</v>
      </c>
      <c r="B24" s="3">
        <f>_xlfn.VAR.S(B20:F20)</f>
        <v>23.476937714847431</v>
      </c>
      <c r="C24" s="5">
        <f>B24/AVERAGE($B$20:$F$20)</f>
        <v>0.13968573414840796</v>
      </c>
      <c r="H24" s="3">
        <f>_xlfn.VAR.S(H20:L20)</f>
        <v>8.3117895974175298</v>
      </c>
      <c r="I24" s="5">
        <f>H24/AVERAGE(H20:L20)</f>
        <v>0.144870980659214</v>
      </c>
      <c r="N24" s="3">
        <f>_xlfn.VAR.S(N20:R20)</f>
        <v>11.472001267268995</v>
      </c>
      <c r="O24" s="5">
        <f>N24/AVERAGE(N20:R20)</f>
        <v>6.6295916925560833E-2</v>
      </c>
    </row>
    <row r="25" spans="1:18" x14ac:dyDescent="0.25">
      <c r="A25" s="2" t="s">
        <v>8</v>
      </c>
      <c r="B25" s="3">
        <f>SQRT(B24)</f>
        <v>4.8453005804436353</v>
      </c>
      <c r="C25" s="5">
        <f>B25/AVERAGE($B$20:$F$20)</f>
        <v>2.8829116342585774E-2</v>
      </c>
      <c r="H25" s="3">
        <f>SQRT(H24)</f>
        <v>2.8830174466030432</v>
      </c>
      <c r="I25" s="5">
        <f>H25/AVERAGE(H20:L20)</f>
        <v>5.0249775917905158E-2</v>
      </c>
      <c r="N25" s="3">
        <f>SQRT(N24)</f>
        <v>3.3870342878791462</v>
      </c>
      <c r="O25" s="5">
        <f>N25/AVERAGE(N20:R20)</f>
        <v>1.9573441332674916E-2</v>
      </c>
    </row>
    <row r="26" spans="1:18" x14ac:dyDescent="0.25">
      <c r="A26" s="2" t="s">
        <v>23</v>
      </c>
      <c r="B26" s="3">
        <f>B20-B3</f>
        <v>14.535260865536088</v>
      </c>
      <c r="H26" s="3">
        <f>H3-H23</f>
        <v>-3.9737373737373716</v>
      </c>
      <c r="N26" s="3">
        <f>N3-N23</f>
        <v>17.657649893429721</v>
      </c>
    </row>
    <row r="27" spans="1:18" x14ac:dyDescent="0.25">
      <c r="B27" s="6">
        <f>B26/B23</f>
        <v>8.6483535872609735E-2</v>
      </c>
      <c r="H27" s="6">
        <f>ABS(H26/H23)</f>
        <v>6.9260563380281651E-2</v>
      </c>
      <c r="N27" s="6">
        <f>ABS(N26/N23)</f>
        <v>0.10204236062764427</v>
      </c>
    </row>
    <row r="30" spans="1:18" x14ac:dyDescent="0.25">
      <c r="E30" t="s">
        <v>18</v>
      </c>
    </row>
    <row r="31" spans="1:18" x14ac:dyDescent="0.25">
      <c r="A31" t="s">
        <v>19</v>
      </c>
      <c r="H31">
        <f>$H3*9.81/H16*0.001</f>
        <v>13.719985714285716</v>
      </c>
      <c r="I31">
        <f>$H3*9.81/I16*0.001</f>
        <v>13.719985714285716</v>
      </c>
      <c r="J31">
        <f t="shared" ref="J31:L31" si="0">$H3*9.81/J16*0.001</f>
        <v>13.719985714285716</v>
      </c>
      <c r="K31">
        <f t="shared" si="0"/>
        <v>12.526943478260872</v>
      </c>
      <c r="L31">
        <f t="shared" si="0"/>
        <v>12.526943478260872</v>
      </c>
    </row>
    <row r="32" spans="1:18" x14ac:dyDescent="0.25">
      <c r="G32" t="s">
        <v>21</v>
      </c>
      <c r="H32">
        <f>AVERAGE(H31:L31)</f>
        <v>13.242768819875781</v>
      </c>
    </row>
    <row r="33" spans="7:8" x14ac:dyDescent="0.25">
      <c r="G33" t="s">
        <v>22</v>
      </c>
      <c r="H33">
        <f>_xlfn.STDEV.P(H31:L31)</f>
        <v>0.58446894396999272</v>
      </c>
    </row>
    <row r="34" spans="7:8" x14ac:dyDescent="0.25">
      <c r="G34" t="s">
        <v>17</v>
      </c>
      <c r="H34">
        <f>H33/H32</f>
        <v>4.4134950320417594E-2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9" sqref="A19"/>
    </sheetView>
  </sheetViews>
  <sheetFormatPr defaultRowHeight="15" x14ac:dyDescent="0.25"/>
  <cols>
    <col min="1" max="1" width="19.85546875" bestFit="1" customWidth="1"/>
    <col min="2" max="2" width="16.28515625" bestFit="1" customWidth="1"/>
    <col min="3" max="3" width="12" bestFit="1" customWidth="1"/>
    <col min="6" max="6" width="9.7109375" bestFit="1" customWidth="1"/>
  </cols>
  <sheetData>
    <row r="1" spans="1:3" x14ac:dyDescent="0.25">
      <c r="A1" t="s">
        <v>24</v>
      </c>
    </row>
    <row r="2" spans="1:3" x14ac:dyDescent="0.25">
      <c r="A2">
        <v>150</v>
      </c>
    </row>
    <row r="3" spans="1:3" x14ac:dyDescent="0.25">
      <c r="A3" t="s">
        <v>25</v>
      </c>
      <c r="B3" t="s">
        <v>26</v>
      </c>
      <c r="C3" t="s">
        <v>27</v>
      </c>
    </row>
    <row r="5" spans="1:3" x14ac:dyDescent="0.25">
      <c r="A5">
        <v>13</v>
      </c>
      <c r="B5" t="s">
        <v>28</v>
      </c>
      <c r="C5">
        <v>11.6</v>
      </c>
    </row>
    <row r="6" spans="1:3" x14ac:dyDescent="0.25">
      <c r="A6">
        <v>11.6</v>
      </c>
      <c r="B6" t="s">
        <v>28</v>
      </c>
      <c r="C6">
        <v>11.4</v>
      </c>
    </row>
    <row r="7" spans="1:3" x14ac:dyDescent="0.25">
      <c r="A7">
        <v>11.5</v>
      </c>
      <c r="B7" t="s">
        <v>28</v>
      </c>
      <c r="C7">
        <v>12.5</v>
      </c>
    </row>
    <row r="8" spans="1:3" x14ac:dyDescent="0.25">
      <c r="A8">
        <v>13.1</v>
      </c>
      <c r="B8" t="s">
        <v>28</v>
      </c>
      <c r="C8">
        <v>11.2</v>
      </c>
    </row>
    <row r="9" spans="1:3" x14ac:dyDescent="0.25">
      <c r="A9">
        <v>11.2</v>
      </c>
      <c r="B9" t="s">
        <v>28</v>
      </c>
      <c r="C9">
        <v>13.7</v>
      </c>
    </row>
    <row r="10" spans="1:3" x14ac:dyDescent="0.25">
      <c r="A10">
        <v>13.8</v>
      </c>
      <c r="B10" t="s">
        <v>28</v>
      </c>
      <c r="C10">
        <v>13.2</v>
      </c>
    </row>
    <row r="11" spans="1:3" x14ac:dyDescent="0.25">
      <c r="A11">
        <v>13.3</v>
      </c>
      <c r="B11" t="s">
        <v>28</v>
      </c>
      <c r="C11">
        <v>12.5</v>
      </c>
    </row>
    <row r="12" spans="1:3" x14ac:dyDescent="0.25">
      <c r="A12">
        <v>12.6</v>
      </c>
      <c r="B12" t="s">
        <v>28</v>
      </c>
      <c r="C12">
        <v>12.1</v>
      </c>
    </row>
    <row r="13" spans="1:3" x14ac:dyDescent="0.25">
      <c r="A13">
        <v>12.1</v>
      </c>
      <c r="B13" t="s">
        <v>28</v>
      </c>
      <c r="C13">
        <v>12.1</v>
      </c>
    </row>
    <row r="14" spans="1:3" x14ac:dyDescent="0.25">
      <c r="A14">
        <v>12.2</v>
      </c>
      <c r="B14" t="s">
        <v>28</v>
      </c>
      <c r="C14">
        <v>12.3</v>
      </c>
    </row>
    <row r="18" spans="1:7" x14ac:dyDescent="0.25">
      <c r="A18" s="7" t="s">
        <v>31</v>
      </c>
    </row>
    <row r="19" spans="1:7" x14ac:dyDescent="0.25">
      <c r="A19" s="7">
        <v>53.4</v>
      </c>
    </row>
    <row r="20" spans="1:7" x14ac:dyDescent="0.25">
      <c r="A20" s="7" t="s">
        <v>29</v>
      </c>
      <c r="B20" s="7" t="s">
        <v>30</v>
      </c>
    </row>
    <row r="21" spans="1:7" x14ac:dyDescent="0.25">
      <c r="A21" s="7">
        <v>12</v>
      </c>
      <c r="B21" s="7">
        <v>-16.2</v>
      </c>
      <c r="E21" t="s">
        <v>32</v>
      </c>
      <c r="F21">
        <f>A19*0.001*9.81/(-(B31-A31)*0.000001)</f>
        <v>18406.676036542522</v>
      </c>
      <c r="G21" t="s">
        <v>33</v>
      </c>
    </row>
    <row r="22" spans="1:7" x14ac:dyDescent="0.25">
      <c r="A22" s="7">
        <v>12.2</v>
      </c>
      <c r="B22" s="7">
        <v>-16</v>
      </c>
    </row>
    <row r="23" spans="1:7" x14ac:dyDescent="0.25">
      <c r="A23" s="7">
        <v>12.4</v>
      </c>
      <c r="B23" s="7">
        <v>-15.5</v>
      </c>
    </row>
    <row r="24" spans="1:7" x14ac:dyDescent="0.25">
      <c r="A24" s="7">
        <v>12.4</v>
      </c>
      <c r="B24" s="7">
        <v>-16.399999999999999</v>
      </c>
    </row>
    <row r="25" spans="1:7" x14ac:dyDescent="0.25">
      <c r="A25" s="7">
        <v>12.4</v>
      </c>
      <c r="B25" s="7">
        <v>-17</v>
      </c>
    </row>
    <row r="26" spans="1:7" x14ac:dyDescent="0.25">
      <c r="A26" s="7">
        <v>12.4</v>
      </c>
      <c r="B26" s="7">
        <v>-16</v>
      </c>
    </row>
    <row r="27" spans="1:7" x14ac:dyDescent="0.25">
      <c r="A27" s="7">
        <v>12.6</v>
      </c>
      <c r="B27" s="7">
        <v>-16.3</v>
      </c>
    </row>
    <row r="28" spans="1:7" x14ac:dyDescent="0.25">
      <c r="A28" s="7">
        <v>12.3</v>
      </c>
      <c r="B28" s="7">
        <v>-16.3</v>
      </c>
    </row>
    <row r="29" spans="1:7" x14ac:dyDescent="0.25">
      <c r="A29" s="7">
        <v>12.3</v>
      </c>
      <c r="B29" s="7">
        <v>-16.100000000000001</v>
      </c>
    </row>
    <row r="30" spans="1:7" x14ac:dyDescent="0.25">
      <c r="A30" s="7">
        <v>12.2</v>
      </c>
      <c r="B30" s="7">
        <v>-15.6</v>
      </c>
    </row>
    <row r="31" spans="1:7" x14ac:dyDescent="0.25">
      <c r="A31" s="7">
        <f>AVERAGE(A21:A30)</f>
        <v>12.319999999999999</v>
      </c>
      <c r="B31" s="7">
        <f>AVERAGE(B21:B30)</f>
        <v>-16.139999999999997</v>
      </c>
    </row>
    <row r="32" spans="1:7" x14ac:dyDescent="0.25">
      <c r="A32" s="7">
        <f>_xlfn.STDEV.P(A21:A30)</f>
        <v>0.15362291495737226</v>
      </c>
      <c r="B32" s="7">
        <f>_xlfn.STDEV.P(B21:B30)</f>
        <v>0.40049968789001572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13" sqref="J13"/>
    </sheetView>
  </sheetViews>
  <sheetFormatPr defaultRowHeight="15" x14ac:dyDescent="0.25"/>
  <cols>
    <col min="1" max="1" width="14.7109375" bestFit="1" customWidth="1"/>
    <col min="3" max="3" width="10.42578125" bestFit="1" customWidth="1"/>
    <col min="6" max="6" width="16.42578125" bestFit="1" customWidth="1"/>
  </cols>
  <sheetData>
    <row r="1" spans="1:11" x14ac:dyDescent="0.25">
      <c r="A1" s="10" t="s">
        <v>34</v>
      </c>
      <c r="B1" s="11" t="s">
        <v>35</v>
      </c>
      <c r="C1" t="s">
        <v>49</v>
      </c>
      <c r="D1" t="s">
        <v>50</v>
      </c>
      <c r="E1" t="s">
        <v>51</v>
      </c>
      <c r="F1" s="8" t="s">
        <v>49</v>
      </c>
      <c r="G1" s="8" t="s">
        <v>50</v>
      </c>
      <c r="H1" s="8" t="s">
        <v>51</v>
      </c>
    </row>
    <row r="2" spans="1:11" x14ac:dyDescent="0.25">
      <c r="A2" s="9" t="s">
        <v>36</v>
      </c>
      <c r="B2" s="9">
        <v>12</v>
      </c>
      <c r="C2">
        <f>ROUND($B2/2, 0)</f>
        <v>6</v>
      </c>
      <c r="D2">
        <v>5</v>
      </c>
      <c r="E2">
        <f>C2-D2</f>
        <v>1</v>
      </c>
      <c r="F2" s="8">
        <f>ROUND($B2/2, 0)</f>
        <v>6</v>
      </c>
      <c r="G2">
        <v>6</v>
      </c>
      <c r="H2" s="8">
        <f>F2-G2</f>
        <v>0</v>
      </c>
      <c r="J2" s="8"/>
      <c r="K2" s="8"/>
    </row>
    <row r="3" spans="1:11" x14ac:dyDescent="0.25">
      <c r="A3" s="9" t="s">
        <v>37</v>
      </c>
      <c r="B3" s="9">
        <v>5</v>
      </c>
      <c r="C3" s="8">
        <f t="shared" ref="C3:C14" si="0">ROUND($B3/2, 0)</f>
        <v>3</v>
      </c>
      <c r="D3">
        <v>3</v>
      </c>
      <c r="E3" s="8">
        <f t="shared" ref="E3:E9" si="1">C3-D3</f>
        <v>0</v>
      </c>
      <c r="F3" s="8">
        <f t="shared" ref="F3:F14" si="2">ROUND($B3/2, 0)</f>
        <v>3</v>
      </c>
      <c r="G3">
        <v>3</v>
      </c>
      <c r="H3" s="8">
        <f t="shared" ref="H3:H9" si="3">F3-G3</f>
        <v>0</v>
      </c>
      <c r="J3" s="8"/>
      <c r="K3" s="8"/>
    </row>
    <row r="4" spans="1:11" x14ac:dyDescent="0.25">
      <c r="A4" s="9" t="s">
        <v>38</v>
      </c>
      <c r="B4" s="9">
        <v>16</v>
      </c>
      <c r="C4" s="8">
        <f t="shared" si="0"/>
        <v>8</v>
      </c>
      <c r="D4">
        <v>7</v>
      </c>
      <c r="E4" s="8">
        <f t="shared" si="1"/>
        <v>1</v>
      </c>
      <c r="F4" s="8">
        <f t="shared" si="2"/>
        <v>8</v>
      </c>
      <c r="G4">
        <v>8</v>
      </c>
      <c r="H4" s="8">
        <f t="shared" si="3"/>
        <v>0</v>
      </c>
      <c r="J4" s="8"/>
      <c r="K4" s="8"/>
    </row>
    <row r="5" spans="1:11" x14ac:dyDescent="0.25">
      <c r="A5" s="9" t="s">
        <v>39</v>
      </c>
      <c r="B5" s="9">
        <v>6</v>
      </c>
      <c r="C5" s="8">
        <f t="shared" si="0"/>
        <v>3</v>
      </c>
      <c r="D5">
        <v>5</v>
      </c>
      <c r="E5" s="8">
        <f t="shared" si="1"/>
        <v>-2</v>
      </c>
      <c r="F5" s="8">
        <f t="shared" si="2"/>
        <v>3</v>
      </c>
      <c r="G5">
        <v>5</v>
      </c>
      <c r="H5" s="8">
        <f t="shared" si="3"/>
        <v>-2</v>
      </c>
      <c r="J5" s="8"/>
      <c r="K5" s="8"/>
    </row>
    <row r="6" spans="1:11" x14ac:dyDescent="0.25">
      <c r="A6" s="9" t="s">
        <v>40</v>
      </c>
      <c r="B6" s="9">
        <v>6</v>
      </c>
      <c r="C6" s="8">
        <f t="shared" si="0"/>
        <v>3</v>
      </c>
      <c r="D6">
        <v>4</v>
      </c>
      <c r="E6" s="8">
        <f t="shared" si="1"/>
        <v>-1</v>
      </c>
      <c r="F6" s="8">
        <f t="shared" si="2"/>
        <v>3</v>
      </c>
      <c r="G6">
        <v>4</v>
      </c>
      <c r="H6" s="8">
        <f t="shared" si="3"/>
        <v>-1</v>
      </c>
      <c r="J6" s="8"/>
      <c r="K6" s="8"/>
    </row>
    <row r="7" spans="1:11" x14ac:dyDescent="0.25">
      <c r="A7" s="9" t="s">
        <v>41</v>
      </c>
      <c r="B7" s="9">
        <v>4</v>
      </c>
      <c r="C7" s="8">
        <f t="shared" si="0"/>
        <v>2</v>
      </c>
      <c r="E7" s="8">
        <f t="shared" si="1"/>
        <v>2</v>
      </c>
      <c r="F7" s="8">
        <f t="shared" si="2"/>
        <v>2</v>
      </c>
      <c r="G7">
        <v>2</v>
      </c>
      <c r="H7" s="8">
        <f t="shared" si="3"/>
        <v>0</v>
      </c>
      <c r="J7" s="8"/>
      <c r="K7" s="8"/>
    </row>
    <row r="8" spans="1:11" x14ac:dyDescent="0.25">
      <c r="A8" s="9" t="s">
        <v>42</v>
      </c>
      <c r="B8" s="9">
        <v>16</v>
      </c>
      <c r="C8" s="8">
        <f t="shared" si="0"/>
        <v>8</v>
      </c>
      <c r="D8">
        <v>10</v>
      </c>
      <c r="E8" s="8">
        <f t="shared" si="1"/>
        <v>-2</v>
      </c>
      <c r="F8" s="8">
        <f t="shared" si="2"/>
        <v>8</v>
      </c>
      <c r="G8">
        <v>8</v>
      </c>
      <c r="H8" s="8">
        <f t="shared" si="3"/>
        <v>0</v>
      </c>
      <c r="J8" s="8"/>
      <c r="K8" s="8"/>
    </row>
    <row r="9" spans="1:11" x14ac:dyDescent="0.25">
      <c r="A9" s="9" t="s">
        <v>43</v>
      </c>
      <c r="B9" s="9">
        <v>16</v>
      </c>
      <c r="C9" s="8">
        <f t="shared" si="0"/>
        <v>8</v>
      </c>
      <c r="D9">
        <v>4</v>
      </c>
      <c r="E9" s="8">
        <f t="shared" si="1"/>
        <v>4</v>
      </c>
      <c r="F9" s="8">
        <f t="shared" si="2"/>
        <v>8</v>
      </c>
      <c r="G9">
        <v>5</v>
      </c>
      <c r="H9" s="8">
        <f t="shared" si="3"/>
        <v>3</v>
      </c>
      <c r="J9" s="8"/>
      <c r="K9" s="8"/>
    </row>
    <row r="10" spans="1:11" x14ac:dyDescent="0.25">
      <c r="A10" s="9" t="s">
        <v>44</v>
      </c>
      <c r="B10" s="9">
        <v>3</v>
      </c>
      <c r="C10" s="8">
        <f t="shared" si="0"/>
        <v>2</v>
      </c>
      <c r="D10" t="s">
        <v>52</v>
      </c>
      <c r="E10" s="8" t="s">
        <v>52</v>
      </c>
      <c r="F10" s="8">
        <f t="shared" si="2"/>
        <v>2</v>
      </c>
      <c r="H10" s="8" t="s">
        <v>52</v>
      </c>
    </row>
    <row r="11" spans="1:11" x14ac:dyDescent="0.25">
      <c r="A11" s="9" t="s">
        <v>45</v>
      </c>
      <c r="B11" s="9">
        <v>3</v>
      </c>
      <c r="C11" s="8">
        <f t="shared" si="0"/>
        <v>2</v>
      </c>
      <c r="D11" t="s">
        <v>52</v>
      </c>
      <c r="E11" s="8" t="s">
        <v>52</v>
      </c>
      <c r="F11" s="8">
        <f t="shared" si="2"/>
        <v>2</v>
      </c>
      <c r="H11" s="8" t="s">
        <v>52</v>
      </c>
    </row>
    <row r="12" spans="1:11" x14ac:dyDescent="0.25">
      <c r="A12" s="9" t="s">
        <v>46</v>
      </c>
      <c r="B12" s="9">
        <v>100</v>
      </c>
      <c r="C12" s="8">
        <f t="shared" si="0"/>
        <v>50</v>
      </c>
      <c r="D12" t="s">
        <v>52</v>
      </c>
      <c r="E12" s="8" t="s">
        <v>52</v>
      </c>
      <c r="F12" s="8">
        <f t="shared" si="2"/>
        <v>50</v>
      </c>
      <c r="H12" s="8" t="s">
        <v>52</v>
      </c>
    </row>
    <row r="13" spans="1:11" x14ac:dyDescent="0.25">
      <c r="A13" s="9" t="s">
        <v>47</v>
      </c>
      <c r="B13" s="9">
        <v>50</v>
      </c>
      <c r="C13" s="8">
        <f t="shared" si="0"/>
        <v>25</v>
      </c>
      <c r="D13" t="s">
        <v>52</v>
      </c>
      <c r="E13" s="8" t="s">
        <v>52</v>
      </c>
      <c r="F13" s="8">
        <f t="shared" si="2"/>
        <v>25</v>
      </c>
      <c r="H13" s="8" t="s">
        <v>52</v>
      </c>
    </row>
    <row r="14" spans="1:11" x14ac:dyDescent="0.25">
      <c r="A14" s="9" t="s">
        <v>48</v>
      </c>
      <c r="B14" s="9">
        <v>20</v>
      </c>
      <c r="C14" s="8">
        <f t="shared" si="0"/>
        <v>10</v>
      </c>
      <c r="D14" t="s">
        <v>52</v>
      </c>
      <c r="E14" s="8" t="s">
        <v>52</v>
      </c>
      <c r="F14" s="8">
        <f t="shared" si="2"/>
        <v>10</v>
      </c>
      <c r="H14" s="8" t="s">
        <v>52</v>
      </c>
    </row>
    <row r="15" spans="1:11" x14ac:dyDescent="0.25">
      <c r="H15" t="s">
        <v>55</v>
      </c>
    </row>
    <row r="16" spans="1:11" x14ac:dyDescent="0.25">
      <c r="C16" t="s">
        <v>53</v>
      </c>
      <c r="E16" t="s">
        <v>54</v>
      </c>
    </row>
    <row r="17" spans="3:3" x14ac:dyDescent="0.25">
      <c r="C17">
        <f>SUM(C2:C9)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repeatability</vt:lpstr>
      <vt:lpstr>hysteresis</vt:lpstr>
      <vt:lpstr>current part count</vt:lpstr>
    </vt:vector>
  </TitlesOfParts>
  <Company>UNC Charlotte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Faculty</dc:creator>
  <cp:lastModifiedBy>COE Faculty</cp:lastModifiedBy>
  <dcterms:created xsi:type="dcterms:W3CDTF">2019-08-28T20:54:54Z</dcterms:created>
  <dcterms:modified xsi:type="dcterms:W3CDTF">2019-10-11T18:14:20Z</dcterms:modified>
</cp:coreProperties>
</file>