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LEMPACKAGE\"/>
    </mc:Choice>
  </mc:AlternateContent>
  <xr:revisionPtr revIDLastSave="0" documentId="13_ncr:1_{0DA4D5F7-820E-4CE9-91D9-01562E8490B8}" xr6:coauthVersionLast="47" xr6:coauthVersionMax="47" xr10:uidLastSave="{00000000-0000-0000-0000-000000000000}"/>
  <bookViews>
    <workbookView xWindow="-96" yWindow="-96" windowWidth="23232" windowHeight="12552" activeTab="1" xr2:uid="{954D9476-CD18-4396-BAEA-D273523A90CB}"/>
  </bookViews>
  <sheets>
    <sheet name="Cover" sheetId="8" r:id="rId1"/>
    <sheet name="Data" sheetId="10" r:id="rId2"/>
    <sheet name="Data Error" sheetId="12" r:id="rId3"/>
    <sheet name="Factors" sheetId="11" r:id="rId4"/>
    <sheet name="Old Factors Format" sheetId="3" r:id="rId5"/>
    <sheet name="All Media" sheetId="9" r:id="rId6"/>
  </sheets>
  <definedNames>
    <definedName name="_xlnm._FilterDatabase" localSheetId="5" hidden="1">'All Media'!$A$1:$AT$123</definedName>
    <definedName name="_xlnm._FilterDatabase" localSheetId="1" hidden="1">Data!$A$1:$AS$1</definedName>
    <definedName name="_xlnm._FilterDatabase" localSheetId="2" hidden="1">'Data Error'!$A$1:$AS$1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9" l="1"/>
  <c r="N23" i="9"/>
  <c r="O23" i="9"/>
  <c r="P23" i="9"/>
  <c r="M80" i="9"/>
  <c r="M10" i="9"/>
  <c r="M11" i="9"/>
  <c r="M12" i="9"/>
  <c r="M13" i="9"/>
  <c r="O13" i="9"/>
  <c r="M111" i="9"/>
  <c r="M85" i="9"/>
  <c r="M86" i="9"/>
  <c r="M38" i="9"/>
  <c r="M39" i="9"/>
  <c r="M42" i="9"/>
  <c r="M43" i="9"/>
  <c r="M75" i="9"/>
  <c r="M76" i="9"/>
  <c r="M58" i="9"/>
  <c r="M14" i="9"/>
  <c r="M55" i="9"/>
  <c r="M64" i="9"/>
  <c r="M74" i="9"/>
  <c r="M73" i="9"/>
  <c r="M61" i="9"/>
  <c r="M93" i="9"/>
  <c r="M94" i="9"/>
  <c r="M107" i="9"/>
  <c r="M96" i="9"/>
  <c r="M95" i="9"/>
  <c r="M100" i="9"/>
  <c r="M69" i="9"/>
  <c r="M70" i="9"/>
  <c r="M20" i="9"/>
  <c r="M40" i="9"/>
  <c r="M77" i="9"/>
  <c r="M50" i="9"/>
  <c r="M118" i="9"/>
  <c r="N118" i="9"/>
  <c r="O118" i="9"/>
  <c r="M53" i="9"/>
  <c r="M51" i="9"/>
  <c r="M54" i="9"/>
  <c r="M52" i="9"/>
  <c r="M7" i="9"/>
  <c r="M6" i="9"/>
  <c r="M117" i="9"/>
  <c r="M116" i="9"/>
  <c r="M105" i="9"/>
  <c r="O105" i="9"/>
  <c r="M106" i="9"/>
  <c r="O106" i="9"/>
  <c r="M46" i="9"/>
  <c r="O46" i="9"/>
  <c r="M47" i="9"/>
  <c r="O47" i="9"/>
  <c r="M67" i="9"/>
  <c r="O67" i="9"/>
  <c r="M68" i="9"/>
  <c r="O68" i="9"/>
  <c r="M103" i="9"/>
  <c r="O103" i="9"/>
  <c r="M104" i="9"/>
  <c r="N104" i="9"/>
  <c r="O104" i="9"/>
  <c r="P104" i="9"/>
  <c r="M4" i="9"/>
  <c r="M5" i="9"/>
  <c r="M8" i="9"/>
  <c r="O8" i="9"/>
  <c r="P8" i="9"/>
  <c r="M9" i="9"/>
  <c r="O9" i="9"/>
  <c r="P9" i="9"/>
  <c r="M30" i="9"/>
  <c r="O30" i="9"/>
  <c r="P30" i="9"/>
  <c r="M31" i="9"/>
  <c r="O31" i="9"/>
  <c r="P31" i="9"/>
  <c r="M16" i="9"/>
  <c r="P16" i="9"/>
  <c r="M17" i="9"/>
  <c r="N17" i="9"/>
  <c r="P17" i="9"/>
  <c r="M26" i="9"/>
  <c r="P26" i="9"/>
  <c r="M27" i="9"/>
  <c r="P27" i="9"/>
  <c r="M29" i="9"/>
</calcChain>
</file>

<file path=xl/sharedStrings.xml><?xml version="1.0" encoding="utf-8"?>
<sst xmlns="http://schemas.openxmlformats.org/spreadsheetml/2006/main" count="3708" uniqueCount="272">
  <si>
    <t>Chemical</t>
  </si>
  <si>
    <t>PFOA</t>
  </si>
  <si>
    <t>PFOS</t>
  </si>
  <si>
    <t>Individual</t>
  </si>
  <si>
    <t>n</t>
  </si>
  <si>
    <t>Dust Ingestion Rate (g/day)</t>
  </si>
  <si>
    <t>Dust Ingestion AF</t>
  </si>
  <si>
    <t>Dermal Dust Load (g/m3)</t>
  </si>
  <si>
    <t>Dermal Dust Transfer Coefficient (m2/h)</t>
  </si>
  <si>
    <t xml:space="preserve">Dermal Dust Time (hr) </t>
  </si>
  <si>
    <t>Dermal Dust AF</t>
  </si>
  <si>
    <t>Water Intake (L/day)</t>
  </si>
  <si>
    <t>Water AF</t>
  </si>
  <si>
    <t>Child</t>
  </si>
  <si>
    <t>Adult</t>
  </si>
  <si>
    <t>Data:</t>
  </si>
  <si>
    <t>A spreadsheet of values used in determining exposure for individuals from different media.</t>
  </si>
  <si>
    <t>0</t>
  </si>
  <si>
    <t>1</t>
  </si>
  <si>
    <t>2014</t>
  </si>
  <si>
    <t>United States</t>
  </si>
  <si>
    <t>New York</t>
  </si>
  <si>
    <t>ng/L</t>
  </si>
  <si>
    <t>Surface Water</t>
  </si>
  <si>
    <t>Zhang, X., et al. "Source Attribution of Poly- and Perfluoroalkyl Substances (PFASs) in Surface Waters from Rhode Island and the New York Metropolitan Area" (2016)</t>
  </si>
  <si>
    <t>Water</t>
  </si>
  <si>
    <t>Means calculated from raw data (in si)</t>
  </si>
  <si>
    <t>2013-2014</t>
  </si>
  <si>
    <t>Netherlands</t>
  </si>
  <si>
    <t>Tap Water (Netherlands)</t>
  </si>
  <si>
    <t>Zafeiraki, E., et al. "Determination of perfluoroalkylated substances (PFASs) in drinking water from the Netherlands and Greece" (2015)</t>
  </si>
  <si>
    <t>Greece</t>
  </si>
  <si>
    <t>Tap Water (Greece)</t>
  </si>
  <si>
    <t>2010</t>
  </si>
  <si>
    <t>Sweden, Italy, Blegium, The Netherlands, Norway, Germany</t>
  </si>
  <si>
    <t>Surface Water (tap)</t>
  </si>
  <si>
    <t>Ullah, S., et al. "Simultaneous determination of perfluoroalkyl phosphonates, carboxylates, and sulfonates in drinking water". (2011)</t>
  </si>
  <si>
    <t>Cape Fear River</t>
  </si>
  <si>
    <t>2013</t>
  </si>
  <si>
    <t>North Carolina</t>
  </si>
  <si>
    <t>Surface Water (drinking C)</t>
  </si>
  <si>
    <t>Sun, M., et al. "Legacy and Emerging Perfluoroalkyl Substances Are Important Drinking Water Contaminants in the Cape Fear River Watershed of North Carolina". (2016)</t>
  </si>
  <si>
    <t>Surface Water (drinking B)</t>
  </si>
  <si>
    <t>Surface Water (drinking A)</t>
  </si>
  <si>
    <t>2014-2015</t>
  </si>
  <si>
    <t>Shafique, U., et al. "Perfluoroalkyl acids in aqueous samples from Germany and Kenya" (2016)</t>
  </si>
  <si>
    <t>Spain</t>
  </si>
  <si>
    <t>Barcelona</t>
  </si>
  <si>
    <t>Spain Surface Water (bottled)</t>
  </si>
  <si>
    <t>Schwanz, T., et al. "Perfluoroalkyl substances assessment in drinking waters from Brazil, France and Spain". (2015)</t>
  </si>
  <si>
    <t>not stated</t>
  </si>
  <si>
    <t>France</t>
  </si>
  <si>
    <t>Toulouse, Montpelier, Nimes, Avignon,Valence, Grenoble, Lyon, Perpignan</t>
  </si>
  <si>
    <t>France Surface Water (bottled)</t>
  </si>
  <si>
    <t>Spain Surface water (tap)</t>
  </si>
  <si>
    <t>Spain surface water (tap)</t>
  </si>
  <si>
    <t>max written as 3 in paper, too low. Reported here as no max given</t>
  </si>
  <si>
    <t>France Surface water (tap)</t>
  </si>
  <si>
    <t>France surface water (tap)</t>
  </si>
  <si>
    <t>2010-2012</t>
  </si>
  <si>
    <t>Llorca, M., et al. (2012). "Analysis of perfluoroalkyl substances in waters from Germany and Spain"</t>
  </si>
  <si>
    <t>region separated from other Spanish tap water because it was analyzed from 3 different points every 2 days along one week</t>
  </si>
  <si>
    <t>Germany</t>
  </si>
  <si>
    <t>significantly large variance</t>
  </si>
  <si>
    <t>1991-2001</t>
  </si>
  <si>
    <t>Alabama</t>
  </si>
  <si>
    <t>Decatur</t>
  </si>
  <si>
    <t>Groundwater (well)</t>
  </si>
  <si>
    <t>Lindstrom, A., et al. (2011). "Application of WWTP Biosolids and Resulting Perfluorinated Compound Contamination of Surface and Well Water in Decatur, Alabama, USA"</t>
  </si>
  <si>
    <t>large variance</t>
  </si>
  <si>
    <t>Surface water</t>
  </si>
  <si>
    <t>Could only verify sample size. Found an average of 10.3 ng/l but no other data</t>
  </si>
  <si>
    <t>Kokemäenjoki river</t>
  </si>
  <si>
    <t>2012-2014</t>
  </si>
  <si>
    <t>Finland</t>
  </si>
  <si>
    <t>South-western</t>
  </si>
  <si>
    <t>Groundwater</t>
  </si>
  <si>
    <t>Happonen, M., et al. (2016). "Contamination risk ofrawdrinking water caused by PFOA sources along a river reach in south-western Finland"</t>
  </si>
  <si>
    <t>Lambro River, Seveso river, and Olona river</t>
  </si>
  <si>
    <t>2010-2013</t>
  </si>
  <si>
    <t>Italy</t>
  </si>
  <si>
    <t>Milan</t>
  </si>
  <si>
    <t>River Lambro Basin</t>
  </si>
  <si>
    <t>Drinking water</t>
  </si>
  <si>
    <t>Castiglioni, S., et al. (2014). "Sources and fate of perfluorinated compounds in the aqueous environment and in drinking water of a highly urbanized and industrialized area in Italy"</t>
  </si>
  <si>
    <t>Surface water (River)</t>
  </si>
  <si>
    <t>River Lambro Basin (North of Milan -- industrial area)</t>
  </si>
  <si>
    <t>Northern France</t>
  </si>
  <si>
    <t>Boiteux, V., et al. (2017). "Concentrations and patterns of perfluoroalkyl and polyfluoroalkyl substances in a river and three drinking water treatment plants near and far from a major production source"</t>
  </si>
  <si>
    <t>The sample size number varied for different figures</t>
  </si>
  <si>
    <t>2012</t>
  </si>
  <si>
    <t>USA</t>
  </si>
  <si>
    <t>Minnesota</t>
  </si>
  <si>
    <t>Minneapolis-St.Paul Metro Area</t>
  </si>
  <si>
    <t>ng/g</t>
  </si>
  <si>
    <t>NR</t>
  </si>
  <si>
    <t>soil</t>
  </si>
  <si>
    <t>Xiao, Feng, et al. "Perfluorooctane sulfonate (PFOS) and perfluorooctanoate (PFOA) in soils and groundwater of a US metropolitan area: migration and implications for human exposure." Water research 72 (2015): 64-74.</t>
  </si>
  <si>
    <t>na</t>
  </si>
  <si>
    <t>various</t>
  </si>
  <si>
    <t>pg/g</t>
  </si>
  <si>
    <t>Rankin, Keegan, et al. (2016). "A North American and global survey of perfluoroalkyl substances in surface soils: Distribution patterns and mode of occurrence." Chemosphere 161: 333-341.</t>
  </si>
  <si>
    <t>Europe</t>
  </si>
  <si>
    <t>North America</t>
  </si>
  <si>
    <t>2008</t>
  </si>
  <si>
    <t>Norway</t>
  </si>
  <si>
    <t>Oslo</t>
  </si>
  <si>
    <t>Dust - house dust</t>
  </si>
  <si>
    <t>Haug, L. S., et al. (2011). "Investigation on Per- and Polyfluorinated Compounds in Paired Samples of House Dust and Indoor Air from Norwegian Homes." Environmental Science &amp; Technology 45(19): 7991-7998.</t>
  </si>
  <si>
    <t>Dust</t>
  </si>
  <si>
    <t>2008-2009</t>
  </si>
  <si>
    <t>Bavaria</t>
  </si>
  <si>
    <t>Munich and nearby suburban and rural areas</t>
  </si>
  <si>
    <t>Xu, Z. L., et al. (2013). "Human exposure to fluorotelomer alcohols, perfluorooctane sulfonate and perfluorooctanoate via house dust in Bavaria, Germany." Science of the Total Environment 443: 485-490.</t>
  </si>
  <si>
    <t>WI</t>
  </si>
  <si>
    <t>16 counties in Wisconsin</t>
  </si>
  <si>
    <t>Knobeloch, L., et al. (2012). "Perfluoroalkyl chemicals in vacuum cleaner dust from 39 Wisconsin homes." Chemosphere 88(7): 779-783.</t>
  </si>
  <si>
    <t>Czech Republic</t>
  </si>
  <si>
    <t>Prague</t>
  </si>
  <si>
    <t>Lankova, D., et al. (2015). "Multi-analyte method for the analysis of various organohalogen compounds in house dust." Analytica chimica acta 854: 61-69.</t>
  </si>
  <si>
    <t>Eriksson, U. and A. Kärrman (2015). "World-wide indoor exposure to polyfluoroalkyl phosphate esters (PAPs) and other PFASs in household dust." Environmental Science &amp; Technology 49(24): 14503-14511.</t>
  </si>
  <si>
    <t>Sweden</t>
  </si>
  <si>
    <t>Orebro, Vaxjo, and Nykoping</t>
  </si>
  <si>
    <t>2009</t>
  </si>
  <si>
    <t>Catalonia</t>
  </si>
  <si>
    <t>Athens</t>
  </si>
  <si>
    <t>Faroe Islands</t>
  </si>
  <si>
    <t>Torshavn</t>
  </si>
  <si>
    <t>Canada</t>
  </si>
  <si>
    <t>Ottawa</t>
  </si>
  <si>
    <t>Not Reported</t>
  </si>
  <si>
    <t>IN</t>
  </si>
  <si>
    <t>Bloomington</t>
  </si>
  <si>
    <t>Karaskova, P., et al. (2016). "Perfluorinated alkyl substances (PFASs) in household dust in Central Europe and North America." Environment International 94: 315-324.</t>
  </si>
  <si>
    <t>Toronto</t>
  </si>
  <si>
    <t>Brno</t>
  </si>
  <si>
    <t>Sample sizes reported in paper as %detects. Full sample size reported here.| LOQ/LOD reported as upper and lower bounds of MQL/MDL. Lower bound reported here</t>
  </si>
  <si>
    <t>2007-2009</t>
  </si>
  <si>
    <t>Goosey, E. and S. Harrad (2011). "Perfluoroalkyl compounds in dust from Asian, Australian, European, and North American homes and UK cars, classrooms, and offices." Environment International 37(1): 86-92.</t>
  </si>
  <si>
    <t>CO</t>
  </si>
  <si>
    <t>Boulder</t>
  </si>
  <si>
    <t>Augsberg and Michelstadt</t>
  </si>
  <si>
    <t>Annecy</t>
  </si>
  <si>
    <t>United Kingdom</t>
  </si>
  <si>
    <t>Birmingham</t>
  </si>
  <si>
    <t>Dust - office dust</t>
  </si>
  <si>
    <t>0..98</t>
  </si>
  <si>
    <t>Dust - classroom dust</t>
  </si>
  <si>
    <t>Dust - car dust</t>
  </si>
  <si>
    <t>MA</t>
  </si>
  <si>
    <t>Boston</t>
  </si>
  <si>
    <t>Dust - vehicle dust</t>
  </si>
  <si>
    <t>Fraser, A. J., et al. (2013). "Polyfluorinated compounds in dust from homes, offices, and vehicles as predictors of concentrations in office workers' serum." Environment International 60: 128-136.</t>
  </si>
  <si>
    <t>GM calculated using LOQ/root(2)</t>
  </si>
  <si>
    <t>2007-2008</t>
  </si>
  <si>
    <t>Vancouver</t>
  </si>
  <si>
    <t>Shoeib, M., et al. (2011). "Indoor Sources of Poly- and Perfluorinated Compounds (PFCS) in Vancouver, Canada: Implications for Human Exposure." Environmental Science &amp; Technology 45(19): 7999-8005.</t>
  </si>
  <si>
    <t>Switzerland</t>
  </si>
  <si>
    <t>Mount Uetliberg</t>
  </si>
  <si>
    <t>pg/m³</t>
  </si>
  <si>
    <t>Outdoor Air</t>
  </si>
  <si>
    <t>Müller, C. E., et al. (2012). "Atmospheric fate of poly-and perfluorinated alkyl substances (PFASs): I. Day–night patterns of air concentrations in summer in Zurich, Switzerland." Environmental Pollution 169: 196-203.</t>
  </si>
  <si>
    <t>Outdoor_Air</t>
  </si>
  <si>
    <t>Zurich</t>
  </si>
  <si>
    <t>"Where concentration &lt;detection limit (DL), 0.5×DL used for calculation of descriptive statistics."</t>
  </si>
  <si>
    <t>Goosey, E. and S. Harrad (2012). "Perfluoroalkyl substances in UK indoor and outdoor air: Spatial and seasonal variation, and implications for human exposure." Environment International 45: 86-90.</t>
  </si>
  <si>
    <t>2007</t>
  </si>
  <si>
    <t>Vancouver, BC</t>
  </si>
  <si>
    <t>Kuopio</t>
  </si>
  <si>
    <t>PFOA - sum branched</t>
  </si>
  <si>
    <t>Indoor Air</t>
  </si>
  <si>
    <t>Winkens, K., et al. (2017). "Perfluoroalkyl acids and their precursors in indoor air sampled in children's bedrooms." Environmental Pollution 222: 423-432.</t>
  </si>
  <si>
    <t>Indoor_Air</t>
  </si>
  <si>
    <t>Sum branched PFOA summary statistics were not reported by author. Their explanation: "concentration values below MDL are caused by treatment of samples below MDL as MDL/(square root of two); to prevent bias mean values and SDs are not calculated for analytes with &lt;50% detection frequency..." Therefore, only the linear PFOA data were input into this table.</t>
  </si>
  <si>
    <t>PFOA - linear</t>
  </si>
  <si>
    <t>PFOS - linear</t>
  </si>
  <si>
    <t>PFOS - sum branched</t>
  </si>
  <si>
    <t>Indoor Air - Offices</t>
  </si>
  <si>
    <t>WWTP_Biosolids</t>
  </si>
  <si>
    <t>Landfill</t>
  </si>
  <si>
    <t>Industrial_Sites</t>
  </si>
  <si>
    <t>Fire_training_Fire_Response</t>
  </si>
  <si>
    <t>Raw_Data_Available</t>
  </si>
  <si>
    <t>Calculated_Data</t>
  </si>
  <si>
    <t>Uncontaminated</t>
  </si>
  <si>
    <t>Multimedia</t>
  </si>
  <si>
    <t>Rural</t>
  </si>
  <si>
    <t>Urban</t>
  </si>
  <si>
    <t>Residential</t>
  </si>
  <si>
    <t>Associated_Waterbody</t>
  </si>
  <si>
    <t>Benchmark</t>
  </si>
  <si>
    <t>Brownfield</t>
  </si>
  <si>
    <t>Superfund</t>
  </si>
  <si>
    <t>National_Survey</t>
  </si>
  <si>
    <t>Sampling_Year</t>
  </si>
  <si>
    <t>Country</t>
  </si>
  <si>
    <t>State</t>
  </si>
  <si>
    <t>Geographic_Area</t>
  </si>
  <si>
    <t>P99</t>
  </si>
  <si>
    <t>P95</t>
  </si>
  <si>
    <t>P90</t>
  </si>
  <si>
    <t>P75</t>
  </si>
  <si>
    <t>P25</t>
  </si>
  <si>
    <t>P10</t>
  </si>
  <si>
    <t>GSD</t>
  </si>
  <si>
    <t>GM</t>
  </si>
  <si>
    <t>SD</t>
  </si>
  <si>
    <t>Mean</t>
  </si>
  <si>
    <t>Median</t>
  </si>
  <si>
    <t>Max</t>
  </si>
  <si>
    <t>Min</t>
  </si>
  <si>
    <t>Units</t>
  </si>
  <si>
    <t>Detection_Limit</t>
  </si>
  <si>
    <t>Limit_of_Quantitation</t>
  </si>
  <si>
    <t>Media_Type</t>
  </si>
  <si>
    <t>Publish_Year</t>
  </si>
  <si>
    <t>Citation</t>
  </si>
  <si>
    <t>Ref_ID</t>
  </si>
  <si>
    <t>Soil</t>
  </si>
  <si>
    <t xml:space="preserve">Analytical Methods </t>
  </si>
  <si>
    <t>UPLC-MS/MS</t>
  </si>
  <si>
    <t>TSQ-MS, HPLC</t>
  </si>
  <si>
    <t>HPLC-MS/MS</t>
  </si>
  <si>
    <t>LC−MS/ MS</t>
  </si>
  <si>
    <t>LC/ESI-MS/MS</t>
  </si>
  <si>
    <t>LC-MS/MS</t>
  </si>
  <si>
    <t>LC-MS</t>
  </si>
  <si>
    <t>LC/MS/MS</t>
  </si>
  <si>
    <t>HPLC-TOFMS</t>
  </si>
  <si>
    <t>HPLC– MS/MS</t>
  </si>
  <si>
    <t>LC-ESI-MS/MS</t>
  </si>
  <si>
    <t>UPLC-MS</t>
  </si>
  <si>
    <t>UHPLC-MS/MS</t>
  </si>
  <si>
    <t>HPLC/HRMS</t>
  </si>
  <si>
    <t>Sant Feliu de Llobregat</t>
  </si>
  <si>
    <t>Site A</t>
  </si>
  <si>
    <t>Notes</t>
  </si>
  <si>
    <t>Site B</t>
  </si>
  <si>
    <t>A1</t>
  </si>
  <si>
    <t>Saale, Halle</t>
  </si>
  <si>
    <t>Saale</t>
  </si>
  <si>
    <t>Site C (WWTP Effluent)</t>
  </si>
  <si>
    <r>
      <rPr>
        <sz val="11"/>
        <color theme="1"/>
        <rFont val="Calibri"/>
        <family val="2"/>
        <scheme val="minor"/>
      </rPr>
      <t xml:space="preserve">Note: </t>
    </r>
    <r>
      <rPr>
        <i/>
        <sz val="11"/>
        <color theme="1"/>
        <rFont val="Calibri"/>
        <family val="2"/>
        <scheme val="minor"/>
      </rPr>
      <t xml:space="preserve">SD = Standard Deviation, GM = Geometric Mean, GSD = Geometric Standard Deviation, </t>
    </r>
  </si>
  <si>
    <t xml:space="preserve">Tap Water </t>
  </si>
  <si>
    <t>Surface River Water</t>
  </si>
  <si>
    <t>Tap Water</t>
  </si>
  <si>
    <t xml:space="preserve">            P10, P99 = 10th and 99th percentiles, WWTP = Wastewater Treatment Plant</t>
  </si>
  <si>
    <t>MEDIA</t>
  </si>
  <si>
    <t>WEIGHT</t>
  </si>
  <si>
    <t>Alex</t>
  </si>
  <si>
    <t xml:space="preserve">Lorber Egeghy Package Input File </t>
  </si>
  <si>
    <t>Factors:</t>
  </si>
  <si>
    <t xml:space="preserve">These are organized by media. Each row is a dataset.  </t>
  </si>
  <si>
    <t>A spreadsheet of dust &amp; water concentration data extracted from multiple papers published from 2011-2017.</t>
  </si>
  <si>
    <t xml:space="preserve">This data is a subset of the input data used in the 2021 East et al. manuscript. </t>
  </si>
  <si>
    <t>https://www.nature.com/articles/s41370-021-00374-w?proof=tNature</t>
  </si>
  <si>
    <t>Media</t>
  </si>
  <si>
    <t>Path</t>
  </si>
  <si>
    <t>Factor Name</t>
  </si>
  <si>
    <t xml:space="preserve">Dermal </t>
  </si>
  <si>
    <t xml:space="preserve">Ingestion </t>
  </si>
  <si>
    <t>Skin Load (g/m3)</t>
  </si>
  <si>
    <t>Transfer Coefficient (m2/h)</t>
  </si>
  <si>
    <t xml:space="preserve">Time (hr) </t>
  </si>
  <si>
    <t>Ingestion Rate (g/day)</t>
  </si>
  <si>
    <t>Intake (L/day)</t>
  </si>
  <si>
    <t>Absorption Factor</t>
  </si>
  <si>
    <t>Factor</t>
  </si>
  <si>
    <r>
      <t xml:space="preserve">Each row is an exposure factor. </t>
    </r>
    <r>
      <rPr>
        <i/>
        <sz val="11"/>
        <color theme="1"/>
        <rFont val="Calibri"/>
        <family val="2"/>
        <scheme val="minor"/>
      </rPr>
      <t>The media in this sheet must align with the media in the 'Data' sheet!</t>
    </r>
  </si>
  <si>
    <t xml:space="preserve">Sample Size </t>
  </si>
  <si>
    <t>sample size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</si>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</sst>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name val="MS Sans Serif"/>
      <family val="2"/>
    </font>
    <font>
      <u/>
      <sz val="10"/>
      <color indexed="12"/>
      <name val="MS Sans Serif"/>
      <family val="2"/>
    </font>
    <font>
      <u/>
      <sz val="11"/>
      <color rgb="FF0000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EB59A"/>
        <bgColor indexed="64"/>
      </patternFill>
    </fill>
    <fill>
      <patternFill patternType="solid">
        <fgColor rgb="FFC3864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7AFDB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6" borderId="0" xfId="0" applyFill="1"/>
    <xf numFmtId="0" fontId="0" fillId="6" borderId="0" xfId="0" applyFill="1" applyAlignment="1">
      <alignment horizontal="left"/>
    </xf>
    <xf numFmtId="0" fontId="6" fillId="0" borderId="0" xfId="2" applyFont="1"/>
    <xf numFmtId="0" fontId="0" fillId="0" borderId="0" xfId="0" applyFill="1" applyAlignment="1">
      <alignment horizontal="left"/>
    </xf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>
      <alignment horizontal="right"/>
    </xf>
    <xf numFmtId="0" fontId="1" fillId="0" borderId="0" xfId="0" applyFont="1"/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/>
    <xf numFmtId="0" fontId="0" fillId="7" borderId="1" xfId="0" applyFill="1" applyBorder="1"/>
    <xf numFmtId="0" fontId="0" fillId="8" borderId="1" xfId="0" applyFill="1" applyBorder="1"/>
    <xf numFmtId="0" fontId="0" fillId="0" borderId="1" xfId="0" applyBorder="1"/>
    <xf numFmtId="0" fontId="0" fillId="2" borderId="1" xfId="0" applyFont="1" applyFill="1" applyBorder="1"/>
    <xf numFmtId="0" fontId="0" fillId="8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10" borderId="0" xfId="0" applyFill="1"/>
    <xf numFmtId="0" fontId="0" fillId="10" borderId="1" xfId="0" applyFill="1" applyBorder="1"/>
  </cellXfs>
  <cellStyles count="3">
    <cellStyle name="Hyperlink 2" xfId="2" xr:uid="{BA79CC6B-B4A5-44E8-8A0A-7F3A57C083B0}"/>
    <cellStyle name="Normal" xfId="0" builtinId="0"/>
    <cellStyle name="Normal 2" xfId="1" xr:uid="{AB0D8024-7C30-44F6-94CF-C131C990A2EC}"/>
  </cellStyles>
  <dxfs count="0"/>
  <tableStyles count="0" defaultTableStyle="TableStyleMedium2" defaultPivotStyle="PivotStyleLight16"/>
  <colors>
    <mruColors>
      <color rgb="FF67A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68F8-33EF-496F-8CD8-74890845B65D}">
  <sheetPr>
    <tabColor theme="0"/>
  </sheetPr>
  <dimension ref="A1:C24"/>
  <sheetViews>
    <sheetView showGridLines="0" workbookViewId="0">
      <selection activeCell="C24" sqref="C24"/>
    </sheetView>
  </sheetViews>
  <sheetFormatPr defaultRowHeight="14.4" x14ac:dyDescent="0.55000000000000004"/>
  <cols>
    <col min="1" max="1" width="21.62890625" customWidth="1"/>
    <col min="2" max="2" width="16.5234375" bestFit="1" customWidth="1"/>
    <col min="3" max="3" width="77.41796875" bestFit="1" customWidth="1"/>
  </cols>
  <sheetData>
    <row r="1" spans="1:3" ht="30.6" x14ac:dyDescent="1.1000000000000001">
      <c r="A1" s="7" t="s">
        <v>250</v>
      </c>
    </row>
    <row r="2" spans="1:3" ht="14.25" customHeight="1" x14ac:dyDescent="0.55000000000000004">
      <c r="A2" s="8"/>
    </row>
    <row r="4" spans="1:3" x14ac:dyDescent="0.55000000000000004">
      <c r="B4" t="s">
        <v>254</v>
      </c>
    </row>
    <row r="5" spans="1:3" x14ac:dyDescent="0.55000000000000004">
      <c r="B5" t="s">
        <v>255</v>
      </c>
    </row>
    <row r="8" spans="1:3" x14ac:dyDescent="0.55000000000000004">
      <c r="B8" t="s">
        <v>251</v>
      </c>
    </row>
    <row r="9" spans="1:3" x14ac:dyDescent="0.55000000000000004">
      <c r="C9" t="s">
        <v>16</v>
      </c>
    </row>
    <row r="10" spans="1:3" x14ac:dyDescent="0.55000000000000004">
      <c r="C10" t="s">
        <v>268</v>
      </c>
    </row>
    <row r="13" spans="1:3" x14ac:dyDescent="0.55000000000000004">
      <c r="B13" t="s">
        <v>15</v>
      </c>
    </row>
    <row r="14" spans="1:3" x14ac:dyDescent="0.55000000000000004">
      <c r="C14" t="s">
        <v>253</v>
      </c>
    </row>
    <row r="15" spans="1:3" x14ac:dyDescent="0.55000000000000004">
      <c r="C15" t="s">
        <v>252</v>
      </c>
    </row>
    <row r="16" spans="1:3" x14ac:dyDescent="0.55000000000000004">
      <c r="C16" s="21" t="s">
        <v>242</v>
      </c>
    </row>
    <row r="17" spans="3:3" x14ac:dyDescent="0.55000000000000004">
      <c r="C17" s="21" t="s">
        <v>246</v>
      </c>
    </row>
    <row r="24" spans="3:3" x14ac:dyDescent="0.55000000000000004">
      <c r="C24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2253-C40E-4CAE-94E2-1A41E36620EA}">
  <sheetPr>
    <tabColor theme="0"/>
  </sheetPr>
  <dimension ref="A1:AS72"/>
  <sheetViews>
    <sheetView tabSelected="1" zoomScale="40" zoomScaleNormal="40" workbookViewId="0">
      <selection activeCell="A5" sqref="A5"/>
    </sheetView>
  </sheetViews>
  <sheetFormatPr defaultRowHeight="14.4" x14ac:dyDescent="0.55000000000000004"/>
  <cols>
    <col min="1" max="1" width="11.89453125" bestFit="1" customWidth="1"/>
    <col min="2" max="2" width="11.5234375" bestFit="1" customWidth="1"/>
    <col min="3" max="3" width="12.3125" bestFit="1" customWidth="1"/>
    <col min="4" max="4" width="17.15625" bestFit="1" customWidth="1"/>
    <col min="5" max="5" width="16.26171875" bestFit="1" customWidth="1"/>
    <col min="6" max="6" width="13.62890625" bestFit="1" customWidth="1"/>
    <col min="7" max="7" width="23.47265625" bestFit="1" customWidth="1"/>
    <col min="8" max="8" width="25.3125" bestFit="1" customWidth="1"/>
    <col min="9" max="9" width="19.7890625" bestFit="1" customWidth="1"/>
    <col min="10" max="10" width="9.68359375" customWidth="1"/>
    <col min="11" max="11" width="17.15625" bestFit="1" customWidth="1"/>
    <col min="12" max="12" width="8.62890625" bestFit="1" customWidth="1"/>
    <col min="13" max="13" width="9" bestFit="1" customWidth="1"/>
    <col min="14" max="14" width="11.89453125" bestFit="1" customWidth="1"/>
    <col min="15" max="15" width="10.3125" bestFit="1" customWidth="1"/>
    <col min="16" max="16" width="7.9453125" bestFit="1" customWidth="1"/>
    <col min="17" max="17" width="8.62890625" bestFit="1" customWidth="1"/>
    <col min="18" max="18" width="9.5234375" bestFit="1" customWidth="1"/>
    <col min="19" max="19" width="8.3671875" bestFit="1" customWidth="1"/>
    <col min="20" max="24" width="8.89453125" bestFit="1" customWidth="1"/>
    <col min="25" max="25" width="21.3671875" bestFit="1" customWidth="1"/>
    <col min="26" max="26" width="9.9453125" bestFit="1" customWidth="1"/>
    <col min="27" max="27" width="12.3125" bestFit="1" customWidth="1"/>
    <col min="28" max="28" width="18.89453125" bestFit="1" customWidth="1"/>
    <col min="29" max="29" width="20.20703125" bestFit="1" customWidth="1"/>
    <col min="30" max="30" width="14.26171875" bestFit="1" customWidth="1"/>
    <col min="31" max="31" width="14.7890625" bestFit="1" customWidth="1"/>
    <col min="32" max="32" width="15.578125" bestFit="1" customWidth="1"/>
    <col min="33" max="33" width="26.7890625" bestFit="1" customWidth="1"/>
    <col min="34" max="34" width="15.20703125" bestFit="1" customWidth="1"/>
    <col min="35" max="35" width="10.3125" bestFit="1" customWidth="1"/>
    <col min="36" max="36" width="9.9453125" bestFit="1" customWidth="1"/>
    <col min="37" max="37" width="15.20703125" bestFit="1" customWidth="1"/>
    <col min="38" max="38" width="20.20703125" bestFit="1" customWidth="1"/>
    <col min="39" max="39" width="20.47265625" bestFit="1" customWidth="1"/>
    <col min="40" max="40" width="24.41796875" bestFit="1" customWidth="1"/>
    <col min="41" max="41" width="32.3125" bestFit="1" customWidth="1"/>
    <col min="42" max="42" width="19.15625" bestFit="1" customWidth="1"/>
    <col min="43" max="43" width="11.5234375" bestFit="1" customWidth="1"/>
    <col min="44" max="44" width="21.5234375" bestFit="1" customWidth="1"/>
    <col min="45" max="45" width="10.83984375" bestFit="1" customWidth="1"/>
  </cols>
  <sheetData>
    <row r="1" spans="1:45" x14ac:dyDescent="0.55000000000000004">
      <c r="A1" s="23" t="s">
        <v>247</v>
      </c>
      <c r="B1" s="24" t="s">
        <v>217</v>
      </c>
      <c r="C1" s="24" t="s">
        <v>216</v>
      </c>
      <c r="D1" s="24" t="s">
        <v>215</v>
      </c>
      <c r="E1" s="24" t="s">
        <v>214</v>
      </c>
      <c r="F1" s="25" t="s">
        <v>0</v>
      </c>
      <c r="G1" s="26" t="s">
        <v>219</v>
      </c>
      <c r="H1" s="26" t="s">
        <v>213</v>
      </c>
      <c r="I1" s="26" t="s">
        <v>212</v>
      </c>
      <c r="J1" s="26" t="s">
        <v>211</v>
      </c>
      <c r="K1" s="25" t="s">
        <v>270</v>
      </c>
      <c r="L1" s="26" t="s">
        <v>210</v>
      </c>
      <c r="M1" s="26" t="s">
        <v>209</v>
      </c>
      <c r="N1" s="26" t="s">
        <v>208</v>
      </c>
      <c r="O1" s="26" t="s">
        <v>207</v>
      </c>
      <c r="P1" s="26" t="s">
        <v>206</v>
      </c>
      <c r="Q1" s="26" t="s">
        <v>205</v>
      </c>
      <c r="R1" s="26" t="s">
        <v>204</v>
      </c>
      <c r="S1" s="26" t="s">
        <v>203</v>
      </c>
      <c r="T1" s="26" t="s">
        <v>202</v>
      </c>
      <c r="U1" s="26" t="s">
        <v>201</v>
      </c>
      <c r="V1" s="26" t="s">
        <v>200</v>
      </c>
      <c r="W1" s="26" t="s">
        <v>199</v>
      </c>
      <c r="X1" s="26" t="s">
        <v>198</v>
      </c>
      <c r="Y1" s="26" t="s">
        <v>197</v>
      </c>
      <c r="Z1" s="26" t="s">
        <v>196</v>
      </c>
      <c r="AA1" s="26" t="s">
        <v>195</v>
      </c>
      <c r="AB1" s="26" t="s">
        <v>194</v>
      </c>
      <c r="AC1" s="26" t="s">
        <v>193</v>
      </c>
      <c r="AD1" s="26" t="s">
        <v>192</v>
      </c>
      <c r="AE1" s="26" t="s">
        <v>191</v>
      </c>
      <c r="AF1" s="26" t="s">
        <v>190</v>
      </c>
      <c r="AG1" s="26" t="s">
        <v>189</v>
      </c>
      <c r="AH1" s="26" t="s">
        <v>188</v>
      </c>
      <c r="AI1" s="26" t="s">
        <v>187</v>
      </c>
      <c r="AJ1" s="26" t="s">
        <v>186</v>
      </c>
      <c r="AK1" s="26" t="s">
        <v>185</v>
      </c>
      <c r="AL1" s="26" t="s">
        <v>184</v>
      </c>
      <c r="AM1" s="26" t="s">
        <v>183</v>
      </c>
      <c r="AN1" s="26" t="s">
        <v>182</v>
      </c>
      <c r="AO1" s="26" t="s">
        <v>181</v>
      </c>
      <c r="AP1" s="26" t="s">
        <v>180</v>
      </c>
      <c r="AQ1" s="26" t="s">
        <v>179</v>
      </c>
      <c r="AR1" s="26" t="s">
        <v>178</v>
      </c>
      <c r="AS1" s="26" t="s">
        <v>236</v>
      </c>
    </row>
    <row r="2" spans="1:45" x14ac:dyDescent="0.55000000000000004">
      <c r="A2" t="s">
        <v>109</v>
      </c>
      <c r="B2">
        <v>627</v>
      </c>
      <c r="C2" t="s">
        <v>156</v>
      </c>
      <c r="D2">
        <v>2011</v>
      </c>
      <c r="E2" t="s">
        <v>107</v>
      </c>
      <c r="F2" s="27" t="s">
        <v>2</v>
      </c>
      <c r="G2" s="27" t="s">
        <v>222</v>
      </c>
      <c r="H2" s="27"/>
      <c r="I2" s="27">
        <v>0.4</v>
      </c>
      <c r="J2" s="27" t="s">
        <v>94</v>
      </c>
      <c r="K2" s="27">
        <v>132</v>
      </c>
      <c r="L2" s="27">
        <v>1.5</v>
      </c>
      <c r="M2" s="27">
        <v>4661</v>
      </c>
      <c r="N2" s="27">
        <v>71</v>
      </c>
      <c r="O2" s="27">
        <v>280</v>
      </c>
      <c r="P2" s="27"/>
      <c r="Q2" s="27">
        <v>73</v>
      </c>
      <c r="R2" s="27"/>
      <c r="S2" s="27"/>
      <c r="T2" s="27"/>
      <c r="U2" s="27"/>
      <c r="V2" s="27"/>
      <c r="W2" s="27"/>
      <c r="X2" s="27"/>
      <c r="Y2" s="27" t="s">
        <v>155</v>
      </c>
      <c r="Z2" s="27"/>
      <c r="AA2" s="27" t="s">
        <v>128</v>
      </c>
      <c r="AB2" s="27" t="s">
        <v>154</v>
      </c>
      <c r="AC2" s="27">
        <v>0</v>
      </c>
      <c r="AD2" s="27">
        <v>0</v>
      </c>
      <c r="AE2" s="27">
        <v>0</v>
      </c>
      <c r="AF2" s="27">
        <v>0</v>
      </c>
      <c r="AG2" s="27" t="s">
        <v>17</v>
      </c>
      <c r="AH2" s="27" t="s">
        <v>18</v>
      </c>
      <c r="AI2" s="27" t="s">
        <v>18</v>
      </c>
      <c r="AJ2" s="27" t="s">
        <v>17</v>
      </c>
      <c r="AK2" s="27">
        <v>1</v>
      </c>
      <c r="AL2" s="27">
        <v>1</v>
      </c>
      <c r="AM2" s="27">
        <v>1</v>
      </c>
      <c r="AN2" s="27">
        <v>0</v>
      </c>
      <c r="AO2" s="27">
        <v>0</v>
      </c>
      <c r="AP2" s="27">
        <v>0</v>
      </c>
      <c r="AQ2" s="27">
        <v>0</v>
      </c>
      <c r="AR2" s="27">
        <v>0</v>
      </c>
      <c r="AS2" s="27"/>
    </row>
    <row r="3" spans="1:45" x14ac:dyDescent="0.55000000000000004">
      <c r="A3" t="s">
        <v>109</v>
      </c>
      <c r="B3">
        <v>627</v>
      </c>
      <c r="C3" t="s">
        <v>156</v>
      </c>
      <c r="D3">
        <v>2011</v>
      </c>
      <c r="E3" t="s">
        <v>107</v>
      </c>
      <c r="F3" s="27" t="s">
        <v>1</v>
      </c>
      <c r="G3" s="27" t="s">
        <v>222</v>
      </c>
      <c r="H3" s="27"/>
      <c r="I3" s="27">
        <v>1.51</v>
      </c>
      <c r="J3" s="27" t="s">
        <v>94</v>
      </c>
      <c r="K3" s="27">
        <v>132</v>
      </c>
      <c r="L3" s="27">
        <v>1.9</v>
      </c>
      <c r="M3" s="27">
        <v>1390</v>
      </c>
      <c r="N3" s="27">
        <v>30</v>
      </c>
      <c r="O3" s="27">
        <v>97</v>
      </c>
      <c r="P3" s="27"/>
      <c r="Q3" s="27">
        <v>32</v>
      </c>
      <c r="R3" s="27"/>
      <c r="S3" s="27"/>
      <c r="T3" s="27"/>
      <c r="U3" s="27"/>
      <c r="V3" s="27"/>
      <c r="W3" s="27"/>
      <c r="X3" s="27"/>
      <c r="Y3" s="27" t="s">
        <v>155</v>
      </c>
      <c r="Z3" s="27"/>
      <c r="AA3" s="27" t="s">
        <v>128</v>
      </c>
      <c r="AB3" s="27" t="s">
        <v>154</v>
      </c>
      <c r="AC3" s="27">
        <v>0</v>
      </c>
      <c r="AD3" s="27">
        <v>0</v>
      </c>
      <c r="AE3" s="27">
        <v>0</v>
      </c>
      <c r="AF3" s="27">
        <v>0</v>
      </c>
      <c r="AG3" s="27" t="s">
        <v>17</v>
      </c>
      <c r="AH3" s="27" t="s">
        <v>18</v>
      </c>
      <c r="AI3" s="27" t="s">
        <v>18</v>
      </c>
      <c r="AJ3" s="27" t="s">
        <v>17</v>
      </c>
      <c r="AK3" s="27">
        <v>1</v>
      </c>
      <c r="AL3" s="27">
        <v>1</v>
      </c>
      <c r="AM3" s="27">
        <v>1</v>
      </c>
      <c r="AN3" s="27">
        <v>0</v>
      </c>
      <c r="AO3" s="27">
        <v>0</v>
      </c>
      <c r="AP3" s="27">
        <v>0</v>
      </c>
      <c r="AQ3" s="27">
        <v>0</v>
      </c>
      <c r="AR3" s="27">
        <v>0</v>
      </c>
      <c r="AS3" s="27"/>
    </row>
    <row r="4" spans="1:45" x14ac:dyDescent="0.55000000000000004">
      <c r="A4" t="s">
        <v>25</v>
      </c>
      <c r="C4" t="s">
        <v>60</v>
      </c>
      <c r="D4">
        <v>2012</v>
      </c>
      <c r="E4" t="s">
        <v>243</v>
      </c>
      <c r="F4" s="27" t="s">
        <v>1</v>
      </c>
      <c r="G4" s="27" t="s">
        <v>224</v>
      </c>
      <c r="H4" s="27">
        <v>0.16</v>
      </c>
      <c r="I4" s="27"/>
      <c r="J4" s="27" t="s">
        <v>22</v>
      </c>
      <c r="K4" s="27">
        <v>84</v>
      </c>
      <c r="L4" s="27">
        <v>0.10666666666666666</v>
      </c>
      <c r="M4" s="27">
        <v>35</v>
      </c>
      <c r="N4" s="27">
        <v>2.9</v>
      </c>
      <c r="O4" s="27">
        <v>6.7</v>
      </c>
      <c r="P4" s="27">
        <v>8.3000000000000007</v>
      </c>
      <c r="Q4" s="27"/>
      <c r="R4" s="27"/>
      <c r="S4" s="27"/>
      <c r="T4" s="27"/>
      <c r="U4" s="27"/>
      <c r="V4" s="27"/>
      <c r="W4" s="27"/>
      <c r="X4" s="27"/>
      <c r="Y4" s="27"/>
      <c r="Z4" s="27" t="s">
        <v>234</v>
      </c>
      <c r="AA4" s="27" t="s">
        <v>46</v>
      </c>
      <c r="AB4" s="27" t="s">
        <v>59</v>
      </c>
      <c r="AC4" s="27">
        <v>0</v>
      </c>
      <c r="AD4" s="27">
        <v>0</v>
      </c>
      <c r="AE4" s="27">
        <v>0</v>
      </c>
      <c r="AF4" s="27">
        <v>0</v>
      </c>
      <c r="AG4" s="27"/>
      <c r="AH4" s="27" t="s">
        <v>17</v>
      </c>
      <c r="AI4" s="27" t="s">
        <v>18</v>
      </c>
      <c r="AJ4" s="27" t="s">
        <v>17</v>
      </c>
      <c r="AK4" s="27">
        <v>1</v>
      </c>
      <c r="AL4" s="27">
        <v>1</v>
      </c>
      <c r="AM4" s="27">
        <v>1</v>
      </c>
      <c r="AN4" s="27">
        <v>1</v>
      </c>
      <c r="AO4" s="27">
        <v>0</v>
      </c>
      <c r="AP4" s="27">
        <v>1</v>
      </c>
      <c r="AQ4" s="27">
        <v>0</v>
      </c>
      <c r="AR4" s="27">
        <v>0</v>
      </c>
      <c r="AS4" s="27" t="s">
        <v>61</v>
      </c>
    </row>
    <row r="5" spans="1:45" x14ac:dyDescent="0.55000000000000004">
      <c r="A5" t="s">
        <v>25</v>
      </c>
      <c r="C5" t="s">
        <v>60</v>
      </c>
      <c r="D5">
        <v>2012</v>
      </c>
      <c r="E5" t="s">
        <v>243</v>
      </c>
      <c r="F5" s="27" t="s">
        <v>2</v>
      </c>
      <c r="G5" s="27" t="s">
        <v>224</v>
      </c>
      <c r="H5" s="27">
        <v>0.04</v>
      </c>
      <c r="I5" s="27"/>
      <c r="J5" s="27" t="s">
        <v>22</v>
      </c>
      <c r="K5" s="27">
        <v>84</v>
      </c>
      <c r="L5" s="27">
        <v>2.6666666666666665E-2</v>
      </c>
      <c r="M5" s="27">
        <v>258</v>
      </c>
      <c r="N5" s="27">
        <v>7</v>
      </c>
      <c r="O5" s="27">
        <v>46</v>
      </c>
      <c r="P5" s="27">
        <v>82</v>
      </c>
      <c r="Q5" s="27"/>
      <c r="R5" s="27"/>
      <c r="S5" s="27"/>
      <c r="T5" s="27"/>
      <c r="U5" s="27"/>
      <c r="V5" s="27"/>
      <c r="W5" s="27"/>
      <c r="X5" s="27"/>
      <c r="Y5" s="27"/>
      <c r="Z5" s="27" t="s">
        <v>234</v>
      </c>
      <c r="AA5" s="27" t="s">
        <v>46</v>
      </c>
      <c r="AB5" s="27" t="s">
        <v>59</v>
      </c>
      <c r="AC5" s="27">
        <v>0</v>
      </c>
      <c r="AD5" s="27">
        <v>0</v>
      </c>
      <c r="AE5" s="27">
        <v>0</v>
      </c>
      <c r="AF5" s="27">
        <v>0</v>
      </c>
      <c r="AG5" s="27"/>
      <c r="AH5" s="27" t="s">
        <v>17</v>
      </c>
      <c r="AI5" s="27" t="s">
        <v>18</v>
      </c>
      <c r="AJ5" s="27" t="s">
        <v>17</v>
      </c>
      <c r="AK5" s="27">
        <v>1</v>
      </c>
      <c r="AL5" s="27">
        <v>1</v>
      </c>
      <c r="AM5" s="27">
        <v>1</v>
      </c>
      <c r="AN5" s="27">
        <v>1</v>
      </c>
      <c r="AO5" s="27">
        <v>0</v>
      </c>
      <c r="AP5" s="27">
        <v>1</v>
      </c>
      <c r="AQ5" s="27">
        <v>0</v>
      </c>
      <c r="AR5" s="27">
        <v>0</v>
      </c>
      <c r="AS5" s="27" t="s">
        <v>61</v>
      </c>
    </row>
    <row r="6" spans="1:45" x14ac:dyDescent="0.55000000000000004">
      <c r="A6" t="s">
        <v>109</v>
      </c>
      <c r="B6">
        <v>169</v>
      </c>
      <c r="C6" t="s">
        <v>138</v>
      </c>
      <c r="D6">
        <v>2011</v>
      </c>
      <c r="E6" t="s">
        <v>107</v>
      </c>
      <c r="F6" s="27" t="s">
        <v>1</v>
      </c>
      <c r="G6" s="27" t="s">
        <v>222</v>
      </c>
      <c r="H6" s="27"/>
      <c r="I6" s="27">
        <v>0.98</v>
      </c>
      <c r="J6" s="27" t="s">
        <v>94</v>
      </c>
      <c r="K6" s="27">
        <v>42</v>
      </c>
      <c r="L6" s="27">
        <v>0.65333333333333332</v>
      </c>
      <c r="M6" s="27">
        <v>4100</v>
      </c>
      <c r="N6" s="27">
        <v>190</v>
      </c>
      <c r="O6" s="27">
        <v>310</v>
      </c>
      <c r="P6" s="27"/>
      <c r="Q6" s="27"/>
      <c r="R6" s="27"/>
      <c r="S6" s="27"/>
      <c r="T6" s="27"/>
      <c r="U6" s="27"/>
      <c r="V6" s="27"/>
      <c r="W6" s="27"/>
      <c r="X6" s="27"/>
      <c r="Y6" s="27" t="s">
        <v>144</v>
      </c>
      <c r="Z6" s="27"/>
      <c r="AA6" s="27" t="s">
        <v>143</v>
      </c>
      <c r="AB6" s="27" t="s">
        <v>137</v>
      </c>
      <c r="AC6" s="27">
        <v>0</v>
      </c>
      <c r="AD6" s="27">
        <v>0</v>
      </c>
      <c r="AE6" s="27">
        <v>0</v>
      </c>
      <c r="AF6" s="27">
        <v>0</v>
      </c>
      <c r="AG6" s="27" t="s">
        <v>17</v>
      </c>
      <c r="AH6" s="27" t="s">
        <v>18</v>
      </c>
      <c r="AI6" s="27" t="s">
        <v>18</v>
      </c>
      <c r="AJ6" s="27" t="s">
        <v>17</v>
      </c>
      <c r="AK6" s="27">
        <v>0</v>
      </c>
      <c r="AL6" s="27">
        <v>1</v>
      </c>
      <c r="AM6" s="27">
        <v>1</v>
      </c>
      <c r="AN6" s="27">
        <v>1</v>
      </c>
      <c r="AO6" s="27">
        <v>0</v>
      </c>
      <c r="AP6" s="27">
        <v>0</v>
      </c>
      <c r="AQ6" s="27">
        <v>0</v>
      </c>
      <c r="AR6" s="27">
        <v>0</v>
      </c>
      <c r="AS6" s="27"/>
    </row>
    <row r="7" spans="1:45" x14ac:dyDescent="0.55000000000000004">
      <c r="A7" t="s">
        <v>109</v>
      </c>
      <c r="B7">
        <v>169</v>
      </c>
      <c r="C7" t="s">
        <v>138</v>
      </c>
      <c r="D7">
        <v>2011</v>
      </c>
      <c r="E7" t="s">
        <v>107</v>
      </c>
      <c r="F7" s="27" t="s">
        <v>2</v>
      </c>
      <c r="G7" s="27" t="s">
        <v>222</v>
      </c>
      <c r="H7" s="27"/>
      <c r="I7" s="27"/>
      <c r="J7" s="27" t="s">
        <v>94</v>
      </c>
      <c r="K7" s="27">
        <v>42</v>
      </c>
      <c r="L7" s="27">
        <v>3.5</v>
      </c>
      <c r="M7" s="27">
        <v>7400</v>
      </c>
      <c r="N7" s="27">
        <v>140</v>
      </c>
      <c r="O7" s="27">
        <v>450</v>
      </c>
      <c r="P7" s="27"/>
      <c r="Q7" s="27"/>
      <c r="R7" s="27"/>
      <c r="S7" s="27"/>
      <c r="T7" s="27"/>
      <c r="U7" s="27"/>
      <c r="V7" s="27"/>
      <c r="W7" s="27"/>
      <c r="X7" s="27"/>
      <c r="Y7" s="27" t="s">
        <v>144</v>
      </c>
      <c r="Z7" s="27"/>
      <c r="AA7" s="27" t="s">
        <v>143</v>
      </c>
      <c r="AB7" s="27" t="s">
        <v>137</v>
      </c>
      <c r="AC7" s="27">
        <v>0</v>
      </c>
      <c r="AD7" s="27">
        <v>0</v>
      </c>
      <c r="AE7" s="27">
        <v>0</v>
      </c>
      <c r="AF7" s="27">
        <v>0</v>
      </c>
      <c r="AG7" s="27" t="s">
        <v>17</v>
      </c>
      <c r="AH7" s="27" t="s">
        <v>18</v>
      </c>
      <c r="AI7" s="27" t="s">
        <v>18</v>
      </c>
      <c r="AJ7" s="27" t="s">
        <v>17</v>
      </c>
      <c r="AK7" s="27">
        <v>0</v>
      </c>
      <c r="AL7" s="27">
        <v>1</v>
      </c>
      <c r="AM7" s="27">
        <v>1</v>
      </c>
      <c r="AN7" s="27">
        <v>1</v>
      </c>
      <c r="AO7" s="27">
        <v>0</v>
      </c>
      <c r="AP7" s="27">
        <v>0</v>
      </c>
      <c r="AQ7" s="27">
        <v>0</v>
      </c>
      <c r="AR7" s="27">
        <v>0</v>
      </c>
      <c r="AS7" s="27"/>
    </row>
    <row r="8" spans="1:45" x14ac:dyDescent="0.55000000000000004">
      <c r="A8" t="s">
        <v>109</v>
      </c>
      <c r="B8">
        <v>169</v>
      </c>
      <c r="C8" t="s">
        <v>138</v>
      </c>
      <c r="D8">
        <v>2011</v>
      </c>
      <c r="E8" t="s">
        <v>147</v>
      </c>
      <c r="F8" s="27" t="s">
        <v>2</v>
      </c>
      <c r="G8" s="27" t="s">
        <v>222</v>
      </c>
      <c r="H8" s="27"/>
      <c r="I8" s="27"/>
      <c r="J8" s="27" t="s">
        <v>94</v>
      </c>
      <c r="K8" s="27">
        <v>39</v>
      </c>
      <c r="L8" s="27">
        <v>22</v>
      </c>
      <c r="M8" s="27">
        <v>3700</v>
      </c>
      <c r="N8" s="27">
        <v>840</v>
      </c>
      <c r="O8" s="27">
        <v>980</v>
      </c>
      <c r="P8" s="27"/>
      <c r="Q8" s="27"/>
      <c r="R8" s="27"/>
      <c r="S8" s="27"/>
      <c r="T8" s="27"/>
      <c r="U8" s="27"/>
      <c r="V8" s="27"/>
      <c r="W8" s="27"/>
      <c r="X8" s="27"/>
      <c r="Y8" s="27" t="s">
        <v>144</v>
      </c>
      <c r="Z8" s="27"/>
      <c r="AA8" s="27" t="s">
        <v>143</v>
      </c>
      <c r="AB8" s="27" t="s">
        <v>137</v>
      </c>
      <c r="AC8" s="27">
        <v>0</v>
      </c>
      <c r="AD8" s="27">
        <v>0</v>
      </c>
      <c r="AE8" s="27">
        <v>0</v>
      </c>
      <c r="AF8" s="27">
        <v>0</v>
      </c>
      <c r="AG8" s="27" t="s">
        <v>17</v>
      </c>
      <c r="AH8" s="27" t="s">
        <v>18</v>
      </c>
      <c r="AI8" s="27" t="s">
        <v>18</v>
      </c>
      <c r="AJ8" s="27" t="s">
        <v>17</v>
      </c>
      <c r="AK8" s="27">
        <v>0</v>
      </c>
      <c r="AL8" s="27">
        <v>1</v>
      </c>
      <c r="AM8" s="27">
        <v>1</v>
      </c>
      <c r="AN8" s="27">
        <v>1</v>
      </c>
      <c r="AO8" s="27">
        <v>0</v>
      </c>
      <c r="AP8" s="27">
        <v>0</v>
      </c>
      <c r="AQ8" s="27">
        <v>0</v>
      </c>
      <c r="AR8" s="27">
        <v>0</v>
      </c>
      <c r="AS8" s="27"/>
    </row>
    <row r="9" spans="1:45" x14ac:dyDescent="0.55000000000000004">
      <c r="A9" t="s">
        <v>109</v>
      </c>
      <c r="B9">
        <v>169</v>
      </c>
      <c r="C9" t="s">
        <v>138</v>
      </c>
      <c r="D9">
        <v>2011</v>
      </c>
      <c r="E9" t="s">
        <v>147</v>
      </c>
      <c r="F9" s="27" t="s">
        <v>1</v>
      </c>
      <c r="G9" s="27" t="s">
        <v>222</v>
      </c>
      <c r="H9" s="27"/>
      <c r="I9" s="27" t="s">
        <v>146</v>
      </c>
      <c r="J9" s="27" t="s">
        <v>94</v>
      </c>
      <c r="K9" s="27">
        <v>39</v>
      </c>
      <c r="L9" s="27">
        <v>18</v>
      </c>
      <c r="M9" s="27">
        <v>1700</v>
      </c>
      <c r="N9" s="27">
        <v>240</v>
      </c>
      <c r="O9" s="27">
        <v>310</v>
      </c>
      <c r="P9" s="27"/>
      <c r="Q9" s="27"/>
      <c r="R9" s="27"/>
      <c r="S9" s="27"/>
      <c r="T9" s="27"/>
      <c r="U9" s="27"/>
      <c r="V9" s="27"/>
      <c r="W9" s="27"/>
      <c r="X9" s="27"/>
      <c r="Y9" s="27" t="s">
        <v>144</v>
      </c>
      <c r="Z9" s="27"/>
      <c r="AA9" s="27" t="s">
        <v>143</v>
      </c>
      <c r="AB9" s="27" t="s">
        <v>137</v>
      </c>
      <c r="AC9" s="27">
        <v>0</v>
      </c>
      <c r="AD9" s="27">
        <v>0</v>
      </c>
      <c r="AE9" s="27">
        <v>0</v>
      </c>
      <c r="AF9" s="27">
        <v>0</v>
      </c>
      <c r="AG9" s="27" t="s">
        <v>17</v>
      </c>
      <c r="AH9" s="27" t="s">
        <v>18</v>
      </c>
      <c r="AI9" s="27" t="s">
        <v>18</v>
      </c>
      <c r="AJ9" s="27" t="s">
        <v>17</v>
      </c>
      <c r="AK9" s="27">
        <v>0</v>
      </c>
      <c r="AL9" s="27">
        <v>1</v>
      </c>
      <c r="AM9" s="27">
        <v>1</v>
      </c>
      <c r="AN9" s="27">
        <v>1</v>
      </c>
      <c r="AO9" s="27">
        <v>0</v>
      </c>
      <c r="AP9" s="27">
        <v>0</v>
      </c>
      <c r="AQ9" s="27">
        <v>0</v>
      </c>
      <c r="AR9" s="27">
        <v>0</v>
      </c>
      <c r="AS9" s="27"/>
    </row>
    <row r="10" spans="1:45" x14ac:dyDescent="0.55000000000000004">
      <c r="A10" t="s">
        <v>109</v>
      </c>
      <c r="B10">
        <v>620</v>
      </c>
      <c r="C10" t="s">
        <v>108</v>
      </c>
      <c r="D10">
        <v>2011</v>
      </c>
      <c r="E10" t="s">
        <v>107</v>
      </c>
      <c r="F10" s="27" t="s">
        <v>1</v>
      </c>
      <c r="G10" s="27" t="s">
        <v>226</v>
      </c>
      <c r="H10" s="27">
        <v>6.3</v>
      </c>
      <c r="I10" s="27"/>
      <c r="J10" s="27" t="s">
        <v>94</v>
      </c>
      <c r="K10" s="27">
        <v>37</v>
      </c>
      <c r="L10" s="27">
        <v>4.2</v>
      </c>
      <c r="M10" s="27">
        <v>56</v>
      </c>
      <c r="N10" s="27">
        <v>18</v>
      </c>
      <c r="O10" s="27">
        <v>20</v>
      </c>
      <c r="P10" s="27"/>
      <c r="Q10" s="27"/>
      <c r="R10" s="27"/>
      <c r="S10" s="27"/>
      <c r="T10" s="27">
        <v>11</v>
      </c>
      <c r="U10" s="27">
        <v>25</v>
      </c>
      <c r="V10" s="27"/>
      <c r="W10" s="27"/>
      <c r="X10" s="27"/>
      <c r="Y10" s="27" t="s">
        <v>106</v>
      </c>
      <c r="Z10" s="27"/>
      <c r="AA10" s="27" t="s">
        <v>105</v>
      </c>
      <c r="AB10" s="27" t="s">
        <v>104</v>
      </c>
      <c r="AC10" s="27">
        <v>0</v>
      </c>
      <c r="AD10" s="27">
        <v>0</v>
      </c>
      <c r="AE10" s="27">
        <v>0</v>
      </c>
      <c r="AF10" s="27">
        <v>0</v>
      </c>
      <c r="AG10" s="27" t="s">
        <v>17</v>
      </c>
      <c r="AH10" s="27" t="s">
        <v>18</v>
      </c>
      <c r="AI10" s="27" t="s">
        <v>18</v>
      </c>
      <c r="AJ10" s="27" t="s">
        <v>17</v>
      </c>
      <c r="AK10" s="27">
        <v>1</v>
      </c>
      <c r="AL10" s="27">
        <v>1</v>
      </c>
      <c r="AM10" s="27">
        <v>1</v>
      </c>
      <c r="AN10" s="27">
        <v>0</v>
      </c>
      <c r="AO10" s="27">
        <v>0</v>
      </c>
      <c r="AP10" s="27">
        <v>0</v>
      </c>
      <c r="AQ10" s="27">
        <v>0</v>
      </c>
      <c r="AR10" s="27">
        <v>0</v>
      </c>
      <c r="AS10" s="27"/>
    </row>
    <row r="11" spans="1:45" x14ac:dyDescent="0.55000000000000004">
      <c r="A11" t="s">
        <v>109</v>
      </c>
      <c r="B11">
        <v>620</v>
      </c>
      <c r="C11" t="s">
        <v>108</v>
      </c>
      <c r="D11">
        <v>2011</v>
      </c>
      <c r="E11" t="s">
        <v>107</v>
      </c>
      <c r="F11" s="27" t="s">
        <v>2</v>
      </c>
      <c r="G11" s="27" t="s">
        <v>226</v>
      </c>
      <c r="H11" s="27">
        <v>0.15</v>
      </c>
      <c r="I11" s="27"/>
      <c r="J11" s="27" t="s">
        <v>94</v>
      </c>
      <c r="K11" s="27">
        <v>37</v>
      </c>
      <c r="L11" s="27">
        <v>1.2</v>
      </c>
      <c r="M11" s="27">
        <v>94</v>
      </c>
      <c r="N11" s="27">
        <v>3.1</v>
      </c>
      <c r="O11" s="27">
        <v>11</v>
      </c>
      <c r="P11" s="27"/>
      <c r="Q11" s="27"/>
      <c r="R11" s="27"/>
      <c r="S11" s="27"/>
      <c r="T11" s="27">
        <v>2.4</v>
      </c>
      <c r="U11" s="27">
        <v>8.1</v>
      </c>
      <c r="V11" s="27"/>
      <c r="W11" s="27"/>
      <c r="X11" s="27"/>
      <c r="Y11" s="27" t="s">
        <v>106</v>
      </c>
      <c r="Z11" s="27"/>
      <c r="AA11" s="27" t="s">
        <v>105</v>
      </c>
      <c r="AB11" s="27" t="s">
        <v>104</v>
      </c>
      <c r="AC11" s="27">
        <v>0</v>
      </c>
      <c r="AD11" s="27">
        <v>0</v>
      </c>
      <c r="AE11" s="27">
        <v>0</v>
      </c>
      <c r="AF11" s="27">
        <v>0</v>
      </c>
      <c r="AG11" s="27" t="s">
        <v>17</v>
      </c>
      <c r="AH11" s="27" t="s">
        <v>18</v>
      </c>
      <c r="AI11" s="27" t="s">
        <v>18</v>
      </c>
      <c r="AJ11" s="27" t="s">
        <v>17</v>
      </c>
      <c r="AK11" s="27">
        <v>1</v>
      </c>
      <c r="AL11" s="27">
        <v>1</v>
      </c>
      <c r="AM11" s="27">
        <v>1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/>
    </row>
    <row r="12" spans="1:45" x14ac:dyDescent="0.55000000000000004">
      <c r="A12" t="s">
        <v>109</v>
      </c>
      <c r="B12">
        <v>516</v>
      </c>
      <c r="C12" t="s">
        <v>116</v>
      </c>
      <c r="D12">
        <v>2012</v>
      </c>
      <c r="E12" t="s">
        <v>107</v>
      </c>
      <c r="F12" s="27" t="s">
        <v>2</v>
      </c>
      <c r="G12" s="27" t="s">
        <v>225</v>
      </c>
      <c r="H12" s="27">
        <v>1</v>
      </c>
      <c r="I12" s="27"/>
      <c r="J12" s="27" t="s">
        <v>94</v>
      </c>
      <c r="K12" s="27">
        <v>34</v>
      </c>
      <c r="L12" s="27">
        <v>8.6999999999999993</v>
      </c>
      <c r="M12" s="27">
        <v>1100</v>
      </c>
      <c r="N12" s="27">
        <v>47</v>
      </c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 t="s">
        <v>115</v>
      </c>
      <c r="Z12" s="27" t="s">
        <v>114</v>
      </c>
      <c r="AA12" s="27" t="s">
        <v>91</v>
      </c>
      <c r="AB12" s="27" t="s">
        <v>104</v>
      </c>
      <c r="AC12" s="27">
        <v>0</v>
      </c>
      <c r="AD12" s="27">
        <v>0</v>
      </c>
      <c r="AE12" s="27">
        <v>0</v>
      </c>
      <c r="AF12" s="27">
        <v>0</v>
      </c>
      <c r="AG12" s="27" t="s">
        <v>17</v>
      </c>
      <c r="AH12" s="27" t="s">
        <v>18</v>
      </c>
      <c r="AI12" s="27" t="s">
        <v>18</v>
      </c>
      <c r="AJ12" s="27" t="s">
        <v>18</v>
      </c>
      <c r="AK12" s="27">
        <v>0</v>
      </c>
      <c r="AL12" s="27">
        <v>1</v>
      </c>
      <c r="AM12" s="27">
        <v>1</v>
      </c>
      <c r="AN12" s="27">
        <v>1</v>
      </c>
      <c r="AO12" s="27">
        <v>0</v>
      </c>
      <c r="AP12" s="27">
        <v>0</v>
      </c>
      <c r="AQ12" s="27">
        <v>0</v>
      </c>
      <c r="AR12" s="27">
        <v>0</v>
      </c>
      <c r="AS12" s="27"/>
    </row>
    <row r="13" spans="1:45" x14ac:dyDescent="0.55000000000000004">
      <c r="A13" t="s">
        <v>109</v>
      </c>
      <c r="B13">
        <v>516</v>
      </c>
      <c r="C13" t="s">
        <v>116</v>
      </c>
      <c r="D13">
        <v>2012</v>
      </c>
      <c r="E13" t="s">
        <v>107</v>
      </c>
      <c r="F13" s="27" t="s">
        <v>1</v>
      </c>
      <c r="G13" s="27" t="s">
        <v>225</v>
      </c>
      <c r="H13" s="27">
        <v>1</v>
      </c>
      <c r="I13" s="27"/>
      <c r="J13" s="27" t="s">
        <v>94</v>
      </c>
      <c r="K13" s="27">
        <v>34</v>
      </c>
      <c r="L13" s="27">
        <v>6.5</v>
      </c>
      <c r="M13" s="27">
        <v>420</v>
      </c>
      <c r="N13" s="27">
        <v>44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 t="s">
        <v>115</v>
      </c>
      <c r="Z13" s="27" t="s">
        <v>114</v>
      </c>
      <c r="AA13" s="27" t="s">
        <v>91</v>
      </c>
      <c r="AB13" s="27" t="s">
        <v>104</v>
      </c>
      <c r="AC13" s="27">
        <v>0</v>
      </c>
      <c r="AD13" s="27">
        <v>0</v>
      </c>
      <c r="AE13" s="27">
        <v>0</v>
      </c>
      <c r="AF13" s="27">
        <v>0</v>
      </c>
      <c r="AG13" s="27" t="s">
        <v>17</v>
      </c>
      <c r="AH13" s="27" t="s">
        <v>18</v>
      </c>
      <c r="AI13" s="27" t="s">
        <v>18</v>
      </c>
      <c r="AJ13" s="27" t="s">
        <v>18</v>
      </c>
      <c r="AK13" s="27">
        <v>0</v>
      </c>
      <c r="AL13" s="27">
        <v>1</v>
      </c>
      <c r="AM13" s="27">
        <v>1</v>
      </c>
      <c r="AN13" s="27">
        <v>1</v>
      </c>
      <c r="AO13" s="27">
        <v>0</v>
      </c>
      <c r="AP13" s="27">
        <v>0</v>
      </c>
      <c r="AQ13" s="27">
        <v>0</v>
      </c>
      <c r="AR13" s="27">
        <v>0</v>
      </c>
      <c r="AS13" s="27"/>
    </row>
    <row r="14" spans="1:45" x14ac:dyDescent="0.55000000000000004">
      <c r="A14" t="s">
        <v>109</v>
      </c>
      <c r="B14">
        <v>399</v>
      </c>
      <c r="C14" t="s">
        <v>113</v>
      </c>
      <c r="D14">
        <v>2013</v>
      </c>
      <c r="E14" t="s">
        <v>107</v>
      </c>
      <c r="F14" s="27" t="s">
        <v>1</v>
      </c>
      <c r="G14" s="27" t="s">
        <v>225</v>
      </c>
      <c r="H14" s="27"/>
      <c r="I14" s="27">
        <v>0.6</v>
      </c>
      <c r="J14" s="27" t="s">
        <v>94</v>
      </c>
      <c r="K14" s="27">
        <v>29</v>
      </c>
      <c r="L14" s="27">
        <v>6.1</v>
      </c>
      <c r="M14" s="27">
        <v>676</v>
      </c>
      <c r="N14" s="27">
        <v>39.200000000000003</v>
      </c>
      <c r="O14" s="27">
        <v>114</v>
      </c>
      <c r="P14" s="27">
        <v>173</v>
      </c>
      <c r="Q14" s="27"/>
      <c r="R14" s="27"/>
      <c r="S14" s="27">
        <v>12.6</v>
      </c>
      <c r="T14" s="27"/>
      <c r="U14" s="27"/>
      <c r="V14" s="27">
        <v>343</v>
      </c>
      <c r="W14" s="27"/>
      <c r="X14" s="27"/>
      <c r="Y14" s="27" t="s">
        <v>112</v>
      </c>
      <c r="Z14" s="27" t="s">
        <v>111</v>
      </c>
      <c r="AA14" s="27" t="s">
        <v>62</v>
      </c>
      <c r="AB14" s="27" t="s">
        <v>110</v>
      </c>
      <c r="AC14" s="27">
        <v>0</v>
      </c>
      <c r="AD14" s="27">
        <v>0</v>
      </c>
      <c r="AE14" s="27">
        <v>0</v>
      </c>
      <c r="AF14" s="27">
        <v>0</v>
      </c>
      <c r="AG14" s="27" t="s">
        <v>17</v>
      </c>
      <c r="AH14" s="27" t="s">
        <v>18</v>
      </c>
      <c r="AI14" s="27" t="s">
        <v>18</v>
      </c>
      <c r="AJ14" s="27" t="s">
        <v>18</v>
      </c>
      <c r="AK14" s="27">
        <v>0</v>
      </c>
      <c r="AL14" s="27">
        <v>1</v>
      </c>
      <c r="AM14" s="27">
        <v>1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/>
    </row>
    <row r="15" spans="1:45" x14ac:dyDescent="0.55000000000000004">
      <c r="A15" t="s">
        <v>109</v>
      </c>
      <c r="B15">
        <v>399</v>
      </c>
      <c r="C15" t="s">
        <v>113</v>
      </c>
      <c r="D15">
        <v>2013</v>
      </c>
      <c r="E15" t="s">
        <v>107</v>
      </c>
      <c r="F15" s="27" t="s">
        <v>2</v>
      </c>
      <c r="G15" s="27" t="s">
        <v>225</v>
      </c>
      <c r="H15" s="27"/>
      <c r="I15" s="27">
        <v>0.6</v>
      </c>
      <c r="J15" s="27" t="s">
        <v>94</v>
      </c>
      <c r="K15" s="27">
        <v>29</v>
      </c>
      <c r="L15" s="27">
        <v>3.3</v>
      </c>
      <c r="M15" s="27">
        <v>1046</v>
      </c>
      <c r="N15" s="27">
        <v>19.899999999999999</v>
      </c>
      <c r="O15" s="27">
        <v>97.1</v>
      </c>
      <c r="P15" s="27">
        <v>217</v>
      </c>
      <c r="Q15" s="27"/>
      <c r="R15" s="27"/>
      <c r="S15" s="27">
        <v>4.0999999999999996</v>
      </c>
      <c r="T15" s="27"/>
      <c r="U15" s="27"/>
      <c r="V15" s="27">
        <v>272</v>
      </c>
      <c r="W15" s="27"/>
      <c r="X15" s="27"/>
      <c r="Y15" s="27" t="s">
        <v>112</v>
      </c>
      <c r="Z15" s="27" t="s">
        <v>111</v>
      </c>
      <c r="AA15" s="27" t="s">
        <v>62</v>
      </c>
      <c r="AB15" s="27" t="s">
        <v>110</v>
      </c>
      <c r="AC15" s="27">
        <v>0</v>
      </c>
      <c r="AD15" s="27">
        <v>0</v>
      </c>
      <c r="AE15" s="27">
        <v>0</v>
      </c>
      <c r="AF15" s="27">
        <v>0</v>
      </c>
      <c r="AG15" s="27" t="s">
        <v>17</v>
      </c>
      <c r="AH15" s="27" t="s">
        <v>18</v>
      </c>
      <c r="AI15" s="27" t="s">
        <v>18</v>
      </c>
      <c r="AJ15" s="27" t="s">
        <v>18</v>
      </c>
      <c r="AK15" s="27">
        <v>0</v>
      </c>
      <c r="AL15" s="27">
        <v>1</v>
      </c>
      <c r="AM15" s="27">
        <v>1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/>
    </row>
    <row r="16" spans="1:45" x14ac:dyDescent="0.55000000000000004">
      <c r="A16" t="s">
        <v>109</v>
      </c>
      <c r="B16">
        <v>143</v>
      </c>
      <c r="C16" t="s">
        <v>152</v>
      </c>
      <c r="D16">
        <v>2013</v>
      </c>
      <c r="E16" t="s">
        <v>145</v>
      </c>
      <c r="F16" s="27" t="s">
        <v>1</v>
      </c>
      <c r="G16" s="27" t="s">
        <v>228</v>
      </c>
      <c r="H16" s="27">
        <v>5</v>
      </c>
      <c r="I16" s="27"/>
      <c r="J16" s="27" t="s">
        <v>94</v>
      </c>
      <c r="K16" s="27">
        <v>27</v>
      </c>
      <c r="L16" s="27">
        <v>3.3333333333333335</v>
      </c>
      <c r="M16" s="27">
        <v>336</v>
      </c>
      <c r="N16" s="27"/>
      <c r="O16" s="27"/>
      <c r="P16" s="27"/>
      <c r="Q16" s="27">
        <v>32</v>
      </c>
      <c r="R16" s="27">
        <v>4.4000000000000004</v>
      </c>
      <c r="S16" s="27"/>
      <c r="T16" s="27"/>
      <c r="U16" s="27"/>
      <c r="V16" s="27"/>
      <c r="W16" s="27"/>
      <c r="X16" s="27"/>
      <c r="Y16" s="27" t="s">
        <v>150</v>
      </c>
      <c r="Z16" s="27" t="s">
        <v>149</v>
      </c>
      <c r="AA16" s="27" t="s">
        <v>91</v>
      </c>
      <c r="AB16" s="27" t="s">
        <v>123</v>
      </c>
      <c r="AC16" s="27">
        <v>0</v>
      </c>
      <c r="AD16" s="27">
        <v>0</v>
      </c>
      <c r="AE16" s="27">
        <v>0</v>
      </c>
      <c r="AF16" s="27">
        <v>0</v>
      </c>
      <c r="AG16" s="27" t="s">
        <v>17</v>
      </c>
      <c r="AH16" s="27" t="s">
        <v>18</v>
      </c>
      <c r="AI16" s="27" t="s">
        <v>18</v>
      </c>
      <c r="AJ16" s="27" t="s">
        <v>17</v>
      </c>
      <c r="AK16" s="27">
        <v>1</v>
      </c>
      <c r="AL16" s="27">
        <v>1</v>
      </c>
      <c r="AM16" s="27">
        <v>1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 t="s">
        <v>153</v>
      </c>
    </row>
    <row r="17" spans="1:45" x14ac:dyDescent="0.55000000000000004">
      <c r="A17" t="s">
        <v>109</v>
      </c>
      <c r="B17">
        <v>143</v>
      </c>
      <c r="C17" t="s">
        <v>152</v>
      </c>
      <c r="D17">
        <v>2013</v>
      </c>
      <c r="E17" t="s">
        <v>145</v>
      </c>
      <c r="F17" s="27" t="s">
        <v>2</v>
      </c>
      <c r="G17" s="27" t="s">
        <v>228</v>
      </c>
      <c r="H17" s="27">
        <v>7</v>
      </c>
      <c r="I17" s="27"/>
      <c r="J17" s="27" t="s">
        <v>94</v>
      </c>
      <c r="K17" s="27">
        <v>24</v>
      </c>
      <c r="L17" s="27">
        <v>4.666666666666667</v>
      </c>
      <c r="M17" s="27">
        <v>98.2</v>
      </c>
      <c r="N17" s="27"/>
      <c r="O17" s="27"/>
      <c r="P17" s="27"/>
      <c r="Q17" s="27">
        <v>14.6</v>
      </c>
      <c r="R17" s="27">
        <v>3.2</v>
      </c>
      <c r="S17" s="27"/>
      <c r="T17" s="27"/>
      <c r="U17" s="27"/>
      <c r="V17" s="27"/>
      <c r="W17" s="27"/>
      <c r="X17" s="27"/>
      <c r="Y17" s="27" t="s">
        <v>150</v>
      </c>
      <c r="Z17" s="27" t="s">
        <v>149</v>
      </c>
      <c r="AA17" s="27" t="s">
        <v>91</v>
      </c>
      <c r="AB17" s="27" t="s">
        <v>123</v>
      </c>
      <c r="AC17" s="27">
        <v>0</v>
      </c>
      <c r="AD17" s="27">
        <v>0</v>
      </c>
      <c r="AE17" s="27">
        <v>0</v>
      </c>
      <c r="AF17" s="27">
        <v>0</v>
      </c>
      <c r="AG17" s="27" t="s">
        <v>17</v>
      </c>
      <c r="AH17" s="27" t="s">
        <v>18</v>
      </c>
      <c r="AI17" s="27" t="s">
        <v>18</v>
      </c>
      <c r="AJ17" s="27" t="s">
        <v>17</v>
      </c>
      <c r="AK17" s="27">
        <v>1</v>
      </c>
      <c r="AL17" s="27">
        <v>1</v>
      </c>
      <c r="AM17" s="27">
        <v>1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/>
    </row>
    <row r="18" spans="1:45" x14ac:dyDescent="0.55000000000000004">
      <c r="A18" t="s">
        <v>109</v>
      </c>
      <c r="B18">
        <v>143</v>
      </c>
      <c r="C18" t="s">
        <v>152</v>
      </c>
      <c r="D18">
        <v>2013</v>
      </c>
      <c r="E18" t="s">
        <v>107</v>
      </c>
      <c r="F18" s="27" t="s">
        <v>1</v>
      </c>
      <c r="G18" s="27" t="s">
        <v>228</v>
      </c>
      <c r="H18" s="27">
        <v>5</v>
      </c>
      <c r="I18" s="27"/>
      <c r="J18" s="27" t="s">
        <v>94</v>
      </c>
      <c r="K18" s="27">
        <v>24</v>
      </c>
      <c r="L18" s="27">
        <v>3.3333333333333335</v>
      </c>
      <c r="M18" s="27">
        <v>894</v>
      </c>
      <c r="N18" s="27"/>
      <c r="O18" s="27"/>
      <c r="P18" s="27"/>
      <c r="Q18" s="27">
        <v>23.7</v>
      </c>
      <c r="R18" s="27">
        <v>4.4000000000000004</v>
      </c>
      <c r="S18" s="27"/>
      <c r="T18" s="27"/>
      <c r="U18" s="27"/>
      <c r="V18" s="27"/>
      <c r="W18" s="27"/>
      <c r="X18" s="27"/>
      <c r="Y18" s="27" t="s">
        <v>150</v>
      </c>
      <c r="Z18" s="27" t="s">
        <v>149</v>
      </c>
      <c r="AA18" s="27" t="s">
        <v>91</v>
      </c>
      <c r="AB18" s="27" t="s">
        <v>123</v>
      </c>
      <c r="AC18" s="27">
        <v>0</v>
      </c>
      <c r="AD18" s="27">
        <v>0</v>
      </c>
      <c r="AE18" s="27">
        <v>0</v>
      </c>
      <c r="AF18" s="27">
        <v>0</v>
      </c>
      <c r="AG18" s="27" t="s">
        <v>17</v>
      </c>
      <c r="AH18" s="27" t="s">
        <v>18</v>
      </c>
      <c r="AI18" s="27" t="s">
        <v>18</v>
      </c>
      <c r="AJ18" s="27" t="s">
        <v>17</v>
      </c>
      <c r="AK18" s="27">
        <v>1</v>
      </c>
      <c r="AL18" s="27">
        <v>1</v>
      </c>
      <c r="AM18" s="27">
        <v>1</v>
      </c>
      <c r="AN18" s="27">
        <v>0</v>
      </c>
      <c r="AO18" s="27">
        <v>0</v>
      </c>
      <c r="AP18" s="27">
        <v>0</v>
      </c>
      <c r="AQ18" s="27">
        <v>0</v>
      </c>
      <c r="AR18" s="27">
        <v>0</v>
      </c>
      <c r="AS18" s="27"/>
    </row>
    <row r="19" spans="1:45" x14ac:dyDescent="0.55000000000000004">
      <c r="A19" t="s">
        <v>109</v>
      </c>
      <c r="B19">
        <v>143</v>
      </c>
      <c r="C19" t="s">
        <v>152</v>
      </c>
      <c r="D19">
        <v>2013</v>
      </c>
      <c r="E19" t="s">
        <v>107</v>
      </c>
      <c r="F19" s="27" t="s">
        <v>2</v>
      </c>
      <c r="G19" s="27" t="s">
        <v>228</v>
      </c>
      <c r="H19" s="27">
        <v>7</v>
      </c>
      <c r="I19" s="27"/>
      <c r="J19" s="27" t="s">
        <v>94</v>
      </c>
      <c r="K19" s="27">
        <v>20</v>
      </c>
      <c r="L19" s="27">
        <v>4.666666666666667</v>
      </c>
      <c r="M19" s="27">
        <v>280</v>
      </c>
      <c r="N19" s="27"/>
      <c r="O19" s="27"/>
      <c r="P19" s="27"/>
      <c r="Q19" s="27">
        <v>26.9</v>
      </c>
      <c r="R19" s="27">
        <v>3.7</v>
      </c>
      <c r="S19" s="27"/>
      <c r="T19" s="27"/>
      <c r="U19" s="27"/>
      <c r="V19" s="27"/>
      <c r="W19" s="27"/>
      <c r="X19" s="27"/>
      <c r="Y19" s="27" t="s">
        <v>150</v>
      </c>
      <c r="Z19" s="27" t="s">
        <v>149</v>
      </c>
      <c r="AA19" s="27" t="s">
        <v>91</v>
      </c>
      <c r="AB19" s="27" t="s">
        <v>123</v>
      </c>
      <c r="AC19" s="27">
        <v>0</v>
      </c>
      <c r="AD19" s="27">
        <v>0</v>
      </c>
      <c r="AE19" s="27">
        <v>0</v>
      </c>
      <c r="AF19" s="27">
        <v>0</v>
      </c>
      <c r="AG19" s="27" t="s">
        <v>17</v>
      </c>
      <c r="AH19" s="27" t="s">
        <v>18</v>
      </c>
      <c r="AI19" s="27" t="s">
        <v>18</v>
      </c>
      <c r="AJ19" s="27" t="s">
        <v>17</v>
      </c>
      <c r="AK19" s="27">
        <v>1</v>
      </c>
      <c r="AL19" s="27">
        <v>1</v>
      </c>
      <c r="AM19" s="27">
        <v>1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/>
    </row>
    <row r="20" spans="1:45" x14ac:dyDescent="0.55000000000000004">
      <c r="A20" t="s">
        <v>25</v>
      </c>
      <c r="C20" t="s">
        <v>49</v>
      </c>
      <c r="D20">
        <v>2015</v>
      </c>
      <c r="E20" t="s">
        <v>55</v>
      </c>
      <c r="F20" s="27" t="s">
        <v>1</v>
      </c>
      <c r="G20" s="27" t="s">
        <v>229</v>
      </c>
      <c r="H20" s="27">
        <v>2.7</v>
      </c>
      <c r="I20" s="27">
        <v>0.89</v>
      </c>
      <c r="J20" s="27" t="s">
        <v>22</v>
      </c>
      <c r="K20" s="27">
        <v>20</v>
      </c>
      <c r="L20" s="27">
        <v>0.59333333333333338</v>
      </c>
      <c r="M20" s="27">
        <v>29</v>
      </c>
      <c r="N20" s="27">
        <v>0.59333333333333338</v>
      </c>
      <c r="O20" s="27">
        <v>14</v>
      </c>
      <c r="P20" s="27"/>
      <c r="Q20" s="27"/>
      <c r="R20" s="27"/>
      <c r="S20" s="27"/>
      <c r="T20" s="27"/>
      <c r="U20" s="27"/>
      <c r="V20" s="27"/>
      <c r="W20" s="27"/>
      <c r="X20" s="27"/>
      <c r="Y20" s="27" t="s">
        <v>47</v>
      </c>
      <c r="Z20" s="27"/>
      <c r="AA20" s="27" t="s">
        <v>46</v>
      </c>
      <c r="AB20" s="27" t="s">
        <v>50</v>
      </c>
      <c r="AC20" s="27">
        <v>0</v>
      </c>
      <c r="AD20" s="27">
        <v>0</v>
      </c>
      <c r="AE20" s="27">
        <v>0</v>
      </c>
      <c r="AF20" s="27">
        <v>0</v>
      </c>
      <c r="AG20" s="27"/>
      <c r="AH20" s="27" t="s">
        <v>17</v>
      </c>
      <c r="AI20" s="27" t="s">
        <v>18</v>
      </c>
      <c r="AJ20" s="27" t="s">
        <v>17</v>
      </c>
      <c r="AK20" s="27">
        <v>1</v>
      </c>
      <c r="AL20" s="27">
        <v>1</v>
      </c>
      <c r="AM20" s="27">
        <v>1</v>
      </c>
      <c r="AN20" s="27">
        <v>1</v>
      </c>
      <c r="AO20" s="27">
        <v>0</v>
      </c>
      <c r="AP20" s="27">
        <v>0</v>
      </c>
      <c r="AQ20" s="27">
        <v>0</v>
      </c>
      <c r="AR20" s="27">
        <v>0</v>
      </c>
      <c r="AS20" s="27"/>
    </row>
    <row r="21" spans="1:45" x14ac:dyDescent="0.55000000000000004">
      <c r="A21" t="s">
        <v>25</v>
      </c>
      <c r="C21" t="s">
        <v>49</v>
      </c>
      <c r="D21">
        <v>2015</v>
      </c>
      <c r="E21" t="s">
        <v>54</v>
      </c>
      <c r="F21" s="27" t="s">
        <v>2</v>
      </c>
      <c r="G21" s="27" t="s">
        <v>229</v>
      </c>
      <c r="H21" s="27">
        <v>1.2</v>
      </c>
      <c r="I21" s="27">
        <v>0.41</v>
      </c>
      <c r="J21" s="27" t="s">
        <v>22</v>
      </c>
      <c r="K21" s="27">
        <v>20</v>
      </c>
      <c r="L21" s="27">
        <v>0.27333333333333332</v>
      </c>
      <c r="M21" s="27">
        <v>140</v>
      </c>
      <c r="N21" s="27">
        <v>0.27333333333333332</v>
      </c>
      <c r="O21" s="27">
        <v>40</v>
      </c>
      <c r="P21" s="27"/>
      <c r="Q21" s="27"/>
      <c r="R21" s="27"/>
      <c r="S21" s="27"/>
      <c r="T21" s="27"/>
      <c r="U21" s="27"/>
      <c r="V21" s="27"/>
      <c r="W21" s="27"/>
      <c r="X21" s="27"/>
      <c r="Y21" s="27" t="s">
        <v>47</v>
      </c>
      <c r="Z21" s="27"/>
      <c r="AA21" s="27" t="s">
        <v>46</v>
      </c>
      <c r="AB21" s="27" t="s">
        <v>50</v>
      </c>
      <c r="AC21" s="27">
        <v>0</v>
      </c>
      <c r="AD21" s="27">
        <v>0</v>
      </c>
      <c r="AE21" s="27">
        <v>0</v>
      </c>
      <c r="AF21" s="27">
        <v>0</v>
      </c>
      <c r="AG21" s="27"/>
      <c r="AH21" s="27" t="s">
        <v>17</v>
      </c>
      <c r="AI21" s="27" t="s">
        <v>18</v>
      </c>
      <c r="AJ21" s="27" t="s">
        <v>17</v>
      </c>
      <c r="AK21" s="27">
        <v>1</v>
      </c>
      <c r="AL21" s="27">
        <v>1</v>
      </c>
      <c r="AM21" s="27">
        <v>1</v>
      </c>
      <c r="AN21" s="27">
        <v>1</v>
      </c>
      <c r="AO21" s="27">
        <v>0</v>
      </c>
      <c r="AP21" s="27">
        <v>0</v>
      </c>
      <c r="AQ21" s="27">
        <v>0</v>
      </c>
      <c r="AR21" s="27">
        <v>0</v>
      </c>
      <c r="AS21" s="27"/>
    </row>
    <row r="22" spans="1:45" x14ac:dyDescent="0.55000000000000004">
      <c r="A22" t="s">
        <v>25</v>
      </c>
      <c r="C22" t="s">
        <v>60</v>
      </c>
      <c r="D22">
        <v>2012</v>
      </c>
      <c r="E22" t="s">
        <v>244</v>
      </c>
      <c r="F22" s="27" t="s">
        <v>1</v>
      </c>
      <c r="G22" s="27" t="s">
        <v>224</v>
      </c>
      <c r="H22" s="27">
        <v>0.16</v>
      </c>
      <c r="I22" s="27"/>
      <c r="J22" s="27" t="s">
        <v>22</v>
      </c>
      <c r="K22" s="27">
        <v>19</v>
      </c>
      <c r="L22" s="27">
        <v>0.10666666666666666</v>
      </c>
      <c r="M22" s="27">
        <v>68</v>
      </c>
      <c r="N22" s="27">
        <v>5.3</v>
      </c>
      <c r="O22" s="27">
        <v>13</v>
      </c>
      <c r="P22" s="27">
        <v>20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 t="s">
        <v>46</v>
      </c>
      <c r="AB22" s="27" t="s">
        <v>59</v>
      </c>
      <c r="AC22" s="27">
        <v>0</v>
      </c>
      <c r="AD22" s="27">
        <v>0</v>
      </c>
      <c r="AE22" s="27">
        <v>0</v>
      </c>
      <c r="AF22" s="27">
        <v>0</v>
      </c>
      <c r="AG22" s="27"/>
      <c r="AH22" s="27" t="s">
        <v>17</v>
      </c>
      <c r="AI22" s="27" t="s">
        <v>18</v>
      </c>
      <c r="AJ22" s="27" t="s">
        <v>17</v>
      </c>
      <c r="AK22" s="27">
        <v>1</v>
      </c>
      <c r="AL22" s="27">
        <v>1</v>
      </c>
      <c r="AM22" s="27">
        <v>1</v>
      </c>
      <c r="AN22" s="27">
        <v>1</v>
      </c>
      <c r="AO22" s="27">
        <v>0</v>
      </c>
      <c r="AP22" s="27">
        <v>1</v>
      </c>
      <c r="AQ22" s="27">
        <v>0</v>
      </c>
      <c r="AR22" s="27">
        <v>0</v>
      </c>
      <c r="AS22" s="27"/>
    </row>
    <row r="23" spans="1:45" x14ac:dyDescent="0.55000000000000004">
      <c r="A23" t="s">
        <v>25</v>
      </c>
      <c r="C23" t="s">
        <v>60</v>
      </c>
      <c r="D23">
        <v>2012</v>
      </c>
      <c r="E23" t="s">
        <v>244</v>
      </c>
      <c r="F23" s="27" t="s">
        <v>1</v>
      </c>
      <c r="G23" s="27" t="s">
        <v>224</v>
      </c>
      <c r="H23" s="27">
        <v>0.16</v>
      </c>
      <c r="I23" s="27"/>
      <c r="J23" s="27" t="s">
        <v>22</v>
      </c>
      <c r="K23" s="27">
        <v>19</v>
      </c>
      <c r="L23" s="27">
        <v>0.10666666666666666</v>
      </c>
      <c r="M23" s="27">
        <v>6.5</v>
      </c>
      <c r="N23" s="27">
        <v>1.3</v>
      </c>
      <c r="O23" s="27">
        <v>2.1</v>
      </c>
      <c r="P23" s="27">
        <v>2.2000000000000002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 t="s">
        <v>62</v>
      </c>
      <c r="AB23" s="27" t="s">
        <v>59</v>
      </c>
      <c r="AC23" s="27">
        <v>0</v>
      </c>
      <c r="AD23" s="27">
        <v>0</v>
      </c>
      <c r="AE23" s="27">
        <v>0</v>
      </c>
      <c r="AF23" s="27">
        <v>0</v>
      </c>
      <c r="AG23" s="27"/>
      <c r="AH23" s="27" t="s">
        <v>17</v>
      </c>
      <c r="AI23" s="27" t="s">
        <v>18</v>
      </c>
      <c r="AJ23" s="27" t="s">
        <v>17</v>
      </c>
      <c r="AK23" s="27">
        <v>1</v>
      </c>
      <c r="AL23" s="27">
        <v>1</v>
      </c>
      <c r="AM23" s="27">
        <v>1</v>
      </c>
      <c r="AN23" s="27">
        <v>1</v>
      </c>
      <c r="AO23" s="27">
        <v>0</v>
      </c>
      <c r="AP23" s="27">
        <v>1</v>
      </c>
      <c r="AQ23" s="27">
        <v>0</v>
      </c>
      <c r="AR23" s="27">
        <v>0</v>
      </c>
      <c r="AS23" s="27"/>
    </row>
    <row r="24" spans="1:45" x14ac:dyDescent="0.55000000000000004">
      <c r="A24" t="s">
        <v>25</v>
      </c>
      <c r="C24" t="s">
        <v>60</v>
      </c>
      <c r="D24">
        <v>2012</v>
      </c>
      <c r="E24" t="s">
        <v>244</v>
      </c>
      <c r="F24" s="27" t="s">
        <v>2</v>
      </c>
      <c r="G24" s="27" t="s">
        <v>224</v>
      </c>
      <c r="H24" s="27">
        <v>0.04</v>
      </c>
      <c r="I24" s="27"/>
      <c r="J24" s="27" t="s">
        <v>22</v>
      </c>
      <c r="K24" s="27">
        <v>19</v>
      </c>
      <c r="L24" s="27">
        <v>2.6666666666666665E-2</v>
      </c>
      <c r="M24" s="27">
        <v>2709</v>
      </c>
      <c r="N24" s="27">
        <v>5.0999999999999996</v>
      </c>
      <c r="O24" s="27">
        <v>264</v>
      </c>
      <c r="P24" s="27">
        <v>812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 t="s">
        <v>46</v>
      </c>
      <c r="AB24" s="27" t="s">
        <v>59</v>
      </c>
      <c r="AC24" s="27">
        <v>0</v>
      </c>
      <c r="AD24" s="27">
        <v>0</v>
      </c>
      <c r="AE24" s="27">
        <v>0</v>
      </c>
      <c r="AF24" s="27">
        <v>0</v>
      </c>
      <c r="AG24" s="27"/>
      <c r="AH24" s="27" t="s">
        <v>17</v>
      </c>
      <c r="AI24" s="27" t="s">
        <v>18</v>
      </c>
      <c r="AJ24" s="27" t="s">
        <v>17</v>
      </c>
      <c r="AK24" s="27">
        <v>1</v>
      </c>
      <c r="AL24" s="27">
        <v>1</v>
      </c>
      <c r="AM24" s="27">
        <v>1</v>
      </c>
      <c r="AN24" s="27">
        <v>1</v>
      </c>
      <c r="AO24" s="27">
        <v>0</v>
      </c>
      <c r="AP24" s="27">
        <v>1</v>
      </c>
      <c r="AQ24" s="27">
        <v>0</v>
      </c>
      <c r="AR24" s="27">
        <v>0</v>
      </c>
      <c r="AS24" s="27"/>
    </row>
    <row r="25" spans="1:45" x14ac:dyDescent="0.55000000000000004">
      <c r="A25" t="s">
        <v>25</v>
      </c>
      <c r="C25" t="s">
        <v>60</v>
      </c>
      <c r="D25">
        <v>2012</v>
      </c>
      <c r="E25" t="s">
        <v>244</v>
      </c>
      <c r="F25" s="27" t="s">
        <v>2</v>
      </c>
      <c r="G25" s="27" t="s">
        <v>224</v>
      </c>
      <c r="H25" s="27">
        <v>0.04</v>
      </c>
      <c r="I25" s="27"/>
      <c r="J25" s="27" t="s">
        <v>22</v>
      </c>
      <c r="K25" s="27">
        <v>19</v>
      </c>
      <c r="L25" s="27">
        <v>2.6666666666666665E-2</v>
      </c>
      <c r="M25" s="27">
        <v>4.5999999999999996</v>
      </c>
      <c r="N25" s="27">
        <v>1.4</v>
      </c>
      <c r="O25" s="27">
        <v>2.1</v>
      </c>
      <c r="P25" s="27">
        <v>2.2999999999999998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 t="s">
        <v>62</v>
      </c>
      <c r="AB25" s="27" t="s">
        <v>59</v>
      </c>
      <c r="AC25" s="27">
        <v>0</v>
      </c>
      <c r="AD25" s="27">
        <v>0</v>
      </c>
      <c r="AE25" s="27">
        <v>0</v>
      </c>
      <c r="AF25" s="27">
        <v>0</v>
      </c>
      <c r="AG25" s="27"/>
      <c r="AH25" s="27" t="s">
        <v>17</v>
      </c>
      <c r="AI25" s="27" t="s">
        <v>18</v>
      </c>
      <c r="AJ25" s="27" t="s">
        <v>17</v>
      </c>
      <c r="AK25" s="27">
        <v>1</v>
      </c>
      <c r="AL25" s="27">
        <v>1</v>
      </c>
      <c r="AM25" s="27">
        <v>1</v>
      </c>
      <c r="AN25" s="27">
        <v>1</v>
      </c>
      <c r="AO25" s="27">
        <v>0</v>
      </c>
      <c r="AP25" s="27">
        <v>1</v>
      </c>
      <c r="AQ25" s="27">
        <v>0</v>
      </c>
      <c r="AR25" s="27">
        <v>0</v>
      </c>
      <c r="AS25" s="27"/>
    </row>
    <row r="26" spans="1:45" x14ac:dyDescent="0.55000000000000004">
      <c r="A26" t="s">
        <v>109</v>
      </c>
      <c r="B26">
        <v>169</v>
      </c>
      <c r="C26" t="s">
        <v>138</v>
      </c>
      <c r="D26">
        <v>2011</v>
      </c>
      <c r="E26" t="s">
        <v>145</v>
      </c>
      <c r="F26" s="27" t="s">
        <v>1</v>
      </c>
      <c r="G26" s="27" t="s">
        <v>222</v>
      </c>
      <c r="H26" s="27"/>
      <c r="I26" s="27">
        <v>0.98</v>
      </c>
      <c r="J26" s="27" t="s">
        <v>94</v>
      </c>
      <c r="K26" s="27">
        <v>19</v>
      </c>
      <c r="L26" s="27">
        <v>0.65333333333333332</v>
      </c>
      <c r="M26" s="27">
        <v>6000</v>
      </c>
      <c r="N26" s="27">
        <v>290</v>
      </c>
      <c r="O26" s="27">
        <v>550</v>
      </c>
      <c r="P26" s="27"/>
      <c r="Q26" s="27"/>
      <c r="R26" s="27"/>
      <c r="S26" s="27"/>
      <c r="T26" s="27"/>
      <c r="U26" s="27"/>
      <c r="V26" s="27"/>
      <c r="W26" s="27"/>
      <c r="X26" s="27"/>
      <c r="Y26" s="27" t="s">
        <v>144</v>
      </c>
      <c r="Z26" s="27"/>
      <c r="AA26" s="27" t="s">
        <v>143</v>
      </c>
      <c r="AB26" s="27" t="s">
        <v>137</v>
      </c>
      <c r="AC26" s="27">
        <v>0</v>
      </c>
      <c r="AD26" s="27">
        <v>0</v>
      </c>
      <c r="AE26" s="27">
        <v>0</v>
      </c>
      <c r="AF26" s="27">
        <v>0</v>
      </c>
      <c r="AG26" s="27" t="s">
        <v>17</v>
      </c>
      <c r="AH26" s="27" t="s">
        <v>18</v>
      </c>
      <c r="AI26" s="27" t="s">
        <v>18</v>
      </c>
      <c r="AJ26" s="27" t="s">
        <v>17</v>
      </c>
      <c r="AK26" s="27">
        <v>0</v>
      </c>
      <c r="AL26" s="27">
        <v>1</v>
      </c>
      <c r="AM26" s="27">
        <v>1</v>
      </c>
      <c r="AN26" s="27">
        <v>1</v>
      </c>
      <c r="AO26" s="27">
        <v>0</v>
      </c>
      <c r="AP26" s="27">
        <v>0</v>
      </c>
      <c r="AQ26" s="27">
        <v>0</v>
      </c>
      <c r="AR26" s="27">
        <v>0</v>
      </c>
      <c r="AS26" s="27"/>
    </row>
    <row r="27" spans="1:45" x14ac:dyDescent="0.55000000000000004">
      <c r="A27" t="s">
        <v>109</v>
      </c>
      <c r="B27">
        <v>169</v>
      </c>
      <c r="C27" t="s">
        <v>138</v>
      </c>
      <c r="D27">
        <v>2011</v>
      </c>
      <c r="E27" t="s">
        <v>145</v>
      </c>
      <c r="F27" s="27" t="s">
        <v>2</v>
      </c>
      <c r="G27" s="27" t="s">
        <v>222</v>
      </c>
      <c r="H27" s="27"/>
      <c r="I27" s="27"/>
      <c r="J27" s="27" t="s">
        <v>94</v>
      </c>
      <c r="K27" s="27">
        <v>19</v>
      </c>
      <c r="L27" s="27">
        <v>20</v>
      </c>
      <c r="M27" s="27">
        <v>1000</v>
      </c>
      <c r="N27" s="27">
        <v>230</v>
      </c>
      <c r="O27" s="27">
        <v>370</v>
      </c>
      <c r="P27" s="27"/>
      <c r="Q27" s="27"/>
      <c r="R27" s="27"/>
      <c r="S27" s="27"/>
      <c r="T27" s="27"/>
      <c r="U27" s="27"/>
      <c r="V27" s="27"/>
      <c r="W27" s="27"/>
      <c r="X27" s="27"/>
      <c r="Y27" s="27" t="s">
        <v>144</v>
      </c>
      <c r="Z27" s="27"/>
      <c r="AA27" s="27" t="s">
        <v>143</v>
      </c>
      <c r="AB27" s="27" t="s">
        <v>137</v>
      </c>
      <c r="AC27" s="27">
        <v>0</v>
      </c>
      <c r="AD27" s="27">
        <v>0</v>
      </c>
      <c r="AE27" s="27">
        <v>0</v>
      </c>
      <c r="AF27" s="27">
        <v>0</v>
      </c>
      <c r="AG27" s="27" t="s">
        <v>17</v>
      </c>
      <c r="AH27" s="27" t="s">
        <v>18</v>
      </c>
      <c r="AI27" s="27" t="s">
        <v>18</v>
      </c>
      <c r="AJ27" s="27" t="s">
        <v>17</v>
      </c>
      <c r="AK27" s="27">
        <v>0</v>
      </c>
      <c r="AL27" s="27">
        <v>1</v>
      </c>
      <c r="AM27" s="27">
        <v>1</v>
      </c>
      <c r="AN27" s="27">
        <v>1</v>
      </c>
      <c r="AO27" s="27">
        <v>0</v>
      </c>
      <c r="AP27" s="27">
        <v>0</v>
      </c>
      <c r="AQ27" s="27">
        <v>0</v>
      </c>
      <c r="AR27" s="27">
        <v>0</v>
      </c>
      <c r="AS27" s="27"/>
    </row>
    <row r="28" spans="1:45" x14ac:dyDescent="0.55000000000000004">
      <c r="A28" t="s">
        <v>109</v>
      </c>
      <c r="B28">
        <v>169</v>
      </c>
      <c r="C28" t="s">
        <v>138</v>
      </c>
      <c r="D28">
        <v>2011</v>
      </c>
      <c r="E28" t="s">
        <v>148</v>
      </c>
      <c r="F28" s="27" t="s">
        <v>2</v>
      </c>
      <c r="G28" s="27" t="s">
        <v>222</v>
      </c>
      <c r="H28" s="27"/>
      <c r="I28" s="27"/>
      <c r="J28" s="27" t="s">
        <v>94</v>
      </c>
      <c r="K28" s="27">
        <v>18</v>
      </c>
      <c r="L28" s="27">
        <v>20</v>
      </c>
      <c r="M28" s="27">
        <v>1500</v>
      </c>
      <c r="N28" s="27">
        <v>97</v>
      </c>
      <c r="O28" s="27">
        <v>260</v>
      </c>
      <c r="P28" s="27"/>
      <c r="Q28" s="27"/>
      <c r="R28" s="27"/>
      <c r="S28" s="27"/>
      <c r="T28" s="27"/>
      <c r="U28" s="27"/>
      <c r="V28" s="27"/>
      <c r="W28" s="27"/>
      <c r="X28" s="27"/>
      <c r="Y28" s="27" t="s">
        <v>144</v>
      </c>
      <c r="Z28" s="27"/>
      <c r="AA28" s="27" t="s">
        <v>143</v>
      </c>
      <c r="AB28" s="27" t="s">
        <v>137</v>
      </c>
      <c r="AC28" s="27">
        <v>0</v>
      </c>
      <c r="AD28" s="27">
        <v>0</v>
      </c>
      <c r="AE28" s="27">
        <v>0</v>
      </c>
      <c r="AF28" s="27">
        <v>0</v>
      </c>
      <c r="AG28" s="27" t="s">
        <v>17</v>
      </c>
      <c r="AH28" s="27" t="s">
        <v>18</v>
      </c>
      <c r="AI28" s="27" t="s">
        <v>18</v>
      </c>
      <c r="AJ28" s="27" t="s">
        <v>17</v>
      </c>
      <c r="AK28" s="27">
        <v>0</v>
      </c>
      <c r="AL28" s="27">
        <v>1</v>
      </c>
      <c r="AM28" s="27">
        <v>1</v>
      </c>
      <c r="AN28" s="27">
        <v>1</v>
      </c>
      <c r="AO28" s="27">
        <v>0</v>
      </c>
      <c r="AP28" s="27">
        <v>0</v>
      </c>
      <c r="AQ28" s="27">
        <v>0</v>
      </c>
      <c r="AR28" s="27">
        <v>0</v>
      </c>
      <c r="AS28" s="27"/>
    </row>
    <row r="29" spans="1:45" x14ac:dyDescent="0.55000000000000004">
      <c r="A29" t="s">
        <v>109</v>
      </c>
      <c r="B29">
        <v>169</v>
      </c>
      <c r="C29" t="s">
        <v>138</v>
      </c>
      <c r="D29">
        <v>2011</v>
      </c>
      <c r="E29" t="s">
        <v>148</v>
      </c>
      <c r="F29" s="27" t="s">
        <v>1</v>
      </c>
      <c r="G29" s="27" t="s">
        <v>222</v>
      </c>
      <c r="H29" s="27"/>
      <c r="I29" s="27">
        <v>0.98</v>
      </c>
      <c r="J29" s="27" t="s">
        <v>94</v>
      </c>
      <c r="K29" s="27">
        <v>18</v>
      </c>
      <c r="L29" s="27">
        <v>0.65333333333333332</v>
      </c>
      <c r="M29" s="27">
        <v>370</v>
      </c>
      <c r="N29" s="27">
        <v>65</v>
      </c>
      <c r="O29" s="27">
        <v>110</v>
      </c>
      <c r="P29" s="27"/>
      <c r="Q29" s="27"/>
      <c r="R29" s="27"/>
      <c r="S29" s="27"/>
      <c r="T29" s="27"/>
      <c r="U29" s="27"/>
      <c r="V29" s="27"/>
      <c r="W29" s="27"/>
      <c r="X29" s="27"/>
      <c r="Y29" s="27" t="s">
        <v>144</v>
      </c>
      <c r="Z29" s="27"/>
      <c r="AA29" s="27" t="s">
        <v>143</v>
      </c>
      <c r="AB29" s="27" t="s">
        <v>137</v>
      </c>
      <c r="AC29" s="27">
        <v>0</v>
      </c>
      <c r="AD29" s="27">
        <v>0</v>
      </c>
      <c r="AE29" s="27">
        <v>0</v>
      </c>
      <c r="AF29" s="27">
        <v>0</v>
      </c>
      <c r="AG29" s="27" t="s">
        <v>17</v>
      </c>
      <c r="AH29" s="27" t="s">
        <v>18</v>
      </c>
      <c r="AI29" s="27" t="s">
        <v>18</v>
      </c>
      <c r="AJ29" s="27" t="s">
        <v>17</v>
      </c>
      <c r="AK29" s="27">
        <v>0</v>
      </c>
      <c r="AL29" s="27">
        <v>1</v>
      </c>
      <c r="AM29" s="27">
        <v>1</v>
      </c>
      <c r="AN29" s="27">
        <v>1</v>
      </c>
      <c r="AO29" s="27">
        <v>0</v>
      </c>
      <c r="AP29" s="27">
        <v>0</v>
      </c>
      <c r="AQ29" s="27">
        <v>0</v>
      </c>
      <c r="AR29" s="27">
        <v>0</v>
      </c>
      <c r="AS29" s="27"/>
    </row>
    <row r="30" spans="1:45" x14ac:dyDescent="0.55000000000000004">
      <c r="A30" t="s">
        <v>109</v>
      </c>
      <c r="B30">
        <v>211</v>
      </c>
      <c r="C30" t="s">
        <v>133</v>
      </c>
      <c r="D30">
        <v>2016</v>
      </c>
      <c r="E30" t="s">
        <v>107</v>
      </c>
      <c r="F30" s="27" t="s">
        <v>2</v>
      </c>
      <c r="G30" s="27" t="s">
        <v>222</v>
      </c>
      <c r="H30" s="27">
        <v>0.52</v>
      </c>
      <c r="I30" s="27">
        <v>0.2</v>
      </c>
      <c r="J30" s="27" t="s">
        <v>94</v>
      </c>
      <c r="K30" s="27">
        <v>16</v>
      </c>
      <c r="L30" s="27">
        <v>5.7</v>
      </c>
      <c r="M30" s="27">
        <v>239</v>
      </c>
      <c r="N30" s="27">
        <v>14.1</v>
      </c>
      <c r="O30" s="27">
        <v>42.4</v>
      </c>
      <c r="P30" s="27"/>
      <c r="Q30" s="27"/>
      <c r="R30" s="27"/>
      <c r="S30" s="27"/>
      <c r="T30" s="27"/>
      <c r="U30" s="27"/>
      <c r="V30" s="27"/>
      <c r="W30" s="27"/>
      <c r="X30" s="27"/>
      <c r="Y30" s="27" t="s">
        <v>132</v>
      </c>
      <c r="Z30" s="27" t="s">
        <v>131</v>
      </c>
      <c r="AA30" s="27" t="s">
        <v>91</v>
      </c>
      <c r="AB30" s="27" t="s">
        <v>38</v>
      </c>
      <c r="AC30" s="27">
        <v>0</v>
      </c>
      <c r="AD30" s="27">
        <v>0</v>
      </c>
      <c r="AE30" s="27">
        <v>0</v>
      </c>
      <c r="AF30" s="27">
        <v>0</v>
      </c>
      <c r="AG30" s="27" t="s">
        <v>17</v>
      </c>
      <c r="AH30" s="27" t="s">
        <v>18</v>
      </c>
      <c r="AI30" s="27" t="s">
        <v>130</v>
      </c>
      <c r="AJ30" s="27" t="s">
        <v>130</v>
      </c>
      <c r="AK30" s="27">
        <v>0</v>
      </c>
      <c r="AL30" s="27">
        <v>1</v>
      </c>
      <c r="AM30" s="27">
        <v>1</v>
      </c>
      <c r="AN30" s="27">
        <v>1</v>
      </c>
      <c r="AO30" s="27">
        <v>0</v>
      </c>
      <c r="AP30" s="27">
        <v>0</v>
      </c>
      <c r="AQ30" s="27">
        <v>0</v>
      </c>
      <c r="AR30" s="27">
        <v>0</v>
      </c>
      <c r="AS30" s="27"/>
    </row>
    <row r="31" spans="1:45" x14ac:dyDescent="0.55000000000000004">
      <c r="A31" t="s">
        <v>109</v>
      </c>
      <c r="B31">
        <v>211</v>
      </c>
      <c r="C31" t="s">
        <v>133</v>
      </c>
      <c r="D31">
        <v>2016</v>
      </c>
      <c r="E31" t="s">
        <v>107</v>
      </c>
      <c r="F31" s="27" t="s">
        <v>2</v>
      </c>
      <c r="G31" s="27" t="s">
        <v>222</v>
      </c>
      <c r="H31" s="27">
        <v>0.52</v>
      </c>
      <c r="I31" s="27">
        <v>0.2</v>
      </c>
      <c r="J31" s="27" t="s">
        <v>94</v>
      </c>
      <c r="K31" s="27">
        <v>16</v>
      </c>
      <c r="L31" s="27">
        <v>3.3</v>
      </c>
      <c r="M31" s="27">
        <v>31.8</v>
      </c>
      <c r="N31" s="27">
        <v>9.1</v>
      </c>
      <c r="O31" s="27">
        <v>10.8</v>
      </c>
      <c r="P31" s="27"/>
      <c r="Q31" s="27"/>
      <c r="R31" s="27"/>
      <c r="S31" s="27"/>
      <c r="T31" s="27"/>
      <c r="U31" s="27"/>
      <c r="V31" s="27"/>
      <c r="W31" s="27"/>
      <c r="X31" s="27"/>
      <c r="Y31" s="27" t="s">
        <v>134</v>
      </c>
      <c r="Z31" s="27"/>
      <c r="AA31" s="27" t="s">
        <v>128</v>
      </c>
      <c r="AB31" s="27" t="s">
        <v>38</v>
      </c>
      <c r="AC31" s="27">
        <v>0</v>
      </c>
      <c r="AD31" s="27">
        <v>0</v>
      </c>
      <c r="AE31" s="27">
        <v>0</v>
      </c>
      <c r="AF31" s="27">
        <v>0</v>
      </c>
      <c r="AG31" s="27" t="s">
        <v>17</v>
      </c>
      <c r="AH31" s="27" t="s">
        <v>18</v>
      </c>
      <c r="AI31" s="27" t="s">
        <v>130</v>
      </c>
      <c r="AJ31" s="27" t="s">
        <v>130</v>
      </c>
      <c r="AK31" s="27">
        <v>0</v>
      </c>
      <c r="AL31" s="27">
        <v>1</v>
      </c>
      <c r="AM31" s="27">
        <v>1</v>
      </c>
      <c r="AN31" s="27">
        <v>1</v>
      </c>
      <c r="AO31" s="27">
        <v>0</v>
      </c>
      <c r="AP31" s="27">
        <v>0</v>
      </c>
      <c r="AQ31" s="27">
        <v>0</v>
      </c>
      <c r="AR31" s="27">
        <v>0</v>
      </c>
      <c r="AS31" s="27"/>
    </row>
    <row r="32" spans="1:45" x14ac:dyDescent="0.55000000000000004">
      <c r="A32" t="s">
        <v>109</v>
      </c>
      <c r="B32">
        <v>211</v>
      </c>
      <c r="C32" t="s">
        <v>133</v>
      </c>
      <c r="D32">
        <v>2016</v>
      </c>
      <c r="E32" t="s">
        <v>107</v>
      </c>
      <c r="F32" s="27" t="s">
        <v>1</v>
      </c>
      <c r="G32" s="27" t="s">
        <v>222</v>
      </c>
      <c r="H32" s="27">
        <v>1.1299999999999999</v>
      </c>
      <c r="I32" s="27">
        <v>0.39</v>
      </c>
      <c r="J32" s="27" t="s">
        <v>94</v>
      </c>
      <c r="K32" s="27">
        <v>13</v>
      </c>
      <c r="L32" s="27">
        <v>0.7533333333333333</v>
      </c>
      <c r="M32" s="27">
        <v>318</v>
      </c>
      <c r="N32" s="27">
        <v>9</v>
      </c>
      <c r="O32" s="27">
        <v>38.6</v>
      </c>
      <c r="P32" s="27"/>
      <c r="Q32" s="27"/>
      <c r="R32" s="27"/>
      <c r="S32" s="27"/>
      <c r="T32" s="27"/>
      <c r="U32" s="27"/>
      <c r="V32" s="27"/>
      <c r="W32" s="27"/>
      <c r="X32" s="27"/>
      <c r="Y32" s="27" t="s">
        <v>132</v>
      </c>
      <c r="Z32" s="27" t="s">
        <v>131</v>
      </c>
      <c r="AA32" s="27" t="s">
        <v>91</v>
      </c>
      <c r="AB32" s="27" t="s">
        <v>38</v>
      </c>
      <c r="AC32" s="27">
        <v>0</v>
      </c>
      <c r="AD32" s="27">
        <v>0</v>
      </c>
      <c r="AE32" s="27">
        <v>0</v>
      </c>
      <c r="AF32" s="27">
        <v>0</v>
      </c>
      <c r="AG32" s="27" t="s">
        <v>17</v>
      </c>
      <c r="AH32" s="27" t="s">
        <v>18</v>
      </c>
      <c r="AI32" s="27" t="s">
        <v>130</v>
      </c>
      <c r="AJ32" s="27" t="s">
        <v>130</v>
      </c>
      <c r="AK32" s="27">
        <v>0</v>
      </c>
      <c r="AL32" s="27">
        <v>1</v>
      </c>
      <c r="AM32" s="27">
        <v>1</v>
      </c>
      <c r="AN32" s="27">
        <v>1</v>
      </c>
      <c r="AO32" s="27">
        <v>0</v>
      </c>
      <c r="AP32" s="27">
        <v>0</v>
      </c>
      <c r="AQ32" s="27">
        <v>0</v>
      </c>
      <c r="AR32" s="27">
        <v>0</v>
      </c>
      <c r="AS32" s="27"/>
    </row>
    <row r="33" spans="1:45" x14ac:dyDescent="0.55000000000000004">
      <c r="A33" t="s">
        <v>109</v>
      </c>
      <c r="B33">
        <v>211</v>
      </c>
      <c r="C33" t="s">
        <v>133</v>
      </c>
      <c r="D33">
        <v>2016</v>
      </c>
      <c r="E33" t="s">
        <v>107</v>
      </c>
      <c r="F33" s="27" t="s">
        <v>1</v>
      </c>
      <c r="G33" s="27" t="s">
        <v>222</v>
      </c>
      <c r="H33" s="27">
        <v>1.1299999999999999</v>
      </c>
      <c r="I33" s="27">
        <v>0.39</v>
      </c>
      <c r="J33" s="27" t="s">
        <v>94</v>
      </c>
      <c r="K33" s="27">
        <v>13</v>
      </c>
      <c r="L33" s="27">
        <v>2.1</v>
      </c>
      <c r="M33" s="27">
        <v>92.7</v>
      </c>
      <c r="N33" s="27">
        <v>8.1999999999999993</v>
      </c>
      <c r="O33" s="27">
        <v>17.7</v>
      </c>
      <c r="P33" s="27"/>
      <c r="Q33" s="27"/>
      <c r="R33" s="27"/>
      <c r="S33" s="27"/>
      <c r="T33" s="27"/>
      <c r="U33" s="27"/>
      <c r="V33" s="27"/>
      <c r="W33" s="27"/>
      <c r="X33" s="27"/>
      <c r="Y33" s="27" t="s">
        <v>134</v>
      </c>
      <c r="Z33" s="27"/>
      <c r="AA33" s="27" t="s">
        <v>128</v>
      </c>
      <c r="AB33" s="27" t="s">
        <v>38</v>
      </c>
      <c r="AC33" s="27">
        <v>0</v>
      </c>
      <c r="AD33" s="27">
        <v>0</v>
      </c>
      <c r="AE33" s="27">
        <v>0</v>
      </c>
      <c r="AF33" s="27">
        <v>0</v>
      </c>
      <c r="AG33" s="27" t="s">
        <v>17</v>
      </c>
      <c r="AH33" s="27" t="s">
        <v>18</v>
      </c>
      <c r="AI33" s="27" t="s">
        <v>130</v>
      </c>
      <c r="AJ33" s="27" t="s">
        <v>130</v>
      </c>
      <c r="AK33" s="27">
        <v>0</v>
      </c>
      <c r="AL33" s="27">
        <v>1</v>
      </c>
      <c r="AM33" s="27">
        <v>1</v>
      </c>
      <c r="AN33" s="27">
        <v>1</v>
      </c>
      <c r="AO33" s="27">
        <v>0</v>
      </c>
      <c r="AP33" s="27">
        <v>0</v>
      </c>
      <c r="AQ33" s="27">
        <v>0</v>
      </c>
      <c r="AR33" s="27">
        <v>0</v>
      </c>
      <c r="AS33" s="27"/>
    </row>
    <row r="34" spans="1:45" x14ac:dyDescent="0.55000000000000004">
      <c r="A34" t="s">
        <v>109</v>
      </c>
      <c r="B34">
        <v>169</v>
      </c>
      <c r="C34" t="s">
        <v>138</v>
      </c>
      <c r="D34">
        <v>2011</v>
      </c>
      <c r="E34" t="s">
        <v>107</v>
      </c>
      <c r="F34" s="27" t="s">
        <v>2</v>
      </c>
      <c r="G34" s="27" t="s">
        <v>222</v>
      </c>
      <c r="H34" s="27"/>
      <c r="I34" s="27"/>
      <c r="J34" s="27" t="s">
        <v>94</v>
      </c>
      <c r="K34" s="27">
        <v>13</v>
      </c>
      <c r="L34" s="27">
        <v>42</v>
      </c>
      <c r="M34" s="27">
        <v>1300</v>
      </c>
      <c r="N34" s="27">
        <v>140</v>
      </c>
      <c r="O34" s="27">
        <v>290</v>
      </c>
      <c r="P34" s="27"/>
      <c r="Q34" s="27"/>
      <c r="R34" s="27"/>
      <c r="S34" s="27"/>
      <c r="T34" s="27"/>
      <c r="U34" s="27"/>
      <c r="V34" s="27"/>
      <c r="W34" s="27"/>
      <c r="X34" s="27"/>
      <c r="Y34" s="27" t="s">
        <v>134</v>
      </c>
      <c r="Z34" s="27"/>
      <c r="AA34" s="27" t="s">
        <v>128</v>
      </c>
      <c r="AB34" s="27" t="s">
        <v>137</v>
      </c>
      <c r="AC34" s="27">
        <v>0</v>
      </c>
      <c r="AD34" s="27">
        <v>0</v>
      </c>
      <c r="AE34" s="27">
        <v>0</v>
      </c>
      <c r="AF34" s="27">
        <v>0</v>
      </c>
      <c r="AG34" s="27" t="s">
        <v>17</v>
      </c>
      <c r="AH34" s="27" t="s">
        <v>18</v>
      </c>
      <c r="AI34" s="27" t="s">
        <v>18</v>
      </c>
      <c r="AJ34" s="27" t="s">
        <v>17</v>
      </c>
      <c r="AK34" s="27">
        <v>0</v>
      </c>
      <c r="AL34" s="27">
        <v>1</v>
      </c>
      <c r="AM34" s="27">
        <v>1</v>
      </c>
      <c r="AN34" s="27">
        <v>1</v>
      </c>
      <c r="AO34" s="27">
        <v>0</v>
      </c>
      <c r="AP34" s="27">
        <v>0</v>
      </c>
      <c r="AQ34" s="27">
        <v>0</v>
      </c>
      <c r="AR34" s="27">
        <v>0</v>
      </c>
      <c r="AS34" s="27"/>
    </row>
    <row r="35" spans="1:45" x14ac:dyDescent="0.55000000000000004">
      <c r="A35" t="s">
        <v>109</v>
      </c>
      <c r="B35">
        <v>169</v>
      </c>
      <c r="C35" t="s">
        <v>138</v>
      </c>
      <c r="D35">
        <v>2011</v>
      </c>
      <c r="E35" t="s">
        <v>107</v>
      </c>
      <c r="F35" s="27" t="s">
        <v>1</v>
      </c>
      <c r="G35" s="27" t="s">
        <v>222</v>
      </c>
      <c r="H35" s="27"/>
      <c r="I35" s="27">
        <v>0.98</v>
      </c>
      <c r="J35" s="27" t="s">
        <v>94</v>
      </c>
      <c r="K35" s="27">
        <v>13</v>
      </c>
      <c r="L35" s="27">
        <v>0.65333333333333332</v>
      </c>
      <c r="M35" s="27">
        <v>4000</v>
      </c>
      <c r="N35" s="27">
        <v>69</v>
      </c>
      <c r="O35" s="27">
        <v>270</v>
      </c>
      <c r="P35" s="27"/>
      <c r="Q35" s="27"/>
      <c r="R35" s="27"/>
      <c r="S35" s="27"/>
      <c r="T35" s="27"/>
      <c r="U35" s="27"/>
      <c r="V35" s="27"/>
      <c r="W35" s="27"/>
      <c r="X35" s="27"/>
      <c r="Y35" s="27" t="s">
        <v>134</v>
      </c>
      <c r="Z35" s="27"/>
      <c r="AA35" s="27" t="s">
        <v>128</v>
      </c>
      <c r="AB35" s="27" t="s">
        <v>137</v>
      </c>
      <c r="AC35" s="27">
        <v>0</v>
      </c>
      <c r="AD35" s="27">
        <v>0</v>
      </c>
      <c r="AE35" s="27">
        <v>0</v>
      </c>
      <c r="AF35" s="27">
        <v>0</v>
      </c>
      <c r="AG35" s="27" t="s">
        <v>17</v>
      </c>
      <c r="AH35" s="27" t="s">
        <v>18</v>
      </c>
      <c r="AI35" s="27" t="s">
        <v>18</v>
      </c>
      <c r="AJ35" s="27" t="s">
        <v>17</v>
      </c>
      <c r="AK35" s="27">
        <v>0</v>
      </c>
      <c r="AL35" s="27">
        <v>1</v>
      </c>
      <c r="AM35" s="27">
        <v>1</v>
      </c>
      <c r="AN35" s="27">
        <v>1</v>
      </c>
      <c r="AO35" s="27">
        <v>0</v>
      </c>
      <c r="AP35" s="27">
        <v>0</v>
      </c>
      <c r="AQ35" s="27">
        <v>0</v>
      </c>
      <c r="AR35" s="27">
        <v>0</v>
      </c>
      <c r="AS35" s="27"/>
    </row>
    <row r="36" spans="1:45" x14ac:dyDescent="0.55000000000000004">
      <c r="A36" t="s">
        <v>25</v>
      </c>
      <c r="C36" t="s">
        <v>49</v>
      </c>
      <c r="D36">
        <v>2015</v>
      </c>
      <c r="E36" t="s">
        <v>53</v>
      </c>
      <c r="F36" s="27" t="s">
        <v>1</v>
      </c>
      <c r="G36" s="27" t="s">
        <v>229</v>
      </c>
      <c r="H36" s="27">
        <v>2.7</v>
      </c>
      <c r="I36" s="27">
        <v>0.89</v>
      </c>
      <c r="J36" s="27" t="s">
        <v>22</v>
      </c>
      <c r="K36" s="27">
        <v>10</v>
      </c>
      <c r="L36" s="27">
        <v>0.59333333333333338</v>
      </c>
      <c r="M36" s="27">
        <v>7.4</v>
      </c>
      <c r="N36" s="27">
        <v>0.59333333333333338</v>
      </c>
      <c r="O36" s="27">
        <v>5.4</v>
      </c>
      <c r="P36" s="27"/>
      <c r="Q36" s="27"/>
      <c r="R36" s="27"/>
      <c r="S36" s="27"/>
      <c r="T36" s="27"/>
      <c r="U36" s="27"/>
      <c r="V36" s="27"/>
      <c r="W36" s="27"/>
      <c r="X36" s="27"/>
      <c r="Y36" s="27" t="s">
        <v>52</v>
      </c>
      <c r="Z36" s="27"/>
      <c r="AA36" s="27" t="s">
        <v>51</v>
      </c>
      <c r="AB36" s="27" t="s">
        <v>50</v>
      </c>
      <c r="AC36" s="27">
        <v>0</v>
      </c>
      <c r="AD36" s="27">
        <v>0</v>
      </c>
      <c r="AE36" s="27">
        <v>0</v>
      </c>
      <c r="AF36" s="27">
        <v>0</v>
      </c>
      <c r="AG36" s="27"/>
      <c r="AH36" s="27" t="s">
        <v>17</v>
      </c>
      <c r="AI36" s="27" t="s">
        <v>18</v>
      </c>
      <c r="AJ36" s="27" t="s">
        <v>17</v>
      </c>
      <c r="AK36" s="27">
        <v>1</v>
      </c>
      <c r="AL36" s="27">
        <v>1</v>
      </c>
      <c r="AM36" s="27">
        <v>1</v>
      </c>
      <c r="AN36" s="27">
        <v>1</v>
      </c>
      <c r="AO36" s="27">
        <v>0</v>
      </c>
      <c r="AP36" s="27">
        <v>0</v>
      </c>
      <c r="AQ36" s="27">
        <v>0</v>
      </c>
      <c r="AR36" s="27">
        <v>0</v>
      </c>
      <c r="AS36" s="27"/>
    </row>
    <row r="37" spans="1:45" x14ac:dyDescent="0.55000000000000004">
      <c r="A37" t="s">
        <v>25</v>
      </c>
      <c r="C37" t="s">
        <v>49</v>
      </c>
      <c r="D37">
        <v>2015</v>
      </c>
      <c r="E37" t="s">
        <v>53</v>
      </c>
      <c r="F37" s="27" t="s">
        <v>2</v>
      </c>
      <c r="G37" s="27" t="s">
        <v>229</v>
      </c>
      <c r="H37" s="27">
        <v>1.2</v>
      </c>
      <c r="I37" s="27">
        <v>0.41</v>
      </c>
      <c r="J37" s="27" t="s">
        <v>22</v>
      </c>
      <c r="K37" s="27">
        <v>10</v>
      </c>
      <c r="L37" s="27">
        <v>0.27333333333333332</v>
      </c>
      <c r="M37" s="27">
        <v>11</v>
      </c>
      <c r="N37" s="27">
        <v>0.27333333333333332</v>
      </c>
      <c r="O37" s="27">
        <v>5.2</v>
      </c>
      <c r="P37" s="27"/>
      <c r="Q37" s="27"/>
      <c r="R37" s="27"/>
      <c r="S37" s="27"/>
      <c r="T37" s="27"/>
      <c r="U37" s="27"/>
      <c r="V37" s="27"/>
      <c r="W37" s="27"/>
      <c r="X37" s="27"/>
      <c r="Y37" s="27" t="s">
        <v>52</v>
      </c>
      <c r="Z37" s="27"/>
      <c r="AA37" s="27" t="s">
        <v>51</v>
      </c>
      <c r="AB37" s="27" t="s">
        <v>50</v>
      </c>
      <c r="AC37" s="27">
        <v>0</v>
      </c>
      <c r="AD37" s="27">
        <v>0</v>
      </c>
      <c r="AE37" s="27">
        <v>0</v>
      </c>
      <c r="AF37" s="27">
        <v>0</v>
      </c>
      <c r="AG37" s="27"/>
      <c r="AH37" s="27" t="s">
        <v>17</v>
      </c>
      <c r="AI37" s="27" t="s">
        <v>18</v>
      </c>
      <c r="AJ37" s="27" t="s">
        <v>17</v>
      </c>
      <c r="AK37" s="27">
        <v>1</v>
      </c>
      <c r="AL37" s="27">
        <v>1</v>
      </c>
      <c r="AM37" s="27">
        <v>1</v>
      </c>
      <c r="AN37" s="27">
        <v>1</v>
      </c>
      <c r="AO37" s="27">
        <v>0</v>
      </c>
      <c r="AP37" s="27">
        <v>0</v>
      </c>
      <c r="AQ37" s="27">
        <v>0</v>
      </c>
      <c r="AR37" s="27">
        <v>0</v>
      </c>
      <c r="AS37" s="27"/>
    </row>
    <row r="38" spans="1:45" x14ac:dyDescent="0.55000000000000004">
      <c r="A38" t="s">
        <v>109</v>
      </c>
      <c r="B38">
        <v>633</v>
      </c>
      <c r="C38" t="s">
        <v>119</v>
      </c>
      <c r="D38">
        <v>2015</v>
      </c>
      <c r="E38" t="s">
        <v>107</v>
      </c>
      <c r="F38" s="27" t="s">
        <v>1</v>
      </c>
      <c r="G38" s="27" t="s">
        <v>220</v>
      </c>
      <c r="H38" s="27">
        <v>1</v>
      </c>
      <c r="I38" s="27"/>
      <c r="J38" s="27" t="s">
        <v>94</v>
      </c>
      <c r="K38" s="27">
        <v>10</v>
      </c>
      <c r="L38" s="27">
        <v>0.66666666666666663</v>
      </c>
      <c r="M38" s="27">
        <v>9.1199999999999992</v>
      </c>
      <c r="N38" s="27">
        <v>2.44</v>
      </c>
      <c r="O38" s="27">
        <v>3.3</v>
      </c>
      <c r="P38" s="27"/>
      <c r="Q38" s="27"/>
      <c r="R38" s="27"/>
      <c r="S38" s="27"/>
      <c r="T38" s="27"/>
      <c r="U38" s="27"/>
      <c r="V38" s="27"/>
      <c r="W38" s="27"/>
      <c r="X38" s="27"/>
      <c r="Y38" s="27" t="s">
        <v>118</v>
      </c>
      <c r="Z38" s="27"/>
      <c r="AA38" s="27" t="s">
        <v>117</v>
      </c>
      <c r="AB38" s="27" t="s">
        <v>38</v>
      </c>
      <c r="AC38" s="27">
        <v>0</v>
      </c>
      <c r="AD38" s="27">
        <v>0</v>
      </c>
      <c r="AE38" s="27">
        <v>0</v>
      </c>
      <c r="AF38" s="27">
        <v>0</v>
      </c>
      <c r="AG38" s="27" t="s">
        <v>17</v>
      </c>
      <c r="AH38" s="27" t="s">
        <v>18</v>
      </c>
      <c r="AI38" s="27" t="s">
        <v>18</v>
      </c>
      <c r="AJ38" s="27" t="s">
        <v>17</v>
      </c>
      <c r="AK38" s="27">
        <v>0</v>
      </c>
      <c r="AL38" s="27">
        <v>1</v>
      </c>
      <c r="AM38" s="27">
        <v>1</v>
      </c>
      <c r="AN38" s="27">
        <v>0</v>
      </c>
      <c r="AO38" s="27">
        <v>0</v>
      </c>
      <c r="AP38" s="27">
        <v>0</v>
      </c>
      <c r="AQ38" s="27">
        <v>0</v>
      </c>
      <c r="AR38" s="27">
        <v>0</v>
      </c>
      <c r="AS38" s="27"/>
    </row>
    <row r="39" spans="1:45" x14ac:dyDescent="0.55000000000000004">
      <c r="A39" t="s">
        <v>109</v>
      </c>
      <c r="B39">
        <v>633</v>
      </c>
      <c r="C39" t="s">
        <v>119</v>
      </c>
      <c r="D39">
        <v>2015</v>
      </c>
      <c r="E39" t="s">
        <v>107</v>
      </c>
      <c r="F39" s="27" t="s">
        <v>2</v>
      </c>
      <c r="G39" s="27" t="s">
        <v>220</v>
      </c>
      <c r="H39" s="27">
        <v>0.5</v>
      </c>
      <c r="I39" s="27"/>
      <c r="J39" s="27" t="s">
        <v>94</v>
      </c>
      <c r="K39" s="27">
        <v>10</v>
      </c>
      <c r="L39" s="27">
        <v>0.33333333333333331</v>
      </c>
      <c r="M39" s="27">
        <v>3.38</v>
      </c>
      <c r="N39" s="27">
        <v>1.48</v>
      </c>
      <c r="O39" s="27">
        <v>1.43</v>
      </c>
      <c r="P39" s="27"/>
      <c r="Q39" s="27"/>
      <c r="R39" s="27"/>
      <c r="S39" s="27"/>
      <c r="T39" s="27"/>
      <c r="U39" s="27"/>
      <c r="V39" s="27"/>
      <c r="W39" s="27"/>
      <c r="X39" s="27"/>
      <c r="Y39" s="27" t="s">
        <v>118</v>
      </c>
      <c r="Z39" s="27"/>
      <c r="AA39" s="27" t="s">
        <v>117</v>
      </c>
      <c r="AB39" s="27" t="s">
        <v>38</v>
      </c>
      <c r="AC39" s="27">
        <v>0</v>
      </c>
      <c r="AD39" s="27">
        <v>0</v>
      </c>
      <c r="AE39" s="27">
        <v>0</v>
      </c>
      <c r="AF39" s="27">
        <v>0</v>
      </c>
      <c r="AG39" s="27" t="s">
        <v>17</v>
      </c>
      <c r="AH39" s="27" t="s">
        <v>18</v>
      </c>
      <c r="AI39" s="27" t="s">
        <v>18</v>
      </c>
      <c r="AJ39" s="27" t="s">
        <v>17</v>
      </c>
      <c r="AK39" s="27">
        <v>0</v>
      </c>
      <c r="AL39" s="27">
        <v>1</v>
      </c>
      <c r="AM39" s="27">
        <v>1</v>
      </c>
      <c r="AN39" s="27">
        <v>0</v>
      </c>
      <c r="AO39" s="27">
        <v>0</v>
      </c>
      <c r="AP39" s="27">
        <v>0</v>
      </c>
      <c r="AQ39" s="27">
        <v>0</v>
      </c>
      <c r="AR39" s="27">
        <v>0</v>
      </c>
      <c r="AS39" s="27"/>
    </row>
    <row r="40" spans="1:45" x14ac:dyDescent="0.55000000000000004">
      <c r="A40" t="s">
        <v>109</v>
      </c>
      <c r="B40">
        <v>211</v>
      </c>
      <c r="C40" t="s">
        <v>133</v>
      </c>
      <c r="D40">
        <v>2016</v>
      </c>
      <c r="E40" t="s">
        <v>107</v>
      </c>
      <c r="F40" s="27" t="s">
        <v>2</v>
      </c>
      <c r="G40" s="27" t="s">
        <v>220</v>
      </c>
      <c r="H40" s="27">
        <v>0.52</v>
      </c>
      <c r="I40" s="27">
        <v>0.2</v>
      </c>
      <c r="J40" s="27" t="s">
        <v>94</v>
      </c>
      <c r="K40" s="27">
        <v>10</v>
      </c>
      <c r="L40" s="27">
        <v>0.34666666666666668</v>
      </c>
      <c r="M40" s="27">
        <v>118</v>
      </c>
      <c r="N40" s="27">
        <v>10.3</v>
      </c>
      <c r="O40" s="27">
        <v>20.7</v>
      </c>
      <c r="P40" s="27"/>
      <c r="Q40" s="27"/>
      <c r="R40" s="27"/>
      <c r="S40" s="27"/>
      <c r="T40" s="27"/>
      <c r="U40" s="27"/>
      <c r="V40" s="27"/>
      <c r="W40" s="27"/>
      <c r="X40" s="27"/>
      <c r="Y40" s="27" t="s">
        <v>135</v>
      </c>
      <c r="Z40" s="27"/>
      <c r="AA40" s="27" t="s">
        <v>117</v>
      </c>
      <c r="AB40" s="27" t="s">
        <v>38</v>
      </c>
      <c r="AC40" s="27">
        <v>0</v>
      </c>
      <c r="AD40" s="27">
        <v>0</v>
      </c>
      <c r="AE40" s="27">
        <v>0</v>
      </c>
      <c r="AF40" s="27">
        <v>0</v>
      </c>
      <c r="AG40" s="27" t="s">
        <v>17</v>
      </c>
      <c r="AH40" s="27" t="s">
        <v>18</v>
      </c>
      <c r="AI40" s="27" t="s">
        <v>130</v>
      </c>
      <c r="AJ40" s="27" t="s">
        <v>130</v>
      </c>
      <c r="AK40" s="27">
        <v>0</v>
      </c>
      <c r="AL40" s="27">
        <v>1</v>
      </c>
      <c r="AM40" s="27">
        <v>1</v>
      </c>
      <c r="AN40" s="27">
        <v>1</v>
      </c>
      <c r="AO40" s="27">
        <v>0</v>
      </c>
      <c r="AP40" s="27">
        <v>0</v>
      </c>
      <c r="AQ40" s="27">
        <v>0</v>
      </c>
      <c r="AR40" s="27">
        <v>0</v>
      </c>
      <c r="AS40" s="27"/>
    </row>
    <row r="41" spans="1:45" x14ac:dyDescent="0.55000000000000004">
      <c r="A41" t="s">
        <v>109</v>
      </c>
      <c r="B41">
        <v>211</v>
      </c>
      <c r="C41" t="s">
        <v>133</v>
      </c>
      <c r="D41">
        <v>2016</v>
      </c>
      <c r="E41" t="s">
        <v>107</v>
      </c>
      <c r="F41" s="27" t="s">
        <v>1</v>
      </c>
      <c r="G41" s="27" t="s">
        <v>220</v>
      </c>
      <c r="H41" s="27">
        <v>1.1299999999999999</v>
      </c>
      <c r="I41" s="27">
        <v>0.39</v>
      </c>
      <c r="J41" s="27" t="s">
        <v>94</v>
      </c>
      <c r="K41" s="27">
        <v>10</v>
      </c>
      <c r="L41" s="27">
        <v>0.7533333333333333</v>
      </c>
      <c r="M41" s="27">
        <v>26.7</v>
      </c>
      <c r="N41" s="27">
        <v>2</v>
      </c>
      <c r="O41" s="27">
        <v>8.9</v>
      </c>
      <c r="P41" s="27"/>
      <c r="Q41" s="27"/>
      <c r="R41" s="27"/>
      <c r="S41" s="27"/>
      <c r="T41" s="27"/>
      <c r="U41" s="27"/>
      <c r="V41" s="27"/>
      <c r="W41" s="27"/>
      <c r="X41" s="27"/>
      <c r="Y41" s="27" t="s">
        <v>135</v>
      </c>
      <c r="Z41" s="27"/>
      <c r="AA41" s="27" t="s">
        <v>117</v>
      </c>
      <c r="AB41" s="27" t="s">
        <v>38</v>
      </c>
      <c r="AC41" s="27">
        <v>0</v>
      </c>
      <c r="AD41" s="27">
        <v>0</v>
      </c>
      <c r="AE41" s="27">
        <v>0</v>
      </c>
      <c r="AF41" s="27">
        <v>0</v>
      </c>
      <c r="AG41" s="27" t="s">
        <v>17</v>
      </c>
      <c r="AH41" s="27" t="s">
        <v>18</v>
      </c>
      <c r="AI41" s="27" t="s">
        <v>130</v>
      </c>
      <c r="AJ41" s="27" t="s">
        <v>130</v>
      </c>
      <c r="AK41" s="27">
        <v>0</v>
      </c>
      <c r="AL41" s="27">
        <v>1</v>
      </c>
      <c r="AM41" s="27">
        <v>1</v>
      </c>
      <c r="AN41" s="27">
        <v>1</v>
      </c>
      <c r="AO41" s="27">
        <v>0</v>
      </c>
      <c r="AP41" s="27">
        <v>0</v>
      </c>
      <c r="AQ41" s="27">
        <v>0</v>
      </c>
      <c r="AR41" s="27">
        <v>0</v>
      </c>
      <c r="AS41" s="27" t="s">
        <v>136</v>
      </c>
    </row>
    <row r="42" spans="1:45" x14ac:dyDescent="0.55000000000000004">
      <c r="A42" t="s">
        <v>109</v>
      </c>
      <c r="B42">
        <v>143</v>
      </c>
      <c r="C42" t="s">
        <v>152</v>
      </c>
      <c r="D42">
        <v>2013</v>
      </c>
      <c r="E42" t="s">
        <v>151</v>
      </c>
      <c r="F42" s="27" t="s">
        <v>1</v>
      </c>
      <c r="G42" s="27" t="s">
        <v>228</v>
      </c>
      <c r="H42" s="27">
        <v>5</v>
      </c>
      <c r="I42" s="27"/>
      <c r="J42" s="27" t="s">
        <v>94</v>
      </c>
      <c r="K42" s="27">
        <v>10</v>
      </c>
      <c r="L42" s="27">
        <v>3.3333333333333335</v>
      </c>
      <c r="M42" s="27">
        <v>58.4</v>
      </c>
      <c r="N42" s="27"/>
      <c r="O42" s="27"/>
      <c r="P42" s="27"/>
      <c r="Q42" s="27">
        <v>11.4</v>
      </c>
      <c r="R42" s="27">
        <v>3.2</v>
      </c>
      <c r="S42" s="27"/>
      <c r="T42" s="27"/>
      <c r="U42" s="27"/>
      <c r="V42" s="27"/>
      <c r="W42" s="27"/>
      <c r="X42" s="27"/>
      <c r="Y42" s="27" t="s">
        <v>150</v>
      </c>
      <c r="Z42" s="27" t="s">
        <v>149</v>
      </c>
      <c r="AA42" s="27" t="s">
        <v>91</v>
      </c>
      <c r="AB42" s="27" t="s">
        <v>123</v>
      </c>
      <c r="AC42" s="27">
        <v>0</v>
      </c>
      <c r="AD42" s="27">
        <v>0</v>
      </c>
      <c r="AE42" s="27">
        <v>0</v>
      </c>
      <c r="AF42" s="27">
        <v>0</v>
      </c>
      <c r="AG42" s="27" t="s">
        <v>17</v>
      </c>
      <c r="AH42" s="27" t="s">
        <v>18</v>
      </c>
      <c r="AI42" s="27" t="s">
        <v>18</v>
      </c>
      <c r="AJ42" s="27" t="s">
        <v>17</v>
      </c>
      <c r="AK42" s="27">
        <v>1</v>
      </c>
      <c r="AL42" s="27">
        <v>1</v>
      </c>
      <c r="AM42" s="27">
        <v>1</v>
      </c>
      <c r="AN42" s="27">
        <v>0</v>
      </c>
      <c r="AO42" s="27">
        <v>0</v>
      </c>
      <c r="AP42" s="27">
        <v>0</v>
      </c>
      <c r="AQ42" s="27">
        <v>0</v>
      </c>
      <c r="AR42" s="27">
        <v>0</v>
      </c>
      <c r="AS42" s="27"/>
    </row>
    <row r="43" spans="1:45" x14ac:dyDescent="0.55000000000000004">
      <c r="A43" t="s">
        <v>109</v>
      </c>
      <c r="B43">
        <v>143</v>
      </c>
      <c r="C43" t="s">
        <v>152</v>
      </c>
      <c r="D43">
        <v>2013</v>
      </c>
      <c r="E43" t="s">
        <v>151</v>
      </c>
      <c r="F43" s="27" t="s">
        <v>2</v>
      </c>
      <c r="G43" s="27" t="s">
        <v>228</v>
      </c>
      <c r="H43" s="27">
        <v>7</v>
      </c>
      <c r="I43" s="27"/>
      <c r="J43" s="27" t="s">
        <v>94</v>
      </c>
      <c r="K43" s="27">
        <v>10</v>
      </c>
      <c r="L43" s="27">
        <v>4.666666666666667</v>
      </c>
      <c r="M43" s="27">
        <v>280</v>
      </c>
      <c r="N43" s="27"/>
      <c r="O43" s="27"/>
      <c r="P43" s="27"/>
      <c r="Q43" s="27">
        <v>15.8</v>
      </c>
      <c r="R43" s="27">
        <v>4.5999999999999996</v>
      </c>
      <c r="S43" s="27"/>
      <c r="T43" s="27"/>
      <c r="U43" s="27"/>
      <c r="V43" s="27"/>
      <c r="W43" s="27"/>
      <c r="X43" s="27"/>
      <c r="Y43" s="27" t="s">
        <v>150</v>
      </c>
      <c r="Z43" s="27" t="s">
        <v>149</v>
      </c>
      <c r="AA43" s="27" t="s">
        <v>91</v>
      </c>
      <c r="AB43" s="27" t="s">
        <v>123</v>
      </c>
      <c r="AC43" s="27">
        <v>0</v>
      </c>
      <c r="AD43" s="27">
        <v>0</v>
      </c>
      <c r="AE43" s="27">
        <v>0</v>
      </c>
      <c r="AF43" s="27">
        <v>0</v>
      </c>
      <c r="AG43" s="27" t="s">
        <v>17</v>
      </c>
      <c r="AH43" s="27" t="s">
        <v>18</v>
      </c>
      <c r="AI43" s="27" t="s">
        <v>18</v>
      </c>
      <c r="AJ43" s="27" t="s">
        <v>17</v>
      </c>
      <c r="AK43" s="27">
        <v>1</v>
      </c>
      <c r="AL43" s="27">
        <v>1</v>
      </c>
      <c r="AM43" s="27">
        <v>1</v>
      </c>
      <c r="AN43" s="27">
        <v>0</v>
      </c>
      <c r="AO43" s="27">
        <v>0</v>
      </c>
      <c r="AP43" s="27">
        <v>0</v>
      </c>
      <c r="AQ43" s="27">
        <v>0</v>
      </c>
      <c r="AR43" s="27">
        <v>0</v>
      </c>
      <c r="AS43" s="27"/>
    </row>
    <row r="44" spans="1:45" x14ac:dyDescent="0.55000000000000004">
      <c r="A44" t="s">
        <v>25</v>
      </c>
      <c r="C44" t="s">
        <v>77</v>
      </c>
      <c r="D44">
        <v>2016</v>
      </c>
      <c r="E44" t="s">
        <v>76</v>
      </c>
      <c r="F44" s="27" t="s">
        <v>1</v>
      </c>
      <c r="G44" s="27" t="s">
        <v>230</v>
      </c>
      <c r="H44" s="27"/>
      <c r="I44" s="27"/>
      <c r="J44" s="27" t="s">
        <v>22</v>
      </c>
      <c r="K44" s="27">
        <v>10</v>
      </c>
      <c r="L44" s="27"/>
      <c r="M44" s="27"/>
      <c r="N44" s="27"/>
      <c r="O44" s="27">
        <v>10.3</v>
      </c>
      <c r="P44" s="27"/>
      <c r="Q44" s="27"/>
      <c r="R44" s="27"/>
      <c r="S44" s="27"/>
      <c r="T44" s="27"/>
      <c r="U44" s="27"/>
      <c r="V44" s="27"/>
      <c r="W44" s="27"/>
      <c r="X44" s="27"/>
      <c r="Y44" s="27" t="s">
        <v>75</v>
      </c>
      <c r="Z44" s="27"/>
      <c r="AA44" s="27" t="s">
        <v>74</v>
      </c>
      <c r="AB44" s="27" t="s">
        <v>73</v>
      </c>
      <c r="AC44" s="27">
        <v>0</v>
      </c>
      <c r="AD44" s="27">
        <v>0</v>
      </c>
      <c r="AE44" s="27">
        <v>0</v>
      </c>
      <c r="AF44" s="27">
        <v>0</v>
      </c>
      <c r="AG44" s="27" t="s">
        <v>72</v>
      </c>
      <c r="AH44" s="27" t="s">
        <v>17</v>
      </c>
      <c r="AI44" s="27" t="s">
        <v>17</v>
      </c>
      <c r="AJ44" s="27" t="s">
        <v>17</v>
      </c>
      <c r="AK44" s="27">
        <v>0</v>
      </c>
      <c r="AL44" s="27">
        <v>1</v>
      </c>
      <c r="AM44" s="27">
        <v>1</v>
      </c>
      <c r="AN44" s="27">
        <v>0</v>
      </c>
      <c r="AO44" s="27">
        <v>0</v>
      </c>
      <c r="AP44" s="27">
        <v>0</v>
      </c>
      <c r="AQ44" s="27">
        <v>0</v>
      </c>
      <c r="AR44" s="27">
        <v>1</v>
      </c>
      <c r="AS44" s="27" t="s">
        <v>71</v>
      </c>
    </row>
    <row r="45" spans="1:45" x14ac:dyDescent="0.55000000000000004">
      <c r="A45" t="s">
        <v>109</v>
      </c>
      <c r="B45">
        <v>169</v>
      </c>
      <c r="C45" t="s">
        <v>138</v>
      </c>
      <c r="D45">
        <v>2011</v>
      </c>
      <c r="E45" t="s">
        <v>107</v>
      </c>
      <c r="F45" s="27" t="s">
        <v>2</v>
      </c>
      <c r="G45" s="27" t="s">
        <v>222</v>
      </c>
      <c r="H45" s="27"/>
      <c r="I45" s="27"/>
      <c r="J45" s="27" t="s">
        <v>94</v>
      </c>
      <c r="K45" s="27">
        <v>7</v>
      </c>
      <c r="L45" s="27">
        <v>110</v>
      </c>
      <c r="M45" s="27">
        <v>930</v>
      </c>
      <c r="N45" s="27">
        <v>310</v>
      </c>
      <c r="O45" s="27">
        <v>420</v>
      </c>
      <c r="P45" s="27"/>
      <c r="Q45" s="27"/>
      <c r="R45" s="27"/>
      <c r="S45" s="27"/>
      <c r="T45" s="27"/>
      <c r="U45" s="27"/>
      <c r="V45" s="27"/>
      <c r="W45" s="27"/>
      <c r="X45" s="27"/>
      <c r="Y45" s="27" t="s">
        <v>140</v>
      </c>
      <c r="Z45" s="27" t="s">
        <v>139</v>
      </c>
      <c r="AA45" s="27" t="s">
        <v>91</v>
      </c>
      <c r="AB45" s="27" t="s">
        <v>137</v>
      </c>
      <c r="AC45" s="27">
        <v>0</v>
      </c>
      <c r="AD45" s="27">
        <v>0</v>
      </c>
      <c r="AE45" s="27">
        <v>0</v>
      </c>
      <c r="AF45" s="27">
        <v>0</v>
      </c>
      <c r="AG45" s="27" t="s">
        <v>17</v>
      </c>
      <c r="AH45" s="27" t="s">
        <v>18</v>
      </c>
      <c r="AI45" s="27" t="s">
        <v>18</v>
      </c>
      <c r="AJ45" s="27" t="s">
        <v>17</v>
      </c>
      <c r="AK45" s="27">
        <v>0</v>
      </c>
      <c r="AL45" s="27">
        <v>1</v>
      </c>
      <c r="AM45" s="27">
        <v>1</v>
      </c>
      <c r="AN45" s="27">
        <v>1</v>
      </c>
      <c r="AO45" s="27">
        <v>0</v>
      </c>
      <c r="AP45" s="27">
        <v>0</v>
      </c>
      <c r="AQ45" s="27">
        <v>0</v>
      </c>
      <c r="AR45" s="27">
        <v>0</v>
      </c>
      <c r="AS45" s="27"/>
    </row>
    <row r="46" spans="1:45" x14ac:dyDescent="0.55000000000000004">
      <c r="A46" t="s">
        <v>109</v>
      </c>
      <c r="B46">
        <v>169</v>
      </c>
      <c r="C46" t="s">
        <v>138</v>
      </c>
      <c r="D46">
        <v>2011</v>
      </c>
      <c r="E46" t="s">
        <v>107</v>
      </c>
      <c r="F46" s="27" t="s">
        <v>1</v>
      </c>
      <c r="G46" s="27" t="s">
        <v>222</v>
      </c>
      <c r="H46" s="27"/>
      <c r="I46" s="27"/>
      <c r="J46" s="27" t="s">
        <v>94</v>
      </c>
      <c r="K46" s="27">
        <v>7</v>
      </c>
      <c r="L46" s="27">
        <v>19</v>
      </c>
      <c r="M46" s="27">
        <v>730</v>
      </c>
      <c r="N46" s="27">
        <v>300</v>
      </c>
      <c r="O46" s="27">
        <v>290</v>
      </c>
      <c r="P46" s="27"/>
      <c r="Q46" s="27"/>
      <c r="R46" s="27"/>
      <c r="S46" s="27"/>
      <c r="T46" s="27"/>
      <c r="U46" s="27"/>
      <c r="V46" s="27"/>
      <c r="W46" s="27"/>
      <c r="X46" s="27"/>
      <c r="Y46" s="27" t="s">
        <v>141</v>
      </c>
      <c r="Z46" s="27"/>
      <c r="AA46" s="27" t="s">
        <v>62</v>
      </c>
      <c r="AB46" s="27" t="s">
        <v>137</v>
      </c>
      <c r="AC46" s="27">
        <v>0</v>
      </c>
      <c r="AD46" s="27">
        <v>0</v>
      </c>
      <c r="AE46" s="27">
        <v>0</v>
      </c>
      <c r="AF46" s="27">
        <v>0</v>
      </c>
      <c r="AG46" s="27" t="s">
        <v>17</v>
      </c>
      <c r="AH46" s="27" t="s">
        <v>18</v>
      </c>
      <c r="AI46" s="27" t="s">
        <v>18</v>
      </c>
      <c r="AJ46" s="27" t="s">
        <v>17</v>
      </c>
      <c r="AK46" s="27">
        <v>0</v>
      </c>
      <c r="AL46" s="27">
        <v>1</v>
      </c>
      <c r="AM46" s="27">
        <v>1</v>
      </c>
      <c r="AN46" s="27">
        <v>1</v>
      </c>
      <c r="AO46" s="27">
        <v>0</v>
      </c>
      <c r="AP46" s="27">
        <v>0</v>
      </c>
      <c r="AQ46" s="27">
        <v>0</v>
      </c>
      <c r="AR46" s="27">
        <v>0</v>
      </c>
      <c r="AS46" s="27"/>
    </row>
    <row r="47" spans="1:45" x14ac:dyDescent="0.55000000000000004">
      <c r="A47" t="s">
        <v>109</v>
      </c>
      <c r="B47">
        <v>169</v>
      </c>
      <c r="C47" t="s">
        <v>138</v>
      </c>
      <c r="D47">
        <v>2011</v>
      </c>
      <c r="E47" t="s">
        <v>107</v>
      </c>
      <c r="F47" s="27" t="s">
        <v>1</v>
      </c>
      <c r="G47" s="27" t="s">
        <v>222</v>
      </c>
      <c r="H47" s="27"/>
      <c r="I47" s="27"/>
      <c r="J47" s="27" t="s">
        <v>94</v>
      </c>
      <c r="K47" s="27">
        <v>6</v>
      </c>
      <c r="L47" s="27">
        <v>27</v>
      </c>
      <c r="M47" s="27">
        <v>1800</v>
      </c>
      <c r="N47" s="27">
        <v>240</v>
      </c>
      <c r="O47" s="27">
        <v>370</v>
      </c>
      <c r="P47" s="27"/>
      <c r="Q47" s="27"/>
      <c r="R47" s="27"/>
      <c r="S47" s="27"/>
      <c r="T47" s="27"/>
      <c r="U47" s="27"/>
      <c r="V47" s="27"/>
      <c r="W47" s="27"/>
      <c r="X47" s="27"/>
      <c r="Y47" s="27" t="s">
        <v>140</v>
      </c>
      <c r="Z47" s="27" t="s">
        <v>139</v>
      </c>
      <c r="AA47" s="27" t="s">
        <v>91</v>
      </c>
      <c r="AB47" s="27" t="s">
        <v>137</v>
      </c>
      <c r="AC47" s="27">
        <v>0</v>
      </c>
      <c r="AD47" s="27">
        <v>0</v>
      </c>
      <c r="AE47" s="27">
        <v>0</v>
      </c>
      <c r="AF47" s="27">
        <v>0</v>
      </c>
      <c r="AG47" s="27" t="s">
        <v>17</v>
      </c>
      <c r="AH47" s="27" t="s">
        <v>18</v>
      </c>
      <c r="AI47" s="27" t="s">
        <v>18</v>
      </c>
      <c r="AJ47" s="27" t="s">
        <v>17</v>
      </c>
      <c r="AK47" s="27">
        <v>0</v>
      </c>
      <c r="AL47" s="27">
        <v>1</v>
      </c>
      <c r="AM47" s="27">
        <v>1</v>
      </c>
      <c r="AN47" s="27">
        <v>1</v>
      </c>
      <c r="AO47" s="27">
        <v>0</v>
      </c>
      <c r="AP47" s="27">
        <v>0</v>
      </c>
      <c r="AQ47" s="27">
        <v>0</v>
      </c>
      <c r="AR47" s="27">
        <v>0</v>
      </c>
      <c r="AS47" s="27"/>
    </row>
    <row r="48" spans="1:45" x14ac:dyDescent="0.55000000000000004">
      <c r="A48" t="s">
        <v>109</v>
      </c>
      <c r="B48">
        <v>169</v>
      </c>
      <c r="C48" t="s">
        <v>138</v>
      </c>
      <c r="D48">
        <v>2011</v>
      </c>
      <c r="E48" t="s">
        <v>107</v>
      </c>
      <c r="F48" s="27" t="s">
        <v>2</v>
      </c>
      <c r="G48" s="27" t="s">
        <v>222</v>
      </c>
      <c r="H48" s="27"/>
      <c r="I48" s="27"/>
      <c r="J48" s="27" t="s">
        <v>94</v>
      </c>
      <c r="K48" s="27">
        <v>6</v>
      </c>
      <c r="L48" s="27">
        <v>47</v>
      </c>
      <c r="M48" s="27">
        <v>1000</v>
      </c>
      <c r="N48" s="27">
        <v>170</v>
      </c>
      <c r="O48" s="27">
        <v>310</v>
      </c>
      <c r="P48" s="27"/>
      <c r="Q48" s="27"/>
      <c r="R48" s="27"/>
      <c r="S48" s="27"/>
      <c r="T48" s="27"/>
      <c r="U48" s="27"/>
      <c r="V48" s="27"/>
      <c r="W48" s="27"/>
      <c r="X48" s="27"/>
      <c r="Y48" s="27" t="s">
        <v>141</v>
      </c>
      <c r="Z48" s="27"/>
      <c r="AA48" s="27" t="s">
        <v>62</v>
      </c>
      <c r="AB48" s="27" t="s">
        <v>137</v>
      </c>
      <c r="AC48" s="27">
        <v>0</v>
      </c>
      <c r="AD48" s="27">
        <v>0</v>
      </c>
      <c r="AE48" s="27">
        <v>0</v>
      </c>
      <c r="AF48" s="27">
        <v>0</v>
      </c>
      <c r="AG48" s="27" t="s">
        <v>17</v>
      </c>
      <c r="AH48" s="27" t="s">
        <v>18</v>
      </c>
      <c r="AI48" s="27" t="s">
        <v>18</v>
      </c>
      <c r="AJ48" s="27" t="s">
        <v>17</v>
      </c>
      <c r="AK48" s="27">
        <v>0</v>
      </c>
      <c r="AL48" s="27">
        <v>1</v>
      </c>
      <c r="AM48" s="27">
        <v>1</v>
      </c>
      <c r="AN48" s="27">
        <v>1</v>
      </c>
      <c r="AO48" s="27">
        <v>0</v>
      </c>
      <c r="AP48" s="27">
        <v>0</v>
      </c>
      <c r="AQ48" s="27">
        <v>0</v>
      </c>
      <c r="AR48" s="27">
        <v>0</v>
      </c>
      <c r="AS48" s="27"/>
    </row>
    <row r="49" spans="1:45" x14ac:dyDescent="0.55000000000000004">
      <c r="A49" t="s">
        <v>109</v>
      </c>
      <c r="B49">
        <v>169</v>
      </c>
      <c r="C49" t="s">
        <v>138</v>
      </c>
      <c r="D49">
        <v>2011</v>
      </c>
      <c r="E49" t="s">
        <v>107</v>
      </c>
      <c r="F49" s="27" t="s">
        <v>2</v>
      </c>
      <c r="G49" s="27" t="s">
        <v>222</v>
      </c>
      <c r="H49" s="27"/>
      <c r="I49" s="27"/>
      <c r="J49" s="27" t="s">
        <v>94</v>
      </c>
      <c r="K49" s="27">
        <v>10</v>
      </c>
      <c r="L49" s="27">
        <v>54</v>
      </c>
      <c r="M49" s="27">
        <v>1700</v>
      </c>
      <c r="N49" s="27">
        <v>160</v>
      </c>
      <c r="O49" s="27">
        <v>330</v>
      </c>
      <c r="P49" s="27"/>
      <c r="Q49" s="27"/>
      <c r="R49" s="27"/>
      <c r="S49" s="27"/>
      <c r="T49" s="27"/>
      <c r="U49" s="27"/>
      <c r="V49" s="27"/>
      <c r="W49" s="27"/>
      <c r="X49" s="27"/>
      <c r="Y49" s="27" t="s">
        <v>142</v>
      </c>
      <c r="Z49" s="27"/>
      <c r="AA49" s="27" t="s">
        <v>51</v>
      </c>
      <c r="AB49" s="27" t="s">
        <v>137</v>
      </c>
      <c r="AC49" s="27">
        <v>0</v>
      </c>
      <c r="AD49" s="27">
        <v>0</v>
      </c>
      <c r="AE49" s="27">
        <v>0</v>
      </c>
      <c r="AF49" s="27">
        <v>0</v>
      </c>
      <c r="AG49" s="27" t="s">
        <v>17</v>
      </c>
      <c r="AH49" s="27" t="s">
        <v>18</v>
      </c>
      <c r="AI49" s="27" t="s">
        <v>18</v>
      </c>
      <c r="AJ49" s="27" t="s">
        <v>17</v>
      </c>
      <c r="AK49" s="27">
        <v>0</v>
      </c>
      <c r="AL49" s="27">
        <v>1</v>
      </c>
      <c r="AM49" s="27">
        <v>1</v>
      </c>
      <c r="AN49" s="27">
        <v>1</v>
      </c>
      <c r="AO49" s="27">
        <v>0</v>
      </c>
      <c r="AP49" s="27">
        <v>0</v>
      </c>
      <c r="AQ49" s="27">
        <v>0</v>
      </c>
      <c r="AR49" s="27">
        <v>0</v>
      </c>
      <c r="AS49" s="27"/>
    </row>
    <row r="50" spans="1:45" x14ac:dyDescent="0.55000000000000004">
      <c r="A50" t="s">
        <v>109</v>
      </c>
      <c r="B50">
        <v>169</v>
      </c>
      <c r="C50" t="s">
        <v>138</v>
      </c>
      <c r="D50">
        <v>2011</v>
      </c>
      <c r="E50" t="s">
        <v>107</v>
      </c>
      <c r="F50" s="27" t="s">
        <v>1</v>
      </c>
      <c r="G50" s="27" t="s">
        <v>222</v>
      </c>
      <c r="H50" s="27"/>
      <c r="I50" s="27"/>
      <c r="J50" s="27" t="s">
        <v>94</v>
      </c>
      <c r="K50" s="27">
        <v>5</v>
      </c>
      <c r="L50" s="27">
        <v>15</v>
      </c>
      <c r="M50" s="27">
        <v>220</v>
      </c>
      <c r="N50" s="27">
        <v>31</v>
      </c>
      <c r="O50" s="27">
        <v>52</v>
      </c>
      <c r="P50" s="27"/>
      <c r="Q50" s="27"/>
      <c r="R50" s="27"/>
      <c r="S50" s="27"/>
      <c r="T50" s="27"/>
      <c r="U50" s="27"/>
      <c r="V50" s="27"/>
      <c r="W50" s="27"/>
      <c r="X50" s="27"/>
      <c r="Y50" s="27" t="s">
        <v>142</v>
      </c>
      <c r="Z50" s="27"/>
      <c r="AA50" s="27" t="s">
        <v>51</v>
      </c>
      <c r="AB50" s="27" t="s">
        <v>137</v>
      </c>
      <c r="AC50" s="27">
        <v>0</v>
      </c>
      <c r="AD50" s="27">
        <v>0</v>
      </c>
      <c r="AE50" s="27">
        <v>0</v>
      </c>
      <c r="AF50" s="27">
        <v>0</v>
      </c>
      <c r="AG50" s="27" t="s">
        <v>17</v>
      </c>
      <c r="AH50" s="27" t="s">
        <v>18</v>
      </c>
      <c r="AI50" s="27" t="s">
        <v>18</v>
      </c>
      <c r="AJ50" s="27" t="s">
        <v>17</v>
      </c>
      <c r="AK50" s="27">
        <v>0</v>
      </c>
      <c r="AL50" s="27">
        <v>1</v>
      </c>
      <c r="AM50" s="27">
        <v>1</v>
      </c>
      <c r="AN50" s="27">
        <v>1</v>
      </c>
      <c r="AO50" s="27">
        <v>0</v>
      </c>
      <c r="AP50" s="27">
        <v>0</v>
      </c>
      <c r="AQ50" s="27">
        <v>0</v>
      </c>
      <c r="AR50" s="27">
        <v>0</v>
      </c>
      <c r="AS50" s="27"/>
    </row>
    <row r="51" spans="1:45" x14ac:dyDescent="0.55000000000000004">
      <c r="A51" t="s">
        <v>109</v>
      </c>
      <c r="B51">
        <v>634</v>
      </c>
      <c r="C51" t="s">
        <v>120</v>
      </c>
      <c r="D51">
        <v>2015</v>
      </c>
      <c r="E51" t="s">
        <v>107</v>
      </c>
      <c r="F51" s="27" t="s">
        <v>1</v>
      </c>
      <c r="G51" s="27" t="s">
        <v>231</v>
      </c>
      <c r="H51" s="27"/>
      <c r="I51" s="27">
        <v>7.01</v>
      </c>
      <c r="J51" s="27" t="s">
        <v>94</v>
      </c>
      <c r="K51" s="27">
        <v>5</v>
      </c>
      <c r="L51" s="27">
        <v>4.6733333333333329</v>
      </c>
      <c r="M51" s="27">
        <v>310</v>
      </c>
      <c r="N51" s="27">
        <v>21</v>
      </c>
      <c r="O51" s="27">
        <v>55.6</v>
      </c>
      <c r="P51" s="27"/>
      <c r="Q51" s="27"/>
      <c r="R51" s="27"/>
      <c r="S51" s="27"/>
      <c r="T51" s="27"/>
      <c r="U51" s="27"/>
      <c r="V51" s="27"/>
      <c r="W51" s="27"/>
      <c r="X51" s="27"/>
      <c r="Y51" s="27" t="s">
        <v>129</v>
      </c>
      <c r="Z51" s="27"/>
      <c r="AA51" s="27" t="s">
        <v>128</v>
      </c>
      <c r="AB51" s="27" t="s">
        <v>27</v>
      </c>
      <c r="AC51" s="27">
        <v>0</v>
      </c>
      <c r="AD51" s="27">
        <v>0</v>
      </c>
      <c r="AE51" s="27">
        <v>0</v>
      </c>
      <c r="AF51" s="27">
        <v>0</v>
      </c>
      <c r="AG51" s="27" t="s">
        <v>17</v>
      </c>
      <c r="AH51" s="27" t="s">
        <v>18</v>
      </c>
      <c r="AI51" s="27" t="s">
        <v>18</v>
      </c>
      <c r="AJ51" s="27" t="s">
        <v>17</v>
      </c>
      <c r="AK51" s="27">
        <v>0</v>
      </c>
      <c r="AL51" s="27">
        <v>1</v>
      </c>
      <c r="AM51" s="27">
        <v>1</v>
      </c>
      <c r="AN51" s="27">
        <v>0</v>
      </c>
      <c r="AO51" s="27">
        <v>0</v>
      </c>
      <c r="AP51" s="27">
        <v>0</v>
      </c>
      <c r="AQ51" s="27">
        <v>0</v>
      </c>
      <c r="AR51" s="27">
        <v>0</v>
      </c>
      <c r="AS51" s="27"/>
    </row>
    <row r="52" spans="1:45" x14ac:dyDescent="0.55000000000000004">
      <c r="A52" t="s">
        <v>109</v>
      </c>
      <c r="B52">
        <v>634</v>
      </c>
      <c r="C52" t="s">
        <v>120</v>
      </c>
      <c r="D52">
        <v>2015</v>
      </c>
      <c r="E52" t="s">
        <v>107</v>
      </c>
      <c r="F52" s="27" t="s">
        <v>1</v>
      </c>
      <c r="G52" s="27" t="s">
        <v>231</v>
      </c>
      <c r="H52" s="27"/>
      <c r="I52" s="27">
        <v>7.01</v>
      </c>
      <c r="J52" s="27" t="s">
        <v>94</v>
      </c>
      <c r="K52" s="27">
        <v>4</v>
      </c>
      <c r="L52" s="27">
        <v>4.6733333333333329</v>
      </c>
      <c r="M52" s="27">
        <v>192</v>
      </c>
      <c r="N52" s="27">
        <v>15.3</v>
      </c>
      <c r="O52" s="27">
        <v>31.8</v>
      </c>
      <c r="P52" s="27"/>
      <c r="Q52" s="27"/>
      <c r="R52" s="27"/>
      <c r="S52" s="27"/>
      <c r="T52" s="27"/>
      <c r="U52" s="27"/>
      <c r="V52" s="27"/>
      <c r="W52" s="27"/>
      <c r="X52" s="27"/>
      <c r="Y52" s="27" t="s">
        <v>127</v>
      </c>
      <c r="Z52" s="27"/>
      <c r="AA52" s="27" t="s">
        <v>126</v>
      </c>
      <c r="AB52" s="27" t="s">
        <v>27</v>
      </c>
      <c r="AC52" s="27">
        <v>0</v>
      </c>
      <c r="AD52" s="27">
        <v>0</v>
      </c>
      <c r="AE52" s="27">
        <v>0</v>
      </c>
      <c r="AF52" s="27">
        <v>0</v>
      </c>
      <c r="AG52" s="27" t="s">
        <v>17</v>
      </c>
      <c r="AH52" s="27" t="s">
        <v>18</v>
      </c>
      <c r="AI52" s="27" t="s">
        <v>18</v>
      </c>
      <c r="AJ52" s="27" t="s">
        <v>17</v>
      </c>
      <c r="AK52" s="27">
        <v>0</v>
      </c>
      <c r="AL52" s="27">
        <v>1</v>
      </c>
      <c r="AM52" s="27">
        <v>1</v>
      </c>
      <c r="AN52" s="27">
        <v>0</v>
      </c>
      <c r="AO52" s="27">
        <v>0</v>
      </c>
      <c r="AP52" s="27">
        <v>0</v>
      </c>
      <c r="AQ52" s="27">
        <v>0</v>
      </c>
      <c r="AR52" s="27">
        <v>0</v>
      </c>
      <c r="AS52" s="27"/>
    </row>
    <row r="53" spans="1:45" x14ac:dyDescent="0.55000000000000004">
      <c r="A53" t="s">
        <v>109</v>
      </c>
      <c r="B53">
        <v>634</v>
      </c>
      <c r="C53" t="s">
        <v>120</v>
      </c>
      <c r="D53">
        <v>2015</v>
      </c>
      <c r="E53" t="s">
        <v>107</v>
      </c>
      <c r="F53" s="27" t="s">
        <v>1</v>
      </c>
      <c r="G53" s="27" t="s">
        <v>231</v>
      </c>
      <c r="H53" s="27"/>
      <c r="I53" s="27">
        <v>7.01</v>
      </c>
      <c r="J53" s="27" t="s">
        <v>94</v>
      </c>
      <c r="K53" s="27">
        <v>10</v>
      </c>
      <c r="L53" s="27">
        <v>4.6733333333333329</v>
      </c>
      <c r="M53" s="27">
        <v>49.5</v>
      </c>
      <c r="N53" s="27">
        <v>14.4</v>
      </c>
      <c r="O53" s="27">
        <v>17.5</v>
      </c>
      <c r="P53" s="27"/>
      <c r="Q53" s="27"/>
      <c r="R53" s="27"/>
      <c r="S53" s="27"/>
      <c r="T53" s="27"/>
      <c r="U53" s="27"/>
      <c r="V53" s="27"/>
      <c r="W53" s="27"/>
      <c r="X53" s="27"/>
      <c r="Y53" s="27" t="s">
        <v>122</v>
      </c>
      <c r="Z53" s="27"/>
      <c r="AA53" s="27" t="s">
        <v>121</v>
      </c>
      <c r="AB53" s="27" t="s">
        <v>27</v>
      </c>
      <c r="AC53" s="27">
        <v>0</v>
      </c>
      <c r="AD53" s="27">
        <v>0</v>
      </c>
      <c r="AE53" s="27">
        <v>0</v>
      </c>
      <c r="AF53" s="27">
        <v>0</v>
      </c>
      <c r="AG53" s="27" t="s">
        <v>17</v>
      </c>
      <c r="AH53" s="27" t="s">
        <v>18</v>
      </c>
      <c r="AI53" s="27" t="s">
        <v>18</v>
      </c>
      <c r="AJ53" s="27" t="s">
        <v>17</v>
      </c>
      <c r="AK53" s="27">
        <v>0</v>
      </c>
      <c r="AL53" s="27">
        <v>1</v>
      </c>
      <c r="AM53" s="27">
        <v>1</v>
      </c>
      <c r="AN53" s="27">
        <v>0</v>
      </c>
      <c r="AO53" s="27">
        <v>0</v>
      </c>
      <c r="AP53" s="27">
        <v>0</v>
      </c>
      <c r="AQ53" s="27">
        <v>0</v>
      </c>
      <c r="AR53" s="27">
        <v>0</v>
      </c>
      <c r="AS53" s="27"/>
    </row>
    <row r="54" spans="1:45" x14ac:dyDescent="0.55000000000000004">
      <c r="A54" t="s">
        <v>109</v>
      </c>
      <c r="B54">
        <v>634</v>
      </c>
      <c r="C54" t="s">
        <v>120</v>
      </c>
      <c r="D54">
        <v>2015</v>
      </c>
      <c r="E54" t="s">
        <v>107</v>
      </c>
      <c r="F54" s="27" t="s">
        <v>1</v>
      </c>
      <c r="G54" s="27" t="s">
        <v>231</v>
      </c>
      <c r="H54" s="27"/>
      <c r="I54" s="27">
        <v>7.01</v>
      </c>
      <c r="J54" s="27" t="s">
        <v>94</v>
      </c>
      <c r="K54" s="27">
        <v>10</v>
      </c>
      <c r="L54" s="27">
        <v>4.6733333333333329</v>
      </c>
      <c r="M54" s="27">
        <v>39.700000000000003</v>
      </c>
      <c r="N54" s="27">
        <v>8.81</v>
      </c>
      <c r="O54" s="27">
        <v>13.9</v>
      </c>
      <c r="P54" s="27"/>
      <c r="Q54" s="27"/>
      <c r="R54" s="27"/>
      <c r="S54" s="27"/>
      <c r="T54" s="27"/>
      <c r="U54" s="27"/>
      <c r="V54" s="27"/>
      <c r="W54" s="27"/>
      <c r="X54" s="27"/>
      <c r="Y54" s="27" t="s">
        <v>124</v>
      </c>
      <c r="Z54" s="27"/>
      <c r="AA54" s="27" t="s">
        <v>46</v>
      </c>
      <c r="AB54" s="27" t="s">
        <v>123</v>
      </c>
      <c r="AC54" s="27">
        <v>0</v>
      </c>
      <c r="AD54" s="27">
        <v>0</v>
      </c>
      <c r="AE54" s="27">
        <v>0</v>
      </c>
      <c r="AF54" s="27">
        <v>0</v>
      </c>
      <c r="AG54" s="27" t="s">
        <v>17</v>
      </c>
      <c r="AH54" s="27" t="s">
        <v>18</v>
      </c>
      <c r="AI54" s="27" t="s">
        <v>18</v>
      </c>
      <c r="AJ54" s="27" t="s">
        <v>17</v>
      </c>
      <c r="AK54" s="27">
        <v>0</v>
      </c>
      <c r="AL54" s="27">
        <v>1</v>
      </c>
      <c r="AM54" s="27">
        <v>1</v>
      </c>
      <c r="AN54" s="27">
        <v>0</v>
      </c>
      <c r="AO54" s="27">
        <v>0</v>
      </c>
      <c r="AP54" s="27">
        <v>0</v>
      </c>
      <c r="AQ54" s="27">
        <v>0</v>
      </c>
      <c r="AR54" s="27">
        <v>0</v>
      </c>
      <c r="AS54" s="27"/>
    </row>
    <row r="55" spans="1:45" x14ac:dyDescent="0.55000000000000004">
      <c r="A55" t="s">
        <v>109</v>
      </c>
      <c r="B55">
        <v>634</v>
      </c>
      <c r="C55" t="s">
        <v>120</v>
      </c>
      <c r="D55">
        <v>2015</v>
      </c>
      <c r="E55" t="s">
        <v>107</v>
      </c>
      <c r="F55" s="27" t="s">
        <v>2</v>
      </c>
      <c r="G55" s="27" t="s">
        <v>231</v>
      </c>
      <c r="H55" s="27"/>
      <c r="I55" s="27">
        <v>0.2</v>
      </c>
      <c r="J55" s="27" t="s">
        <v>94</v>
      </c>
      <c r="K55" s="27">
        <v>10</v>
      </c>
      <c r="L55" s="27">
        <v>1.69</v>
      </c>
      <c r="M55" s="27">
        <v>699</v>
      </c>
      <c r="N55" s="27">
        <v>7.29</v>
      </c>
      <c r="O55" s="27">
        <v>87.3</v>
      </c>
      <c r="P55" s="27"/>
      <c r="Q55" s="27"/>
      <c r="R55" s="27"/>
      <c r="S55" s="27"/>
      <c r="T55" s="27"/>
      <c r="U55" s="27"/>
      <c r="V55" s="27"/>
      <c r="W55" s="27"/>
      <c r="X55" s="27"/>
      <c r="Y55" s="27" t="s">
        <v>129</v>
      </c>
      <c r="Z55" s="27"/>
      <c r="AA55" s="27" t="s">
        <v>128</v>
      </c>
      <c r="AB55" s="27" t="s">
        <v>27</v>
      </c>
      <c r="AC55" s="27">
        <v>0</v>
      </c>
      <c r="AD55" s="27">
        <v>0</v>
      </c>
      <c r="AE55" s="27">
        <v>0</v>
      </c>
      <c r="AF55" s="27">
        <v>0</v>
      </c>
      <c r="AG55" s="27" t="s">
        <v>17</v>
      </c>
      <c r="AH55" s="27" t="s">
        <v>18</v>
      </c>
      <c r="AI55" s="27" t="s">
        <v>18</v>
      </c>
      <c r="AJ55" s="27" t="s">
        <v>17</v>
      </c>
      <c r="AK55" s="27">
        <v>0</v>
      </c>
      <c r="AL55" s="27">
        <v>1</v>
      </c>
      <c r="AM55" s="27">
        <v>1</v>
      </c>
      <c r="AN55" s="27">
        <v>0</v>
      </c>
      <c r="AO55" s="27">
        <v>0</v>
      </c>
      <c r="AP55" s="27">
        <v>0</v>
      </c>
      <c r="AQ55" s="27">
        <v>0</v>
      </c>
      <c r="AR55" s="27">
        <v>0</v>
      </c>
      <c r="AS55" s="27"/>
    </row>
    <row r="56" spans="1:45" x14ac:dyDescent="0.55000000000000004">
      <c r="A56" t="s">
        <v>109</v>
      </c>
      <c r="B56">
        <v>634</v>
      </c>
      <c r="C56" t="s">
        <v>120</v>
      </c>
      <c r="D56">
        <v>2015</v>
      </c>
      <c r="E56" t="s">
        <v>107</v>
      </c>
      <c r="F56" s="27" t="s">
        <v>2</v>
      </c>
      <c r="G56" s="27" t="s">
        <v>231</v>
      </c>
      <c r="H56" s="27"/>
      <c r="I56" s="27">
        <v>0.2</v>
      </c>
      <c r="J56" s="27" t="s">
        <v>94</v>
      </c>
      <c r="K56" s="27">
        <v>10</v>
      </c>
      <c r="L56" s="27">
        <v>2.57</v>
      </c>
      <c r="M56" s="27">
        <v>149</v>
      </c>
      <c r="N56" s="27">
        <v>5.75</v>
      </c>
      <c r="O56" s="27">
        <v>20.100000000000001</v>
      </c>
      <c r="P56" s="27"/>
      <c r="Q56" s="27"/>
      <c r="R56" s="27"/>
      <c r="S56" s="27"/>
      <c r="T56" s="27"/>
      <c r="U56" s="27"/>
      <c r="V56" s="27"/>
      <c r="W56" s="27"/>
      <c r="X56" s="27"/>
      <c r="Y56" s="27" t="s">
        <v>127</v>
      </c>
      <c r="Z56" s="27"/>
      <c r="AA56" s="27" t="s">
        <v>126</v>
      </c>
      <c r="AB56" s="27" t="s">
        <v>27</v>
      </c>
      <c r="AC56" s="27">
        <v>0</v>
      </c>
      <c r="AD56" s="27">
        <v>0</v>
      </c>
      <c r="AE56" s="27">
        <v>0</v>
      </c>
      <c r="AF56" s="27">
        <v>0</v>
      </c>
      <c r="AG56" s="27" t="s">
        <v>17</v>
      </c>
      <c r="AH56" s="27" t="s">
        <v>18</v>
      </c>
      <c r="AI56" s="27" t="s">
        <v>18</v>
      </c>
      <c r="AJ56" s="27" t="s">
        <v>17</v>
      </c>
      <c r="AK56" s="27">
        <v>0</v>
      </c>
      <c r="AL56" s="27">
        <v>1</v>
      </c>
      <c r="AM56" s="27">
        <v>1</v>
      </c>
      <c r="AN56" s="27">
        <v>0</v>
      </c>
      <c r="AO56" s="27">
        <v>0</v>
      </c>
      <c r="AP56" s="27">
        <v>0</v>
      </c>
      <c r="AQ56" s="27">
        <v>0</v>
      </c>
      <c r="AR56" s="27">
        <v>0</v>
      </c>
      <c r="AS56" s="27"/>
    </row>
    <row r="57" spans="1:45" x14ac:dyDescent="0.55000000000000004">
      <c r="A57" t="s">
        <v>109</v>
      </c>
      <c r="B57">
        <v>634</v>
      </c>
      <c r="C57" t="s">
        <v>120</v>
      </c>
      <c r="D57">
        <v>2015</v>
      </c>
      <c r="E57" t="s">
        <v>107</v>
      </c>
      <c r="F57" s="27" t="s">
        <v>2</v>
      </c>
      <c r="G57" s="27" t="s">
        <v>231</v>
      </c>
      <c r="H57" s="27"/>
      <c r="I57" s="27">
        <v>0.2</v>
      </c>
      <c r="J57" s="27" t="s">
        <v>94</v>
      </c>
      <c r="K57" s="27">
        <v>10</v>
      </c>
      <c r="L57" s="27">
        <v>2.12</v>
      </c>
      <c r="M57" s="27">
        <v>7.16</v>
      </c>
      <c r="N57" s="27">
        <v>5.29</v>
      </c>
      <c r="O57" s="27">
        <v>4.93</v>
      </c>
      <c r="P57" s="27"/>
      <c r="Q57" s="27"/>
      <c r="R57" s="27"/>
      <c r="S57" s="27"/>
      <c r="T57" s="27"/>
      <c r="U57" s="27"/>
      <c r="V57" s="27"/>
      <c r="W57" s="27"/>
      <c r="X57" s="27"/>
      <c r="Y57" s="27" t="s">
        <v>124</v>
      </c>
      <c r="Z57" s="27"/>
      <c r="AA57" s="27" t="s">
        <v>46</v>
      </c>
      <c r="AB57" s="27" t="s">
        <v>123</v>
      </c>
      <c r="AC57" s="27">
        <v>0</v>
      </c>
      <c r="AD57" s="27">
        <v>0</v>
      </c>
      <c r="AE57" s="27">
        <v>0</v>
      </c>
      <c r="AF57" s="27">
        <v>0</v>
      </c>
      <c r="AG57" s="27" t="s">
        <v>17</v>
      </c>
      <c r="AH57" s="27" t="s">
        <v>18</v>
      </c>
      <c r="AI57" s="27" t="s">
        <v>18</v>
      </c>
      <c r="AJ57" s="27" t="s">
        <v>17</v>
      </c>
      <c r="AK57" s="27">
        <v>0</v>
      </c>
      <c r="AL57" s="27">
        <v>1</v>
      </c>
      <c r="AM57" s="27">
        <v>1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/>
    </row>
    <row r="58" spans="1:45" x14ac:dyDescent="0.55000000000000004">
      <c r="A58" t="s">
        <v>109</v>
      </c>
      <c r="B58">
        <v>634</v>
      </c>
      <c r="C58" t="s">
        <v>120</v>
      </c>
      <c r="D58">
        <v>2015</v>
      </c>
      <c r="E58" t="s">
        <v>107</v>
      </c>
      <c r="F58" s="27" t="s">
        <v>2</v>
      </c>
      <c r="G58" s="27" t="s">
        <v>231</v>
      </c>
      <c r="H58" s="27"/>
      <c r="I58" s="27">
        <v>0.68</v>
      </c>
      <c r="J58" s="27" t="s">
        <v>94</v>
      </c>
      <c r="K58" s="27"/>
      <c r="L58" s="27">
        <v>0.45333333333333337</v>
      </c>
      <c r="M58" s="27">
        <v>9.67</v>
      </c>
      <c r="N58" s="27">
        <v>2.77</v>
      </c>
      <c r="O58" s="27">
        <v>3.8</v>
      </c>
      <c r="P58" s="27"/>
      <c r="Q58" s="27"/>
      <c r="R58" s="27"/>
      <c r="S58" s="27"/>
      <c r="T58" s="27"/>
      <c r="U58" s="27"/>
      <c r="V58" s="27"/>
      <c r="W58" s="27"/>
      <c r="X58" s="27"/>
      <c r="Y58" s="27" t="s">
        <v>122</v>
      </c>
      <c r="Z58" s="27"/>
      <c r="AA58" s="27" t="s">
        <v>121</v>
      </c>
      <c r="AB58" s="27" t="s">
        <v>27</v>
      </c>
      <c r="AC58" s="27">
        <v>0</v>
      </c>
      <c r="AD58" s="27">
        <v>0</v>
      </c>
      <c r="AE58" s="27">
        <v>0</v>
      </c>
      <c r="AF58" s="27">
        <v>0</v>
      </c>
      <c r="AG58" s="27" t="s">
        <v>17</v>
      </c>
      <c r="AH58" s="27" t="s">
        <v>18</v>
      </c>
      <c r="AI58" s="27" t="s">
        <v>18</v>
      </c>
      <c r="AJ58" s="27" t="s">
        <v>17</v>
      </c>
      <c r="AK58" s="27">
        <v>0</v>
      </c>
      <c r="AL58" s="27">
        <v>1</v>
      </c>
      <c r="AM58" s="27">
        <v>1</v>
      </c>
      <c r="AN58" s="27">
        <v>0</v>
      </c>
      <c r="AO58" s="27">
        <v>0</v>
      </c>
      <c r="AP58" s="27">
        <v>0</v>
      </c>
      <c r="AQ58" s="27">
        <v>0</v>
      </c>
      <c r="AR58" s="27">
        <v>0</v>
      </c>
      <c r="AS58" s="27"/>
    </row>
    <row r="59" spans="1:45" x14ac:dyDescent="0.55000000000000004">
      <c r="A59" t="s">
        <v>25</v>
      </c>
      <c r="C59" t="s">
        <v>49</v>
      </c>
      <c r="D59">
        <v>2015</v>
      </c>
      <c r="E59" t="s">
        <v>48</v>
      </c>
      <c r="F59" s="27" t="s">
        <v>1</v>
      </c>
      <c r="G59" s="27" t="s">
        <v>229</v>
      </c>
      <c r="H59" s="27">
        <v>2.7</v>
      </c>
      <c r="I59" s="27">
        <v>0.89</v>
      </c>
      <c r="J59" s="27" t="s">
        <v>22</v>
      </c>
      <c r="K59" s="27"/>
      <c r="L59" s="27">
        <v>0.59333333333333338</v>
      </c>
      <c r="M59" s="27">
        <v>11</v>
      </c>
      <c r="N59" s="27">
        <v>0.59333333333333338</v>
      </c>
      <c r="O59" s="27">
        <v>9.5</v>
      </c>
      <c r="P59" s="27"/>
      <c r="Q59" s="27"/>
      <c r="R59" s="27"/>
      <c r="S59" s="27"/>
      <c r="T59" s="27"/>
      <c r="U59" s="27"/>
      <c r="V59" s="27"/>
      <c r="W59" s="27"/>
      <c r="X59" s="27"/>
      <c r="Y59" s="27" t="s">
        <v>47</v>
      </c>
      <c r="Z59" s="27"/>
      <c r="AA59" s="27" t="s">
        <v>46</v>
      </c>
      <c r="AB59" s="27" t="s">
        <v>50</v>
      </c>
      <c r="AC59" s="27">
        <v>0</v>
      </c>
      <c r="AD59" s="27">
        <v>0</v>
      </c>
      <c r="AE59" s="27">
        <v>0</v>
      </c>
      <c r="AF59" s="27">
        <v>0</v>
      </c>
      <c r="AG59" s="27"/>
      <c r="AH59" s="27" t="s">
        <v>17</v>
      </c>
      <c r="AI59" s="27" t="s">
        <v>18</v>
      </c>
      <c r="AJ59" s="27" t="s">
        <v>17</v>
      </c>
      <c r="AK59" s="27">
        <v>1</v>
      </c>
      <c r="AL59" s="27">
        <v>1</v>
      </c>
      <c r="AM59" s="27">
        <v>1</v>
      </c>
      <c r="AN59" s="27">
        <v>1</v>
      </c>
      <c r="AO59" s="27">
        <v>0</v>
      </c>
      <c r="AP59" s="27">
        <v>0</v>
      </c>
      <c r="AQ59" s="27">
        <v>0</v>
      </c>
      <c r="AR59" s="27">
        <v>0</v>
      </c>
      <c r="AS59" s="27"/>
    </row>
    <row r="60" spans="1:45" x14ac:dyDescent="0.55000000000000004">
      <c r="A60" t="s">
        <v>25</v>
      </c>
      <c r="C60" t="s">
        <v>49</v>
      </c>
      <c r="D60">
        <v>2015</v>
      </c>
      <c r="E60" t="s">
        <v>48</v>
      </c>
      <c r="F60" s="27" t="s">
        <v>2</v>
      </c>
      <c r="G60" s="27" t="s">
        <v>229</v>
      </c>
      <c r="H60" s="27">
        <v>1.2</v>
      </c>
      <c r="I60" s="27">
        <v>0.41</v>
      </c>
      <c r="J60" s="27" t="s">
        <v>22</v>
      </c>
      <c r="K60" s="27"/>
      <c r="L60" s="27">
        <v>0.27333333333333332</v>
      </c>
      <c r="M60" s="27">
        <v>0.27333333333333332</v>
      </c>
      <c r="N60" s="27">
        <v>0.27333333333333332</v>
      </c>
      <c r="O60" s="27">
        <v>0.27333333333333332</v>
      </c>
      <c r="P60" s="27"/>
      <c r="Q60" s="27"/>
      <c r="R60" s="27"/>
      <c r="S60" s="27"/>
      <c r="T60" s="27"/>
      <c r="U60" s="27"/>
      <c r="V60" s="27"/>
      <c r="W60" s="27"/>
      <c r="X60" s="27"/>
      <c r="Y60" s="27" t="s">
        <v>47</v>
      </c>
      <c r="Z60" s="27"/>
      <c r="AA60" s="27" t="s">
        <v>46</v>
      </c>
      <c r="AB60" s="27"/>
      <c r="AC60" s="27">
        <v>0</v>
      </c>
      <c r="AD60" s="27">
        <v>0</v>
      </c>
      <c r="AE60" s="27">
        <v>0</v>
      </c>
      <c r="AF60" s="27">
        <v>0</v>
      </c>
      <c r="AG60" s="27"/>
      <c r="AH60" s="27" t="s">
        <v>17</v>
      </c>
      <c r="AI60" s="27" t="s">
        <v>18</v>
      </c>
      <c r="AJ60" s="27" t="s">
        <v>17</v>
      </c>
      <c r="AK60" s="27">
        <v>1</v>
      </c>
      <c r="AL60" s="27">
        <v>1</v>
      </c>
      <c r="AM60" s="27">
        <v>1</v>
      </c>
      <c r="AN60" s="27">
        <v>1</v>
      </c>
      <c r="AO60" s="27">
        <v>0</v>
      </c>
      <c r="AP60" s="27">
        <v>0</v>
      </c>
      <c r="AQ60" s="27">
        <v>0</v>
      </c>
      <c r="AR60" s="27">
        <v>0</v>
      </c>
      <c r="AS60" s="27"/>
    </row>
    <row r="61" spans="1:45" x14ac:dyDescent="0.55000000000000004">
      <c r="A61" t="s">
        <v>25</v>
      </c>
      <c r="C61" t="s">
        <v>49</v>
      </c>
      <c r="D61">
        <v>2015</v>
      </c>
      <c r="E61" t="s">
        <v>58</v>
      </c>
      <c r="F61" s="27" t="s">
        <v>1</v>
      </c>
      <c r="G61" s="27" t="s">
        <v>229</v>
      </c>
      <c r="H61" s="27">
        <v>2.7</v>
      </c>
      <c r="I61" s="27">
        <v>0.89</v>
      </c>
      <c r="J61" s="27" t="s">
        <v>22</v>
      </c>
      <c r="K61" s="27"/>
      <c r="L61" s="27">
        <v>0.59333333333333338</v>
      </c>
      <c r="M61" s="27">
        <v>18</v>
      </c>
      <c r="N61" s="27">
        <v>0.59333333333333338</v>
      </c>
      <c r="O61" s="27">
        <v>13</v>
      </c>
      <c r="P61" s="27"/>
      <c r="Q61" s="27"/>
      <c r="R61" s="27"/>
      <c r="S61" s="27"/>
      <c r="T61" s="27"/>
      <c r="U61" s="27"/>
      <c r="V61" s="27"/>
      <c r="W61" s="27"/>
      <c r="X61" s="27"/>
      <c r="Y61" s="27" t="s">
        <v>52</v>
      </c>
      <c r="Z61" s="27"/>
      <c r="AA61" s="27" t="s">
        <v>51</v>
      </c>
      <c r="AB61" s="27" t="s">
        <v>50</v>
      </c>
      <c r="AC61" s="27">
        <v>0</v>
      </c>
      <c r="AD61" s="27">
        <v>0</v>
      </c>
      <c r="AE61" s="27">
        <v>0</v>
      </c>
      <c r="AF61" s="27">
        <v>0</v>
      </c>
      <c r="AG61" s="27"/>
      <c r="AH61" s="27" t="s">
        <v>17</v>
      </c>
      <c r="AI61" s="27" t="s">
        <v>18</v>
      </c>
      <c r="AJ61" s="27" t="s">
        <v>17</v>
      </c>
      <c r="AK61" s="27">
        <v>1</v>
      </c>
      <c r="AL61" s="27">
        <v>1</v>
      </c>
      <c r="AM61" s="27">
        <v>1</v>
      </c>
      <c r="AN61" s="27">
        <v>1</v>
      </c>
      <c r="AO61" s="27">
        <v>0</v>
      </c>
      <c r="AP61" s="27">
        <v>0</v>
      </c>
      <c r="AQ61" s="27">
        <v>0</v>
      </c>
      <c r="AR61" s="27">
        <v>0</v>
      </c>
      <c r="AS61" s="27"/>
    </row>
    <row r="62" spans="1:45" x14ac:dyDescent="0.55000000000000004">
      <c r="A62" t="s">
        <v>25</v>
      </c>
      <c r="C62" t="s">
        <v>49</v>
      </c>
      <c r="D62">
        <v>2015</v>
      </c>
      <c r="E62" t="s">
        <v>57</v>
      </c>
      <c r="F62" s="27" t="s">
        <v>2</v>
      </c>
      <c r="G62" s="27" t="s">
        <v>229</v>
      </c>
      <c r="H62" s="27">
        <v>1.2</v>
      </c>
      <c r="I62" s="27">
        <v>0.41</v>
      </c>
      <c r="J62" s="27" t="s">
        <v>22</v>
      </c>
      <c r="K62" s="27"/>
      <c r="L62" s="27">
        <v>0.27333333333333332</v>
      </c>
      <c r="M62" s="27"/>
      <c r="N62" s="27">
        <v>0.27333333333333332</v>
      </c>
      <c r="O62" s="27">
        <v>20.61</v>
      </c>
      <c r="P62" s="27"/>
      <c r="Q62" s="27"/>
      <c r="R62" s="27"/>
      <c r="S62" s="27"/>
      <c r="T62" s="27"/>
      <c r="U62" s="27"/>
      <c r="V62" s="27"/>
      <c r="W62" s="27"/>
      <c r="X62" s="27"/>
      <c r="Y62" s="27" t="s">
        <v>52</v>
      </c>
      <c r="Z62" s="27"/>
      <c r="AA62" s="27" t="s">
        <v>51</v>
      </c>
      <c r="AB62" s="27" t="s">
        <v>50</v>
      </c>
      <c r="AC62" s="27">
        <v>0</v>
      </c>
      <c r="AD62" s="27">
        <v>0</v>
      </c>
      <c r="AE62" s="27">
        <v>0</v>
      </c>
      <c r="AF62" s="27">
        <v>0</v>
      </c>
      <c r="AG62" s="27"/>
      <c r="AH62" s="27" t="s">
        <v>17</v>
      </c>
      <c r="AI62" s="27" t="s">
        <v>18</v>
      </c>
      <c r="AJ62" s="27" t="s">
        <v>17</v>
      </c>
      <c r="AK62" s="27">
        <v>1</v>
      </c>
      <c r="AL62" s="27">
        <v>1</v>
      </c>
      <c r="AM62" s="27">
        <v>1</v>
      </c>
      <c r="AN62" s="27">
        <v>1</v>
      </c>
      <c r="AO62" s="27">
        <v>0</v>
      </c>
      <c r="AP62" s="27">
        <v>0</v>
      </c>
      <c r="AQ62" s="27">
        <v>0</v>
      </c>
      <c r="AR62" s="27">
        <v>0</v>
      </c>
      <c r="AS62" s="27" t="s">
        <v>56</v>
      </c>
    </row>
    <row r="63" spans="1:45" x14ac:dyDescent="0.55000000000000004">
      <c r="A63" t="s">
        <v>109</v>
      </c>
      <c r="B63">
        <v>634</v>
      </c>
      <c r="C63" t="s">
        <v>120</v>
      </c>
      <c r="D63">
        <v>2015</v>
      </c>
      <c r="E63" t="s">
        <v>107</v>
      </c>
      <c r="F63" s="27" t="s">
        <v>1</v>
      </c>
      <c r="G63" s="27" t="s">
        <v>231</v>
      </c>
      <c r="H63" s="27"/>
      <c r="I63" s="27">
        <v>7.01</v>
      </c>
      <c r="J63" s="27" t="s">
        <v>94</v>
      </c>
      <c r="K63" s="27"/>
      <c r="L63" s="27">
        <v>4.6733333333333329</v>
      </c>
      <c r="M63" s="27">
        <v>129</v>
      </c>
      <c r="N63" s="27">
        <v>12.8</v>
      </c>
      <c r="O63" s="27">
        <v>26.7</v>
      </c>
      <c r="P63" s="27"/>
      <c r="Q63" s="27"/>
      <c r="R63" s="27"/>
      <c r="S63" s="27"/>
      <c r="T63" s="27"/>
      <c r="U63" s="27"/>
      <c r="V63" s="27"/>
      <c r="W63" s="27"/>
      <c r="X63" s="27"/>
      <c r="Y63" s="27" t="s">
        <v>125</v>
      </c>
      <c r="Z63" s="27"/>
      <c r="AA63" s="27" t="s">
        <v>31</v>
      </c>
      <c r="AB63" s="27" t="s">
        <v>27</v>
      </c>
      <c r="AC63" s="27">
        <v>0</v>
      </c>
      <c r="AD63" s="27">
        <v>0</v>
      </c>
      <c r="AE63" s="27">
        <v>0</v>
      </c>
      <c r="AF63" s="27">
        <v>0</v>
      </c>
      <c r="AG63" s="27" t="s">
        <v>17</v>
      </c>
      <c r="AH63" s="27" t="s">
        <v>18</v>
      </c>
      <c r="AI63" s="27" t="s">
        <v>18</v>
      </c>
      <c r="AJ63" s="27" t="s">
        <v>17</v>
      </c>
      <c r="AK63" s="27">
        <v>0</v>
      </c>
      <c r="AL63" s="27">
        <v>1</v>
      </c>
      <c r="AM63" s="27">
        <v>1</v>
      </c>
      <c r="AN63" s="27">
        <v>0</v>
      </c>
      <c r="AO63" s="27">
        <v>0</v>
      </c>
      <c r="AP63" s="27">
        <v>0</v>
      </c>
      <c r="AQ63" s="27">
        <v>0</v>
      </c>
      <c r="AR63" s="27">
        <v>0</v>
      </c>
      <c r="AS63" s="27"/>
    </row>
    <row r="64" spans="1:45" x14ac:dyDescent="0.55000000000000004">
      <c r="A64" t="s">
        <v>109</v>
      </c>
      <c r="B64">
        <v>634</v>
      </c>
      <c r="C64" t="s">
        <v>120</v>
      </c>
      <c r="D64">
        <v>2015</v>
      </c>
      <c r="E64" t="s">
        <v>107</v>
      </c>
      <c r="F64" s="27" t="s">
        <v>2</v>
      </c>
      <c r="G64" s="27" t="s">
        <v>231</v>
      </c>
      <c r="H64" s="27"/>
      <c r="I64" s="27">
        <v>0.2</v>
      </c>
      <c r="J64" s="27" t="s">
        <v>94</v>
      </c>
      <c r="K64" s="27"/>
      <c r="L64" s="27">
        <v>2.77</v>
      </c>
      <c r="M64" s="27">
        <v>81</v>
      </c>
      <c r="N64" s="27">
        <v>7.2050000000000001</v>
      </c>
      <c r="O64" s="27">
        <v>27.3</v>
      </c>
      <c r="P64" s="27"/>
      <c r="Q64" s="27"/>
      <c r="R64" s="27"/>
      <c r="S64" s="27"/>
      <c r="T64" s="27"/>
      <c r="U64" s="27"/>
      <c r="V64" s="27"/>
      <c r="W64" s="27"/>
      <c r="X64" s="27"/>
      <c r="Y64" s="27" t="s">
        <v>125</v>
      </c>
      <c r="Z64" s="27"/>
      <c r="AA64" s="27" t="s">
        <v>31</v>
      </c>
      <c r="AB64" s="27" t="s">
        <v>27</v>
      </c>
      <c r="AC64" s="27">
        <v>0</v>
      </c>
      <c r="AD64" s="27">
        <v>0</v>
      </c>
      <c r="AE64" s="27">
        <v>0</v>
      </c>
      <c r="AF64" s="27">
        <v>0</v>
      </c>
      <c r="AG64" s="27" t="s">
        <v>17</v>
      </c>
      <c r="AH64" s="27" t="s">
        <v>18</v>
      </c>
      <c r="AI64" s="27" t="s">
        <v>18</v>
      </c>
      <c r="AJ64" s="27" t="s">
        <v>17</v>
      </c>
      <c r="AK64" s="27">
        <v>0</v>
      </c>
      <c r="AL64" s="27">
        <v>1</v>
      </c>
      <c r="AM64" s="27">
        <v>1</v>
      </c>
      <c r="AN64" s="27">
        <v>0</v>
      </c>
      <c r="AO64" s="27">
        <v>0</v>
      </c>
      <c r="AP64" s="27">
        <v>0</v>
      </c>
      <c r="AQ64" s="27">
        <v>0</v>
      </c>
      <c r="AR64" s="27">
        <v>0</v>
      </c>
      <c r="AS64" s="27"/>
    </row>
    <row r="65" spans="1:45" x14ac:dyDescent="0.55000000000000004">
      <c r="A65" t="s">
        <v>25</v>
      </c>
      <c r="C65" t="s">
        <v>36</v>
      </c>
      <c r="D65">
        <v>2011</v>
      </c>
      <c r="E65" t="s">
        <v>35</v>
      </c>
      <c r="F65" s="27" t="s">
        <v>1</v>
      </c>
      <c r="G65" s="27" t="s">
        <v>233</v>
      </c>
      <c r="H65" s="27">
        <v>0.3</v>
      </c>
      <c r="I65" s="27">
        <v>9.0999999999999998E-2</v>
      </c>
      <c r="J65" s="27" t="s">
        <v>22</v>
      </c>
      <c r="K65" s="27"/>
      <c r="L65" s="27">
        <v>0.30199999999999899</v>
      </c>
      <c r="M65" s="27">
        <v>8.56</v>
      </c>
      <c r="N65" s="27">
        <v>4.92</v>
      </c>
      <c r="O65" s="27">
        <v>4.3600000000000003</v>
      </c>
      <c r="P65" s="27">
        <v>2.794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 t="s">
        <v>34</v>
      </c>
      <c r="AB65" s="27" t="s">
        <v>33</v>
      </c>
      <c r="AC65" s="27">
        <v>0</v>
      </c>
      <c r="AD65" s="27">
        <v>0</v>
      </c>
      <c r="AE65" s="27">
        <v>0</v>
      </c>
      <c r="AF65" s="27">
        <v>0</v>
      </c>
      <c r="AG65" s="27"/>
      <c r="AH65" s="27" t="s">
        <v>17</v>
      </c>
      <c r="AI65" s="27" t="s">
        <v>18</v>
      </c>
      <c r="AJ65" s="27" t="s">
        <v>17</v>
      </c>
      <c r="AK65" s="27">
        <v>0</v>
      </c>
      <c r="AL65" s="27">
        <v>1</v>
      </c>
      <c r="AM65" s="27">
        <v>1</v>
      </c>
      <c r="AN65" s="27">
        <v>1</v>
      </c>
      <c r="AO65" s="27">
        <v>0</v>
      </c>
      <c r="AP65" s="27">
        <v>0</v>
      </c>
      <c r="AQ65" s="27">
        <v>0</v>
      </c>
      <c r="AR65" s="27">
        <v>0</v>
      </c>
      <c r="AS65" s="27"/>
    </row>
    <row r="66" spans="1:45" x14ac:dyDescent="0.55000000000000004">
      <c r="A66" t="s">
        <v>25</v>
      </c>
      <c r="C66" t="s">
        <v>36</v>
      </c>
      <c r="D66">
        <v>2011</v>
      </c>
      <c r="E66" t="s">
        <v>35</v>
      </c>
      <c r="F66" s="27" t="s">
        <v>2</v>
      </c>
      <c r="G66" s="27" t="s">
        <v>233</v>
      </c>
      <c r="H66" s="27">
        <v>0.08</v>
      </c>
      <c r="I66" s="27">
        <v>2.4E-2</v>
      </c>
      <c r="J66" s="27" t="s">
        <v>22</v>
      </c>
      <c r="K66" s="27"/>
      <c r="L66" s="27">
        <v>0.39700000000000002</v>
      </c>
      <c r="M66" s="27">
        <v>8.81</v>
      </c>
      <c r="N66" s="27">
        <v>0.86099999999999899</v>
      </c>
      <c r="O66" s="27">
        <v>3.0169999999999901</v>
      </c>
      <c r="P66" s="27">
        <v>3.4420000000000002</v>
      </c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 t="s">
        <v>34</v>
      </c>
      <c r="AB66" s="27" t="s">
        <v>33</v>
      </c>
      <c r="AC66" s="27">
        <v>0</v>
      </c>
      <c r="AD66" s="27">
        <v>0</v>
      </c>
      <c r="AE66" s="27">
        <v>0</v>
      </c>
      <c r="AF66" s="27">
        <v>0</v>
      </c>
      <c r="AG66" s="27"/>
      <c r="AH66" s="27" t="s">
        <v>17</v>
      </c>
      <c r="AI66" s="27" t="s">
        <v>18</v>
      </c>
      <c r="AJ66" s="27" t="s">
        <v>17</v>
      </c>
      <c r="AK66" s="27">
        <v>0</v>
      </c>
      <c r="AL66" s="27">
        <v>1</v>
      </c>
      <c r="AM66" s="27">
        <v>1</v>
      </c>
      <c r="AN66" s="27">
        <v>1</v>
      </c>
      <c r="AO66" s="27">
        <v>0</v>
      </c>
      <c r="AP66" s="27">
        <v>0</v>
      </c>
      <c r="AQ66" s="27">
        <v>0</v>
      </c>
      <c r="AR66" s="27">
        <v>0</v>
      </c>
      <c r="AS66" s="27"/>
    </row>
    <row r="67" spans="1:45" x14ac:dyDescent="0.55000000000000004">
      <c r="A67" t="s">
        <v>25</v>
      </c>
      <c r="B67" t="s">
        <v>238</v>
      </c>
      <c r="C67" t="s">
        <v>45</v>
      </c>
      <c r="D67">
        <v>2016</v>
      </c>
      <c r="E67" t="s">
        <v>23</v>
      </c>
      <c r="F67" s="27" t="s">
        <v>1</v>
      </c>
      <c r="G67" s="27" t="s">
        <v>232</v>
      </c>
      <c r="H67" s="27"/>
      <c r="I67" s="27"/>
      <c r="J67" s="27" t="s">
        <v>22</v>
      </c>
      <c r="K67" s="27"/>
      <c r="L67" s="27">
        <v>0.2</v>
      </c>
      <c r="M67" s="27">
        <v>105.12</v>
      </c>
      <c r="N67" s="27"/>
      <c r="O67" s="27">
        <v>26.53</v>
      </c>
      <c r="P67" s="27"/>
      <c r="Q67" s="27"/>
      <c r="R67" s="27"/>
      <c r="S67" s="27"/>
      <c r="T67" s="27"/>
      <c r="U67" s="27"/>
      <c r="V67" s="27"/>
      <c r="W67" s="27"/>
      <c r="X67" s="27"/>
      <c r="Y67" s="27" t="s">
        <v>240</v>
      </c>
      <c r="Z67" s="27"/>
      <c r="AA67" s="27" t="s">
        <v>62</v>
      </c>
      <c r="AB67" s="27" t="s">
        <v>44</v>
      </c>
      <c r="AC67" s="27">
        <v>0</v>
      </c>
      <c r="AD67" s="27">
        <v>0</v>
      </c>
      <c r="AE67" s="27">
        <v>0</v>
      </c>
      <c r="AF67" s="27">
        <v>0</v>
      </c>
      <c r="AG67" s="27" t="s">
        <v>239</v>
      </c>
      <c r="AH67" s="27" t="s">
        <v>17</v>
      </c>
      <c r="AI67" s="27" t="s">
        <v>18</v>
      </c>
      <c r="AJ67" s="27" t="s">
        <v>17</v>
      </c>
      <c r="AK67" s="27">
        <v>1</v>
      </c>
      <c r="AL67" s="27">
        <v>1</v>
      </c>
      <c r="AM67" s="27">
        <v>1</v>
      </c>
      <c r="AN67" s="27">
        <v>0</v>
      </c>
      <c r="AO67" s="27">
        <v>0</v>
      </c>
      <c r="AP67" s="27">
        <v>1</v>
      </c>
      <c r="AQ67" s="27">
        <v>0</v>
      </c>
      <c r="AR67" s="27">
        <v>0</v>
      </c>
      <c r="AS67" s="27" t="s">
        <v>235</v>
      </c>
    </row>
    <row r="68" spans="1:45" x14ac:dyDescent="0.55000000000000004">
      <c r="A68" t="s">
        <v>25</v>
      </c>
      <c r="C68" t="s">
        <v>60</v>
      </c>
      <c r="D68">
        <v>2012</v>
      </c>
      <c r="E68" t="s">
        <v>245</v>
      </c>
      <c r="F68" s="27" t="s">
        <v>1</v>
      </c>
      <c r="G68" s="27" t="s">
        <v>224</v>
      </c>
      <c r="H68" s="27">
        <v>0.16</v>
      </c>
      <c r="I68" s="27"/>
      <c r="J68" s="27" t="s">
        <v>22</v>
      </c>
      <c r="K68" s="27"/>
      <c r="L68" s="27">
        <v>0.10666666666666666</v>
      </c>
      <c r="M68" s="27">
        <v>1.9</v>
      </c>
      <c r="N68" s="27">
        <v>1.3</v>
      </c>
      <c r="O68" s="27">
        <v>1.3</v>
      </c>
      <c r="P68" s="27">
        <v>0.9</v>
      </c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 t="s">
        <v>62</v>
      </c>
      <c r="AB68" s="27" t="s">
        <v>59</v>
      </c>
      <c r="AC68" s="27">
        <v>0</v>
      </c>
      <c r="AD68" s="27">
        <v>0</v>
      </c>
      <c r="AE68" s="27">
        <v>0</v>
      </c>
      <c r="AF68" s="27">
        <v>0</v>
      </c>
      <c r="AG68" s="27"/>
      <c r="AH68" s="27" t="s">
        <v>17</v>
      </c>
      <c r="AI68" s="27" t="s">
        <v>18</v>
      </c>
      <c r="AJ68" s="27" t="s">
        <v>17</v>
      </c>
      <c r="AK68" s="27">
        <v>1</v>
      </c>
      <c r="AL68" s="27">
        <v>1</v>
      </c>
      <c r="AM68" s="27">
        <v>1</v>
      </c>
      <c r="AN68" s="27">
        <v>1</v>
      </c>
      <c r="AO68" s="27">
        <v>0</v>
      </c>
      <c r="AP68" s="27">
        <v>1</v>
      </c>
      <c r="AQ68" s="27">
        <v>0</v>
      </c>
      <c r="AR68" s="27">
        <v>0</v>
      </c>
      <c r="AS68" s="27"/>
    </row>
    <row r="69" spans="1:45" x14ac:dyDescent="0.55000000000000004">
      <c r="A69" t="s">
        <v>25</v>
      </c>
      <c r="C69" t="s">
        <v>60</v>
      </c>
      <c r="D69">
        <v>2012</v>
      </c>
      <c r="E69" t="s">
        <v>245</v>
      </c>
      <c r="F69" s="27" t="s">
        <v>2</v>
      </c>
      <c r="G69" s="27" t="s">
        <v>224</v>
      </c>
      <c r="H69" s="27">
        <v>0.04</v>
      </c>
      <c r="I69" s="27"/>
      <c r="J69" s="27" t="s">
        <v>22</v>
      </c>
      <c r="K69" s="27"/>
      <c r="L69" s="27">
        <v>2.6666666666666665E-2</v>
      </c>
      <c r="M69" s="27">
        <v>0.4</v>
      </c>
      <c r="N69" s="27"/>
      <c r="O69" s="27">
        <v>0.4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 t="s">
        <v>62</v>
      </c>
      <c r="AB69" s="27" t="s">
        <v>59</v>
      </c>
      <c r="AC69" s="27">
        <v>0</v>
      </c>
      <c r="AD69" s="27">
        <v>0</v>
      </c>
      <c r="AE69" s="27">
        <v>0</v>
      </c>
      <c r="AF69" s="27">
        <v>0</v>
      </c>
      <c r="AG69" s="27"/>
      <c r="AH69" s="27" t="s">
        <v>17</v>
      </c>
      <c r="AI69" s="27" t="s">
        <v>18</v>
      </c>
      <c r="AJ69" s="27" t="s">
        <v>17</v>
      </c>
      <c r="AK69" s="27">
        <v>1</v>
      </c>
      <c r="AL69" s="27">
        <v>1</v>
      </c>
      <c r="AM69" s="27">
        <v>1</v>
      </c>
      <c r="AN69" s="27">
        <v>1</v>
      </c>
      <c r="AO69" s="27">
        <v>0</v>
      </c>
      <c r="AP69" s="27">
        <v>1</v>
      </c>
      <c r="AQ69" s="27">
        <v>0</v>
      </c>
      <c r="AR69" s="27">
        <v>0</v>
      </c>
      <c r="AS69" s="27"/>
    </row>
    <row r="70" spans="1:45" x14ac:dyDescent="0.55000000000000004">
      <c r="A70" t="s">
        <v>25</v>
      </c>
      <c r="B70" t="s">
        <v>238</v>
      </c>
      <c r="C70" t="s">
        <v>45</v>
      </c>
      <c r="D70">
        <v>2016</v>
      </c>
      <c r="E70" t="s">
        <v>23</v>
      </c>
      <c r="F70" s="27" t="s">
        <v>1</v>
      </c>
      <c r="G70" s="27" t="s">
        <v>232</v>
      </c>
      <c r="H70" s="27"/>
      <c r="I70" s="27"/>
      <c r="J70" s="27" t="s">
        <v>22</v>
      </c>
      <c r="K70" s="27"/>
      <c r="L70" s="27">
        <v>0.42</v>
      </c>
      <c r="M70" s="27">
        <v>47.7</v>
      </c>
      <c r="N70" s="27"/>
      <c r="O70" s="27">
        <v>15.34</v>
      </c>
      <c r="P70" s="27"/>
      <c r="Q70" s="27"/>
      <c r="R70" s="27"/>
      <c r="S70" s="27"/>
      <c r="T70" s="27"/>
      <c r="U70" s="27"/>
      <c r="V70" s="27"/>
      <c r="W70" s="27"/>
      <c r="X70" s="27"/>
      <c r="Y70" s="27" t="s">
        <v>240</v>
      </c>
      <c r="Z70" s="27"/>
      <c r="AA70" s="27" t="s">
        <v>62</v>
      </c>
      <c r="AB70" s="27" t="s">
        <v>44</v>
      </c>
      <c r="AC70" s="27">
        <v>0</v>
      </c>
      <c r="AD70" s="27">
        <v>0</v>
      </c>
      <c r="AE70" s="27">
        <v>0</v>
      </c>
      <c r="AF70" s="27">
        <v>0</v>
      </c>
      <c r="AG70" s="27" t="s">
        <v>239</v>
      </c>
      <c r="AH70" s="27" t="s">
        <v>17</v>
      </c>
      <c r="AI70" s="27" t="s">
        <v>18</v>
      </c>
      <c r="AJ70" s="27" t="s">
        <v>17</v>
      </c>
      <c r="AK70" s="27">
        <v>1</v>
      </c>
      <c r="AL70" s="27">
        <v>1</v>
      </c>
      <c r="AM70" s="27">
        <v>1</v>
      </c>
      <c r="AN70" s="27">
        <v>0</v>
      </c>
      <c r="AO70" s="27">
        <v>0</v>
      </c>
      <c r="AP70" s="27">
        <v>1</v>
      </c>
      <c r="AQ70" s="27">
        <v>0</v>
      </c>
      <c r="AR70" s="27">
        <v>0</v>
      </c>
      <c r="AS70" s="27" t="s">
        <v>237</v>
      </c>
    </row>
    <row r="71" spans="1:45" x14ac:dyDescent="0.55000000000000004">
      <c r="A71" t="s">
        <v>25</v>
      </c>
      <c r="B71" t="s">
        <v>238</v>
      </c>
      <c r="C71" t="s">
        <v>45</v>
      </c>
      <c r="D71">
        <v>2016</v>
      </c>
      <c r="E71" t="s">
        <v>23</v>
      </c>
      <c r="F71" s="27" t="s">
        <v>2</v>
      </c>
      <c r="G71" s="27" t="s">
        <v>232</v>
      </c>
      <c r="H71" s="27"/>
      <c r="I71" s="27"/>
      <c r="J71" s="27" t="s">
        <v>22</v>
      </c>
      <c r="K71" s="27"/>
      <c r="L71" s="27">
        <v>0.94</v>
      </c>
      <c r="M71" s="27">
        <v>1.72</v>
      </c>
      <c r="N71" s="27"/>
      <c r="O71" s="27">
        <v>1.34</v>
      </c>
      <c r="P71" s="27"/>
      <c r="Q71" s="27"/>
      <c r="R71" s="27"/>
      <c r="S71" s="27"/>
      <c r="T71" s="27"/>
      <c r="U71" s="27"/>
      <c r="V71" s="27"/>
      <c r="W71" s="27"/>
      <c r="X71" s="27"/>
      <c r="Y71" s="27" t="s">
        <v>240</v>
      </c>
      <c r="Z71" s="27"/>
      <c r="AA71" s="27" t="s">
        <v>62</v>
      </c>
      <c r="AB71" s="27" t="s">
        <v>44</v>
      </c>
      <c r="AC71" s="27">
        <v>0</v>
      </c>
      <c r="AD71" s="27">
        <v>0</v>
      </c>
      <c r="AE71" s="27">
        <v>0</v>
      </c>
      <c r="AF71" s="27">
        <v>0</v>
      </c>
      <c r="AG71" s="27" t="s">
        <v>239</v>
      </c>
      <c r="AH71" s="27" t="s">
        <v>17</v>
      </c>
      <c r="AI71" s="27" t="s">
        <v>18</v>
      </c>
      <c r="AJ71" s="27" t="s">
        <v>17</v>
      </c>
      <c r="AK71" s="27">
        <v>1</v>
      </c>
      <c r="AL71" s="27">
        <v>1</v>
      </c>
      <c r="AM71" s="27">
        <v>1</v>
      </c>
      <c r="AN71" s="27">
        <v>0</v>
      </c>
      <c r="AO71" s="27">
        <v>0</v>
      </c>
      <c r="AP71" s="27">
        <v>1</v>
      </c>
      <c r="AQ71" s="27">
        <v>0</v>
      </c>
      <c r="AR71" s="27">
        <v>0</v>
      </c>
      <c r="AS71" s="27" t="s">
        <v>235</v>
      </c>
    </row>
    <row r="72" spans="1:45" x14ac:dyDescent="0.55000000000000004">
      <c r="A72" t="s">
        <v>25</v>
      </c>
      <c r="B72" t="s">
        <v>238</v>
      </c>
      <c r="C72" t="s">
        <v>45</v>
      </c>
      <c r="D72">
        <v>2016</v>
      </c>
      <c r="E72" t="s">
        <v>23</v>
      </c>
      <c r="F72" s="27" t="s">
        <v>2</v>
      </c>
      <c r="G72" s="27" t="s">
        <v>232</v>
      </c>
      <c r="H72" s="27"/>
      <c r="I72" s="27"/>
      <c r="J72" s="27" t="s">
        <v>22</v>
      </c>
      <c r="K72" s="27"/>
      <c r="L72" s="27">
        <v>0.62</v>
      </c>
      <c r="M72" s="27">
        <v>11.03</v>
      </c>
      <c r="N72" s="27"/>
      <c r="O72" s="27">
        <v>3</v>
      </c>
      <c r="P72" s="27"/>
      <c r="Q72" s="27"/>
      <c r="R72" s="27"/>
      <c r="S72" s="27"/>
      <c r="T72" s="27"/>
      <c r="U72" s="27"/>
      <c r="V72" s="27"/>
      <c r="W72" s="27"/>
      <c r="X72" s="27"/>
      <c r="Y72" s="27" t="s">
        <v>240</v>
      </c>
      <c r="Z72" s="27"/>
      <c r="AA72" s="27" t="s">
        <v>62</v>
      </c>
      <c r="AB72" s="27" t="s">
        <v>44</v>
      </c>
      <c r="AC72" s="27">
        <v>0</v>
      </c>
      <c r="AD72" s="27">
        <v>0</v>
      </c>
      <c r="AE72" s="27">
        <v>0</v>
      </c>
      <c r="AF72" s="27">
        <v>0</v>
      </c>
      <c r="AG72" s="27" t="s">
        <v>239</v>
      </c>
      <c r="AH72" s="27" t="s">
        <v>17</v>
      </c>
      <c r="AI72" s="27" t="s">
        <v>18</v>
      </c>
      <c r="AJ72" s="27" t="s">
        <v>17</v>
      </c>
      <c r="AK72" s="27">
        <v>1</v>
      </c>
      <c r="AL72" s="27">
        <v>1</v>
      </c>
      <c r="AM72" s="27">
        <v>1</v>
      </c>
      <c r="AN72" s="27">
        <v>0</v>
      </c>
      <c r="AO72" s="27">
        <v>0</v>
      </c>
      <c r="AP72" s="27">
        <v>1</v>
      </c>
      <c r="AQ72" s="27">
        <v>0</v>
      </c>
      <c r="AR72" s="27">
        <v>0</v>
      </c>
      <c r="AS72" s="27" t="s">
        <v>237</v>
      </c>
    </row>
  </sheetData>
  <autoFilter ref="A1:AS1" xr:uid="{6CBD2253-C40E-4CAE-94E2-1A41E36620E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635E-9BF0-4380-A41B-AB9A59890309}">
  <sheetPr>
    <tabColor theme="0"/>
  </sheetPr>
  <dimension ref="A1:AS73"/>
  <sheetViews>
    <sheetView zoomScale="80" zoomScaleNormal="80" workbookViewId="0">
      <selection activeCell="F16" sqref="F16"/>
    </sheetView>
  </sheetViews>
  <sheetFormatPr defaultRowHeight="14.4" x14ac:dyDescent="0.55000000000000004"/>
  <cols>
    <col min="1" max="1" width="11.89453125" bestFit="1" customWidth="1"/>
    <col min="2" max="2" width="11.5234375" bestFit="1" customWidth="1"/>
    <col min="3" max="3" width="12.3125" bestFit="1" customWidth="1"/>
    <col min="4" max="4" width="17.15625" bestFit="1" customWidth="1"/>
    <col min="5" max="5" width="16.26171875" bestFit="1" customWidth="1"/>
    <col min="6" max="6" width="13.62890625" bestFit="1" customWidth="1"/>
    <col min="7" max="7" width="23.47265625" bestFit="1" customWidth="1"/>
    <col min="8" max="8" width="25.3125" bestFit="1" customWidth="1"/>
    <col min="9" max="9" width="19.7890625" bestFit="1" customWidth="1"/>
    <col min="10" max="10" width="9.68359375" customWidth="1"/>
    <col min="11" max="11" width="17.15625" bestFit="1" customWidth="1"/>
    <col min="12" max="12" width="8.62890625" bestFit="1" customWidth="1"/>
    <col min="13" max="13" width="9" bestFit="1" customWidth="1"/>
    <col min="14" max="14" width="11.89453125" bestFit="1" customWidth="1"/>
    <col min="15" max="15" width="10.3125" bestFit="1" customWidth="1"/>
    <col min="16" max="16" width="7.9453125" bestFit="1" customWidth="1"/>
    <col min="17" max="17" width="8.62890625" bestFit="1" customWidth="1"/>
    <col min="18" max="18" width="9.5234375" bestFit="1" customWidth="1"/>
    <col min="19" max="19" width="8.3671875" bestFit="1" customWidth="1"/>
    <col min="20" max="24" width="8.89453125" bestFit="1" customWidth="1"/>
    <col min="25" max="25" width="21.3671875" bestFit="1" customWidth="1"/>
    <col min="26" max="26" width="9.9453125" bestFit="1" customWidth="1"/>
    <col min="27" max="27" width="12.3125" bestFit="1" customWidth="1"/>
    <col min="28" max="28" width="18.89453125" bestFit="1" customWidth="1"/>
    <col min="29" max="29" width="20.20703125" bestFit="1" customWidth="1"/>
    <col min="30" max="30" width="14.26171875" bestFit="1" customWidth="1"/>
    <col min="31" max="31" width="14.7890625" bestFit="1" customWidth="1"/>
    <col min="32" max="32" width="15.578125" bestFit="1" customWidth="1"/>
    <col min="33" max="33" width="26.7890625" bestFit="1" customWidth="1"/>
    <col min="34" max="34" width="15.20703125" bestFit="1" customWidth="1"/>
    <col min="35" max="35" width="10.3125" bestFit="1" customWidth="1"/>
    <col min="36" max="36" width="9.9453125" bestFit="1" customWidth="1"/>
    <col min="37" max="37" width="15.20703125" bestFit="1" customWidth="1"/>
    <col min="38" max="38" width="20.20703125" bestFit="1" customWidth="1"/>
    <col min="39" max="39" width="20.47265625" bestFit="1" customWidth="1"/>
    <col min="40" max="40" width="24.41796875" bestFit="1" customWidth="1"/>
    <col min="41" max="41" width="32.3125" bestFit="1" customWidth="1"/>
    <col min="42" max="42" width="19.15625" bestFit="1" customWidth="1"/>
    <col min="43" max="43" width="11.5234375" bestFit="1" customWidth="1"/>
    <col min="44" max="44" width="21.5234375" bestFit="1" customWidth="1"/>
    <col min="45" max="45" width="10.83984375" bestFit="1" customWidth="1"/>
  </cols>
  <sheetData>
    <row r="1" spans="1:45" x14ac:dyDescent="0.55000000000000004">
      <c r="A1" s="23" t="s">
        <v>247</v>
      </c>
      <c r="B1" s="24" t="s">
        <v>217</v>
      </c>
      <c r="C1" s="24" t="s">
        <v>216</v>
      </c>
      <c r="D1" s="24" t="s">
        <v>215</v>
      </c>
      <c r="E1" s="24" t="s">
        <v>214</v>
      </c>
      <c r="F1" s="25" t="s">
        <v>0</v>
      </c>
      <c r="G1" s="26" t="s">
        <v>219</v>
      </c>
      <c r="H1" s="26" t="s">
        <v>213</v>
      </c>
      <c r="I1" s="26" t="s">
        <v>212</v>
      </c>
      <c r="J1" s="26" t="s">
        <v>211</v>
      </c>
      <c r="K1" s="25" t="s">
        <v>270</v>
      </c>
      <c r="L1" s="26" t="s">
        <v>210</v>
      </c>
      <c r="M1" s="26" t="s">
        <v>209</v>
      </c>
      <c r="N1" s="26" t="s">
        <v>208</v>
      </c>
      <c r="O1" s="26" t="s">
        <v>207</v>
      </c>
      <c r="P1" s="26" t="s">
        <v>206</v>
      </c>
      <c r="Q1" s="26" t="s">
        <v>205</v>
      </c>
      <c r="R1" s="26" t="s">
        <v>204</v>
      </c>
      <c r="S1" s="26" t="s">
        <v>203</v>
      </c>
      <c r="T1" s="26" t="s">
        <v>202</v>
      </c>
      <c r="U1" s="26" t="s">
        <v>201</v>
      </c>
      <c r="V1" s="26" t="s">
        <v>200</v>
      </c>
      <c r="W1" s="26" t="s">
        <v>199</v>
      </c>
      <c r="X1" s="26" t="s">
        <v>198</v>
      </c>
      <c r="Y1" s="26" t="s">
        <v>197</v>
      </c>
      <c r="Z1" s="26" t="s">
        <v>196</v>
      </c>
      <c r="AA1" s="26" t="s">
        <v>195</v>
      </c>
      <c r="AB1" s="26" t="s">
        <v>194</v>
      </c>
      <c r="AC1" s="26" t="s">
        <v>193</v>
      </c>
      <c r="AD1" s="26" t="s">
        <v>192</v>
      </c>
      <c r="AE1" s="26" t="s">
        <v>191</v>
      </c>
      <c r="AF1" s="26" t="s">
        <v>190</v>
      </c>
      <c r="AG1" s="26" t="s">
        <v>189</v>
      </c>
      <c r="AH1" s="26" t="s">
        <v>188</v>
      </c>
      <c r="AI1" s="26" t="s">
        <v>187</v>
      </c>
      <c r="AJ1" s="26" t="s">
        <v>186</v>
      </c>
      <c r="AK1" s="26" t="s">
        <v>185</v>
      </c>
      <c r="AL1" s="26" t="s">
        <v>184</v>
      </c>
      <c r="AM1" s="26" t="s">
        <v>183</v>
      </c>
      <c r="AN1" s="26" t="s">
        <v>182</v>
      </c>
      <c r="AO1" s="26" t="s">
        <v>181</v>
      </c>
      <c r="AP1" s="26" t="s">
        <v>180</v>
      </c>
      <c r="AQ1" s="26" t="s">
        <v>179</v>
      </c>
      <c r="AR1" s="26" t="s">
        <v>178</v>
      </c>
      <c r="AS1" s="26" t="s">
        <v>236</v>
      </c>
    </row>
    <row r="2" spans="1:45" s="33" customFormat="1" ht="13.2" customHeight="1" x14ac:dyDescent="0.55000000000000004">
      <c r="A2" s="33" t="s">
        <v>271</v>
      </c>
      <c r="B2" s="33">
        <v>627</v>
      </c>
      <c r="C2" s="33" t="s">
        <v>156</v>
      </c>
      <c r="D2" s="33">
        <v>2011</v>
      </c>
      <c r="E2" s="33" t="s">
        <v>107</v>
      </c>
      <c r="F2" s="34" t="s">
        <v>2</v>
      </c>
      <c r="G2" s="34" t="s">
        <v>222</v>
      </c>
      <c r="H2" s="34"/>
      <c r="I2" s="34">
        <v>0.4</v>
      </c>
      <c r="J2" s="34" t="s">
        <v>94</v>
      </c>
      <c r="K2" s="34">
        <v>132</v>
      </c>
      <c r="L2" s="34">
        <v>1.5</v>
      </c>
      <c r="M2" s="34">
        <v>4661</v>
      </c>
      <c r="N2" s="34">
        <v>71</v>
      </c>
      <c r="O2" s="34">
        <v>280</v>
      </c>
      <c r="P2" s="34"/>
      <c r="Q2" s="34">
        <v>73</v>
      </c>
      <c r="R2" s="34"/>
      <c r="S2" s="34"/>
      <c r="T2" s="34"/>
      <c r="U2" s="34"/>
      <c r="V2" s="34"/>
      <c r="W2" s="34"/>
      <c r="X2" s="34"/>
      <c r="Y2" s="34" t="s">
        <v>155</v>
      </c>
      <c r="Z2" s="34"/>
      <c r="AA2" s="34" t="s">
        <v>128</v>
      </c>
      <c r="AB2" s="34" t="s">
        <v>154</v>
      </c>
      <c r="AC2" s="34">
        <v>0</v>
      </c>
      <c r="AD2" s="34">
        <v>0</v>
      </c>
      <c r="AE2" s="34">
        <v>0</v>
      </c>
      <c r="AF2" s="34">
        <v>0</v>
      </c>
      <c r="AG2" s="34" t="s">
        <v>17</v>
      </c>
      <c r="AH2" s="34" t="s">
        <v>18</v>
      </c>
      <c r="AI2" s="34" t="s">
        <v>18</v>
      </c>
      <c r="AJ2" s="34" t="s">
        <v>17</v>
      </c>
      <c r="AK2" s="34">
        <v>1</v>
      </c>
      <c r="AL2" s="34">
        <v>1</v>
      </c>
      <c r="AM2" s="34">
        <v>1</v>
      </c>
      <c r="AN2" s="34">
        <v>0</v>
      </c>
      <c r="AO2" s="34">
        <v>0</v>
      </c>
      <c r="AP2" s="34">
        <v>0</v>
      </c>
      <c r="AQ2" s="34">
        <v>0</v>
      </c>
      <c r="AR2" s="34">
        <v>0</v>
      </c>
      <c r="AS2" s="34"/>
    </row>
    <row r="3" spans="1:45" x14ac:dyDescent="0.55000000000000004">
      <c r="A3" t="s">
        <v>109</v>
      </c>
      <c r="B3">
        <v>627</v>
      </c>
      <c r="C3" t="s">
        <v>156</v>
      </c>
      <c r="D3">
        <v>2011</v>
      </c>
      <c r="E3" t="s">
        <v>107</v>
      </c>
      <c r="F3" s="27" t="s">
        <v>2</v>
      </c>
      <c r="G3" s="27" t="s">
        <v>222</v>
      </c>
      <c r="H3" s="27"/>
      <c r="I3" s="27">
        <v>0.4</v>
      </c>
      <c r="J3" s="27" t="s">
        <v>94</v>
      </c>
      <c r="K3" s="27">
        <v>132</v>
      </c>
      <c r="L3" s="27">
        <v>1.5</v>
      </c>
      <c r="M3" s="27">
        <v>4661</v>
      </c>
      <c r="N3" s="27">
        <v>71</v>
      </c>
      <c r="O3" s="27">
        <v>280</v>
      </c>
      <c r="P3" s="27"/>
      <c r="Q3" s="27">
        <v>73</v>
      </c>
      <c r="R3" s="27"/>
      <c r="S3" s="27"/>
      <c r="T3" s="27"/>
      <c r="U3" s="27"/>
      <c r="V3" s="27"/>
      <c r="W3" s="27"/>
      <c r="X3" s="27"/>
      <c r="Y3" s="27" t="s">
        <v>155</v>
      </c>
      <c r="Z3" s="27"/>
      <c r="AA3" s="27" t="s">
        <v>128</v>
      </c>
      <c r="AB3" s="27" t="s">
        <v>154</v>
      </c>
      <c r="AC3" s="27">
        <v>0</v>
      </c>
      <c r="AD3" s="27">
        <v>0</v>
      </c>
      <c r="AE3" s="27">
        <v>0</v>
      </c>
      <c r="AF3" s="27">
        <v>0</v>
      </c>
      <c r="AG3" s="27" t="s">
        <v>17</v>
      </c>
      <c r="AH3" s="27" t="s">
        <v>18</v>
      </c>
      <c r="AI3" s="27" t="s">
        <v>18</v>
      </c>
      <c r="AJ3" s="27" t="s">
        <v>17</v>
      </c>
      <c r="AK3" s="27">
        <v>1</v>
      </c>
      <c r="AL3" s="27">
        <v>1</v>
      </c>
      <c r="AM3" s="27">
        <v>1</v>
      </c>
      <c r="AN3" s="27">
        <v>0</v>
      </c>
      <c r="AO3" s="27">
        <v>0</v>
      </c>
      <c r="AP3" s="27">
        <v>0</v>
      </c>
      <c r="AQ3" s="27">
        <v>0</v>
      </c>
      <c r="AR3" s="27">
        <v>0</v>
      </c>
      <c r="AS3" s="27"/>
    </row>
    <row r="4" spans="1:45" x14ac:dyDescent="0.55000000000000004">
      <c r="A4" t="s">
        <v>109</v>
      </c>
      <c r="B4">
        <v>627</v>
      </c>
      <c r="C4" t="s">
        <v>156</v>
      </c>
      <c r="D4">
        <v>2011</v>
      </c>
      <c r="E4" t="s">
        <v>107</v>
      </c>
      <c r="F4" s="27" t="s">
        <v>1</v>
      </c>
      <c r="G4" s="27" t="s">
        <v>222</v>
      </c>
      <c r="H4" s="27"/>
      <c r="I4" s="27">
        <v>1.51</v>
      </c>
      <c r="J4" s="27" t="s">
        <v>94</v>
      </c>
      <c r="K4" s="27">
        <v>132</v>
      </c>
      <c r="L4" s="27">
        <v>1.9</v>
      </c>
      <c r="M4" s="27">
        <v>1390</v>
      </c>
      <c r="N4" s="27">
        <v>30</v>
      </c>
      <c r="O4" s="27">
        <v>97</v>
      </c>
      <c r="P4" s="27"/>
      <c r="Q4" s="27">
        <v>32</v>
      </c>
      <c r="R4" s="27"/>
      <c r="S4" s="27"/>
      <c r="T4" s="27"/>
      <c r="U4" s="27"/>
      <c r="V4" s="27"/>
      <c r="W4" s="27"/>
      <c r="X4" s="27"/>
      <c r="Y4" s="27" t="s">
        <v>155</v>
      </c>
      <c r="Z4" s="27"/>
      <c r="AA4" s="27" t="s">
        <v>128</v>
      </c>
      <c r="AB4" s="27" t="s">
        <v>154</v>
      </c>
      <c r="AC4" s="27">
        <v>0</v>
      </c>
      <c r="AD4" s="27">
        <v>0</v>
      </c>
      <c r="AE4" s="27">
        <v>0</v>
      </c>
      <c r="AF4" s="27">
        <v>0</v>
      </c>
      <c r="AG4" s="27" t="s">
        <v>17</v>
      </c>
      <c r="AH4" s="27" t="s">
        <v>18</v>
      </c>
      <c r="AI4" s="27" t="s">
        <v>18</v>
      </c>
      <c r="AJ4" s="27" t="s">
        <v>17</v>
      </c>
      <c r="AK4" s="27">
        <v>1</v>
      </c>
      <c r="AL4" s="27">
        <v>1</v>
      </c>
      <c r="AM4" s="27">
        <v>1</v>
      </c>
      <c r="AN4" s="27">
        <v>0</v>
      </c>
      <c r="AO4" s="27">
        <v>0</v>
      </c>
      <c r="AP4" s="27">
        <v>0</v>
      </c>
      <c r="AQ4" s="27">
        <v>0</v>
      </c>
      <c r="AR4" s="27">
        <v>0</v>
      </c>
      <c r="AS4" s="27"/>
    </row>
    <row r="5" spans="1:45" x14ac:dyDescent="0.55000000000000004">
      <c r="A5" t="s">
        <v>25</v>
      </c>
      <c r="C5" t="s">
        <v>60</v>
      </c>
      <c r="D5">
        <v>2012</v>
      </c>
      <c r="E5" t="s">
        <v>243</v>
      </c>
      <c r="F5" s="27" t="s">
        <v>1</v>
      </c>
      <c r="G5" s="27" t="s">
        <v>224</v>
      </c>
      <c r="H5" s="27">
        <v>0.16</v>
      </c>
      <c r="I5" s="27"/>
      <c r="J5" s="27" t="s">
        <v>22</v>
      </c>
      <c r="K5" s="27">
        <v>84</v>
      </c>
      <c r="L5" s="27">
        <v>0.10666666666666666</v>
      </c>
      <c r="M5" s="27">
        <v>35</v>
      </c>
      <c r="N5" s="27">
        <v>2.9</v>
      </c>
      <c r="O5" s="27">
        <v>6.7</v>
      </c>
      <c r="P5" s="27">
        <v>8.3000000000000007</v>
      </c>
      <c r="Q5" s="27"/>
      <c r="R5" s="27"/>
      <c r="S5" s="27"/>
      <c r="T5" s="27"/>
      <c r="U5" s="27"/>
      <c r="V5" s="27"/>
      <c r="W5" s="27"/>
      <c r="X5" s="27"/>
      <c r="Y5" s="27"/>
      <c r="Z5" s="27" t="s">
        <v>234</v>
      </c>
      <c r="AA5" s="27" t="s">
        <v>46</v>
      </c>
      <c r="AB5" s="27" t="s">
        <v>59</v>
      </c>
      <c r="AC5" s="27">
        <v>0</v>
      </c>
      <c r="AD5" s="27">
        <v>0</v>
      </c>
      <c r="AE5" s="27">
        <v>0</v>
      </c>
      <c r="AF5" s="27">
        <v>0</v>
      </c>
      <c r="AG5" s="27"/>
      <c r="AH5" s="27" t="s">
        <v>17</v>
      </c>
      <c r="AI5" s="27" t="s">
        <v>18</v>
      </c>
      <c r="AJ5" s="27" t="s">
        <v>17</v>
      </c>
      <c r="AK5" s="27">
        <v>1</v>
      </c>
      <c r="AL5" s="27">
        <v>1</v>
      </c>
      <c r="AM5" s="27">
        <v>1</v>
      </c>
      <c r="AN5" s="27">
        <v>1</v>
      </c>
      <c r="AO5" s="27">
        <v>0</v>
      </c>
      <c r="AP5" s="27">
        <v>1</v>
      </c>
      <c r="AQ5" s="27">
        <v>0</v>
      </c>
      <c r="AR5" s="27">
        <v>0</v>
      </c>
      <c r="AS5" s="27" t="s">
        <v>61</v>
      </c>
    </row>
    <row r="6" spans="1:45" x14ac:dyDescent="0.55000000000000004">
      <c r="A6" t="s">
        <v>25</v>
      </c>
      <c r="C6" t="s">
        <v>60</v>
      </c>
      <c r="D6">
        <v>2012</v>
      </c>
      <c r="E6" t="s">
        <v>243</v>
      </c>
      <c r="F6" s="27" t="s">
        <v>2</v>
      </c>
      <c r="G6" s="27" t="s">
        <v>224</v>
      </c>
      <c r="H6" s="27">
        <v>0.04</v>
      </c>
      <c r="I6" s="27"/>
      <c r="J6" s="27" t="s">
        <v>22</v>
      </c>
      <c r="K6" s="27">
        <v>84</v>
      </c>
      <c r="L6" s="27">
        <v>2.6666666666666665E-2</v>
      </c>
      <c r="M6" s="27">
        <v>258</v>
      </c>
      <c r="N6" s="27">
        <v>7</v>
      </c>
      <c r="O6" s="27">
        <v>46</v>
      </c>
      <c r="P6" s="27">
        <v>82</v>
      </c>
      <c r="Q6" s="27"/>
      <c r="R6" s="27"/>
      <c r="S6" s="27"/>
      <c r="T6" s="27"/>
      <c r="U6" s="27"/>
      <c r="V6" s="27"/>
      <c r="W6" s="27"/>
      <c r="X6" s="27"/>
      <c r="Y6" s="27"/>
      <c r="Z6" s="27" t="s">
        <v>234</v>
      </c>
      <c r="AA6" s="27" t="s">
        <v>46</v>
      </c>
      <c r="AB6" s="27" t="s">
        <v>59</v>
      </c>
      <c r="AC6" s="27">
        <v>0</v>
      </c>
      <c r="AD6" s="27">
        <v>0</v>
      </c>
      <c r="AE6" s="27">
        <v>0</v>
      </c>
      <c r="AF6" s="27">
        <v>0</v>
      </c>
      <c r="AG6" s="27"/>
      <c r="AH6" s="27" t="s">
        <v>17</v>
      </c>
      <c r="AI6" s="27" t="s">
        <v>18</v>
      </c>
      <c r="AJ6" s="27" t="s">
        <v>17</v>
      </c>
      <c r="AK6" s="27">
        <v>1</v>
      </c>
      <c r="AL6" s="27">
        <v>1</v>
      </c>
      <c r="AM6" s="27">
        <v>1</v>
      </c>
      <c r="AN6" s="27">
        <v>1</v>
      </c>
      <c r="AO6" s="27">
        <v>0</v>
      </c>
      <c r="AP6" s="27">
        <v>1</v>
      </c>
      <c r="AQ6" s="27">
        <v>0</v>
      </c>
      <c r="AR6" s="27">
        <v>0</v>
      </c>
      <c r="AS6" s="27" t="s">
        <v>61</v>
      </c>
    </row>
    <row r="7" spans="1:45" x14ac:dyDescent="0.55000000000000004">
      <c r="A7" t="s">
        <v>109</v>
      </c>
      <c r="B7">
        <v>169</v>
      </c>
      <c r="C7" t="s">
        <v>138</v>
      </c>
      <c r="D7">
        <v>2011</v>
      </c>
      <c r="E7" t="s">
        <v>107</v>
      </c>
      <c r="F7" s="27" t="s">
        <v>1</v>
      </c>
      <c r="G7" s="27" t="s">
        <v>222</v>
      </c>
      <c r="H7" s="27"/>
      <c r="I7" s="27">
        <v>0.98</v>
      </c>
      <c r="J7" s="27" t="s">
        <v>94</v>
      </c>
      <c r="K7" s="27">
        <v>42</v>
      </c>
      <c r="L7" s="27">
        <v>0.65333333333333332</v>
      </c>
      <c r="M7" s="27">
        <v>4100</v>
      </c>
      <c r="N7" s="27">
        <v>190</v>
      </c>
      <c r="O7" s="27">
        <v>310</v>
      </c>
      <c r="P7" s="27"/>
      <c r="Q7" s="27"/>
      <c r="R7" s="27"/>
      <c r="S7" s="27"/>
      <c r="T7" s="27"/>
      <c r="U7" s="27"/>
      <c r="V7" s="27"/>
      <c r="W7" s="27"/>
      <c r="X7" s="27"/>
      <c r="Y7" s="27" t="s">
        <v>144</v>
      </c>
      <c r="Z7" s="27"/>
      <c r="AA7" s="27" t="s">
        <v>143</v>
      </c>
      <c r="AB7" s="27" t="s">
        <v>137</v>
      </c>
      <c r="AC7" s="27">
        <v>0</v>
      </c>
      <c r="AD7" s="27">
        <v>0</v>
      </c>
      <c r="AE7" s="27">
        <v>0</v>
      </c>
      <c r="AF7" s="27">
        <v>0</v>
      </c>
      <c r="AG7" s="27" t="s">
        <v>17</v>
      </c>
      <c r="AH7" s="27" t="s">
        <v>18</v>
      </c>
      <c r="AI7" s="27" t="s">
        <v>18</v>
      </c>
      <c r="AJ7" s="27" t="s">
        <v>17</v>
      </c>
      <c r="AK7" s="27">
        <v>0</v>
      </c>
      <c r="AL7" s="27">
        <v>1</v>
      </c>
      <c r="AM7" s="27">
        <v>1</v>
      </c>
      <c r="AN7" s="27">
        <v>1</v>
      </c>
      <c r="AO7" s="27">
        <v>0</v>
      </c>
      <c r="AP7" s="27">
        <v>0</v>
      </c>
      <c r="AQ7" s="27">
        <v>0</v>
      </c>
      <c r="AR7" s="27">
        <v>0</v>
      </c>
      <c r="AS7" s="27"/>
    </row>
    <row r="8" spans="1:45" x14ac:dyDescent="0.55000000000000004">
      <c r="A8" t="s">
        <v>109</v>
      </c>
      <c r="B8">
        <v>169</v>
      </c>
      <c r="C8" t="s">
        <v>138</v>
      </c>
      <c r="D8">
        <v>2011</v>
      </c>
      <c r="E8" t="s">
        <v>107</v>
      </c>
      <c r="F8" s="27" t="s">
        <v>2</v>
      </c>
      <c r="G8" s="27" t="s">
        <v>222</v>
      </c>
      <c r="H8" s="27"/>
      <c r="I8" s="27"/>
      <c r="J8" s="27" t="s">
        <v>94</v>
      </c>
      <c r="K8" s="27">
        <v>42</v>
      </c>
      <c r="L8" s="27">
        <v>3.5</v>
      </c>
      <c r="M8" s="27">
        <v>7400</v>
      </c>
      <c r="N8" s="27">
        <v>140</v>
      </c>
      <c r="O8" s="27">
        <v>450</v>
      </c>
      <c r="P8" s="27"/>
      <c r="Q8" s="27"/>
      <c r="R8" s="27"/>
      <c r="S8" s="27"/>
      <c r="T8" s="27"/>
      <c r="U8" s="27"/>
      <c r="V8" s="27"/>
      <c r="W8" s="27"/>
      <c r="X8" s="27"/>
      <c r="Y8" s="27" t="s">
        <v>144</v>
      </c>
      <c r="Z8" s="27"/>
      <c r="AA8" s="27" t="s">
        <v>143</v>
      </c>
      <c r="AB8" s="27" t="s">
        <v>137</v>
      </c>
      <c r="AC8" s="27">
        <v>0</v>
      </c>
      <c r="AD8" s="27">
        <v>0</v>
      </c>
      <c r="AE8" s="27">
        <v>0</v>
      </c>
      <c r="AF8" s="27">
        <v>0</v>
      </c>
      <c r="AG8" s="27" t="s">
        <v>17</v>
      </c>
      <c r="AH8" s="27" t="s">
        <v>18</v>
      </c>
      <c r="AI8" s="27" t="s">
        <v>18</v>
      </c>
      <c r="AJ8" s="27" t="s">
        <v>17</v>
      </c>
      <c r="AK8" s="27">
        <v>0</v>
      </c>
      <c r="AL8" s="27">
        <v>1</v>
      </c>
      <c r="AM8" s="27">
        <v>1</v>
      </c>
      <c r="AN8" s="27">
        <v>1</v>
      </c>
      <c r="AO8" s="27">
        <v>0</v>
      </c>
      <c r="AP8" s="27">
        <v>0</v>
      </c>
      <c r="AQ8" s="27">
        <v>0</v>
      </c>
      <c r="AR8" s="27">
        <v>0</v>
      </c>
      <c r="AS8" s="27"/>
    </row>
    <row r="9" spans="1:45" x14ac:dyDescent="0.55000000000000004">
      <c r="A9" t="s">
        <v>109</v>
      </c>
      <c r="B9">
        <v>169</v>
      </c>
      <c r="C9" t="s">
        <v>138</v>
      </c>
      <c r="D9">
        <v>2011</v>
      </c>
      <c r="E9" t="s">
        <v>147</v>
      </c>
      <c r="F9" s="27" t="s">
        <v>2</v>
      </c>
      <c r="G9" s="27" t="s">
        <v>222</v>
      </c>
      <c r="H9" s="27"/>
      <c r="I9" s="27"/>
      <c r="J9" s="27" t="s">
        <v>94</v>
      </c>
      <c r="K9" s="27">
        <v>39</v>
      </c>
      <c r="L9" s="27">
        <v>22</v>
      </c>
      <c r="M9" s="27">
        <v>3700</v>
      </c>
      <c r="N9" s="27">
        <v>840</v>
      </c>
      <c r="O9" s="27">
        <v>980</v>
      </c>
      <c r="P9" s="27"/>
      <c r="Q9" s="27"/>
      <c r="R9" s="27"/>
      <c r="S9" s="27"/>
      <c r="T9" s="27"/>
      <c r="U9" s="27"/>
      <c r="V9" s="27"/>
      <c r="W9" s="27"/>
      <c r="X9" s="27"/>
      <c r="Y9" s="27" t="s">
        <v>144</v>
      </c>
      <c r="Z9" s="27"/>
      <c r="AA9" s="27" t="s">
        <v>143</v>
      </c>
      <c r="AB9" s="27" t="s">
        <v>137</v>
      </c>
      <c r="AC9" s="27">
        <v>0</v>
      </c>
      <c r="AD9" s="27">
        <v>0</v>
      </c>
      <c r="AE9" s="27">
        <v>0</v>
      </c>
      <c r="AF9" s="27">
        <v>0</v>
      </c>
      <c r="AG9" s="27" t="s">
        <v>17</v>
      </c>
      <c r="AH9" s="27" t="s">
        <v>18</v>
      </c>
      <c r="AI9" s="27" t="s">
        <v>18</v>
      </c>
      <c r="AJ9" s="27" t="s">
        <v>17</v>
      </c>
      <c r="AK9" s="27">
        <v>0</v>
      </c>
      <c r="AL9" s="27">
        <v>1</v>
      </c>
      <c r="AM9" s="27">
        <v>1</v>
      </c>
      <c r="AN9" s="27">
        <v>1</v>
      </c>
      <c r="AO9" s="27">
        <v>0</v>
      </c>
      <c r="AP9" s="27">
        <v>0</v>
      </c>
      <c r="AQ9" s="27">
        <v>0</v>
      </c>
      <c r="AR9" s="27">
        <v>0</v>
      </c>
      <c r="AS9" s="27"/>
    </row>
    <row r="10" spans="1:45" x14ac:dyDescent="0.55000000000000004">
      <c r="A10" t="s">
        <v>109</v>
      </c>
      <c r="B10">
        <v>169</v>
      </c>
      <c r="C10" t="s">
        <v>138</v>
      </c>
      <c r="D10">
        <v>2011</v>
      </c>
      <c r="E10" t="s">
        <v>147</v>
      </c>
      <c r="F10" s="27" t="s">
        <v>1</v>
      </c>
      <c r="G10" s="27" t="s">
        <v>222</v>
      </c>
      <c r="H10" s="27"/>
      <c r="I10" s="27" t="s">
        <v>146</v>
      </c>
      <c r="J10" s="27" t="s">
        <v>94</v>
      </c>
      <c r="K10" s="27">
        <v>39</v>
      </c>
      <c r="L10" s="27">
        <v>18</v>
      </c>
      <c r="M10" s="27">
        <v>1700</v>
      </c>
      <c r="N10" s="27">
        <v>240</v>
      </c>
      <c r="O10" s="27">
        <v>310</v>
      </c>
      <c r="P10" s="27"/>
      <c r="Q10" s="27"/>
      <c r="R10" s="27"/>
      <c r="S10" s="27"/>
      <c r="T10" s="27"/>
      <c r="U10" s="27"/>
      <c r="V10" s="27"/>
      <c r="W10" s="27"/>
      <c r="X10" s="27"/>
      <c r="Y10" s="27" t="s">
        <v>144</v>
      </c>
      <c r="Z10" s="27"/>
      <c r="AA10" s="27" t="s">
        <v>143</v>
      </c>
      <c r="AB10" s="27" t="s">
        <v>137</v>
      </c>
      <c r="AC10" s="27">
        <v>0</v>
      </c>
      <c r="AD10" s="27">
        <v>0</v>
      </c>
      <c r="AE10" s="27">
        <v>0</v>
      </c>
      <c r="AF10" s="27">
        <v>0</v>
      </c>
      <c r="AG10" s="27" t="s">
        <v>17</v>
      </c>
      <c r="AH10" s="27" t="s">
        <v>18</v>
      </c>
      <c r="AI10" s="27" t="s">
        <v>18</v>
      </c>
      <c r="AJ10" s="27" t="s">
        <v>17</v>
      </c>
      <c r="AK10" s="27">
        <v>0</v>
      </c>
      <c r="AL10" s="27">
        <v>1</v>
      </c>
      <c r="AM10" s="27">
        <v>1</v>
      </c>
      <c r="AN10" s="27">
        <v>1</v>
      </c>
      <c r="AO10" s="27">
        <v>0</v>
      </c>
      <c r="AP10" s="27">
        <v>0</v>
      </c>
      <c r="AQ10" s="27">
        <v>0</v>
      </c>
      <c r="AR10" s="27">
        <v>0</v>
      </c>
      <c r="AS10" s="27"/>
    </row>
    <row r="11" spans="1:45" x14ac:dyDescent="0.55000000000000004">
      <c r="A11" t="s">
        <v>109</v>
      </c>
      <c r="B11">
        <v>620</v>
      </c>
      <c r="C11" t="s">
        <v>108</v>
      </c>
      <c r="D11">
        <v>2011</v>
      </c>
      <c r="E11" t="s">
        <v>107</v>
      </c>
      <c r="F11" s="27" t="s">
        <v>1</v>
      </c>
      <c r="G11" s="27" t="s">
        <v>226</v>
      </c>
      <c r="H11" s="27">
        <v>6.3</v>
      </c>
      <c r="I11" s="27"/>
      <c r="J11" s="27" t="s">
        <v>94</v>
      </c>
      <c r="K11" s="27">
        <v>37</v>
      </c>
      <c r="L11" s="27">
        <v>4.2</v>
      </c>
      <c r="M11" s="27">
        <v>56</v>
      </c>
      <c r="N11" s="27">
        <v>18</v>
      </c>
      <c r="O11" s="27">
        <v>20</v>
      </c>
      <c r="P11" s="27"/>
      <c r="Q11" s="27"/>
      <c r="R11" s="27"/>
      <c r="S11" s="27"/>
      <c r="T11" s="27">
        <v>11</v>
      </c>
      <c r="U11" s="27">
        <v>25</v>
      </c>
      <c r="V11" s="27"/>
      <c r="W11" s="27"/>
      <c r="X11" s="27"/>
      <c r="Y11" s="27" t="s">
        <v>106</v>
      </c>
      <c r="Z11" s="27"/>
      <c r="AA11" s="27" t="s">
        <v>105</v>
      </c>
      <c r="AB11" s="27" t="s">
        <v>104</v>
      </c>
      <c r="AC11" s="27">
        <v>0</v>
      </c>
      <c r="AD11" s="27">
        <v>0</v>
      </c>
      <c r="AE11" s="27">
        <v>0</v>
      </c>
      <c r="AF11" s="27">
        <v>0</v>
      </c>
      <c r="AG11" s="27" t="s">
        <v>17</v>
      </c>
      <c r="AH11" s="27" t="s">
        <v>18</v>
      </c>
      <c r="AI11" s="27" t="s">
        <v>18</v>
      </c>
      <c r="AJ11" s="27" t="s">
        <v>17</v>
      </c>
      <c r="AK11" s="27">
        <v>1</v>
      </c>
      <c r="AL11" s="27">
        <v>1</v>
      </c>
      <c r="AM11" s="27">
        <v>1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/>
    </row>
    <row r="12" spans="1:45" x14ac:dyDescent="0.55000000000000004">
      <c r="A12" t="s">
        <v>109</v>
      </c>
      <c r="B12">
        <v>620</v>
      </c>
      <c r="C12" t="s">
        <v>108</v>
      </c>
      <c r="D12">
        <v>2011</v>
      </c>
      <c r="E12" t="s">
        <v>107</v>
      </c>
      <c r="F12" s="27" t="s">
        <v>2</v>
      </c>
      <c r="G12" s="27" t="s">
        <v>226</v>
      </c>
      <c r="H12" s="27">
        <v>0.15</v>
      </c>
      <c r="I12" s="27"/>
      <c r="J12" s="27" t="s">
        <v>94</v>
      </c>
      <c r="K12" s="27">
        <v>37</v>
      </c>
      <c r="L12" s="27">
        <v>1.2</v>
      </c>
      <c r="M12" s="27">
        <v>94</v>
      </c>
      <c r="N12" s="27">
        <v>3.1</v>
      </c>
      <c r="O12" s="27">
        <v>11</v>
      </c>
      <c r="P12" s="27"/>
      <c r="Q12" s="27"/>
      <c r="R12" s="27"/>
      <c r="S12" s="27"/>
      <c r="T12" s="27">
        <v>2.4</v>
      </c>
      <c r="U12" s="27">
        <v>8.1</v>
      </c>
      <c r="V12" s="27"/>
      <c r="W12" s="27"/>
      <c r="X12" s="27"/>
      <c r="Y12" s="27" t="s">
        <v>106</v>
      </c>
      <c r="Z12" s="27"/>
      <c r="AA12" s="27" t="s">
        <v>105</v>
      </c>
      <c r="AB12" s="27" t="s">
        <v>104</v>
      </c>
      <c r="AC12" s="27">
        <v>0</v>
      </c>
      <c r="AD12" s="27">
        <v>0</v>
      </c>
      <c r="AE12" s="27">
        <v>0</v>
      </c>
      <c r="AF12" s="27">
        <v>0</v>
      </c>
      <c r="AG12" s="27" t="s">
        <v>17</v>
      </c>
      <c r="AH12" s="27" t="s">
        <v>18</v>
      </c>
      <c r="AI12" s="27" t="s">
        <v>18</v>
      </c>
      <c r="AJ12" s="27" t="s">
        <v>17</v>
      </c>
      <c r="AK12" s="27">
        <v>1</v>
      </c>
      <c r="AL12" s="27">
        <v>1</v>
      </c>
      <c r="AM12" s="27">
        <v>1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/>
    </row>
    <row r="13" spans="1:45" x14ac:dyDescent="0.55000000000000004">
      <c r="A13" t="s">
        <v>109</v>
      </c>
      <c r="B13">
        <v>516</v>
      </c>
      <c r="C13" t="s">
        <v>116</v>
      </c>
      <c r="D13">
        <v>2012</v>
      </c>
      <c r="E13" t="s">
        <v>107</v>
      </c>
      <c r="F13" s="27" t="s">
        <v>2</v>
      </c>
      <c r="G13" s="27" t="s">
        <v>225</v>
      </c>
      <c r="H13" s="27">
        <v>1</v>
      </c>
      <c r="I13" s="27"/>
      <c r="J13" s="27" t="s">
        <v>94</v>
      </c>
      <c r="K13" s="27">
        <v>34</v>
      </c>
      <c r="L13" s="27">
        <v>8.6999999999999993</v>
      </c>
      <c r="M13" s="27">
        <v>1100</v>
      </c>
      <c r="N13" s="27">
        <v>47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 t="s">
        <v>115</v>
      </c>
      <c r="Z13" s="27" t="s">
        <v>114</v>
      </c>
      <c r="AA13" s="27" t="s">
        <v>91</v>
      </c>
      <c r="AB13" s="27" t="s">
        <v>104</v>
      </c>
      <c r="AC13" s="27">
        <v>0</v>
      </c>
      <c r="AD13" s="27">
        <v>0</v>
      </c>
      <c r="AE13" s="27">
        <v>0</v>
      </c>
      <c r="AF13" s="27">
        <v>0</v>
      </c>
      <c r="AG13" s="27" t="s">
        <v>17</v>
      </c>
      <c r="AH13" s="27" t="s">
        <v>18</v>
      </c>
      <c r="AI13" s="27" t="s">
        <v>18</v>
      </c>
      <c r="AJ13" s="27" t="s">
        <v>18</v>
      </c>
      <c r="AK13" s="27">
        <v>0</v>
      </c>
      <c r="AL13" s="27">
        <v>1</v>
      </c>
      <c r="AM13" s="27">
        <v>1</v>
      </c>
      <c r="AN13" s="27">
        <v>1</v>
      </c>
      <c r="AO13" s="27">
        <v>0</v>
      </c>
      <c r="AP13" s="27">
        <v>0</v>
      </c>
      <c r="AQ13" s="27">
        <v>0</v>
      </c>
      <c r="AR13" s="27">
        <v>0</v>
      </c>
      <c r="AS13" s="27"/>
    </row>
    <row r="14" spans="1:45" x14ac:dyDescent="0.55000000000000004">
      <c r="A14" t="s">
        <v>109</v>
      </c>
      <c r="B14">
        <v>516</v>
      </c>
      <c r="C14" t="s">
        <v>116</v>
      </c>
      <c r="D14">
        <v>2012</v>
      </c>
      <c r="E14" t="s">
        <v>107</v>
      </c>
      <c r="F14" s="27" t="s">
        <v>1</v>
      </c>
      <c r="G14" s="27" t="s">
        <v>225</v>
      </c>
      <c r="H14" s="27">
        <v>1</v>
      </c>
      <c r="I14" s="27"/>
      <c r="J14" s="27" t="s">
        <v>94</v>
      </c>
      <c r="K14" s="27">
        <v>34</v>
      </c>
      <c r="L14" s="27">
        <v>6.5</v>
      </c>
      <c r="M14" s="27">
        <v>420</v>
      </c>
      <c r="N14" s="27">
        <v>44</v>
      </c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 t="s">
        <v>115</v>
      </c>
      <c r="Z14" s="27" t="s">
        <v>114</v>
      </c>
      <c r="AA14" s="27" t="s">
        <v>91</v>
      </c>
      <c r="AB14" s="27" t="s">
        <v>104</v>
      </c>
      <c r="AC14" s="27">
        <v>0</v>
      </c>
      <c r="AD14" s="27">
        <v>0</v>
      </c>
      <c r="AE14" s="27">
        <v>0</v>
      </c>
      <c r="AF14" s="27">
        <v>0</v>
      </c>
      <c r="AG14" s="27" t="s">
        <v>17</v>
      </c>
      <c r="AH14" s="27" t="s">
        <v>18</v>
      </c>
      <c r="AI14" s="27" t="s">
        <v>18</v>
      </c>
      <c r="AJ14" s="27" t="s">
        <v>18</v>
      </c>
      <c r="AK14" s="27">
        <v>0</v>
      </c>
      <c r="AL14" s="27">
        <v>1</v>
      </c>
      <c r="AM14" s="27">
        <v>1</v>
      </c>
      <c r="AN14" s="27">
        <v>1</v>
      </c>
      <c r="AO14" s="27">
        <v>0</v>
      </c>
      <c r="AP14" s="27">
        <v>0</v>
      </c>
      <c r="AQ14" s="27">
        <v>0</v>
      </c>
      <c r="AR14" s="27">
        <v>0</v>
      </c>
      <c r="AS14" s="27"/>
    </row>
    <row r="15" spans="1:45" x14ac:dyDescent="0.55000000000000004">
      <c r="A15" t="s">
        <v>109</v>
      </c>
      <c r="B15">
        <v>399</v>
      </c>
      <c r="C15" t="s">
        <v>113</v>
      </c>
      <c r="D15">
        <v>2013</v>
      </c>
      <c r="E15" t="s">
        <v>107</v>
      </c>
      <c r="F15" s="27" t="s">
        <v>1</v>
      </c>
      <c r="G15" s="27" t="s">
        <v>225</v>
      </c>
      <c r="H15" s="27"/>
      <c r="I15" s="27">
        <v>0.6</v>
      </c>
      <c r="J15" s="27" t="s">
        <v>94</v>
      </c>
      <c r="K15" s="27">
        <v>29</v>
      </c>
      <c r="L15" s="27">
        <v>6.1</v>
      </c>
      <c r="M15" s="27">
        <v>676</v>
      </c>
      <c r="N15" s="27">
        <v>39.200000000000003</v>
      </c>
      <c r="O15" s="27">
        <v>114</v>
      </c>
      <c r="P15" s="27">
        <v>173</v>
      </c>
      <c r="Q15" s="27"/>
      <c r="R15" s="27"/>
      <c r="S15" s="27">
        <v>12.6</v>
      </c>
      <c r="T15" s="27"/>
      <c r="U15" s="27"/>
      <c r="V15" s="27">
        <v>343</v>
      </c>
      <c r="W15" s="27"/>
      <c r="X15" s="27"/>
      <c r="Y15" s="27" t="s">
        <v>112</v>
      </c>
      <c r="Z15" s="27" t="s">
        <v>111</v>
      </c>
      <c r="AA15" s="27" t="s">
        <v>62</v>
      </c>
      <c r="AB15" s="27" t="s">
        <v>110</v>
      </c>
      <c r="AC15" s="27">
        <v>0</v>
      </c>
      <c r="AD15" s="27">
        <v>0</v>
      </c>
      <c r="AE15" s="27">
        <v>0</v>
      </c>
      <c r="AF15" s="27">
        <v>0</v>
      </c>
      <c r="AG15" s="27" t="s">
        <v>17</v>
      </c>
      <c r="AH15" s="27" t="s">
        <v>18</v>
      </c>
      <c r="AI15" s="27" t="s">
        <v>18</v>
      </c>
      <c r="AJ15" s="27" t="s">
        <v>18</v>
      </c>
      <c r="AK15" s="27">
        <v>0</v>
      </c>
      <c r="AL15" s="27">
        <v>1</v>
      </c>
      <c r="AM15" s="27">
        <v>1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/>
    </row>
    <row r="16" spans="1:45" x14ac:dyDescent="0.55000000000000004">
      <c r="A16" t="s">
        <v>109</v>
      </c>
      <c r="B16">
        <v>399</v>
      </c>
      <c r="C16" t="s">
        <v>113</v>
      </c>
      <c r="D16">
        <v>2013</v>
      </c>
      <c r="E16" t="s">
        <v>107</v>
      </c>
      <c r="F16" s="27" t="s">
        <v>2</v>
      </c>
      <c r="G16" s="27" t="s">
        <v>225</v>
      </c>
      <c r="H16" s="27"/>
      <c r="I16" s="27">
        <v>0.6</v>
      </c>
      <c r="J16" s="27" t="s">
        <v>94</v>
      </c>
      <c r="K16" s="27">
        <v>29</v>
      </c>
      <c r="L16" s="27">
        <v>3.3</v>
      </c>
      <c r="M16" s="27">
        <v>1046</v>
      </c>
      <c r="N16" s="27">
        <v>19.899999999999999</v>
      </c>
      <c r="O16" s="27">
        <v>97.1</v>
      </c>
      <c r="P16" s="27">
        <v>217</v>
      </c>
      <c r="Q16" s="27"/>
      <c r="R16" s="27"/>
      <c r="S16" s="27">
        <v>4.0999999999999996</v>
      </c>
      <c r="T16" s="27"/>
      <c r="U16" s="27"/>
      <c r="V16" s="27">
        <v>272</v>
      </c>
      <c r="W16" s="27"/>
      <c r="X16" s="27"/>
      <c r="Y16" s="27" t="s">
        <v>112</v>
      </c>
      <c r="Z16" s="27" t="s">
        <v>111</v>
      </c>
      <c r="AA16" s="27" t="s">
        <v>62</v>
      </c>
      <c r="AB16" s="27" t="s">
        <v>110</v>
      </c>
      <c r="AC16" s="27">
        <v>0</v>
      </c>
      <c r="AD16" s="27">
        <v>0</v>
      </c>
      <c r="AE16" s="27">
        <v>0</v>
      </c>
      <c r="AF16" s="27">
        <v>0</v>
      </c>
      <c r="AG16" s="27" t="s">
        <v>17</v>
      </c>
      <c r="AH16" s="27" t="s">
        <v>18</v>
      </c>
      <c r="AI16" s="27" t="s">
        <v>18</v>
      </c>
      <c r="AJ16" s="27" t="s">
        <v>18</v>
      </c>
      <c r="AK16" s="27">
        <v>0</v>
      </c>
      <c r="AL16" s="27">
        <v>1</v>
      </c>
      <c r="AM16" s="27">
        <v>1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/>
    </row>
    <row r="17" spans="1:45" x14ac:dyDescent="0.55000000000000004">
      <c r="A17" t="s">
        <v>109</v>
      </c>
      <c r="B17">
        <v>143</v>
      </c>
      <c r="C17" t="s">
        <v>152</v>
      </c>
      <c r="D17">
        <v>2013</v>
      </c>
      <c r="E17" t="s">
        <v>145</v>
      </c>
      <c r="F17" s="27" t="s">
        <v>1</v>
      </c>
      <c r="G17" s="27" t="s">
        <v>228</v>
      </c>
      <c r="H17" s="27">
        <v>5</v>
      </c>
      <c r="I17" s="27"/>
      <c r="J17" s="27" t="s">
        <v>94</v>
      </c>
      <c r="K17" s="27">
        <v>27</v>
      </c>
      <c r="L17" s="27">
        <v>3.3333333333333335</v>
      </c>
      <c r="M17" s="27">
        <v>336</v>
      </c>
      <c r="N17" s="27"/>
      <c r="O17" s="27"/>
      <c r="P17" s="27"/>
      <c r="Q17" s="27">
        <v>32</v>
      </c>
      <c r="R17" s="27">
        <v>4.4000000000000004</v>
      </c>
      <c r="S17" s="27"/>
      <c r="T17" s="27"/>
      <c r="U17" s="27"/>
      <c r="V17" s="27"/>
      <c r="W17" s="27"/>
      <c r="X17" s="27"/>
      <c r="Y17" s="27" t="s">
        <v>150</v>
      </c>
      <c r="Z17" s="27" t="s">
        <v>149</v>
      </c>
      <c r="AA17" s="27" t="s">
        <v>91</v>
      </c>
      <c r="AB17" s="27" t="s">
        <v>123</v>
      </c>
      <c r="AC17" s="27">
        <v>0</v>
      </c>
      <c r="AD17" s="27">
        <v>0</v>
      </c>
      <c r="AE17" s="27">
        <v>0</v>
      </c>
      <c r="AF17" s="27">
        <v>0</v>
      </c>
      <c r="AG17" s="27" t="s">
        <v>17</v>
      </c>
      <c r="AH17" s="27" t="s">
        <v>18</v>
      </c>
      <c r="AI17" s="27" t="s">
        <v>18</v>
      </c>
      <c r="AJ17" s="27" t="s">
        <v>17</v>
      </c>
      <c r="AK17" s="27">
        <v>1</v>
      </c>
      <c r="AL17" s="27">
        <v>1</v>
      </c>
      <c r="AM17" s="27">
        <v>1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 t="s">
        <v>153</v>
      </c>
    </row>
    <row r="18" spans="1:45" x14ac:dyDescent="0.55000000000000004">
      <c r="A18" t="s">
        <v>109</v>
      </c>
      <c r="B18">
        <v>143</v>
      </c>
      <c r="C18" t="s">
        <v>152</v>
      </c>
      <c r="D18">
        <v>2013</v>
      </c>
      <c r="E18" t="s">
        <v>145</v>
      </c>
      <c r="F18" s="27" t="s">
        <v>2</v>
      </c>
      <c r="G18" s="27" t="s">
        <v>228</v>
      </c>
      <c r="H18" s="27">
        <v>7</v>
      </c>
      <c r="I18" s="27"/>
      <c r="J18" s="27" t="s">
        <v>94</v>
      </c>
      <c r="K18" s="27">
        <v>24</v>
      </c>
      <c r="L18" s="27">
        <v>4.666666666666667</v>
      </c>
      <c r="M18" s="27">
        <v>98.2</v>
      </c>
      <c r="N18" s="27"/>
      <c r="O18" s="27"/>
      <c r="P18" s="27"/>
      <c r="Q18" s="27">
        <v>14.6</v>
      </c>
      <c r="R18" s="27">
        <v>3.2</v>
      </c>
      <c r="S18" s="27"/>
      <c r="T18" s="27"/>
      <c r="U18" s="27"/>
      <c r="V18" s="27"/>
      <c r="W18" s="27"/>
      <c r="X18" s="27"/>
      <c r="Y18" s="27" t="s">
        <v>150</v>
      </c>
      <c r="Z18" s="27" t="s">
        <v>149</v>
      </c>
      <c r="AA18" s="27" t="s">
        <v>91</v>
      </c>
      <c r="AB18" s="27" t="s">
        <v>123</v>
      </c>
      <c r="AC18" s="27">
        <v>0</v>
      </c>
      <c r="AD18" s="27">
        <v>0</v>
      </c>
      <c r="AE18" s="27">
        <v>0</v>
      </c>
      <c r="AF18" s="27">
        <v>0</v>
      </c>
      <c r="AG18" s="27" t="s">
        <v>17</v>
      </c>
      <c r="AH18" s="27" t="s">
        <v>18</v>
      </c>
      <c r="AI18" s="27" t="s">
        <v>18</v>
      </c>
      <c r="AJ18" s="27" t="s">
        <v>17</v>
      </c>
      <c r="AK18" s="27">
        <v>1</v>
      </c>
      <c r="AL18" s="27">
        <v>1</v>
      </c>
      <c r="AM18" s="27">
        <v>1</v>
      </c>
      <c r="AN18" s="27">
        <v>0</v>
      </c>
      <c r="AO18" s="27">
        <v>0</v>
      </c>
      <c r="AP18" s="27">
        <v>0</v>
      </c>
      <c r="AQ18" s="27">
        <v>0</v>
      </c>
      <c r="AR18" s="27">
        <v>0</v>
      </c>
      <c r="AS18" s="27"/>
    </row>
    <row r="19" spans="1:45" x14ac:dyDescent="0.55000000000000004">
      <c r="A19" t="s">
        <v>109</v>
      </c>
      <c r="B19">
        <v>143</v>
      </c>
      <c r="C19" t="s">
        <v>152</v>
      </c>
      <c r="D19">
        <v>2013</v>
      </c>
      <c r="E19" t="s">
        <v>107</v>
      </c>
      <c r="F19" s="27" t="s">
        <v>1</v>
      </c>
      <c r="G19" s="27" t="s">
        <v>228</v>
      </c>
      <c r="H19" s="27">
        <v>5</v>
      </c>
      <c r="I19" s="27"/>
      <c r="J19" s="27" t="s">
        <v>94</v>
      </c>
      <c r="K19" s="27">
        <v>24</v>
      </c>
      <c r="L19" s="27">
        <v>3.3333333333333335</v>
      </c>
      <c r="M19" s="27">
        <v>894</v>
      </c>
      <c r="N19" s="27"/>
      <c r="O19" s="27"/>
      <c r="P19" s="27"/>
      <c r="Q19" s="27">
        <v>23.7</v>
      </c>
      <c r="R19" s="27">
        <v>4.4000000000000004</v>
      </c>
      <c r="S19" s="27"/>
      <c r="T19" s="27"/>
      <c r="U19" s="27"/>
      <c r="V19" s="27"/>
      <c r="W19" s="27"/>
      <c r="X19" s="27"/>
      <c r="Y19" s="27" t="s">
        <v>150</v>
      </c>
      <c r="Z19" s="27" t="s">
        <v>149</v>
      </c>
      <c r="AA19" s="27" t="s">
        <v>91</v>
      </c>
      <c r="AB19" s="27" t="s">
        <v>123</v>
      </c>
      <c r="AC19" s="27">
        <v>0</v>
      </c>
      <c r="AD19" s="27">
        <v>0</v>
      </c>
      <c r="AE19" s="27">
        <v>0</v>
      </c>
      <c r="AF19" s="27">
        <v>0</v>
      </c>
      <c r="AG19" s="27" t="s">
        <v>17</v>
      </c>
      <c r="AH19" s="27" t="s">
        <v>18</v>
      </c>
      <c r="AI19" s="27" t="s">
        <v>18</v>
      </c>
      <c r="AJ19" s="27" t="s">
        <v>17</v>
      </c>
      <c r="AK19" s="27">
        <v>1</v>
      </c>
      <c r="AL19" s="27">
        <v>1</v>
      </c>
      <c r="AM19" s="27">
        <v>1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/>
    </row>
    <row r="20" spans="1:45" x14ac:dyDescent="0.55000000000000004">
      <c r="A20" t="s">
        <v>109</v>
      </c>
      <c r="B20">
        <v>143</v>
      </c>
      <c r="C20" t="s">
        <v>152</v>
      </c>
      <c r="D20">
        <v>2013</v>
      </c>
      <c r="E20" t="s">
        <v>107</v>
      </c>
      <c r="F20" s="27" t="s">
        <v>2</v>
      </c>
      <c r="G20" s="27" t="s">
        <v>228</v>
      </c>
      <c r="H20" s="27">
        <v>7</v>
      </c>
      <c r="I20" s="27"/>
      <c r="J20" s="27" t="s">
        <v>94</v>
      </c>
      <c r="K20" s="27">
        <v>20</v>
      </c>
      <c r="L20" s="27">
        <v>4.666666666666667</v>
      </c>
      <c r="M20" s="27">
        <v>280</v>
      </c>
      <c r="N20" s="27"/>
      <c r="O20" s="27"/>
      <c r="P20" s="27"/>
      <c r="Q20" s="27">
        <v>26.9</v>
      </c>
      <c r="R20" s="27">
        <v>3.7</v>
      </c>
      <c r="S20" s="27"/>
      <c r="T20" s="27"/>
      <c r="U20" s="27"/>
      <c r="V20" s="27"/>
      <c r="W20" s="27"/>
      <c r="X20" s="27"/>
      <c r="Y20" s="27" t="s">
        <v>150</v>
      </c>
      <c r="Z20" s="27" t="s">
        <v>149</v>
      </c>
      <c r="AA20" s="27" t="s">
        <v>91</v>
      </c>
      <c r="AB20" s="27" t="s">
        <v>123</v>
      </c>
      <c r="AC20" s="27">
        <v>0</v>
      </c>
      <c r="AD20" s="27">
        <v>0</v>
      </c>
      <c r="AE20" s="27">
        <v>0</v>
      </c>
      <c r="AF20" s="27">
        <v>0</v>
      </c>
      <c r="AG20" s="27" t="s">
        <v>17</v>
      </c>
      <c r="AH20" s="27" t="s">
        <v>18</v>
      </c>
      <c r="AI20" s="27" t="s">
        <v>18</v>
      </c>
      <c r="AJ20" s="27" t="s">
        <v>17</v>
      </c>
      <c r="AK20" s="27">
        <v>1</v>
      </c>
      <c r="AL20" s="27">
        <v>1</v>
      </c>
      <c r="AM20" s="27">
        <v>1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/>
    </row>
    <row r="21" spans="1:45" x14ac:dyDescent="0.55000000000000004">
      <c r="A21" t="s">
        <v>25</v>
      </c>
      <c r="C21" t="s">
        <v>49</v>
      </c>
      <c r="D21">
        <v>2015</v>
      </c>
      <c r="E21" t="s">
        <v>55</v>
      </c>
      <c r="F21" s="27" t="s">
        <v>1</v>
      </c>
      <c r="G21" s="27" t="s">
        <v>229</v>
      </c>
      <c r="H21" s="27">
        <v>2.7</v>
      </c>
      <c r="I21" s="27">
        <v>0.89</v>
      </c>
      <c r="J21" s="27" t="s">
        <v>22</v>
      </c>
      <c r="K21" s="27">
        <v>20</v>
      </c>
      <c r="L21" s="27">
        <v>0.59333333333333338</v>
      </c>
      <c r="M21" s="27">
        <v>29</v>
      </c>
      <c r="N21" s="27">
        <v>0.59333333333333338</v>
      </c>
      <c r="O21" s="27">
        <v>14</v>
      </c>
      <c r="P21" s="27"/>
      <c r="Q21" s="27"/>
      <c r="R21" s="27"/>
      <c r="S21" s="27"/>
      <c r="T21" s="27"/>
      <c r="U21" s="27"/>
      <c r="V21" s="27"/>
      <c r="W21" s="27"/>
      <c r="X21" s="27"/>
      <c r="Y21" s="27" t="s">
        <v>47</v>
      </c>
      <c r="Z21" s="27"/>
      <c r="AA21" s="27" t="s">
        <v>46</v>
      </c>
      <c r="AB21" s="27" t="s">
        <v>50</v>
      </c>
      <c r="AC21" s="27">
        <v>0</v>
      </c>
      <c r="AD21" s="27">
        <v>0</v>
      </c>
      <c r="AE21" s="27">
        <v>0</v>
      </c>
      <c r="AF21" s="27">
        <v>0</v>
      </c>
      <c r="AG21" s="27"/>
      <c r="AH21" s="27" t="s">
        <v>17</v>
      </c>
      <c r="AI21" s="27" t="s">
        <v>18</v>
      </c>
      <c r="AJ21" s="27" t="s">
        <v>17</v>
      </c>
      <c r="AK21" s="27">
        <v>1</v>
      </c>
      <c r="AL21" s="27">
        <v>1</v>
      </c>
      <c r="AM21" s="27">
        <v>1</v>
      </c>
      <c r="AN21" s="27">
        <v>1</v>
      </c>
      <c r="AO21" s="27">
        <v>0</v>
      </c>
      <c r="AP21" s="27">
        <v>0</v>
      </c>
      <c r="AQ21" s="27">
        <v>0</v>
      </c>
      <c r="AR21" s="27">
        <v>0</v>
      </c>
      <c r="AS21" s="27"/>
    </row>
    <row r="22" spans="1:45" x14ac:dyDescent="0.55000000000000004">
      <c r="A22" t="s">
        <v>25</v>
      </c>
      <c r="C22" t="s">
        <v>49</v>
      </c>
      <c r="D22">
        <v>2015</v>
      </c>
      <c r="E22" t="s">
        <v>54</v>
      </c>
      <c r="F22" s="27" t="s">
        <v>2</v>
      </c>
      <c r="G22" s="27" t="s">
        <v>229</v>
      </c>
      <c r="H22" s="27">
        <v>1.2</v>
      </c>
      <c r="I22" s="27">
        <v>0.41</v>
      </c>
      <c r="J22" s="27" t="s">
        <v>22</v>
      </c>
      <c r="K22" s="27">
        <v>20</v>
      </c>
      <c r="L22" s="27">
        <v>0.27333333333333332</v>
      </c>
      <c r="M22" s="27">
        <v>140</v>
      </c>
      <c r="N22" s="27">
        <v>0.27333333333333332</v>
      </c>
      <c r="O22" s="27">
        <v>40</v>
      </c>
      <c r="P22" s="27"/>
      <c r="Q22" s="27"/>
      <c r="R22" s="27"/>
      <c r="S22" s="27"/>
      <c r="T22" s="27"/>
      <c r="U22" s="27"/>
      <c r="V22" s="27"/>
      <c r="W22" s="27"/>
      <c r="X22" s="27"/>
      <c r="Y22" s="27" t="s">
        <v>47</v>
      </c>
      <c r="Z22" s="27"/>
      <c r="AA22" s="27" t="s">
        <v>46</v>
      </c>
      <c r="AB22" s="27" t="s">
        <v>50</v>
      </c>
      <c r="AC22" s="27">
        <v>0</v>
      </c>
      <c r="AD22" s="27">
        <v>0</v>
      </c>
      <c r="AE22" s="27">
        <v>0</v>
      </c>
      <c r="AF22" s="27">
        <v>0</v>
      </c>
      <c r="AG22" s="27"/>
      <c r="AH22" s="27" t="s">
        <v>17</v>
      </c>
      <c r="AI22" s="27" t="s">
        <v>18</v>
      </c>
      <c r="AJ22" s="27" t="s">
        <v>17</v>
      </c>
      <c r="AK22" s="27">
        <v>1</v>
      </c>
      <c r="AL22" s="27">
        <v>1</v>
      </c>
      <c r="AM22" s="27">
        <v>1</v>
      </c>
      <c r="AN22" s="27">
        <v>1</v>
      </c>
      <c r="AO22" s="27">
        <v>0</v>
      </c>
      <c r="AP22" s="27">
        <v>0</v>
      </c>
      <c r="AQ22" s="27">
        <v>0</v>
      </c>
      <c r="AR22" s="27">
        <v>0</v>
      </c>
      <c r="AS22" s="27"/>
    </row>
    <row r="23" spans="1:45" x14ac:dyDescent="0.55000000000000004">
      <c r="A23" t="s">
        <v>25</v>
      </c>
      <c r="C23" t="s">
        <v>60</v>
      </c>
      <c r="D23">
        <v>2012</v>
      </c>
      <c r="E23" t="s">
        <v>244</v>
      </c>
      <c r="F23" s="27" t="s">
        <v>1</v>
      </c>
      <c r="G23" s="27" t="s">
        <v>224</v>
      </c>
      <c r="H23" s="27">
        <v>0.16</v>
      </c>
      <c r="I23" s="27"/>
      <c r="J23" s="27" t="s">
        <v>22</v>
      </c>
      <c r="K23" s="27">
        <v>19</v>
      </c>
      <c r="L23" s="27">
        <v>0.10666666666666666</v>
      </c>
      <c r="M23" s="27">
        <v>68</v>
      </c>
      <c r="N23" s="27">
        <v>5.3</v>
      </c>
      <c r="O23" s="27">
        <v>13</v>
      </c>
      <c r="P23" s="27">
        <v>20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 t="s">
        <v>46</v>
      </c>
      <c r="AB23" s="27" t="s">
        <v>59</v>
      </c>
      <c r="AC23" s="27">
        <v>0</v>
      </c>
      <c r="AD23" s="27">
        <v>0</v>
      </c>
      <c r="AE23" s="27">
        <v>0</v>
      </c>
      <c r="AF23" s="27">
        <v>0</v>
      </c>
      <c r="AG23" s="27"/>
      <c r="AH23" s="27" t="s">
        <v>17</v>
      </c>
      <c r="AI23" s="27" t="s">
        <v>18</v>
      </c>
      <c r="AJ23" s="27" t="s">
        <v>17</v>
      </c>
      <c r="AK23" s="27">
        <v>1</v>
      </c>
      <c r="AL23" s="27">
        <v>1</v>
      </c>
      <c r="AM23" s="27">
        <v>1</v>
      </c>
      <c r="AN23" s="27">
        <v>1</v>
      </c>
      <c r="AO23" s="27">
        <v>0</v>
      </c>
      <c r="AP23" s="27">
        <v>1</v>
      </c>
      <c r="AQ23" s="27">
        <v>0</v>
      </c>
      <c r="AR23" s="27">
        <v>0</v>
      </c>
      <c r="AS23" s="27"/>
    </row>
    <row r="24" spans="1:45" x14ac:dyDescent="0.55000000000000004">
      <c r="A24" t="s">
        <v>25</v>
      </c>
      <c r="C24" t="s">
        <v>60</v>
      </c>
      <c r="D24">
        <v>2012</v>
      </c>
      <c r="E24" t="s">
        <v>244</v>
      </c>
      <c r="F24" s="27" t="s">
        <v>1</v>
      </c>
      <c r="G24" s="27" t="s">
        <v>224</v>
      </c>
      <c r="H24" s="27">
        <v>0.16</v>
      </c>
      <c r="I24" s="27"/>
      <c r="J24" s="27" t="s">
        <v>22</v>
      </c>
      <c r="K24" s="27">
        <v>19</v>
      </c>
      <c r="L24" s="27">
        <v>0.10666666666666666</v>
      </c>
      <c r="M24" s="27">
        <v>6.5</v>
      </c>
      <c r="N24" s="27">
        <v>1.3</v>
      </c>
      <c r="O24" s="27">
        <v>2.1</v>
      </c>
      <c r="P24" s="27">
        <v>2.2000000000000002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 t="s">
        <v>62</v>
      </c>
      <c r="AB24" s="27" t="s">
        <v>59</v>
      </c>
      <c r="AC24" s="27">
        <v>0</v>
      </c>
      <c r="AD24" s="27">
        <v>0</v>
      </c>
      <c r="AE24" s="27">
        <v>0</v>
      </c>
      <c r="AF24" s="27">
        <v>0</v>
      </c>
      <c r="AG24" s="27"/>
      <c r="AH24" s="27" t="s">
        <v>17</v>
      </c>
      <c r="AI24" s="27" t="s">
        <v>18</v>
      </c>
      <c r="AJ24" s="27" t="s">
        <v>17</v>
      </c>
      <c r="AK24" s="27">
        <v>1</v>
      </c>
      <c r="AL24" s="27">
        <v>1</v>
      </c>
      <c r="AM24" s="27">
        <v>1</v>
      </c>
      <c r="AN24" s="27">
        <v>1</v>
      </c>
      <c r="AO24" s="27">
        <v>0</v>
      </c>
      <c r="AP24" s="27">
        <v>1</v>
      </c>
      <c r="AQ24" s="27">
        <v>0</v>
      </c>
      <c r="AR24" s="27">
        <v>0</v>
      </c>
      <c r="AS24" s="27"/>
    </row>
    <row r="25" spans="1:45" x14ac:dyDescent="0.55000000000000004">
      <c r="A25" t="s">
        <v>25</v>
      </c>
      <c r="C25" t="s">
        <v>60</v>
      </c>
      <c r="D25">
        <v>2012</v>
      </c>
      <c r="E25" t="s">
        <v>244</v>
      </c>
      <c r="F25" s="27" t="s">
        <v>2</v>
      </c>
      <c r="G25" s="27" t="s">
        <v>224</v>
      </c>
      <c r="H25" s="27">
        <v>0.04</v>
      </c>
      <c r="I25" s="27"/>
      <c r="J25" s="27" t="s">
        <v>22</v>
      </c>
      <c r="K25" s="27">
        <v>19</v>
      </c>
      <c r="L25" s="27">
        <v>2.6666666666666665E-2</v>
      </c>
      <c r="M25" s="27">
        <v>2709</v>
      </c>
      <c r="N25" s="27">
        <v>5.0999999999999996</v>
      </c>
      <c r="O25" s="27">
        <v>264</v>
      </c>
      <c r="P25" s="27">
        <v>812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 t="s">
        <v>46</v>
      </c>
      <c r="AB25" s="27" t="s">
        <v>59</v>
      </c>
      <c r="AC25" s="27">
        <v>0</v>
      </c>
      <c r="AD25" s="27">
        <v>0</v>
      </c>
      <c r="AE25" s="27">
        <v>0</v>
      </c>
      <c r="AF25" s="27">
        <v>0</v>
      </c>
      <c r="AG25" s="27"/>
      <c r="AH25" s="27" t="s">
        <v>17</v>
      </c>
      <c r="AI25" s="27" t="s">
        <v>18</v>
      </c>
      <c r="AJ25" s="27" t="s">
        <v>17</v>
      </c>
      <c r="AK25" s="27">
        <v>1</v>
      </c>
      <c r="AL25" s="27">
        <v>1</v>
      </c>
      <c r="AM25" s="27">
        <v>1</v>
      </c>
      <c r="AN25" s="27">
        <v>1</v>
      </c>
      <c r="AO25" s="27">
        <v>0</v>
      </c>
      <c r="AP25" s="27">
        <v>1</v>
      </c>
      <c r="AQ25" s="27">
        <v>0</v>
      </c>
      <c r="AR25" s="27">
        <v>0</v>
      </c>
      <c r="AS25" s="27"/>
    </row>
    <row r="26" spans="1:45" x14ac:dyDescent="0.55000000000000004">
      <c r="A26" t="s">
        <v>25</v>
      </c>
      <c r="C26" t="s">
        <v>60</v>
      </c>
      <c r="D26">
        <v>2012</v>
      </c>
      <c r="E26" t="s">
        <v>244</v>
      </c>
      <c r="F26" s="27" t="s">
        <v>2</v>
      </c>
      <c r="G26" s="27" t="s">
        <v>224</v>
      </c>
      <c r="H26" s="27">
        <v>0.04</v>
      </c>
      <c r="I26" s="27"/>
      <c r="J26" s="27" t="s">
        <v>22</v>
      </c>
      <c r="K26" s="27">
        <v>19</v>
      </c>
      <c r="L26" s="27">
        <v>2.6666666666666665E-2</v>
      </c>
      <c r="M26" s="27">
        <v>4.5999999999999996</v>
      </c>
      <c r="N26" s="27">
        <v>1.4</v>
      </c>
      <c r="O26" s="27">
        <v>2.1</v>
      </c>
      <c r="P26" s="27">
        <v>2.2999999999999998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 t="s">
        <v>62</v>
      </c>
      <c r="AB26" s="27" t="s">
        <v>59</v>
      </c>
      <c r="AC26" s="27">
        <v>0</v>
      </c>
      <c r="AD26" s="27">
        <v>0</v>
      </c>
      <c r="AE26" s="27">
        <v>0</v>
      </c>
      <c r="AF26" s="27">
        <v>0</v>
      </c>
      <c r="AG26" s="27"/>
      <c r="AH26" s="27" t="s">
        <v>17</v>
      </c>
      <c r="AI26" s="27" t="s">
        <v>18</v>
      </c>
      <c r="AJ26" s="27" t="s">
        <v>17</v>
      </c>
      <c r="AK26" s="27">
        <v>1</v>
      </c>
      <c r="AL26" s="27">
        <v>1</v>
      </c>
      <c r="AM26" s="27">
        <v>1</v>
      </c>
      <c r="AN26" s="27">
        <v>1</v>
      </c>
      <c r="AO26" s="27">
        <v>0</v>
      </c>
      <c r="AP26" s="27">
        <v>1</v>
      </c>
      <c r="AQ26" s="27">
        <v>0</v>
      </c>
      <c r="AR26" s="27">
        <v>0</v>
      </c>
      <c r="AS26" s="27"/>
    </row>
    <row r="27" spans="1:45" x14ac:dyDescent="0.55000000000000004">
      <c r="A27" t="s">
        <v>109</v>
      </c>
      <c r="B27">
        <v>169</v>
      </c>
      <c r="C27" t="s">
        <v>138</v>
      </c>
      <c r="D27">
        <v>2011</v>
      </c>
      <c r="E27" t="s">
        <v>145</v>
      </c>
      <c r="F27" s="27" t="s">
        <v>1</v>
      </c>
      <c r="G27" s="27" t="s">
        <v>222</v>
      </c>
      <c r="H27" s="27"/>
      <c r="I27" s="27">
        <v>0.98</v>
      </c>
      <c r="J27" s="27" t="s">
        <v>94</v>
      </c>
      <c r="K27" s="27">
        <v>19</v>
      </c>
      <c r="L27" s="27">
        <v>0.65333333333333332</v>
      </c>
      <c r="M27" s="27">
        <v>6000</v>
      </c>
      <c r="N27" s="27">
        <v>290</v>
      </c>
      <c r="O27" s="27">
        <v>550</v>
      </c>
      <c r="P27" s="27"/>
      <c r="Q27" s="27"/>
      <c r="R27" s="27"/>
      <c r="S27" s="27"/>
      <c r="T27" s="27"/>
      <c r="U27" s="27"/>
      <c r="V27" s="27"/>
      <c r="W27" s="27"/>
      <c r="X27" s="27"/>
      <c r="Y27" s="27" t="s">
        <v>144</v>
      </c>
      <c r="Z27" s="27"/>
      <c r="AA27" s="27" t="s">
        <v>143</v>
      </c>
      <c r="AB27" s="27" t="s">
        <v>137</v>
      </c>
      <c r="AC27" s="27">
        <v>0</v>
      </c>
      <c r="AD27" s="27">
        <v>0</v>
      </c>
      <c r="AE27" s="27">
        <v>0</v>
      </c>
      <c r="AF27" s="27">
        <v>0</v>
      </c>
      <c r="AG27" s="27" t="s">
        <v>17</v>
      </c>
      <c r="AH27" s="27" t="s">
        <v>18</v>
      </c>
      <c r="AI27" s="27" t="s">
        <v>18</v>
      </c>
      <c r="AJ27" s="27" t="s">
        <v>17</v>
      </c>
      <c r="AK27" s="27">
        <v>0</v>
      </c>
      <c r="AL27" s="27">
        <v>1</v>
      </c>
      <c r="AM27" s="27">
        <v>1</v>
      </c>
      <c r="AN27" s="27">
        <v>1</v>
      </c>
      <c r="AO27" s="27">
        <v>0</v>
      </c>
      <c r="AP27" s="27">
        <v>0</v>
      </c>
      <c r="AQ27" s="27">
        <v>0</v>
      </c>
      <c r="AR27" s="27">
        <v>0</v>
      </c>
      <c r="AS27" s="27"/>
    </row>
    <row r="28" spans="1:45" x14ac:dyDescent="0.55000000000000004">
      <c r="A28" t="s">
        <v>109</v>
      </c>
      <c r="B28">
        <v>169</v>
      </c>
      <c r="C28" t="s">
        <v>138</v>
      </c>
      <c r="D28">
        <v>2011</v>
      </c>
      <c r="E28" t="s">
        <v>145</v>
      </c>
      <c r="F28" s="27" t="s">
        <v>2</v>
      </c>
      <c r="G28" s="27" t="s">
        <v>222</v>
      </c>
      <c r="H28" s="27"/>
      <c r="I28" s="27"/>
      <c r="J28" s="27" t="s">
        <v>94</v>
      </c>
      <c r="K28" s="27">
        <v>19</v>
      </c>
      <c r="L28" s="27">
        <v>20</v>
      </c>
      <c r="M28" s="27">
        <v>1000</v>
      </c>
      <c r="N28" s="27">
        <v>230</v>
      </c>
      <c r="O28" s="27">
        <v>370</v>
      </c>
      <c r="P28" s="27"/>
      <c r="Q28" s="27"/>
      <c r="R28" s="27"/>
      <c r="S28" s="27"/>
      <c r="T28" s="27"/>
      <c r="U28" s="27"/>
      <c r="V28" s="27"/>
      <c r="W28" s="27"/>
      <c r="X28" s="27"/>
      <c r="Y28" s="27" t="s">
        <v>144</v>
      </c>
      <c r="Z28" s="27"/>
      <c r="AA28" s="27" t="s">
        <v>143</v>
      </c>
      <c r="AB28" s="27" t="s">
        <v>137</v>
      </c>
      <c r="AC28" s="27">
        <v>0</v>
      </c>
      <c r="AD28" s="27">
        <v>0</v>
      </c>
      <c r="AE28" s="27">
        <v>0</v>
      </c>
      <c r="AF28" s="27">
        <v>0</v>
      </c>
      <c r="AG28" s="27" t="s">
        <v>17</v>
      </c>
      <c r="AH28" s="27" t="s">
        <v>18</v>
      </c>
      <c r="AI28" s="27" t="s">
        <v>18</v>
      </c>
      <c r="AJ28" s="27" t="s">
        <v>17</v>
      </c>
      <c r="AK28" s="27">
        <v>0</v>
      </c>
      <c r="AL28" s="27">
        <v>1</v>
      </c>
      <c r="AM28" s="27">
        <v>1</v>
      </c>
      <c r="AN28" s="27">
        <v>1</v>
      </c>
      <c r="AO28" s="27">
        <v>0</v>
      </c>
      <c r="AP28" s="27">
        <v>0</v>
      </c>
      <c r="AQ28" s="27">
        <v>0</v>
      </c>
      <c r="AR28" s="27">
        <v>0</v>
      </c>
      <c r="AS28" s="27"/>
    </row>
    <row r="29" spans="1:45" x14ac:dyDescent="0.55000000000000004">
      <c r="A29" t="s">
        <v>109</v>
      </c>
      <c r="B29">
        <v>169</v>
      </c>
      <c r="C29" t="s">
        <v>138</v>
      </c>
      <c r="D29">
        <v>2011</v>
      </c>
      <c r="E29" t="s">
        <v>148</v>
      </c>
      <c r="F29" s="27" t="s">
        <v>2</v>
      </c>
      <c r="G29" s="27" t="s">
        <v>222</v>
      </c>
      <c r="H29" s="27"/>
      <c r="I29" s="27"/>
      <c r="J29" s="27" t="s">
        <v>94</v>
      </c>
      <c r="K29" s="27">
        <v>18</v>
      </c>
      <c r="L29" s="27">
        <v>20</v>
      </c>
      <c r="M29" s="27">
        <v>1500</v>
      </c>
      <c r="N29" s="27">
        <v>97</v>
      </c>
      <c r="O29" s="27">
        <v>260</v>
      </c>
      <c r="P29" s="27"/>
      <c r="Q29" s="27"/>
      <c r="R29" s="27"/>
      <c r="S29" s="27"/>
      <c r="T29" s="27"/>
      <c r="U29" s="27"/>
      <c r="V29" s="27"/>
      <c r="W29" s="27"/>
      <c r="X29" s="27"/>
      <c r="Y29" s="27" t="s">
        <v>144</v>
      </c>
      <c r="Z29" s="27"/>
      <c r="AA29" s="27" t="s">
        <v>143</v>
      </c>
      <c r="AB29" s="27" t="s">
        <v>137</v>
      </c>
      <c r="AC29" s="27">
        <v>0</v>
      </c>
      <c r="AD29" s="27">
        <v>0</v>
      </c>
      <c r="AE29" s="27">
        <v>0</v>
      </c>
      <c r="AF29" s="27">
        <v>0</v>
      </c>
      <c r="AG29" s="27" t="s">
        <v>17</v>
      </c>
      <c r="AH29" s="27" t="s">
        <v>18</v>
      </c>
      <c r="AI29" s="27" t="s">
        <v>18</v>
      </c>
      <c r="AJ29" s="27" t="s">
        <v>17</v>
      </c>
      <c r="AK29" s="27">
        <v>0</v>
      </c>
      <c r="AL29" s="27">
        <v>1</v>
      </c>
      <c r="AM29" s="27">
        <v>1</v>
      </c>
      <c r="AN29" s="27">
        <v>1</v>
      </c>
      <c r="AO29" s="27">
        <v>0</v>
      </c>
      <c r="AP29" s="27">
        <v>0</v>
      </c>
      <c r="AQ29" s="27">
        <v>0</v>
      </c>
      <c r="AR29" s="27">
        <v>0</v>
      </c>
      <c r="AS29" s="27"/>
    </row>
    <row r="30" spans="1:45" x14ac:dyDescent="0.55000000000000004">
      <c r="A30" t="s">
        <v>109</v>
      </c>
      <c r="B30">
        <v>169</v>
      </c>
      <c r="C30" t="s">
        <v>138</v>
      </c>
      <c r="D30">
        <v>2011</v>
      </c>
      <c r="E30" t="s">
        <v>148</v>
      </c>
      <c r="F30" s="27" t="s">
        <v>1</v>
      </c>
      <c r="G30" s="27" t="s">
        <v>222</v>
      </c>
      <c r="H30" s="27"/>
      <c r="I30" s="27">
        <v>0.98</v>
      </c>
      <c r="J30" s="27" t="s">
        <v>94</v>
      </c>
      <c r="K30" s="27">
        <v>18</v>
      </c>
      <c r="L30" s="27">
        <v>0.65333333333333332</v>
      </c>
      <c r="M30" s="27">
        <v>370</v>
      </c>
      <c r="N30" s="27">
        <v>65</v>
      </c>
      <c r="O30" s="27">
        <v>110</v>
      </c>
      <c r="P30" s="27"/>
      <c r="Q30" s="27"/>
      <c r="R30" s="27"/>
      <c r="S30" s="27"/>
      <c r="T30" s="27"/>
      <c r="U30" s="27"/>
      <c r="V30" s="27"/>
      <c r="W30" s="27"/>
      <c r="X30" s="27"/>
      <c r="Y30" s="27" t="s">
        <v>144</v>
      </c>
      <c r="Z30" s="27"/>
      <c r="AA30" s="27" t="s">
        <v>143</v>
      </c>
      <c r="AB30" s="27" t="s">
        <v>137</v>
      </c>
      <c r="AC30" s="27">
        <v>0</v>
      </c>
      <c r="AD30" s="27">
        <v>0</v>
      </c>
      <c r="AE30" s="27">
        <v>0</v>
      </c>
      <c r="AF30" s="27">
        <v>0</v>
      </c>
      <c r="AG30" s="27" t="s">
        <v>17</v>
      </c>
      <c r="AH30" s="27" t="s">
        <v>18</v>
      </c>
      <c r="AI30" s="27" t="s">
        <v>18</v>
      </c>
      <c r="AJ30" s="27" t="s">
        <v>17</v>
      </c>
      <c r="AK30" s="27">
        <v>0</v>
      </c>
      <c r="AL30" s="27">
        <v>1</v>
      </c>
      <c r="AM30" s="27">
        <v>1</v>
      </c>
      <c r="AN30" s="27">
        <v>1</v>
      </c>
      <c r="AO30" s="27">
        <v>0</v>
      </c>
      <c r="AP30" s="27">
        <v>0</v>
      </c>
      <c r="AQ30" s="27">
        <v>0</v>
      </c>
      <c r="AR30" s="27">
        <v>0</v>
      </c>
      <c r="AS30" s="27"/>
    </row>
    <row r="31" spans="1:45" x14ac:dyDescent="0.55000000000000004">
      <c r="A31" t="s">
        <v>109</v>
      </c>
      <c r="B31">
        <v>211</v>
      </c>
      <c r="C31" t="s">
        <v>133</v>
      </c>
      <c r="D31">
        <v>2016</v>
      </c>
      <c r="E31" t="s">
        <v>107</v>
      </c>
      <c r="F31" s="27" t="s">
        <v>2</v>
      </c>
      <c r="G31" s="27" t="s">
        <v>222</v>
      </c>
      <c r="H31" s="27">
        <v>0.52</v>
      </c>
      <c r="I31" s="27">
        <v>0.2</v>
      </c>
      <c r="J31" s="27" t="s">
        <v>94</v>
      </c>
      <c r="K31" s="27">
        <v>16</v>
      </c>
      <c r="L31" s="27">
        <v>5.7</v>
      </c>
      <c r="M31" s="27">
        <v>239</v>
      </c>
      <c r="N31" s="27">
        <v>14.1</v>
      </c>
      <c r="O31" s="27">
        <v>42.4</v>
      </c>
      <c r="P31" s="27"/>
      <c r="Q31" s="27"/>
      <c r="R31" s="27"/>
      <c r="S31" s="27"/>
      <c r="T31" s="27"/>
      <c r="U31" s="27"/>
      <c r="V31" s="27"/>
      <c r="W31" s="27"/>
      <c r="X31" s="27"/>
      <c r="Y31" s="27" t="s">
        <v>132</v>
      </c>
      <c r="Z31" s="27" t="s">
        <v>131</v>
      </c>
      <c r="AA31" s="27" t="s">
        <v>91</v>
      </c>
      <c r="AB31" s="27" t="s">
        <v>38</v>
      </c>
      <c r="AC31" s="27">
        <v>0</v>
      </c>
      <c r="AD31" s="27">
        <v>0</v>
      </c>
      <c r="AE31" s="27">
        <v>0</v>
      </c>
      <c r="AF31" s="27">
        <v>0</v>
      </c>
      <c r="AG31" s="27" t="s">
        <v>17</v>
      </c>
      <c r="AH31" s="27" t="s">
        <v>18</v>
      </c>
      <c r="AI31" s="27" t="s">
        <v>130</v>
      </c>
      <c r="AJ31" s="27" t="s">
        <v>130</v>
      </c>
      <c r="AK31" s="27">
        <v>0</v>
      </c>
      <c r="AL31" s="27">
        <v>1</v>
      </c>
      <c r="AM31" s="27">
        <v>1</v>
      </c>
      <c r="AN31" s="27">
        <v>1</v>
      </c>
      <c r="AO31" s="27">
        <v>0</v>
      </c>
      <c r="AP31" s="27">
        <v>0</v>
      </c>
      <c r="AQ31" s="27">
        <v>0</v>
      </c>
      <c r="AR31" s="27">
        <v>0</v>
      </c>
      <c r="AS31" s="27"/>
    </row>
    <row r="32" spans="1:45" x14ac:dyDescent="0.55000000000000004">
      <c r="A32" t="s">
        <v>109</v>
      </c>
      <c r="B32">
        <v>211</v>
      </c>
      <c r="C32" t="s">
        <v>133</v>
      </c>
      <c r="D32">
        <v>2016</v>
      </c>
      <c r="E32" t="s">
        <v>107</v>
      </c>
      <c r="F32" s="27" t="s">
        <v>2</v>
      </c>
      <c r="G32" s="27" t="s">
        <v>222</v>
      </c>
      <c r="H32" s="27">
        <v>0.52</v>
      </c>
      <c r="I32" s="27">
        <v>0.2</v>
      </c>
      <c r="J32" s="27" t="s">
        <v>94</v>
      </c>
      <c r="K32" s="27">
        <v>16</v>
      </c>
      <c r="L32" s="27">
        <v>3.3</v>
      </c>
      <c r="M32" s="27">
        <v>31.8</v>
      </c>
      <c r="N32" s="27">
        <v>9.1</v>
      </c>
      <c r="O32" s="27">
        <v>10.8</v>
      </c>
      <c r="P32" s="27"/>
      <c r="Q32" s="27"/>
      <c r="R32" s="27"/>
      <c r="S32" s="27"/>
      <c r="T32" s="27"/>
      <c r="U32" s="27"/>
      <c r="V32" s="27"/>
      <c r="W32" s="27"/>
      <c r="X32" s="27"/>
      <c r="Y32" s="27" t="s">
        <v>134</v>
      </c>
      <c r="Z32" s="27"/>
      <c r="AA32" s="27" t="s">
        <v>128</v>
      </c>
      <c r="AB32" s="27" t="s">
        <v>38</v>
      </c>
      <c r="AC32" s="27">
        <v>0</v>
      </c>
      <c r="AD32" s="27">
        <v>0</v>
      </c>
      <c r="AE32" s="27">
        <v>0</v>
      </c>
      <c r="AF32" s="27">
        <v>0</v>
      </c>
      <c r="AG32" s="27" t="s">
        <v>17</v>
      </c>
      <c r="AH32" s="27" t="s">
        <v>18</v>
      </c>
      <c r="AI32" s="27" t="s">
        <v>130</v>
      </c>
      <c r="AJ32" s="27" t="s">
        <v>130</v>
      </c>
      <c r="AK32" s="27">
        <v>0</v>
      </c>
      <c r="AL32" s="27">
        <v>1</v>
      </c>
      <c r="AM32" s="27">
        <v>1</v>
      </c>
      <c r="AN32" s="27">
        <v>1</v>
      </c>
      <c r="AO32" s="27">
        <v>0</v>
      </c>
      <c r="AP32" s="27">
        <v>0</v>
      </c>
      <c r="AQ32" s="27">
        <v>0</v>
      </c>
      <c r="AR32" s="27">
        <v>0</v>
      </c>
      <c r="AS32" s="27"/>
    </row>
    <row r="33" spans="1:45" x14ac:dyDescent="0.55000000000000004">
      <c r="A33" t="s">
        <v>109</v>
      </c>
      <c r="B33">
        <v>211</v>
      </c>
      <c r="C33" t="s">
        <v>133</v>
      </c>
      <c r="D33">
        <v>2016</v>
      </c>
      <c r="E33" t="s">
        <v>107</v>
      </c>
      <c r="F33" s="27" t="s">
        <v>1</v>
      </c>
      <c r="G33" s="27" t="s">
        <v>222</v>
      </c>
      <c r="H33" s="27">
        <v>1.1299999999999999</v>
      </c>
      <c r="I33" s="27">
        <v>0.39</v>
      </c>
      <c r="J33" s="27" t="s">
        <v>94</v>
      </c>
      <c r="K33" s="27">
        <v>13</v>
      </c>
      <c r="L33" s="27">
        <v>0.7533333333333333</v>
      </c>
      <c r="M33" s="27">
        <v>318</v>
      </c>
      <c r="N33" s="27">
        <v>9</v>
      </c>
      <c r="O33" s="27">
        <v>38.6</v>
      </c>
      <c r="P33" s="27"/>
      <c r="Q33" s="27"/>
      <c r="R33" s="27"/>
      <c r="S33" s="27"/>
      <c r="T33" s="27"/>
      <c r="U33" s="27"/>
      <c r="V33" s="27"/>
      <c r="W33" s="27"/>
      <c r="X33" s="27"/>
      <c r="Y33" s="27" t="s">
        <v>132</v>
      </c>
      <c r="Z33" s="27" t="s">
        <v>131</v>
      </c>
      <c r="AA33" s="27" t="s">
        <v>91</v>
      </c>
      <c r="AB33" s="27" t="s">
        <v>38</v>
      </c>
      <c r="AC33" s="27">
        <v>0</v>
      </c>
      <c r="AD33" s="27">
        <v>0</v>
      </c>
      <c r="AE33" s="27">
        <v>0</v>
      </c>
      <c r="AF33" s="27">
        <v>0</v>
      </c>
      <c r="AG33" s="27" t="s">
        <v>17</v>
      </c>
      <c r="AH33" s="27" t="s">
        <v>18</v>
      </c>
      <c r="AI33" s="27" t="s">
        <v>130</v>
      </c>
      <c r="AJ33" s="27" t="s">
        <v>130</v>
      </c>
      <c r="AK33" s="27">
        <v>0</v>
      </c>
      <c r="AL33" s="27">
        <v>1</v>
      </c>
      <c r="AM33" s="27">
        <v>1</v>
      </c>
      <c r="AN33" s="27">
        <v>1</v>
      </c>
      <c r="AO33" s="27">
        <v>0</v>
      </c>
      <c r="AP33" s="27">
        <v>0</v>
      </c>
      <c r="AQ33" s="27">
        <v>0</v>
      </c>
      <c r="AR33" s="27">
        <v>0</v>
      </c>
      <c r="AS33" s="27"/>
    </row>
    <row r="34" spans="1:45" x14ac:dyDescent="0.55000000000000004">
      <c r="A34" t="s">
        <v>109</v>
      </c>
      <c r="B34">
        <v>211</v>
      </c>
      <c r="C34" t="s">
        <v>133</v>
      </c>
      <c r="D34">
        <v>2016</v>
      </c>
      <c r="E34" t="s">
        <v>107</v>
      </c>
      <c r="F34" s="27" t="s">
        <v>1</v>
      </c>
      <c r="G34" s="27" t="s">
        <v>222</v>
      </c>
      <c r="H34" s="27">
        <v>1.1299999999999999</v>
      </c>
      <c r="I34" s="27">
        <v>0.39</v>
      </c>
      <c r="J34" s="27" t="s">
        <v>94</v>
      </c>
      <c r="K34" s="27">
        <v>13</v>
      </c>
      <c r="L34" s="27">
        <v>2.1</v>
      </c>
      <c r="M34" s="27">
        <v>92.7</v>
      </c>
      <c r="N34" s="27">
        <v>8.1999999999999993</v>
      </c>
      <c r="O34" s="27">
        <v>17.7</v>
      </c>
      <c r="P34" s="27"/>
      <c r="Q34" s="27"/>
      <c r="R34" s="27"/>
      <c r="S34" s="27"/>
      <c r="T34" s="27"/>
      <c r="U34" s="27"/>
      <c r="V34" s="27"/>
      <c r="W34" s="27"/>
      <c r="X34" s="27"/>
      <c r="Y34" s="27" t="s">
        <v>134</v>
      </c>
      <c r="Z34" s="27"/>
      <c r="AA34" s="27" t="s">
        <v>128</v>
      </c>
      <c r="AB34" s="27" t="s">
        <v>38</v>
      </c>
      <c r="AC34" s="27">
        <v>0</v>
      </c>
      <c r="AD34" s="27">
        <v>0</v>
      </c>
      <c r="AE34" s="27">
        <v>0</v>
      </c>
      <c r="AF34" s="27">
        <v>0</v>
      </c>
      <c r="AG34" s="27" t="s">
        <v>17</v>
      </c>
      <c r="AH34" s="27" t="s">
        <v>18</v>
      </c>
      <c r="AI34" s="27" t="s">
        <v>130</v>
      </c>
      <c r="AJ34" s="27" t="s">
        <v>130</v>
      </c>
      <c r="AK34" s="27">
        <v>0</v>
      </c>
      <c r="AL34" s="27">
        <v>1</v>
      </c>
      <c r="AM34" s="27">
        <v>1</v>
      </c>
      <c r="AN34" s="27">
        <v>1</v>
      </c>
      <c r="AO34" s="27">
        <v>0</v>
      </c>
      <c r="AP34" s="27">
        <v>0</v>
      </c>
      <c r="AQ34" s="27">
        <v>0</v>
      </c>
      <c r="AR34" s="27">
        <v>0</v>
      </c>
      <c r="AS34" s="27"/>
    </row>
    <row r="35" spans="1:45" x14ac:dyDescent="0.55000000000000004">
      <c r="A35" t="s">
        <v>109</v>
      </c>
      <c r="B35">
        <v>169</v>
      </c>
      <c r="C35" t="s">
        <v>138</v>
      </c>
      <c r="D35">
        <v>2011</v>
      </c>
      <c r="E35" t="s">
        <v>107</v>
      </c>
      <c r="F35" s="27" t="s">
        <v>2</v>
      </c>
      <c r="G35" s="27" t="s">
        <v>222</v>
      </c>
      <c r="H35" s="27"/>
      <c r="I35" s="27"/>
      <c r="J35" s="27" t="s">
        <v>94</v>
      </c>
      <c r="K35" s="27">
        <v>13</v>
      </c>
      <c r="L35" s="27">
        <v>42</v>
      </c>
      <c r="M35" s="27">
        <v>1300</v>
      </c>
      <c r="N35" s="27">
        <v>140</v>
      </c>
      <c r="O35" s="27">
        <v>290</v>
      </c>
      <c r="P35" s="27"/>
      <c r="Q35" s="27"/>
      <c r="R35" s="27"/>
      <c r="S35" s="27"/>
      <c r="T35" s="27"/>
      <c r="U35" s="27"/>
      <c r="V35" s="27"/>
      <c r="W35" s="27"/>
      <c r="X35" s="27"/>
      <c r="Y35" s="27" t="s">
        <v>134</v>
      </c>
      <c r="Z35" s="27"/>
      <c r="AA35" s="27" t="s">
        <v>128</v>
      </c>
      <c r="AB35" s="27" t="s">
        <v>137</v>
      </c>
      <c r="AC35" s="27">
        <v>0</v>
      </c>
      <c r="AD35" s="27">
        <v>0</v>
      </c>
      <c r="AE35" s="27">
        <v>0</v>
      </c>
      <c r="AF35" s="27">
        <v>0</v>
      </c>
      <c r="AG35" s="27" t="s">
        <v>17</v>
      </c>
      <c r="AH35" s="27" t="s">
        <v>18</v>
      </c>
      <c r="AI35" s="27" t="s">
        <v>18</v>
      </c>
      <c r="AJ35" s="27" t="s">
        <v>17</v>
      </c>
      <c r="AK35" s="27">
        <v>0</v>
      </c>
      <c r="AL35" s="27">
        <v>1</v>
      </c>
      <c r="AM35" s="27">
        <v>1</v>
      </c>
      <c r="AN35" s="27">
        <v>1</v>
      </c>
      <c r="AO35" s="27">
        <v>0</v>
      </c>
      <c r="AP35" s="27">
        <v>0</v>
      </c>
      <c r="AQ35" s="27">
        <v>0</v>
      </c>
      <c r="AR35" s="27">
        <v>0</v>
      </c>
      <c r="AS35" s="27"/>
    </row>
    <row r="36" spans="1:45" x14ac:dyDescent="0.55000000000000004">
      <c r="A36" t="s">
        <v>109</v>
      </c>
      <c r="B36">
        <v>169</v>
      </c>
      <c r="C36" t="s">
        <v>138</v>
      </c>
      <c r="D36">
        <v>2011</v>
      </c>
      <c r="E36" t="s">
        <v>107</v>
      </c>
      <c r="F36" s="27" t="s">
        <v>1</v>
      </c>
      <c r="G36" s="27" t="s">
        <v>222</v>
      </c>
      <c r="H36" s="27"/>
      <c r="I36" s="27">
        <v>0.98</v>
      </c>
      <c r="J36" s="27" t="s">
        <v>94</v>
      </c>
      <c r="K36" s="27">
        <v>13</v>
      </c>
      <c r="L36" s="27">
        <v>0.65333333333333332</v>
      </c>
      <c r="M36" s="27">
        <v>4000</v>
      </c>
      <c r="N36" s="27">
        <v>69</v>
      </c>
      <c r="O36" s="27">
        <v>270</v>
      </c>
      <c r="P36" s="27"/>
      <c r="Q36" s="27"/>
      <c r="R36" s="27"/>
      <c r="S36" s="27"/>
      <c r="T36" s="27"/>
      <c r="U36" s="27"/>
      <c r="V36" s="27"/>
      <c r="W36" s="27"/>
      <c r="X36" s="27"/>
      <c r="Y36" s="27" t="s">
        <v>134</v>
      </c>
      <c r="Z36" s="27"/>
      <c r="AA36" s="27" t="s">
        <v>128</v>
      </c>
      <c r="AB36" s="27" t="s">
        <v>137</v>
      </c>
      <c r="AC36" s="27">
        <v>0</v>
      </c>
      <c r="AD36" s="27">
        <v>0</v>
      </c>
      <c r="AE36" s="27">
        <v>0</v>
      </c>
      <c r="AF36" s="27">
        <v>0</v>
      </c>
      <c r="AG36" s="27" t="s">
        <v>17</v>
      </c>
      <c r="AH36" s="27" t="s">
        <v>18</v>
      </c>
      <c r="AI36" s="27" t="s">
        <v>18</v>
      </c>
      <c r="AJ36" s="27" t="s">
        <v>17</v>
      </c>
      <c r="AK36" s="27">
        <v>0</v>
      </c>
      <c r="AL36" s="27">
        <v>1</v>
      </c>
      <c r="AM36" s="27">
        <v>1</v>
      </c>
      <c r="AN36" s="27">
        <v>1</v>
      </c>
      <c r="AO36" s="27">
        <v>0</v>
      </c>
      <c r="AP36" s="27">
        <v>0</v>
      </c>
      <c r="AQ36" s="27">
        <v>0</v>
      </c>
      <c r="AR36" s="27">
        <v>0</v>
      </c>
      <c r="AS36" s="27"/>
    </row>
    <row r="37" spans="1:45" x14ac:dyDescent="0.55000000000000004">
      <c r="A37" t="s">
        <v>25</v>
      </c>
      <c r="C37" t="s">
        <v>49</v>
      </c>
      <c r="D37">
        <v>2015</v>
      </c>
      <c r="E37" t="s">
        <v>53</v>
      </c>
      <c r="F37" s="27" t="s">
        <v>1</v>
      </c>
      <c r="G37" s="27" t="s">
        <v>229</v>
      </c>
      <c r="H37" s="27">
        <v>2.7</v>
      </c>
      <c r="I37" s="27">
        <v>0.89</v>
      </c>
      <c r="J37" s="27" t="s">
        <v>22</v>
      </c>
      <c r="K37" s="27">
        <v>10</v>
      </c>
      <c r="L37" s="27">
        <v>0.59333333333333338</v>
      </c>
      <c r="M37" s="27">
        <v>7.4</v>
      </c>
      <c r="N37" s="27">
        <v>0.59333333333333338</v>
      </c>
      <c r="O37" s="27">
        <v>5.4</v>
      </c>
      <c r="P37" s="27"/>
      <c r="Q37" s="27"/>
      <c r="R37" s="27"/>
      <c r="S37" s="27"/>
      <c r="T37" s="27"/>
      <c r="U37" s="27"/>
      <c r="V37" s="27"/>
      <c r="W37" s="27"/>
      <c r="X37" s="27"/>
      <c r="Y37" s="27" t="s">
        <v>52</v>
      </c>
      <c r="Z37" s="27"/>
      <c r="AA37" s="27" t="s">
        <v>51</v>
      </c>
      <c r="AB37" s="27" t="s">
        <v>50</v>
      </c>
      <c r="AC37" s="27">
        <v>0</v>
      </c>
      <c r="AD37" s="27">
        <v>0</v>
      </c>
      <c r="AE37" s="27">
        <v>0</v>
      </c>
      <c r="AF37" s="27">
        <v>0</v>
      </c>
      <c r="AG37" s="27"/>
      <c r="AH37" s="27" t="s">
        <v>17</v>
      </c>
      <c r="AI37" s="27" t="s">
        <v>18</v>
      </c>
      <c r="AJ37" s="27" t="s">
        <v>17</v>
      </c>
      <c r="AK37" s="27">
        <v>1</v>
      </c>
      <c r="AL37" s="27">
        <v>1</v>
      </c>
      <c r="AM37" s="27">
        <v>1</v>
      </c>
      <c r="AN37" s="27">
        <v>1</v>
      </c>
      <c r="AO37" s="27">
        <v>0</v>
      </c>
      <c r="AP37" s="27">
        <v>0</v>
      </c>
      <c r="AQ37" s="27">
        <v>0</v>
      </c>
      <c r="AR37" s="27">
        <v>0</v>
      </c>
      <c r="AS37" s="27"/>
    </row>
    <row r="38" spans="1:45" x14ac:dyDescent="0.55000000000000004">
      <c r="A38" t="s">
        <v>25</v>
      </c>
      <c r="C38" t="s">
        <v>49</v>
      </c>
      <c r="D38">
        <v>2015</v>
      </c>
      <c r="E38" t="s">
        <v>53</v>
      </c>
      <c r="F38" s="27" t="s">
        <v>2</v>
      </c>
      <c r="G38" s="27" t="s">
        <v>229</v>
      </c>
      <c r="H38" s="27">
        <v>1.2</v>
      </c>
      <c r="I38" s="27">
        <v>0.41</v>
      </c>
      <c r="J38" s="27" t="s">
        <v>22</v>
      </c>
      <c r="K38" s="27">
        <v>10</v>
      </c>
      <c r="L38" s="27">
        <v>0.27333333333333332</v>
      </c>
      <c r="M38" s="27">
        <v>11</v>
      </c>
      <c r="N38" s="27">
        <v>0.27333333333333332</v>
      </c>
      <c r="O38" s="27">
        <v>5.2</v>
      </c>
      <c r="P38" s="27"/>
      <c r="Q38" s="27"/>
      <c r="R38" s="27"/>
      <c r="S38" s="27"/>
      <c r="T38" s="27"/>
      <c r="U38" s="27"/>
      <c r="V38" s="27"/>
      <c r="W38" s="27"/>
      <c r="X38" s="27"/>
      <c r="Y38" s="27" t="s">
        <v>52</v>
      </c>
      <c r="Z38" s="27"/>
      <c r="AA38" s="27" t="s">
        <v>51</v>
      </c>
      <c r="AB38" s="27" t="s">
        <v>50</v>
      </c>
      <c r="AC38" s="27">
        <v>0</v>
      </c>
      <c r="AD38" s="27">
        <v>0</v>
      </c>
      <c r="AE38" s="27">
        <v>0</v>
      </c>
      <c r="AF38" s="27">
        <v>0</v>
      </c>
      <c r="AG38" s="27"/>
      <c r="AH38" s="27" t="s">
        <v>17</v>
      </c>
      <c r="AI38" s="27" t="s">
        <v>18</v>
      </c>
      <c r="AJ38" s="27" t="s">
        <v>17</v>
      </c>
      <c r="AK38" s="27">
        <v>1</v>
      </c>
      <c r="AL38" s="27">
        <v>1</v>
      </c>
      <c r="AM38" s="27">
        <v>1</v>
      </c>
      <c r="AN38" s="27">
        <v>1</v>
      </c>
      <c r="AO38" s="27">
        <v>0</v>
      </c>
      <c r="AP38" s="27">
        <v>0</v>
      </c>
      <c r="AQ38" s="27">
        <v>0</v>
      </c>
      <c r="AR38" s="27">
        <v>0</v>
      </c>
      <c r="AS38" s="27"/>
    </row>
    <row r="39" spans="1:45" x14ac:dyDescent="0.55000000000000004">
      <c r="A39" t="s">
        <v>109</v>
      </c>
      <c r="B39">
        <v>633</v>
      </c>
      <c r="C39" t="s">
        <v>119</v>
      </c>
      <c r="D39">
        <v>2015</v>
      </c>
      <c r="E39" t="s">
        <v>107</v>
      </c>
      <c r="F39" s="27" t="s">
        <v>1</v>
      </c>
      <c r="G39" s="27" t="s">
        <v>220</v>
      </c>
      <c r="H39" s="27">
        <v>1</v>
      </c>
      <c r="I39" s="27"/>
      <c r="J39" s="27" t="s">
        <v>94</v>
      </c>
      <c r="K39" s="27">
        <v>10</v>
      </c>
      <c r="L39" s="27">
        <v>0.66666666666666663</v>
      </c>
      <c r="M39" s="27">
        <v>9.1199999999999992</v>
      </c>
      <c r="N39" s="27">
        <v>2.44</v>
      </c>
      <c r="O39" s="27">
        <v>3.3</v>
      </c>
      <c r="P39" s="27"/>
      <c r="Q39" s="27"/>
      <c r="R39" s="27"/>
      <c r="S39" s="27"/>
      <c r="T39" s="27"/>
      <c r="U39" s="27"/>
      <c r="V39" s="27"/>
      <c r="W39" s="27"/>
      <c r="X39" s="27"/>
      <c r="Y39" s="27" t="s">
        <v>118</v>
      </c>
      <c r="Z39" s="27"/>
      <c r="AA39" s="27" t="s">
        <v>117</v>
      </c>
      <c r="AB39" s="27" t="s">
        <v>38</v>
      </c>
      <c r="AC39" s="27">
        <v>0</v>
      </c>
      <c r="AD39" s="27">
        <v>0</v>
      </c>
      <c r="AE39" s="27">
        <v>0</v>
      </c>
      <c r="AF39" s="27">
        <v>0</v>
      </c>
      <c r="AG39" s="27" t="s">
        <v>17</v>
      </c>
      <c r="AH39" s="27" t="s">
        <v>18</v>
      </c>
      <c r="AI39" s="27" t="s">
        <v>18</v>
      </c>
      <c r="AJ39" s="27" t="s">
        <v>17</v>
      </c>
      <c r="AK39" s="27">
        <v>0</v>
      </c>
      <c r="AL39" s="27">
        <v>1</v>
      </c>
      <c r="AM39" s="27">
        <v>1</v>
      </c>
      <c r="AN39" s="27">
        <v>0</v>
      </c>
      <c r="AO39" s="27">
        <v>0</v>
      </c>
      <c r="AP39" s="27">
        <v>0</v>
      </c>
      <c r="AQ39" s="27">
        <v>0</v>
      </c>
      <c r="AR39" s="27">
        <v>0</v>
      </c>
      <c r="AS39" s="27"/>
    </row>
    <row r="40" spans="1:45" x14ac:dyDescent="0.55000000000000004">
      <c r="A40" t="s">
        <v>109</v>
      </c>
      <c r="B40">
        <v>633</v>
      </c>
      <c r="C40" t="s">
        <v>119</v>
      </c>
      <c r="D40">
        <v>2015</v>
      </c>
      <c r="E40" t="s">
        <v>107</v>
      </c>
      <c r="F40" s="27" t="s">
        <v>2</v>
      </c>
      <c r="G40" s="27" t="s">
        <v>220</v>
      </c>
      <c r="H40" s="27">
        <v>0.5</v>
      </c>
      <c r="I40" s="27"/>
      <c r="J40" s="27" t="s">
        <v>94</v>
      </c>
      <c r="K40" s="27">
        <v>10</v>
      </c>
      <c r="L40" s="27">
        <v>0.33333333333333331</v>
      </c>
      <c r="M40" s="27">
        <v>3.38</v>
      </c>
      <c r="N40" s="27">
        <v>1.48</v>
      </c>
      <c r="O40" s="27">
        <v>1.43</v>
      </c>
      <c r="P40" s="27"/>
      <c r="Q40" s="27"/>
      <c r="R40" s="27"/>
      <c r="S40" s="27"/>
      <c r="T40" s="27"/>
      <c r="U40" s="27"/>
      <c r="V40" s="27"/>
      <c r="W40" s="27"/>
      <c r="X40" s="27"/>
      <c r="Y40" s="27" t="s">
        <v>118</v>
      </c>
      <c r="Z40" s="27"/>
      <c r="AA40" s="27" t="s">
        <v>117</v>
      </c>
      <c r="AB40" s="27" t="s">
        <v>38</v>
      </c>
      <c r="AC40" s="27">
        <v>0</v>
      </c>
      <c r="AD40" s="27">
        <v>0</v>
      </c>
      <c r="AE40" s="27">
        <v>0</v>
      </c>
      <c r="AF40" s="27">
        <v>0</v>
      </c>
      <c r="AG40" s="27" t="s">
        <v>17</v>
      </c>
      <c r="AH40" s="27" t="s">
        <v>18</v>
      </c>
      <c r="AI40" s="27" t="s">
        <v>18</v>
      </c>
      <c r="AJ40" s="27" t="s">
        <v>17</v>
      </c>
      <c r="AK40" s="27">
        <v>0</v>
      </c>
      <c r="AL40" s="27">
        <v>1</v>
      </c>
      <c r="AM40" s="27">
        <v>1</v>
      </c>
      <c r="AN40" s="27">
        <v>0</v>
      </c>
      <c r="AO40" s="27">
        <v>0</v>
      </c>
      <c r="AP40" s="27">
        <v>0</v>
      </c>
      <c r="AQ40" s="27">
        <v>0</v>
      </c>
      <c r="AR40" s="27">
        <v>0</v>
      </c>
      <c r="AS40" s="27"/>
    </row>
    <row r="41" spans="1:45" x14ac:dyDescent="0.55000000000000004">
      <c r="A41" t="s">
        <v>109</v>
      </c>
      <c r="B41">
        <v>211</v>
      </c>
      <c r="C41" t="s">
        <v>133</v>
      </c>
      <c r="D41">
        <v>2016</v>
      </c>
      <c r="E41" t="s">
        <v>107</v>
      </c>
      <c r="F41" s="27" t="s">
        <v>2</v>
      </c>
      <c r="G41" s="27" t="s">
        <v>220</v>
      </c>
      <c r="H41" s="27">
        <v>0.52</v>
      </c>
      <c r="I41" s="27">
        <v>0.2</v>
      </c>
      <c r="J41" s="27" t="s">
        <v>94</v>
      </c>
      <c r="K41" s="27">
        <v>10</v>
      </c>
      <c r="L41" s="27">
        <v>0.34666666666666668</v>
      </c>
      <c r="M41" s="27">
        <v>118</v>
      </c>
      <c r="N41" s="27">
        <v>10.3</v>
      </c>
      <c r="O41" s="27">
        <v>20.7</v>
      </c>
      <c r="P41" s="27"/>
      <c r="Q41" s="27"/>
      <c r="R41" s="27"/>
      <c r="S41" s="27"/>
      <c r="T41" s="27"/>
      <c r="U41" s="27"/>
      <c r="V41" s="27"/>
      <c r="W41" s="27"/>
      <c r="X41" s="27"/>
      <c r="Y41" s="27" t="s">
        <v>135</v>
      </c>
      <c r="Z41" s="27"/>
      <c r="AA41" s="27" t="s">
        <v>117</v>
      </c>
      <c r="AB41" s="27" t="s">
        <v>38</v>
      </c>
      <c r="AC41" s="27">
        <v>0</v>
      </c>
      <c r="AD41" s="27">
        <v>0</v>
      </c>
      <c r="AE41" s="27">
        <v>0</v>
      </c>
      <c r="AF41" s="27">
        <v>0</v>
      </c>
      <c r="AG41" s="27" t="s">
        <v>17</v>
      </c>
      <c r="AH41" s="27" t="s">
        <v>18</v>
      </c>
      <c r="AI41" s="27" t="s">
        <v>130</v>
      </c>
      <c r="AJ41" s="27" t="s">
        <v>130</v>
      </c>
      <c r="AK41" s="27">
        <v>0</v>
      </c>
      <c r="AL41" s="27">
        <v>1</v>
      </c>
      <c r="AM41" s="27">
        <v>1</v>
      </c>
      <c r="AN41" s="27">
        <v>1</v>
      </c>
      <c r="AO41" s="27">
        <v>0</v>
      </c>
      <c r="AP41" s="27">
        <v>0</v>
      </c>
      <c r="AQ41" s="27">
        <v>0</v>
      </c>
      <c r="AR41" s="27">
        <v>0</v>
      </c>
      <c r="AS41" s="27"/>
    </row>
    <row r="42" spans="1:45" x14ac:dyDescent="0.55000000000000004">
      <c r="A42" t="s">
        <v>109</v>
      </c>
      <c r="B42">
        <v>211</v>
      </c>
      <c r="C42" t="s">
        <v>133</v>
      </c>
      <c r="D42">
        <v>2016</v>
      </c>
      <c r="E42" t="s">
        <v>107</v>
      </c>
      <c r="F42" s="27" t="s">
        <v>1</v>
      </c>
      <c r="G42" s="27" t="s">
        <v>220</v>
      </c>
      <c r="H42" s="27">
        <v>1.1299999999999999</v>
      </c>
      <c r="I42" s="27">
        <v>0.39</v>
      </c>
      <c r="J42" s="27" t="s">
        <v>94</v>
      </c>
      <c r="K42" s="27">
        <v>10</v>
      </c>
      <c r="L42" s="27">
        <v>0.7533333333333333</v>
      </c>
      <c r="M42" s="27">
        <v>26.7</v>
      </c>
      <c r="N42" s="27">
        <v>2</v>
      </c>
      <c r="O42" s="27">
        <v>8.9</v>
      </c>
      <c r="P42" s="27"/>
      <c r="Q42" s="27"/>
      <c r="R42" s="27"/>
      <c r="S42" s="27"/>
      <c r="T42" s="27"/>
      <c r="U42" s="27"/>
      <c r="V42" s="27"/>
      <c r="W42" s="27"/>
      <c r="X42" s="27"/>
      <c r="Y42" s="27" t="s">
        <v>135</v>
      </c>
      <c r="Z42" s="27"/>
      <c r="AA42" s="27" t="s">
        <v>117</v>
      </c>
      <c r="AB42" s="27" t="s">
        <v>38</v>
      </c>
      <c r="AC42" s="27">
        <v>0</v>
      </c>
      <c r="AD42" s="27">
        <v>0</v>
      </c>
      <c r="AE42" s="27">
        <v>0</v>
      </c>
      <c r="AF42" s="27">
        <v>0</v>
      </c>
      <c r="AG42" s="27" t="s">
        <v>17</v>
      </c>
      <c r="AH42" s="27" t="s">
        <v>18</v>
      </c>
      <c r="AI42" s="27" t="s">
        <v>130</v>
      </c>
      <c r="AJ42" s="27" t="s">
        <v>130</v>
      </c>
      <c r="AK42" s="27">
        <v>0</v>
      </c>
      <c r="AL42" s="27">
        <v>1</v>
      </c>
      <c r="AM42" s="27">
        <v>1</v>
      </c>
      <c r="AN42" s="27">
        <v>1</v>
      </c>
      <c r="AO42" s="27">
        <v>0</v>
      </c>
      <c r="AP42" s="27">
        <v>0</v>
      </c>
      <c r="AQ42" s="27">
        <v>0</v>
      </c>
      <c r="AR42" s="27">
        <v>0</v>
      </c>
      <c r="AS42" s="27" t="s">
        <v>136</v>
      </c>
    </row>
    <row r="43" spans="1:45" x14ac:dyDescent="0.55000000000000004">
      <c r="A43" t="s">
        <v>109</v>
      </c>
      <c r="B43">
        <v>143</v>
      </c>
      <c r="C43" t="s">
        <v>152</v>
      </c>
      <c r="D43">
        <v>2013</v>
      </c>
      <c r="E43" t="s">
        <v>151</v>
      </c>
      <c r="F43" s="27" t="s">
        <v>1</v>
      </c>
      <c r="G43" s="27" t="s">
        <v>228</v>
      </c>
      <c r="H43" s="27">
        <v>5</v>
      </c>
      <c r="I43" s="27"/>
      <c r="J43" s="27" t="s">
        <v>94</v>
      </c>
      <c r="K43" s="27">
        <v>10</v>
      </c>
      <c r="L43" s="27">
        <v>3.3333333333333335</v>
      </c>
      <c r="M43" s="27">
        <v>58.4</v>
      </c>
      <c r="N43" s="27"/>
      <c r="O43" s="27"/>
      <c r="P43" s="27"/>
      <c r="Q43" s="27">
        <v>11.4</v>
      </c>
      <c r="R43" s="27">
        <v>3.2</v>
      </c>
      <c r="S43" s="27"/>
      <c r="T43" s="27"/>
      <c r="U43" s="27"/>
      <c r="V43" s="27"/>
      <c r="W43" s="27"/>
      <c r="X43" s="27"/>
      <c r="Y43" s="27" t="s">
        <v>150</v>
      </c>
      <c r="Z43" s="27" t="s">
        <v>149</v>
      </c>
      <c r="AA43" s="27" t="s">
        <v>91</v>
      </c>
      <c r="AB43" s="27" t="s">
        <v>123</v>
      </c>
      <c r="AC43" s="27">
        <v>0</v>
      </c>
      <c r="AD43" s="27">
        <v>0</v>
      </c>
      <c r="AE43" s="27">
        <v>0</v>
      </c>
      <c r="AF43" s="27">
        <v>0</v>
      </c>
      <c r="AG43" s="27" t="s">
        <v>17</v>
      </c>
      <c r="AH43" s="27" t="s">
        <v>18</v>
      </c>
      <c r="AI43" s="27" t="s">
        <v>18</v>
      </c>
      <c r="AJ43" s="27" t="s">
        <v>17</v>
      </c>
      <c r="AK43" s="27">
        <v>1</v>
      </c>
      <c r="AL43" s="27">
        <v>1</v>
      </c>
      <c r="AM43" s="27">
        <v>1</v>
      </c>
      <c r="AN43" s="27">
        <v>0</v>
      </c>
      <c r="AO43" s="27">
        <v>0</v>
      </c>
      <c r="AP43" s="27">
        <v>0</v>
      </c>
      <c r="AQ43" s="27">
        <v>0</v>
      </c>
      <c r="AR43" s="27">
        <v>0</v>
      </c>
      <c r="AS43" s="27"/>
    </row>
    <row r="44" spans="1:45" x14ac:dyDescent="0.55000000000000004">
      <c r="A44" t="s">
        <v>109</v>
      </c>
      <c r="B44">
        <v>143</v>
      </c>
      <c r="C44" t="s">
        <v>152</v>
      </c>
      <c r="D44">
        <v>2013</v>
      </c>
      <c r="E44" t="s">
        <v>151</v>
      </c>
      <c r="F44" s="27" t="s">
        <v>2</v>
      </c>
      <c r="G44" s="27" t="s">
        <v>228</v>
      </c>
      <c r="H44" s="27">
        <v>7</v>
      </c>
      <c r="I44" s="27"/>
      <c r="J44" s="27" t="s">
        <v>94</v>
      </c>
      <c r="K44" s="27">
        <v>10</v>
      </c>
      <c r="L44" s="27">
        <v>4.666666666666667</v>
      </c>
      <c r="M44" s="27">
        <v>280</v>
      </c>
      <c r="N44" s="27"/>
      <c r="O44" s="27"/>
      <c r="P44" s="27"/>
      <c r="Q44" s="27">
        <v>15.8</v>
      </c>
      <c r="R44" s="27">
        <v>4.5999999999999996</v>
      </c>
      <c r="S44" s="27"/>
      <c r="T44" s="27"/>
      <c r="U44" s="27"/>
      <c r="V44" s="27"/>
      <c r="W44" s="27"/>
      <c r="X44" s="27"/>
      <c r="Y44" s="27" t="s">
        <v>150</v>
      </c>
      <c r="Z44" s="27" t="s">
        <v>149</v>
      </c>
      <c r="AA44" s="27" t="s">
        <v>91</v>
      </c>
      <c r="AB44" s="27" t="s">
        <v>123</v>
      </c>
      <c r="AC44" s="27">
        <v>0</v>
      </c>
      <c r="AD44" s="27">
        <v>0</v>
      </c>
      <c r="AE44" s="27">
        <v>0</v>
      </c>
      <c r="AF44" s="27">
        <v>0</v>
      </c>
      <c r="AG44" s="27" t="s">
        <v>17</v>
      </c>
      <c r="AH44" s="27" t="s">
        <v>18</v>
      </c>
      <c r="AI44" s="27" t="s">
        <v>18</v>
      </c>
      <c r="AJ44" s="27" t="s">
        <v>17</v>
      </c>
      <c r="AK44" s="27">
        <v>1</v>
      </c>
      <c r="AL44" s="27">
        <v>1</v>
      </c>
      <c r="AM44" s="27">
        <v>1</v>
      </c>
      <c r="AN44" s="27">
        <v>0</v>
      </c>
      <c r="AO44" s="27">
        <v>0</v>
      </c>
      <c r="AP44" s="27">
        <v>0</v>
      </c>
      <c r="AQ44" s="27">
        <v>0</v>
      </c>
      <c r="AR44" s="27">
        <v>0</v>
      </c>
      <c r="AS44" s="27"/>
    </row>
    <row r="45" spans="1:45" x14ac:dyDescent="0.55000000000000004">
      <c r="A45" t="s">
        <v>25</v>
      </c>
      <c r="C45" t="s">
        <v>77</v>
      </c>
      <c r="D45">
        <v>2016</v>
      </c>
      <c r="E45" t="s">
        <v>76</v>
      </c>
      <c r="F45" s="27" t="s">
        <v>1</v>
      </c>
      <c r="G45" s="27" t="s">
        <v>230</v>
      </c>
      <c r="H45" s="27"/>
      <c r="I45" s="27"/>
      <c r="J45" s="27" t="s">
        <v>22</v>
      </c>
      <c r="K45" s="27">
        <v>10</v>
      </c>
      <c r="L45" s="27"/>
      <c r="M45" s="27"/>
      <c r="N45" s="27"/>
      <c r="O45" s="27">
        <v>10.3</v>
      </c>
      <c r="P45" s="27"/>
      <c r="Q45" s="27"/>
      <c r="R45" s="27"/>
      <c r="S45" s="27"/>
      <c r="T45" s="27"/>
      <c r="U45" s="27"/>
      <c r="V45" s="27"/>
      <c r="W45" s="27"/>
      <c r="X45" s="27"/>
      <c r="Y45" s="27" t="s">
        <v>75</v>
      </c>
      <c r="Z45" s="27"/>
      <c r="AA45" s="27" t="s">
        <v>74</v>
      </c>
      <c r="AB45" s="27" t="s">
        <v>73</v>
      </c>
      <c r="AC45" s="27">
        <v>0</v>
      </c>
      <c r="AD45" s="27">
        <v>0</v>
      </c>
      <c r="AE45" s="27">
        <v>0</v>
      </c>
      <c r="AF45" s="27">
        <v>0</v>
      </c>
      <c r="AG45" s="27" t="s">
        <v>72</v>
      </c>
      <c r="AH45" s="27" t="s">
        <v>17</v>
      </c>
      <c r="AI45" s="27" t="s">
        <v>17</v>
      </c>
      <c r="AJ45" s="27" t="s">
        <v>17</v>
      </c>
      <c r="AK45" s="27">
        <v>0</v>
      </c>
      <c r="AL45" s="27">
        <v>1</v>
      </c>
      <c r="AM45" s="27">
        <v>1</v>
      </c>
      <c r="AN45" s="27">
        <v>0</v>
      </c>
      <c r="AO45" s="27">
        <v>0</v>
      </c>
      <c r="AP45" s="27">
        <v>0</v>
      </c>
      <c r="AQ45" s="27">
        <v>0</v>
      </c>
      <c r="AR45" s="27">
        <v>1</v>
      </c>
      <c r="AS45" s="27" t="s">
        <v>71</v>
      </c>
    </row>
    <row r="46" spans="1:45" x14ac:dyDescent="0.55000000000000004">
      <c r="A46" t="s">
        <v>109</v>
      </c>
      <c r="B46">
        <v>169</v>
      </c>
      <c r="C46" t="s">
        <v>138</v>
      </c>
      <c r="D46">
        <v>2011</v>
      </c>
      <c r="E46" t="s">
        <v>107</v>
      </c>
      <c r="F46" s="27" t="s">
        <v>2</v>
      </c>
      <c r="G46" s="27" t="s">
        <v>222</v>
      </c>
      <c r="H46" s="27"/>
      <c r="I46" s="27"/>
      <c r="J46" s="27" t="s">
        <v>94</v>
      </c>
      <c r="K46" s="27">
        <v>7</v>
      </c>
      <c r="L46" s="27">
        <v>110</v>
      </c>
      <c r="M46" s="27">
        <v>930</v>
      </c>
      <c r="N46" s="27">
        <v>310</v>
      </c>
      <c r="O46" s="27">
        <v>420</v>
      </c>
      <c r="P46" s="27"/>
      <c r="Q46" s="27"/>
      <c r="R46" s="27"/>
      <c r="S46" s="27"/>
      <c r="T46" s="27"/>
      <c r="U46" s="27"/>
      <c r="V46" s="27"/>
      <c r="W46" s="27"/>
      <c r="X46" s="27"/>
      <c r="Y46" s="27" t="s">
        <v>140</v>
      </c>
      <c r="Z46" s="27" t="s">
        <v>139</v>
      </c>
      <c r="AA46" s="27" t="s">
        <v>91</v>
      </c>
      <c r="AB46" s="27" t="s">
        <v>137</v>
      </c>
      <c r="AC46" s="27">
        <v>0</v>
      </c>
      <c r="AD46" s="27">
        <v>0</v>
      </c>
      <c r="AE46" s="27">
        <v>0</v>
      </c>
      <c r="AF46" s="27">
        <v>0</v>
      </c>
      <c r="AG46" s="27" t="s">
        <v>17</v>
      </c>
      <c r="AH46" s="27" t="s">
        <v>18</v>
      </c>
      <c r="AI46" s="27" t="s">
        <v>18</v>
      </c>
      <c r="AJ46" s="27" t="s">
        <v>17</v>
      </c>
      <c r="AK46" s="27">
        <v>0</v>
      </c>
      <c r="AL46" s="27">
        <v>1</v>
      </c>
      <c r="AM46" s="27">
        <v>1</v>
      </c>
      <c r="AN46" s="27">
        <v>1</v>
      </c>
      <c r="AO46" s="27">
        <v>0</v>
      </c>
      <c r="AP46" s="27">
        <v>0</v>
      </c>
      <c r="AQ46" s="27">
        <v>0</v>
      </c>
      <c r="AR46" s="27">
        <v>0</v>
      </c>
      <c r="AS46" s="27"/>
    </row>
    <row r="47" spans="1:45" x14ac:dyDescent="0.55000000000000004">
      <c r="A47" t="s">
        <v>109</v>
      </c>
      <c r="B47">
        <v>169</v>
      </c>
      <c r="C47" t="s">
        <v>138</v>
      </c>
      <c r="D47">
        <v>2011</v>
      </c>
      <c r="E47" t="s">
        <v>107</v>
      </c>
      <c r="F47" s="27" t="s">
        <v>1</v>
      </c>
      <c r="G47" s="27" t="s">
        <v>222</v>
      </c>
      <c r="H47" s="27"/>
      <c r="I47" s="27"/>
      <c r="J47" s="27" t="s">
        <v>94</v>
      </c>
      <c r="K47" s="27">
        <v>7</v>
      </c>
      <c r="L47" s="27">
        <v>19</v>
      </c>
      <c r="M47" s="27">
        <v>730</v>
      </c>
      <c r="N47" s="27">
        <v>300</v>
      </c>
      <c r="O47" s="27">
        <v>290</v>
      </c>
      <c r="P47" s="27"/>
      <c r="Q47" s="27"/>
      <c r="R47" s="27"/>
      <c r="S47" s="27"/>
      <c r="T47" s="27"/>
      <c r="U47" s="27"/>
      <c r="V47" s="27"/>
      <c r="W47" s="27"/>
      <c r="X47" s="27"/>
      <c r="Y47" s="27" t="s">
        <v>141</v>
      </c>
      <c r="Z47" s="27"/>
      <c r="AA47" s="27" t="s">
        <v>62</v>
      </c>
      <c r="AB47" s="27" t="s">
        <v>137</v>
      </c>
      <c r="AC47" s="27">
        <v>0</v>
      </c>
      <c r="AD47" s="27">
        <v>0</v>
      </c>
      <c r="AE47" s="27">
        <v>0</v>
      </c>
      <c r="AF47" s="27">
        <v>0</v>
      </c>
      <c r="AG47" s="27" t="s">
        <v>17</v>
      </c>
      <c r="AH47" s="27" t="s">
        <v>18</v>
      </c>
      <c r="AI47" s="27" t="s">
        <v>18</v>
      </c>
      <c r="AJ47" s="27" t="s">
        <v>17</v>
      </c>
      <c r="AK47" s="27">
        <v>0</v>
      </c>
      <c r="AL47" s="27">
        <v>1</v>
      </c>
      <c r="AM47" s="27">
        <v>1</v>
      </c>
      <c r="AN47" s="27">
        <v>1</v>
      </c>
      <c r="AO47" s="27">
        <v>0</v>
      </c>
      <c r="AP47" s="27">
        <v>0</v>
      </c>
      <c r="AQ47" s="27">
        <v>0</v>
      </c>
      <c r="AR47" s="27">
        <v>0</v>
      </c>
      <c r="AS47" s="27"/>
    </row>
    <row r="48" spans="1:45" x14ac:dyDescent="0.55000000000000004">
      <c r="A48" t="s">
        <v>109</v>
      </c>
      <c r="B48">
        <v>169</v>
      </c>
      <c r="C48" t="s">
        <v>138</v>
      </c>
      <c r="D48">
        <v>2011</v>
      </c>
      <c r="E48" t="s">
        <v>107</v>
      </c>
      <c r="F48" s="27" t="s">
        <v>1</v>
      </c>
      <c r="G48" s="27" t="s">
        <v>222</v>
      </c>
      <c r="H48" s="27"/>
      <c r="I48" s="27"/>
      <c r="J48" s="27" t="s">
        <v>94</v>
      </c>
      <c r="K48" s="27">
        <v>6</v>
      </c>
      <c r="L48" s="27">
        <v>27</v>
      </c>
      <c r="M48" s="27">
        <v>1800</v>
      </c>
      <c r="N48" s="27">
        <v>240</v>
      </c>
      <c r="O48" s="27">
        <v>370</v>
      </c>
      <c r="P48" s="27"/>
      <c r="Q48" s="27"/>
      <c r="R48" s="27"/>
      <c r="S48" s="27"/>
      <c r="T48" s="27"/>
      <c r="U48" s="27"/>
      <c r="V48" s="27"/>
      <c r="W48" s="27"/>
      <c r="X48" s="27"/>
      <c r="Y48" s="27" t="s">
        <v>140</v>
      </c>
      <c r="Z48" s="27" t="s">
        <v>139</v>
      </c>
      <c r="AA48" s="27" t="s">
        <v>91</v>
      </c>
      <c r="AB48" s="27" t="s">
        <v>137</v>
      </c>
      <c r="AC48" s="27">
        <v>0</v>
      </c>
      <c r="AD48" s="27">
        <v>0</v>
      </c>
      <c r="AE48" s="27">
        <v>0</v>
      </c>
      <c r="AF48" s="27">
        <v>0</v>
      </c>
      <c r="AG48" s="27" t="s">
        <v>17</v>
      </c>
      <c r="AH48" s="27" t="s">
        <v>18</v>
      </c>
      <c r="AI48" s="27" t="s">
        <v>18</v>
      </c>
      <c r="AJ48" s="27" t="s">
        <v>17</v>
      </c>
      <c r="AK48" s="27">
        <v>0</v>
      </c>
      <c r="AL48" s="27">
        <v>1</v>
      </c>
      <c r="AM48" s="27">
        <v>1</v>
      </c>
      <c r="AN48" s="27">
        <v>1</v>
      </c>
      <c r="AO48" s="27">
        <v>0</v>
      </c>
      <c r="AP48" s="27">
        <v>0</v>
      </c>
      <c r="AQ48" s="27">
        <v>0</v>
      </c>
      <c r="AR48" s="27">
        <v>0</v>
      </c>
      <c r="AS48" s="27"/>
    </row>
    <row r="49" spans="1:45" x14ac:dyDescent="0.55000000000000004">
      <c r="A49" t="s">
        <v>109</v>
      </c>
      <c r="B49">
        <v>169</v>
      </c>
      <c r="C49" t="s">
        <v>138</v>
      </c>
      <c r="D49">
        <v>2011</v>
      </c>
      <c r="E49" t="s">
        <v>107</v>
      </c>
      <c r="F49" s="27" t="s">
        <v>2</v>
      </c>
      <c r="G49" s="27" t="s">
        <v>222</v>
      </c>
      <c r="H49" s="27"/>
      <c r="I49" s="27"/>
      <c r="J49" s="27" t="s">
        <v>94</v>
      </c>
      <c r="K49" s="27">
        <v>6</v>
      </c>
      <c r="L49" s="27">
        <v>47</v>
      </c>
      <c r="M49" s="27">
        <v>1000</v>
      </c>
      <c r="N49" s="27">
        <v>170</v>
      </c>
      <c r="O49" s="27">
        <v>310</v>
      </c>
      <c r="P49" s="27"/>
      <c r="Q49" s="27"/>
      <c r="R49" s="27"/>
      <c r="S49" s="27"/>
      <c r="T49" s="27"/>
      <c r="U49" s="27"/>
      <c r="V49" s="27"/>
      <c r="W49" s="27"/>
      <c r="X49" s="27"/>
      <c r="Y49" s="27" t="s">
        <v>141</v>
      </c>
      <c r="Z49" s="27"/>
      <c r="AA49" s="27" t="s">
        <v>62</v>
      </c>
      <c r="AB49" s="27" t="s">
        <v>137</v>
      </c>
      <c r="AC49" s="27">
        <v>0</v>
      </c>
      <c r="AD49" s="27">
        <v>0</v>
      </c>
      <c r="AE49" s="27">
        <v>0</v>
      </c>
      <c r="AF49" s="27">
        <v>0</v>
      </c>
      <c r="AG49" s="27" t="s">
        <v>17</v>
      </c>
      <c r="AH49" s="27" t="s">
        <v>18</v>
      </c>
      <c r="AI49" s="27" t="s">
        <v>18</v>
      </c>
      <c r="AJ49" s="27" t="s">
        <v>17</v>
      </c>
      <c r="AK49" s="27">
        <v>0</v>
      </c>
      <c r="AL49" s="27">
        <v>1</v>
      </c>
      <c r="AM49" s="27">
        <v>1</v>
      </c>
      <c r="AN49" s="27">
        <v>1</v>
      </c>
      <c r="AO49" s="27">
        <v>0</v>
      </c>
      <c r="AP49" s="27">
        <v>0</v>
      </c>
      <c r="AQ49" s="27">
        <v>0</v>
      </c>
      <c r="AR49" s="27">
        <v>0</v>
      </c>
      <c r="AS49" s="27"/>
    </row>
    <row r="50" spans="1:45" x14ac:dyDescent="0.55000000000000004">
      <c r="A50" t="s">
        <v>109</v>
      </c>
      <c r="B50">
        <v>169</v>
      </c>
      <c r="C50" t="s">
        <v>138</v>
      </c>
      <c r="D50">
        <v>2011</v>
      </c>
      <c r="E50" t="s">
        <v>107</v>
      </c>
      <c r="F50" s="27" t="s">
        <v>2</v>
      </c>
      <c r="G50" s="27" t="s">
        <v>222</v>
      </c>
      <c r="H50" s="27"/>
      <c r="I50" s="27"/>
      <c r="J50" s="27" t="s">
        <v>94</v>
      </c>
      <c r="K50" s="27">
        <v>10</v>
      </c>
      <c r="L50" s="27">
        <v>54</v>
      </c>
      <c r="M50" s="27">
        <v>1700</v>
      </c>
      <c r="N50" s="27">
        <v>160</v>
      </c>
      <c r="O50" s="27">
        <v>330</v>
      </c>
      <c r="P50" s="27"/>
      <c r="Q50" s="27"/>
      <c r="R50" s="27"/>
      <c r="S50" s="27"/>
      <c r="T50" s="27"/>
      <c r="U50" s="27"/>
      <c r="V50" s="27"/>
      <c r="W50" s="27"/>
      <c r="X50" s="27"/>
      <c r="Y50" s="27" t="s">
        <v>142</v>
      </c>
      <c r="Z50" s="27"/>
      <c r="AA50" s="27" t="s">
        <v>51</v>
      </c>
      <c r="AB50" s="27" t="s">
        <v>137</v>
      </c>
      <c r="AC50" s="27">
        <v>0</v>
      </c>
      <c r="AD50" s="27">
        <v>0</v>
      </c>
      <c r="AE50" s="27">
        <v>0</v>
      </c>
      <c r="AF50" s="27">
        <v>0</v>
      </c>
      <c r="AG50" s="27" t="s">
        <v>17</v>
      </c>
      <c r="AH50" s="27" t="s">
        <v>18</v>
      </c>
      <c r="AI50" s="27" t="s">
        <v>18</v>
      </c>
      <c r="AJ50" s="27" t="s">
        <v>17</v>
      </c>
      <c r="AK50" s="27">
        <v>0</v>
      </c>
      <c r="AL50" s="27">
        <v>1</v>
      </c>
      <c r="AM50" s="27">
        <v>1</v>
      </c>
      <c r="AN50" s="27">
        <v>1</v>
      </c>
      <c r="AO50" s="27">
        <v>0</v>
      </c>
      <c r="AP50" s="27">
        <v>0</v>
      </c>
      <c r="AQ50" s="27">
        <v>0</v>
      </c>
      <c r="AR50" s="27">
        <v>0</v>
      </c>
      <c r="AS50" s="27"/>
    </row>
    <row r="51" spans="1:45" x14ac:dyDescent="0.55000000000000004">
      <c r="A51" t="s">
        <v>109</v>
      </c>
      <c r="B51">
        <v>169</v>
      </c>
      <c r="C51" t="s">
        <v>138</v>
      </c>
      <c r="D51">
        <v>2011</v>
      </c>
      <c r="E51" t="s">
        <v>107</v>
      </c>
      <c r="F51" s="27" t="s">
        <v>1</v>
      </c>
      <c r="G51" s="27" t="s">
        <v>222</v>
      </c>
      <c r="H51" s="27"/>
      <c r="I51" s="27"/>
      <c r="J51" s="27" t="s">
        <v>94</v>
      </c>
      <c r="K51" s="27">
        <v>5</v>
      </c>
      <c r="L51" s="27">
        <v>15</v>
      </c>
      <c r="M51" s="27">
        <v>220</v>
      </c>
      <c r="N51" s="27">
        <v>31</v>
      </c>
      <c r="O51" s="27">
        <v>52</v>
      </c>
      <c r="P51" s="27"/>
      <c r="Q51" s="27"/>
      <c r="R51" s="27"/>
      <c r="S51" s="27"/>
      <c r="T51" s="27"/>
      <c r="U51" s="27"/>
      <c r="V51" s="27"/>
      <c r="W51" s="27"/>
      <c r="X51" s="27"/>
      <c r="Y51" s="27" t="s">
        <v>142</v>
      </c>
      <c r="Z51" s="27"/>
      <c r="AA51" s="27" t="s">
        <v>51</v>
      </c>
      <c r="AB51" s="27" t="s">
        <v>137</v>
      </c>
      <c r="AC51" s="27">
        <v>0</v>
      </c>
      <c r="AD51" s="27">
        <v>0</v>
      </c>
      <c r="AE51" s="27">
        <v>0</v>
      </c>
      <c r="AF51" s="27">
        <v>0</v>
      </c>
      <c r="AG51" s="27" t="s">
        <v>17</v>
      </c>
      <c r="AH51" s="27" t="s">
        <v>18</v>
      </c>
      <c r="AI51" s="27" t="s">
        <v>18</v>
      </c>
      <c r="AJ51" s="27" t="s">
        <v>17</v>
      </c>
      <c r="AK51" s="27">
        <v>0</v>
      </c>
      <c r="AL51" s="27">
        <v>1</v>
      </c>
      <c r="AM51" s="27">
        <v>1</v>
      </c>
      <c r="AN51" s="27">
        <v>1</v>
      </c>
      <c r="AO51" s="27">
        <v>0</v>
      </c>
      <c r="AP51" s="27">
        <v>0</v>
      </c>
      <c r="AQ51" s="27">
        <v>0</v>
      </c>
      <c r="AR51" s="27">
        <v>0</v>
      </c>
      <c r="AS51" s="27"/>
    </row>
    <row r="52" spans="1:45" x14ac:dyDescent="0.55000000000000004">
      <c r="A52" t="s">
        <v>109</v>
      </c>
      <c r="B52">
        <v>634</v>
      </c>
      <c r="C52" t="s">
        <v>120</v>
      </c>
      <c r="D52">
        <v>2015</v>
      </c>
      <c r="E52" t="s">
        <v>107</v>
      </c>
      <c r="F52" s="27" t="s">
        <v>1</v>
      </c>
      <c r="G52" s="27" t="s">
        <v>231</v>
      </c>
      <c r="H52" s="27"/>
      <c r="I52" s="27">
        <v>7.01</v>
      </c>
      <c r="J52" s="27" t="s">
        <v>94</v>
      </c>
      <c r="K52" s="27">
        <v>5</v>
      </c>
      <c r="L52" s="27">
        <v>4.6733333333333329</v>
      </c>
      <c r="M52" s="27">
        <v>310</v>
      </c>
      <c r="N52" s="27">
        <v>21</v>
      </c>
      <c r="O52" s="27">
        <v>55.6</v>
      </c>
      <c r="P52" s="27"/>
      <c r="Q52" s="27"/>
      <c r="R52" s="27"/>
      <c r="S52" s="27"/>
      <c r="T52" s="27"/>
      <c r="U52" s="27"/>
      <c r="V52" s="27"/>
      <c r="W52" s="27"/>
      <c r="X52" s="27"/>
      <c r="Y52" s="27" t="s">
        <v>129</v>
      </c>
      <c r="Z52" s="27"/>
      <c r="AA52" s="27" t="s">
        <v>128</v>
      </c>
      <c r="AB52" s="27" t="s">
        <v>27</v>
      </c>
      <c r="AC52" s="27">
        <v>0</v>
      </c>
      <c r="AD52" s="27">
        <v>0</v>
      </c>
      <c r="AE52" s="27">
        <v>0</v>
      </c>
      <c r="AF52" s="27">
        <v>0</v>
      </c>
      <c r="AG52" s="27" t="s">
        <v>17</v>
      </c>
      <c r="AH52" s="27" t="s">
        <v>18</v>
      </c>
      <c r="AI52" s="27" t="s">
        <v>18</v>
      </c>
      <c r="AJ52" s="27" t="s">
        <v>17</v>
      </c>
      <c r="AK52" s="27">
        <v>0</v>
      </c>
      <c r="AL52" s="27">
        <v>1</v>
      </c>
      <c r="AM52" s="27">
        <v>1</v>
      </c>
      <c r="AN52" s="27">
        <v>0</v>
      </c>
      <c r="AO52" s="27">
        <v>0</v>
      </c>
      <c r="AP52" s="27">
        <v>0</v>
      </c>
      <c r="AQ52" s="27">
        <v>0</v>
      </c>
      <c r="AR52" s="27">
        <v>0</v>
      </c>
      <c r="AS52" s="27"/>
    </row>
    <row r="53" spans="1:45" x14ac:dyDescent="0.55000000000000004">
      <c r="A53" t="s">
        <v>109</v>
      </c>
      <c r="B53">
        <v>634</v>
      </c>
      <c r="C53" t="s">
        <v>120</v>
      </c>
      <c r="D53">
        <v>2015</v>
      </c>
      <c r="E53" t="s">
        <v>107</v>
      </c>
      <c r="F53" s="27" t="s">
        <v>1</v>
      </c>
      <c r="G53" s="27" t="s">
        <v>231</v>
      </c>
      <c r="H53" s="27"/>
      <c r="I53" s="27">
        <v>7.01</v>
      </c>
      <c r="J53" s="27" t="s">
        <v>94</v>
      </c>
      <c r="K53" s="27">
        <v>4</v>
      </c>
      <c r="L53" s="27">
        <v>4.6733333333333329</v>
      </c>
      <c r="M53" s="27">
        <v>192</v>
      </c>
      <c r="N53" s="27">
        <v>15.3</v>
      </c>
      <c r="O53" s="27">
        <v>31.8</v>
      </c>
      <c r="P53" s="27"/>
      <c r="Q53" s="27"/>
      <c r="R53" s="27"/>
      <c r="S53" s="27"/>
      <c r="T53" s="27"/>
      <c r="U53" s="27"/>
      <c r="V53" s="27"/>
      <c r="W53" s="27"/>
      <c r="X53" s="27"/>
      <c r="Y53" s="27" t="s">
        <v>127</v>
      </c>
      <c r="Z53" s="27"/>
      <c r="AA53" s="27" t="s">
        <v>126</v>
      </c>
      <c r="AB53" s="27" t="s">
        <v>27</v>
      </c>
      <c r="AC53" s="27">
        <v>0</v>
      </c>
      <c r="AD53" s="27">
        <v>0</v>
      </c>
      <c r="AE53" s="27">
        <v>0</v>
      </c>
      <c r="AF53" s="27">
        <v>0</v>
      </c>
      <c r="AG53" s="27" t="s">
        <v>17</v>
      </c>
      <c r="AH53" s="27" t="s">
        <v>18</v>
      </c>
      <c r="AI53" s="27" t="s">
        <v>18</v>
      </c>
      <c r="AJ53" s="27" t="s">
        <v>17</v>
      </c>
      <c r="AK53" s="27">
        <v>0</v>
      </c>
      <c r="AL53" s="27">
        <v>1</v>
      </c>
      <c r="AM53" s="27">
        <v>1</v>
      </c>
      <c r="AN53" s="27">
        <v>0</v>
      </c>
      <c r="AO53" s="27">
        <v>0</v>
      </c>
      <c r="AP53" s="27">
        <v>0</v>
      </c>
      <c r="AQ53" s="27">
        <v>0</v>
      </c>
      <c r="AR53" s="27">
        <v>0</v>
      </c>
      <c r="AS53" s="27"/>
    </row>
    <row r="54" spans="1:45" x14ac:dyDescent="0.55000000000000004">
      <c r="A54" t="s">
        <v>109</v>
      </c>
      <c r="B54">
        <v>634</v>
      </c>
      <c r="C54" t="s">
        <v>120</v>
      </c>
      <c r="D54">
        <v>2015</v>
      </c>
      <c r="E54" t="s">
        <v>107</v>
      </c>
      <c r="F54" s="27" t="s">
        <v>1</v>
      </c>
      <c r="G54" s="27" t="s">
        <v>231</v>
      </c>
      <c r="H54" s="27"/>
      <c r="I54" s="27">
        <v>7.01</v>
      </c>
      <c r="J54" s="27" t="s">
        <v>94</v>
      </c>
      <c r="K54" s="27">
        <v>10</v>
      </c>
      <c r="L54" s="27">
        <v>4.6733333333333329</v>
      </c>
      <c r="M54" s="27">
        <v>49.5</v>
      </c>
      <c r="N54" s="27">
        <v>14.4</v>
      </c>
      <c r="O54" s="27">
        <v>17.5</v>
      </c>
      <c r="P54" s="27"/>
      <c r="Q54" s="27"/>
      <c r="R54" s="27"/>
      <c r="S54" s="27"/>
      <c r="T54" s="27"/>
      <c r="U54" s="27"/>
      <c r="V54" s="27"/>
      <c r="W54" s="27"/>
      <c r="X54" s="27"/>
      <c r="Y54" s="27" t="s">
        <v>122</v>
      </c>
      <c r="Z54" s="27"/>
      <c r="AA54" s="27" t="s">
        <v>121</v>
      </c>
      <c r="AB54" s="27" t="s">
        <v>27</v>
      </c>
      <c r="AC54" s="27">
        <v>0</v>
      </c>
      <c r="AD54" s="27">
        <v>0</v>
      </c>
      <c r="AE54" s="27">
        <v>0</v>
      </c>
      <c r="AF54" s="27">
        <v>0</v>
      </c>
      <c r="AG54" s="27" t="s">
        <v>17</v>
      </c>
      <c r="AH54" s="27" t="s">
        <v>18</v>
      </c>
      <c r="AI54" s="27" t="s">
        <v>18</v>
      </c>
      <c r="AJ54" s="27" t="s">
        <v>17</v>
      </c>
      <c r="AK54" s="27">
        <v>0</v>
      </c>
      <c r="AL54" s="27">
        <v>1</v>
      </c>
      <c r="AM54" s="27">
        <v>1</v>
      </c>
      <c r="AN54" s="27">
        <v>0</v>
      </c>
      <c r="AO54" s="27">
        <v>0</v>
      </c>
      <c r="AP54" s="27">
        <v>0</v>
      </c>
      <c r="AQ54" s="27">
        <v>0</v>
      </c>
      <c r="AR54" s="27">
        <v>0</v>
      </c>
      <c r="AS54" s="27"/>
    </row>
    <row r="55" spans="1:45" x14ac:dyDescent="0.55000000000000004">
      <c r="A55" t="s">
        <v>109</v>
      </c>
      <c r="B55">
        <v>634</v>
      </c>
      <c r="C55" t="s">
        <v>120</v>
      </c>
      <c r="D55">
        <v>2015</v>
      </c>
      <c r="E55" t="s">
        <v>107</v>
      </c>
      <c r="F55" s="27" t="s">
        <v>1</v>
      </c>
      <c r="G55" s="27" t="s">
        <v>231</v>
      </c>
      <c r="H55" s="27"/>
      <c r="I55" s="27">
        <v>7.01</v>
      </c>
      <c r="J55" s="27" t="s">
        <v>94</v>
      </c>
      <c r="K55" s="27">
        <v>10</v>
      </c>
      <c r="L55" s="27">
        <v>4.6733333333333329</v>
      </c>
      <c r="M55" s="27">
        <v>39.700000000000003</v>
      </c>
      <c r="N55" s="27">
        <v>8.81</v>
      </c>
      <c r="O55" s="27">
        <v>13.9</v>
      </c>
      <c r="P55" s="27"/>
      <c r="Q55" s="27"/>
      <c r="R55" s="27"/>
      <c r="S55" s="27"/>
      <c r="T55" s="27"/>
      <c r="U55" s="27"/>
      <c r="V55" s="27"/>
      <c r="W55" s="27"/>
      <c r="X55" s="27"/>
      <c r="Y55" s="27" t="s">
        <v>124</v>
      </c>
      <c r="Z55" s="27"/>
      <c r="AA55" s="27" t="s">
        <v>46</v>
      </c>
      <c r="AB55" s="27" t="s">
        <v>123</v>
      </c>
      <c r="AC55" s="27">
        <v>0</v>
      </c>
      <c r="AD55" s="27">
        <v>0</v>
      </c>
      <c r="AE55" s="27">
        <v>0</v>
      </c>
      <c r="AF55" s="27">
        <v>0</v>
      </c>
      <c r="AG55" s="27" t="s">
        <v>17</v>
      </c>
      <c r="AH55" s="27" t="s">
        <v>18</v>
      </c>
      <c r="AI55" s="27" t="s">
        <v>18</v>
      </c>
      <c r="AJ55" s="27" t="s">
        <v>17</v>
      </c>
      <c r="AK55" s="27">
        <v>0</v>
      </c>
      <c r="AL55" s="27">
        <v>1</v>
      </c>
      <c r="AM55" s="27">
        <v>1</v>
      </c>
      <c r="AN55" s="27">
        <v>0</v>
      </c>
      <c r="AO55" s="27">
        <v>0</v>
      </c>
      <c r="AP55" s="27">
        <v>0</v>
      </c>
      <c r="AQ55" s="27">
        <v>0</v>
      </c>
      <c r="AR55" s="27">
        <v>0</v>
      </c>
      <c r="AS55" s="27"/>
    </row>
    <row r="56" spans="1:45" x14ac:dyDescent="0.55000000000000004">
      <c r="A56" t="s">
        <v>109</v>
      </c>
      <c r="B56">
        <v>634</v>
      </c>
      <c r="C56" t="s">
        <v>120</v>
      </c>
      <c r="D56">
        <v>2015</v>
      </c>
      <c r="E56" t="s">
        <v>107</v>
      </c>
      <c r="F56" s="27" t="s">
        <v>2</v>
      </c>
      <c r="G56" s="27" t="s">
        <v>231</v>
      </c>
      <c r="H56" s="27"/>
      <c r="I56" s="27">
        <v>0.2</v>
      </c>
      <c r="J56" s="27" t="s">
        <v>94</v>
      </c>
      <c r="K56" s="27">
        <v>10</v>
      </c>
      <c r="L56" s="27">
        <v>1.69</v>
      </c>
      <c r="M56" s="27">
        <v>699</v>
      </c>
      <c r="N56" s="27">
        <v>7.29</v>
      </c>
      <c r="O56" s="27">
        <v>87.3</v>
      </c>
      <c r="P56" s="27"/>
      <c r="Q56" s="27"/>
      <c r="R56" s="27"/>
      <c r="S56" s="27"/>
      <c r="T56" s="27"/>
      <c r="U56" s="27"/>
      <c r="V56" s="27"/>
      <c r="W56" s="27"/>
      <c r="X56" s="27"/>
      <c r="Y56" s="27" t="s">
        <v>129</v>
      </c>
      <c r="Z56" s="27"/>
      <c r="AA56" s="27" t="s">
        <v>128</v>
      </c>
      <c r="AB56" s="27" t="s">
        <v>27</v>
      </c>
      <c r="AC56" s="27">
        <v>0</v>
      </c>
      <c r="AD56" s="27">
        <v>0</v>
      </c>
      <c r="AE56" s="27">
        <v>0</v>
      </c>
      <c r="AF56" s="27">
        <v>0</v>
      </c>
      <c r="AG56" s="27" t="s">
        <v>17</v>
      </c>
      <c r="AH56" s="27" t="s">
        <v>18</v>
      </c>
      <c r="AI56" s="27" t="s">
        <v>18</v>
      </c>
      <c r="AJ56" s="27" t="s">
        <v>17</v>
      </c>
      <c r="AK56" s="27">
        <v>0</v>
      </c>
      <c r="AL56" s="27">
        <v>1</v>
      </c>
      <c r="AM56" s="27">
        <v>1</v>
      </c>
      <c r="AN56" s="27">
        <v>0</v>
      </c>
      <c r="AO56" s="27">
        <v>0</v>
      </c>
      <c r="AP56" s="27">
        <v>0</v>
      </c>
      <c r="AQ56" s="27">
        <v>0</v>
      </c>
      <c r="AR56" s="27">
        <v>0</v>
      </c>
      <c r="AS56" s="27"/>
    </row>
    <row r="57" spans="1:45" x14ac:dyDescent="0.55000000000000004">
      <c r="A57" t="s">
        <v>109</v>
      </c>
      <c r="B57">
        <v>634</v>
      </c>
      <c r="C57" t="s">
        <v>120</v>
      </c>
      <c r="D57">
        <v>2015</v>
      </c>
      <c r="E57" t="s">
        <v>107</v>
      </c>
      <c r="F57" s="27" t="s">
        <v>2</v>
      </c>
      <c r="G57" s="27" t="s">
        <v>231</v>
      </c>
      <c r="H57" s="27"/>
      <c r="I57" s="27">
        <v>0.2</v>
      </c>
      <c r="J57" s="27" t="s">
        <v>94</v>
      </c>
      <c r="K57" s="27">
        <v>10</v>
      </c>
      <c r="L57" s="27">
        <v>2.57</v>
      </c>
      <c r="M57" s="27">
        <v>149</v>
      </c>
      <c r="N57" s="27">
        <v>5.75</v>
      </c>
      <c r="O57" s="27">
        <v>20.100000000000001</v>
      </c>
      <c r="P57" s="27"/>
      <c r="Q57" s="27"/>
      <c r="R57" s="27"/>
      <c r="S57" s="27"/>
      <c r="T57" s="27"/>
      <c r="U57" s="27"/>
      <c r="V57" s="27"/>
      <c r="W57" s="27"/>
      <c r="X57" s="27"/>
      <c r="Y57" s="27" t="s">
        <v>127</v>
      </c>
      <c r="Z57" s="27"/>
      <c r="AA57" s="27" t="s">
        <v>126</v>
      </c>
      <c r="AB57" s="27" t="s">
        <v>27</v>
      </c>
      <c r="AC57" s="27">
        <v>0</v>
      </c>
      <c r="AD57" s="27">
        <v>0</v>
      </c>
      <c r="AE57" s="27">
        <v>0</v>
      </c>
      <c r="AF57" s="27">
        <v>0</v>
      </c>
      <c r="AG57" s="27" t="s">
        <v>17</v>
      </c>
      <c r="AH57" s="27" t="s">
        <v>18</v>
      </c>
      <c r="AI57" s="27" t="s">
        <v>18</v>
      </c>
      <c r="AJ57" s="27" t="s">
        <v>17</v>
      </c>
      <c r="AK57" s="27">
        <v>0</v>
      </c>
      <c r="AL57" s="27">
        <v>1</v>
      </c>
      <c r="AM57" s="27">
        <v>1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/>
    </row>
    <row r="58" spans="1:45" x14ac:dyDescent="0.55000000000000004">
      <c r="A58" t="s">
        <v>109</v>
      </c>
      <c r="B58">
        <v>634</v>
      </c>
      <c r="C58" t="s">
        <v>120</v>
      </c>
      <c r="D58">
        <v>2015</v>
      </c>
      <c r="E58" t="s">
        <v>107</v>
      </c>
      <c r="F58" s="27" t="s">
        <v>2</v>
      </c>
      <c r="G58" s="27" t="s">
        <v>231</v>
      </c>
      <c r="H58" s="27"/>
      <c r="I58" s="27">
        <v>0.2</v>
      </c>
      <c r="J58" s="27" t="s">
        <v>94</v>
      </c>
      <c r="K58" s="27">
        <v>10</v>
      </c>
      <c r="L58" s="27">
        <v>2.12</v>
      </c>
      <c r="M58" s="27">
        <v>7.16</v>
      </c>
      <c r="N58" s="27">
        <v>5.29</v>
      </c>
      <c r="O58" s="27">
        <v>4.93</v>
      </c>
      <c r="P58" s="27"/>
      <c r="Q58" s="27"/>
      <c r="R58" s="27"/>
      <c r="S58" s="27"/>
      <c r="T58" s="27"/>
      <c r="U58" s="27"/>
      <c r="V58" s="27"/>
      <c r="W58" s="27"/>
      <c r="X58" s="27"/>
      <c r="Y58" s="27" t="s">
        <v>124</v>
      </c>
      <c r="Z58" s="27"/>
      <c r="AA58" s="27" t="s">
        <v>46</v>
      </c>
      <c r="AB58" s="27" t="s">
        <v>123</v>
      </c>
      <c r="AC58" s="27">
        <v>0</v>
      </c>
      <c r="AD58" s="27">
        <v>0</v>
      </c>
      <c r="AE58" s="27">
        <v>0</v>
      </c>
      <c r="AF58" s="27">
        <v>0</v>
      </c>
      <c r="AG58" s="27" t="s">
        <v>17</v>
      </c>
      <c r="AH58" s="27" t="s">
        <v>18</v>
      </c>
      <c r="AI58" s="27" t="s">
        <v>18</v>
      </c>
      <c r="AJ58" s="27" t="s">
        <v>17</v>
      </c>
      <c r="AK58" s="27">
        <v>0</v>
      </c>
      <c r="AL58" s="27">
        <v>1</v>
      </c>
      <c r="AM58" s="27">
        <v>1</v>
      </c>
      <c r="AN58" s="27">
        <v>0</v>
      </c>
      <c r="AO58" s="27">
        <v>0</v>
      </c>
      <c r="AP58" s="27">
        <v>0</v>
      </c>
      <c r="AQ58" s="27">
        <v>0</v>
      </c>
      <c r="AR58" s="27">
        <v>0</v>
      </c>
      <c r="AS58" s="27"/>
    </row>
    <row r="59" spans="1:45" x14ac:dyDescent="0.55000000000000004">
      <c r="A59" t="s">
        <v>109</v>
      </c>
      <c r="B59">
        <v>634</v>
      </c>
      <c r="C59" t="s">
        <v>120</v>
      </c>
      <c r="D59">
        <v>2015</v>
      </c>
      <c r="E59" t="s">
        <v>107</v>
      </c>
      <c r="F59" s="27" t="s">
        <v>2</v>
      </c>
      <c r="G59" s="27" t="s">
        <v>231</v>
      </c>
      <c r="H59" s="27"/>
      <c r="I59" s="27">
        <v>0.68</v>
      </c>
      <c r="J59" s="27" t="s">
        <v>94</v>
      </c>
      <c r="K59" s="27"/>
      <c r="L59" s="27">
        <v>0.45333333333333337</v>
      </c>
      <c r="M59" s="27">
        <v>9.67</v>
      </c>
      <c r="N59" s="27">
        <v>2.77</v>
      </c>
      <c r="O59" s="27">
        <v>3.8</v>
      </c>
      <c r="P59" s="27"/>
      <c r="Q59" s="27"/>
      <c r="R59" s="27"/>
      <c r="S59" s="27"/>
      <c r="T59" s="27"/>
      <c r="U59" s="27"/>
      <c r="V59" s="27"/>
      <c r="W59" s="27"/>
      <c r="X59" s="27"/>
      <c r="Y59" s="27" t="s">
        <v>122</v>
      </c>
      <c r="Z59" s="27"/>
      <c r="AA59" s="27" t="s">
        <v>121</v>
      </c>
      <c r="AB59" s="27" t="s">
        <v>27</v>
      </c>
      <c r="AC59" s="27">
        <v>0</v>
      </c>
      <c r="AD59" s="27">
        <v>0</v>
      </c>
      <c r="AE59" s="27">
        <v>0</v>
      </c>
      <c r="AF59" s="27">
        <v>0</v>
      </c>
      <c r="AG59" s="27" t="s">
        <v>17</v>
      </c>
      <c r="AH59" s="27" t="s">
        <v>18</v>
      </c>
      <c r="AI59" s="27" t="s">
        <v>18</v>
      </c>
      <c r="AJ59" s="27" t="s">
        <v>17</v>
      </c>
      <c r="AK59" s="27">
        <v>0</v>
      </c>
      <c r="AL59" s="27">
        <v>1</v>
      </c>
      <c r="AM59" s="27">
        <v>1</v>
      </c>
      <c r="AN59" s="27">
        <v>0</v>
      </c>
      <c r="AO59" s="27">
        <v>0</v>
      </c>
      <c r="AP59" s="27">
        <v>0</v>
      </c>
      <c r="AQ59" s="27">
        <v>0</v>
      </c>
      <c r="AR59" s="27">
        <v>0</v>
      </c>
      <c r="AS59" s="27"/>
    </row>
    <row r="60" spans="1:45" x14ac:dyDescent="0.55000000000000004">
      <c r="A60" t="s">
        <v>25</v>
      </c>
      <c r="C60" t="s">
        <v>49</v>
      </c>
      <c r="D60">
        <v>2015</v>
      </c>
      <c r="E60" t="s">
        <v>48</v>
      </c>
      <c r="F60" s="27" t="s">
        <v>1</v>
      </c>
      <c r="G60" s="27" t="s">
        <v>229</v>
      </c>
      <c r="H60" s="27">
        <v>2.7</v>
      </c>
      <c r="I60" s="27">
        <v>0.89</v>
      </c>
      <c r="J60" s="27" t="s">
        <v>22</v>
      </c>
      <c r="K60" s="27"/>
      <c r="L60" s="27">
        <v>0.59333333333333338</v>
      </c>
      <c r="M60" s="27">
        <v>11</v>
      </c>
      <c r="N60" s="27">
        <v>0.59333333333333338</v>
      </c>
      <c r="O60" s="27">
        <v>9.5</v>
      </c>
      <c r="P60" s="27"/>
      <c r="Q60" s="27"/>
      <c r="R60" s="27"/>
      <c r="S60" s="27"/>
      <c r="T60" s="27"/>
      <c r="U60" s="27"/>
      <c r="V60" s="27"/>
      <c r="W60" s="27"/>
      <c r="X60" s="27"/>
      <c r="Y60" s="27" t="s">
        <v>47</v>
      </c>
      <c r="Z60" s="27"/>
      <c r="AA60" s="27" t="s">
        <v>46</v>
      </c>
      <c r="AB60" s="27" t="s">
        <v>50</v>
      </c>
      <c r="AC60" s="27">
        <v>0</v>
      </c>
      <c r="AD60" s="27">
        <v>0</v>
      </c>
      <c r="AE60" s="27">
        <v>0</v>
      </c>
      <c r="AF60" s="27">
        <v>0</v>
      </c>
      <c r="AG60" s="27"/>
      <c r="AH60" s="27" t="s">
        <v>17</v>
      </c>
      <c r="AI60" s="27" t="s">
        <v>18</v>
      </c>
      <c r="AJ60" s="27" t="s">
        <v>17</v>
      </c>
      <c r="AK60" s="27">
        <v>1</v>
      </c>
      <c r="AL60" s="27">
        <v>1</v>
      </c>
      <c r="AM60" s="27">
        <v>1</v>
      </c>
      <c r="AN60" s="27">
        <v>1</v>
      </c>
      <c r="AO60" s="27">
        <v>0</v>
      </c>
      <c r="AP60" s="27">
        <v>0</v>
      </c>
      <c r="AQ60" s="27">
        <v>0</v>
      </c>
      <c r="AR60" s="27">
        <v>0</v>
      </c>
      <c r="AS60" s="27"/>
    </row>
    <row r="61" spans="1:45" x14ac:dyDescent="0.55000000000000004">
      <c r="A61" t="s">
        <v>25</v>
      </c>
      <c r="C61" t="s">
        <v>49</v>
      </c>
      <c r="D61">
        <v>2015</v>
      </c>
      <c r="E61" t="s">
        <v>48</v>
      </c>
      <c r="F61" s="27" t="s">
        <v>2</v>
      </c>
      <c r="G61" s="27" t="s">
        <v>229</v>
      </c>
      <c r="H61" s="27">
        <v>1.2</v>
      </c>
      <c r="I61" s="27">
        <v>0.41</v>
      </c>
      <c r="J61" s="27" t="s">
        <v>22</v>
      </c>
      <c r="K61" s="27"/>
      <c r="L61" s="27">
        <v>0.27333333333333332</v>
      </c>
      <c r="M61" s="27">
        <v>0.27333333333333332</v>
      </c>
      <c r="N61" s="27">
        <v>0.27333333333333332</v>
      </c>
      <c r="O61" s="27">
        <v>0.27333333333333332</v>
      </c>
      <c r="P61" s="27"/>
      <c r="Q61" s="27"/>
      <c r="R61" s="27"/>
      <c r="S61" s="27"/>
      <c r="T61" s="27"/>
      <c r="U61" s="27"/>
      <c r="V61" s="27"/>
      <c r="W61" s="27"/>
      <c r="X61" s="27"/>
      <c r="Y61" s="27" t="s">
        <v>47</v>
      </c>
      <c r="Z61" s="27"/>
      <c r="AA61" s="27" t="s">
        <v>46</v>
      </c>
      <c r="AB61" s="27"/>
      <c r="AC61" s="27">
        <v>0</v>
      </c>
      <c r="AD61" s="27">
        <v>0</v>
      </c>
      <c r="AE61" s="27">
        <v>0</v>
      </c>
      <c r="AF61" s="27">
        <v>0</v>
      </c>
      <c r="AG61" s="27"/>
      <c r="AH61" s="27" t="s">
        <v>17</v>
      </c>
      <c r="AI61" s="27" t="s">
        <v>18</v>
      </c>
      <c r="AJ61" s="27" t="s">
        <v>17</v>
      </c>
      <c r="AK61" s="27">
        <v>1</v>
      </c>
      <c r="AL61" s="27">
        <v>1</v>
      </c>
      <c r="AM61" s="27">
        <v>1</v>
      </c>
      <c r="AN61" s="27">
        <v>1</v>
      </c>
      <c r="AO61" s="27">
        <v>0</v>
      </c>
      <c r="AP61" s="27">
        <v>0</v>
      </c>
      <c r="AQ61" s="27">
        <v>0</v>
      </c>
      <c r="AR61" s="27">
        <v>0</v>
      </c>
      <c r="AS61" s="27"/>
    </row>
    <row r="62" spans="1:45" x14ac:dyDescent="0.55000000000000004">
      <c r="A62" t="s">
        <v>25</v>
      </c>
      <c r="C62" t="s">
        <v>49</v>
      </c>
      <c r="D62">
        <v>2015</v>
      </c>
      <c r="E62" t="s">
        <v>58</v>
      </c>
      <c r="F62" s="27" t="s">
        <v>1</v>
      </c>
      <c r="G62" s="27" t="s">
        <v>229</v>
      </c>
      <c r="H62" s="27">
        <v>2.7</v>
      </c>
      <c r="I62" s="27">
        <v>0.89</v>
      </c>
      <c r="J62" s="27" t="s">
        <v>22</v>
      </c>
      <c r="K62" s="27"/>
      <c r="L62" s="27">
        <v>0.59333333333333338</v>
      </c>
      <c r="M62" s="27">
        <v>18</v>
      </c>
      <c r="N62" s="27">
        <v>0.59333333333333338</v>
      </c>
      <c r="O62" s="27">
        <v>13</v>
      </c>
      <c r="P62" s="27"/>
      <c r="Q62" s="27"/>
      <c r="R62" s="27"/>
      <c r="S62" s="27"/>
      <c r="T62" s="27"/>
      <c r="U62" s="27"/>
      <c r="V62" s="27"/>
      <c r="W62" s="27"/>
      <c r="X62" s="27"/>
      <c r="Y62" s="27" t="s">
        <v>52</v>
      </c>
      <c r="Z62" s="27"/>
      <c r="AA62" s="27" t="s">
        <v>51</v>
      </c>
      <c r="AB62" s="27" t="s">
        <v>50</v>
      </c>
      <c r="AC62" s="27">
        <v>0</v>
      </c>
      <c r="AD62" s="27">
        <v>0</v>
      </c>
      <c r="AE62" s="27">
        <v>0</v>
      </c>
      <c r="AF62" s="27">
        <v>0</v>
      </c>
      <c r="AG62" s="27"/>
      <c r="AH62" s="27" t="s">
        <v>17</v>
      </c>
      <c r="AI62" s="27" t="s">
        <v>18</v>
      </c>
      <c r="AJ62" s="27" t="s">
        <v>17</v>
      </c>
      <c r="AK62" s="27">
        <v>1</v>
      </c>
      <c r="AL62" s="27">
        <v>1</v>
      </c>
      <c r="AM62" s="27">
        <v>1</v>
      </c>
      <c r="AN62" s="27">
        <v>1</v>
      </c>
      <c r="AO62" s="27">
        <v>0</v>
      </c>
      <c r="AP62" s="27">
        <v>0</v>
      </c>
      <c r="AQ62" s="27">
        <v>0</v>
      </c>
      <c r="AR62" s="27">
        <v>0</v>
      </c>
      <c r="AS62" s="27"/>
    </row>
    <row r="63" spans="1:45" x14ac:dyDescent="0.55000000000000004">
      <c r="A63" t="s">
        <v>25</v>
      </c>
      <c r="C63" t="s">
        <v>49</v>
      </c>
      <c r="D63">
        <v>2015</v>
      </c>
      <c r="E63" t="s">
        <v>57</v>
      </c>
      <c r="F63" s="27" t="s">
        <v>2</v>
      </c>
      <c r="G63" s="27" t="s">
        <v>229</v>
      </c>
      <c r="H63" s="27">
        <v>1.2</v>
      </c>
      <c r="I63" s="27">
        <v>0.41</v>
      </c>
      <c r="J63" s="27" t="s">
        <v>22</v>
      </c>
      <c r="K63" s="27"/>
      <c r="L63" s="27">
        <v>0.27333333333333332</v>
      </c>
      <c r="M63" s="27"/>
      <c r="N63" s="27">
        <v>0.27333333333333332</v>
      </c>
      <c r="O63" s="27">
        <v>20.61</v>
      </c>
      <c r="P63" s="27"/>
      <c r="Q63" s="27"/>
      <c r="R63" s="27"/>
      <c r="S63" s="27"/>
      <c r="T63" s="27"/>
      <c r="U63" s="27"/>
      <c r="V63" s="27"/>
      <c r="W63" s="27"/>
      <c r="X63" s="27"/>
      <c r="Y63" s="27" t="s">
        <v>52</v>
      </c>
      <c r="Z63" s="27"/>
      <c r="AA63" s="27" t="s">
        <v>51</v>
      </c>
      <c r="AB63" s="27" t="s">
        <v>50</v>
      </c>
      <c r="AC63" s="27">
        <v>0</v>
      </c>
      <c r="AD63" s="27">
        <v>0</v>
      </c>
      <c r="AE63" s="27">
        <v>0</v>
      </c>
      <c r="AF63" s="27">
        <v>0</v>
      </c>
      <c r="AG63" s="27"/>
      <c r="AH63" s="27" t="s">
        <v>17</v>
      </c>
      <c r="AI63" s="27" t="s">
        <v>18</v>
      </c>
      <c r="AJ63" s="27" t="s">
        <v>17</v>
      </c>
      <c r="AK63" s="27">
        <v>1</v>
      </c>
      <c r="AL63" s="27">
        <v>1</v>
      </c>
      <c r="AM63" s="27">
        <v>1</v>
      </c>
      <c r="AN63" s="27">
        <v>1</v>
      </c>
      <c r="AO63" s="27">
        <v>0</v>
      </c>
      <c r="AP63" s="27">
        <v>0</v>
      </c>
      <c r="AQ63" s="27">
        <v>0</v>
      </c>
      <c r="AR63" s="27">
        <v>0</v>
      </c>
      <c r="AS63" s="27" t="s">
        <v>56</v>
      </c>
    </row>
    <row r="64" spans="1:45" x14ac:dyDescent="0.55000000000000004">
      <c r="A64" t="s">
        <v>109</v>
      </c>
      <c r="B64">
        <v>634</v>
      </c>
      <c r="C64" t="s">
        <v>120</v>
      </c>
      <c r="D64">
        <v>2015</v>
      </c>
      <c r="E64" t="s">
        <v>107</v>
      </c>
      <c r="F64" s="27" t="s">
        <v>1</v>
      </c>
      <c r="G64" s="27" t="s">
        <v>231</v>
      </c>
      <c r="H64" s="27"/>
      <c r="I64" s="27">
        <v>7.01</v>
      </c>
      <c r="J64" s="27" t="s">
        <v>94</v>
      </c>
      <c r="K64" s="27"/>
      <c r="L64" s="27">
        <v>4.6733333333333329</v>
      </c>
      <c r="M64" s="27">
        <v>129</v>
      </c>
      <c r="N64" s="27">
        <v>12.8</v>
      </c>
      <c r="O64" s="27">
        <v>26.7</v>
      </c>
      <c r="P64" s="27"/>
      <c r="Q64" s="27"/>
      <c r="R64" s="27"/>
      <c r="S64" s="27"/>
      <c r="T64" s="27"/>
      <c r="U64" s="27"/>
      <c r="V64" s="27"/>
      <c r="W64" s="27"/>
      <c r="X64" s="27"/>
      <c r="Y64" s="27" t="s">
        <v>125</v>
      </c>
      <c r="Z64" s="27"/>
      <c r="AA64" s="27" t="s">
        <v>31</v>
      </c>
      <c r="AB64" s="27" t="s">
        <v>27</v>
      </c>
      <c r="AC64" s="27">
        <v>0</v>
      </c>
      <c r="AD64" s="27">
        <v>0</v>
      </c>
      <c r="AE64" s="27">
        <v>0</v>
      </c>
      <c r="AF64" s="27">
        <v>0</v>
      </c>
      <c r="AG64" s="27" t="s">
        <v>17</v>
      </c>
      <c r="AH64" s="27" t="s">
        <v>18</v>
      </c>
      <c r="AI64" s="27" t="s">
        <v>18</v>
      </c>
      <c r="AJ64" s="27" t="s">
        <v>17</v>
      </c>
      <c r="AK64" s="27">
        <v>0</v>
      </c>
      <c r="AL64" s="27">
        <v>1</v>
      </c>
      <c r="AM64" s="27">
        <v>1</v>
      </c>
      <c r="AN64" s="27">
        <v>0</v>
      </c>
      <c r="AO64" s="27">
        <v>0</v>
      </c>
      <c r="AP64" s="27">
        <v>0</v>
      </c>
      <c r="AQ64" s="27">
        <v>0</v>
      </c>
      <c r="AR64" s="27">
        <v>0</v>
      </c>
      <c r="AS64" s="27"/>
    </row>
    <row r="65" spans="1:45" x14ac:dyDescent="0.55000000000000004">
      <c r="A65" t="s">
        <v>109</v>
      </c>
      <c r="B65">
        <v>634</v>
      </c>
      <c r="C65" t="s">
        <v>120</v>
      </c>
      <c r="D65">
        <v>2015</v>
      </c>
      <c r="E65" t="s">
        <v>107</v>
      </c>
      <c r="F65" s="27" t="s">
        <v>2</v>
      </c>
      <c r="G65" s="27" t="s">
        <v>231</v>
      </c>
      <c r="H65" s="27"/>
      <c r="I65" s="27">
        <v>0.2</v>
      </c>
      <c r="J65" s="27" t="s">
        <v>94</v>
      </c>
      <c r="K65" s="27"/>
      <c r="L65" s="27">
        <v>2.77</v>
      </c>
      <c r="M65" s="27">
        <v>81</v>
      </c>
      <c r="N65" s="27">
        <v>7.2050000000000001</v>
      </c>
      <c r="O65" s="27">
        <v>27.3</v>
      </c>
      <c r="P65" s="27"/>
      <c r="Q65" s="27"/>
      <c r="R65" s="27"/>
      <c r="S65" s="27"/>
      <c r="T65" s="27"/>
      <c r="U65" s="27"/>
      <c r="V65" s="27"/>
      <c r="W65" s="27"/>
      <c r="X65" s="27"/>
      <c r="Y65" s="27" t="s">
        <v>125</v>
      </c>
      <c r="Z65" s="27"/>
      <c r="AA65" s="27" t="s">
        <v>31</v>
      </c>
      <c r="AB65" s="27" t="s">
        <v>27</v>
      </c>
      <c r="AC65" s="27">
        <v>0</v>
      </c>
      <c r="AD65" s="27">
        <v>0</v>
      </c>
      <c r="AE65" s="27">
        <v>0</v>
      </c>
      <c r="AF65" s="27">
        <v>0</v>
      </c>
      <c r="AG65" s="27" t="s">
        <v>17</v>
      </c>
      <c r="AH65" s="27" t="s">
        <v>18</v>
      </c>
      <c r="AI65" s="27" t="s">
        <v>18</v>
      </c>
      <c r="AJ65" s="27" t="s">
        <v>17</v>
      </c>
      <c r="AK65" s="27">
        <v>0</v>
      </c>
      <c r="AL65" s="27">
        <v>1</v>
      </c>
      <c r="AM65" s="27">
        <v>1</v>
      </c>
      <c r="AN65" s="27">
        <v>0</v>
      </c>
      <c r="AO65" s="27">
        <v>0</v>
      </c>
      <c r="AP65" s="27">
        <v>0</v>
      </c>
      <c r="AQ65" s="27">
        <v>0</v>
      </c>
      <c r="AR65" s="27">
        <v>0</v>
      </c>
      <c r="AS65" s="27"/>
    </row>
    <row r="66" spans="1:45" x14ac:dyDescent="0.55000000000000004">
      <c r="A66" t="s">
        <v>25</v>
      </c>
      <c r="C66" t="s">
        <v>36</v>
      </c>
      <c r="D66">
        <v>2011</v>
      </c>
      <c r="E66" t="s">
        <v>35</v>
      </c>
      <c r="F66" s="27" t="s">
        <v>1</v>
      </c>
      <c r="G66" s="27" t="s">
        <v>233</v>
      </c>
      <c r="H66" s="27">
        <v>0.3</v>
      </c>
      <c r="I66" s="27">
        <v>9.0999999999999998E-2</v>
      </c>
      <c r="J66" s="27" t="s">
        <v>22</v>
      </c>
      <c r="K66" s="27"/>
      <c r="L66" s="27">
        <v>0.30199999999999899</v>
      </c>
      <c r="M66" s="27">
        <v>8.56</v>
      </c>
      <c r="N66" s="27">
        <v>4.92</v>
      </c>
      <c r="O66" s="27">
        <v>4.3600000000000003</v>
      </c>
      <c r="P66" s="27">
        <v>2.794</v>
      </c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 t="s">
        <v>34</v>
      </c>
      <c r="AB66" s="27" t="s">
        <v>33</v>
      </c>
      <c r="AC66" s="27">
        <v>0</v>
      </c>
      <c r="AD66" s="27">
        <v>0</v>
      </c>
      <c r="AE66" s="27">
        <v>0</v>
      </c>
      <c r="AF66" s="27">
        <v>0</v>
      </c>
      <c r="AG66" s="27"/>
      <c r="AH66" s="27" t="s">
        <v>17</v>
      </c>
      <c r="AI66" s="27" t="s">
        <v>18</v>
      </c>
      <c r="AJ66" s="27" t="s">
        <v>17</v>
      </c>
      <c r="AK66" s="27">
        <v>0</v>
      </c>
      <c r="AL66" s="27">
        <v>1</v>
      </c>
      <c r="AM66" s="27">
        <v>1</v>
      </c>
      <c r="AN66" s="27">
        <v>1</v>
      </c>
      <c r="AO66" s="27">
        <v>0</v>
      </c>
      <c r="AP66" s="27">
        <v>0</v>
      </c>
      <c r="AQ66" s="27">
        <v>0</v>
      </c>
      <c r="AR66" s="27">
        <v>0</v>
      </c>
      <c r="AS66" s="27"/>
    </row>
    <row r="67" spans="1:45" x14ac:dyDescent="0.55000000000000004">
      <c r="A67" t="s">
        <v>25</v>
      </c>
      <c r="C67" t="s">
        <v>36</v>
      </c>
      <c r="D67">
        <v>2011</v>
      </c>
      <c r="E67" t="s">
        <v>35</v>
      </c>
      <c r="F67" s="27" t="s">
        <v>2</v>
      </c>
      <c r="G67" s="27" t="s">
        <v>233</v>
      </c>
      <c r="H67" s="27">
        <v>0.08</v>
      </c>
      <c r="I67" s="27">
        <v>2.4E-2</v>
      </c>
      <c r="J67" s="27" t="s">
        <v>22</v>
      </c>
      <c r="K67" s="27"/>
      <c r="L67" s="27">
        <v>0.39700000000000002</v>
      </c>
      <c r="M67" s="27">
        <v>8.81</v>
      </c>
      <c r="N67" s="27">
        <v>0.86099999999999899</v>
      </c>
      <c r="O67" s="27">
        <v>3.0169999999999901</v>
      </c>
      <c r="P67" s="27">
        <v>3.4420000000000002</v>
      </c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 t="s">
        <v>34</v>
      </c>
      <c r="AB67" s="27" t="s">
        <v>33</v>
      </c>
      <c r="AC67" s="27">
        <v>0</v>
      </c>
      <c r="AD67" s="27">
        <v>0</v>
      </c>
      <c r="AE67" s="27">
        <v>0</v>
      </c>
      <c r="AF67" s="27">
        <v>0</v>
      </c>
      <c r="AG67" s="27"/>
      <c r="AH67" s="27" t="s">
        <v>17</v>
      </c>
      <c r="AI67" s="27" t="s">
        <v>18</v>
      </c>
      <c r="AJ67" s="27" t="s">
        <v>17</v>
      </c>
      <c r="AK67" s="27">
        <v>0</v>
      </c>
      <c r="AL67" s="27">
        <v>1</v>
      </c>
      <c r="AM67" s="27">
        <v>1</v>
      </c>
      <c r="AN67" s="27">
        <v>1</v>
      </c>
      <c r="AO67" s="27">
        <v>0</v>
      </c>
      <c r="AP67" s="27">
        <v>0</v>
      </c>
      <c r="AQ67" s="27">
        <v>0</v>
      </c>
      <c r="AR67" s="27">
        <v>0</v>
      </c>
      <c r="AS67" s="27"/>
    </row>
    <row r="68" spans="1:45" x14ac:dyDescent="0.55000000000000004">
      <c r="A68" t="s">
        <v>25</v>
      </c>
      <c r="B68" t="s">
        <v>238</v>
      </c>
      <c r="C68" t="s">
        <v>45</v>
      </c>
      <c r="D68">
        <v>2016</v>
      </c>
      <c r="E68" t="s">
        <v>23</v>
      </c>
      <c r="F68" s="27" t="s">
        <v>1</v>
      </c>
      <c r="G68" s="27" t="s">
        <v>232</v>
      </c>
      <c r="H68" s="27"/>
      <c r="I68" s="27"/>
      <c r="J68" s="27" t="s">
        <v>22</v>
      </c>
      <c r="K68" s="27"/>
      <c r="L68" s="27">
        <v>0.2</v>
      </c>
      <c r="M68" s="27">
        <v>105.12</v>
      </c>
      <c r="N68" s="27"/>
      <c r="O68" s="27">
        <v>26.53</v>
      </c>
      <c r="P68" s="27"/>
      <c r="Q68" s="27"/>
      <c r="R68" s="27"/>
      <c r="S68" s="27"/>
      <c r="T68" s="27"/>
      <c r="U68" s="27"/>
      <c r="V68" s="27"/>
      <c r="W68" s="27"/>
      <c r="X68" s="27"/>
      <c r="Y68" s="27" t="s">
        <v>240</v>
      </c>
      <c r="Z68" s="27"/>
      <c r="AA68" s="27" t="s">
        <v>62</v>
      </c>
      <c r="AB68" s="27" t="s">
        <v>44</v>
      </c>
      <c r="AC68" s="27">
        <v>0</v>
      </c>
      <c r="AD68" s="27">
        <v>0</v>
      </c>
      <c r="AE68" s="27">
        <v>0</v>
      </c>
      <c r="AF68" s="27">
        <v>0</v>
      </c>
      <c r="AG68" s="27" t="s">
        <v>239</v>
      </c>
      <c r="AH68" s="27" t="s">
        <v>17</v>
      </c>
      <c r="AI68" s="27" t="s">
        <v>18</v>
      </c>
      <c r="AJ68" s="27" t="s">
        <v>17</v>
      </c>
      <c r="AK68" s="27">
        <v>1</v>
      </c>
      <c r="AL68" s="27">
        <v>1</v>
      </c>
      <c r="AM68" s="27">
        <v>1</v>
      </c>
      <c r="AN68" s="27">
        <v>0</v>
      </c>
      <c r="AO68" s="27">
        <v>0</v>
      </c>
      <c r="AP68" s="27">
        <v>1</v>
      </c>
      <c r="AQ68" s="27">
        <v>0</v>
      </c>
      <c r="AR68" s="27">
        <v>0</v>
      </c>
      <c r="AS68" s="27" t="s">
        <v>235</v>
      </c>
    </row>
    <row r="69" spans="1:45" x14ac:dyDescent="0.55000000000000004">
      <c r="A69" t="s">
        <v>25</v>
      </c>
      <c r="C69" t="s">
        <v>60</v>
      </c>
      <c r="D69">
        <v>2012</v>
      </c>
      <c r="E69" t="s">
        <v>245</v>
      </c>
      <c r="F69" s="27" t="s">
        <v>1</v>
      </c>
      <c r="G69" s="27" t="s">
        <v>224</v>
      </c>
      <c r="H69" s="27">
        <v>0.16</v>
      </c>
      <c r="I69" s="27"/>
      <c r="J69" s="27" t="s">
        <v>22</v>
      </c>
      <c r="K69" s="27"/>
      <c r="L69" s="27">
        <v>0.10666666666666666</v>
      </c>
      <c r="M69" s="27">
        <v>1.9</v>
      </c>
      <c r="N69" s="27">
        <v>1.3</v>
      </c>
      <c r="O69" s="27">
        <v>1.3</v>
      </c>
      <c r="P69" s="27">
        <v>0.9</v>
      </c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 t="s">
        <v>62</v>
      </c>
      <c r="AB69" s="27" t="s">
        <v>59</v>
      </c>
      <c r="AC69" s="27">
        <v>0</v>
      </c>
      <c r="AD69" s="27">
        <v>0</v>
      </c>
      <c r="AE69" s="27">
        <v>0</v>
      </c>
      <c r="AF69" s="27">
        <v>0</v>
      </c>
      <c r="AG69" s="27"/>
      <c r="AH69" s="27" t="s">
        <v>17</v>
      </c>
      <c r="AI69" s="27" t="s">
        <v>18</v>
      </c>
      <c r="AJ69" s="27" t="s">
        <v>17</v>
      </c>
      <c r="AK69" s="27">
        <v>1</v>
      </c>
      <c r="AL69" s="27">
        <v>1</v>
      </c>
      <c r="AM69" s="27">
        <v>1</v>
      </c>
      <c r="AN69" s="27">
        <v>1</v>
      </c>
      <c r="AO69" s="27">
        <v>0</v>
      </c>
      <c r="AP69" s="27">
        <v>1</v>
      </c>
      <c r="AQ69" s="27">
        <v>0</v>
      </c>
      <c r="AR69" s="27">
        <v>0</v>
      </c>
      <c r="AS69" s="27"/>
    </row>
    <row r="70" spans="1:45" x14ac:dyDescent="0.55000000000000004">
      <c r="A70" t="s">
        <v>25</v>
      </c>
      <c r="C70" t="s">
        <v>60</v>
      </c>
      <c r="D70">
        <v>2012</v>
      </c>
      <c r="E70" t="s">
        <v>245</v>
      </c>
      <c r="F70" s="27" t="s">
        <v>2</v>
      </c>
      <c r="G70" s="27" t="s">
        <v>224</v>
      </c>
      <c r="H70" s="27">
        <v>0.04</v>
      </c>
      <c r="I70" s="27"/>
      <c r="J70" s="27" t="s">
        <v>22</v>
      </c>
      <c r="K70" s="27"/>
      <c r="L70" s="27">
        <v>2.6666666666666665E-2</v>
      </c>
      <c r="M70" s="27">
        <v>0.4</v>
      </c>
      <c r="N70" s="27"/>
      <c r="O70" s="27">
        <v>0.4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 t="s">
        <v>62</v>
      </c>
      <c r="AB70" s="27" t="s">
        <v>59</v>
      </c>
      <c r="AC70" s="27">
        <v>0</v>
      </c>
      <c r="AD70" s="27">
        <v>0</v>
      </c>
      <c r="AE70" s="27">
        <v>0</v>
      </c>
      <c r="AF70" s="27">
        <v>0</v>
      </c>
      <c r="AG70" s="27"/>
      <c r="AH70" s="27" t="s">
        <v>17</v>
      </c>
      <c r="AI70" s="27" t="s">
        <v>18</v>
      </c>
      <c r="AJ70" s="27" t="s">
        <v>17</v>
      </c>
      <c r="AK70" s="27">
        <v>1</v>
      </c>
      <c r="AL70" s="27">
        <v>1</v>
      </c>
      <c r="AM70" s="27">
        <v>1</v>
      </c>
      <c r="AN70" s="27">
        <v>1</v>
      </c>
      <c r="AO70" s="27">
        <v>0</v>
      </c>
      <c r="AP70" s="27">
        <v>1</v>
      </c>
      <c r="AQ70" s="27">
        <v>0</v>
      </c>
      <c r="AR70" s="27">
        <v>0</v>
      </c>
      <c r="AS70" s="27"/>
    </row>
    <row r="71" spans="1:45" x14ac:dyDescent="0.55000000000000004">
      <c r="A71" t="s">
        <v>25</v>
      </c>
      <c r="B71" t="s">
        <v>238</v>
      </c>
      <c r="C71" t="s">
        <v>45</v>
      </c>
      <c r="D71">
        <v>2016</v>
      </c>
      <c r="E71" t="s">
        <v>23</v>
      </c>
      <c r="F71" s="27" t="s">
        <v>1</v>
      </c>
      <c r="G71" s="27" t="s">
        <v>232</v>
      </c>
      <c r="H71" s="27"/>
      <c r="I71" s="27"/>
      <c r="J71" s="27" t="s">
        <v>22</v>
      </c>
      <c r="K71" s="27"/>
      <c r="L71" s="27">
        <v>0.42</v>
      </c>
      <c r="M71" s="27">
        <v>47.7</v>
      </c>
      <c r="N71" s="27"/>
      <c r="O71" s="27">
        <v>15.34</v>
      </c>
      <c r="P71" s="27"/>
      <c r="Q71" s="27"/>
      <c r="R71" s="27"/>
      <c r="S71" s="27"/>
      <c r="T71" s="27"/>
      <c r="U71" s="27"/>
      <c r="V71" s="27"/>
      <c r="W71" s="27"/>
      <c r="X71" s="27"/>
      <c r="Y71" s="27" t="s">
        <v>240</v>
      </c>
      <c r="Z71" s="27"/>
      <c r="AA71" s="27" t="s">
        <v>62</v>
      </c>
      <c r="AB71" s="27" t="s">
        <v>44</v>
      </c>
      <c r="AC71" s="27">
        <v>0</v>
      </c>
      <c r="AD71" s="27">
        <v>0</v>
      </c>
      <c r="AE71" s="27">
        <v>0</v>
      </c>
      <c r="AF71" s="27">
        <v>0</v>
      </c>
      <c r="AG71" s="27" t="s">
        <v>239</v>
      </c>
      <c r="AH71" s="27" t="s">
        <v>17</v>
      </c>
      <c r="AI71" s="27" t="s">
        <v>18</v>
      </c>
      <c r="AJ71" s="27" t="s">
        <v>17</v>
      </c>
      <c r="AK71" s="27">
        <v>1</v>
      </c>
      <c r="AL71" s="27">
        <v>1</v>
      </c>
      <c r="AM71" s="27">
        <v>1</v>
      </c>
      <c r="AN71" s="27">
        <v>0</v>
      </c>
      <c r="AO71" s="27">
        <v>0</v>
      </c>
      <c r="AP71" s="27">
        <v>1</v>
      </c>
      <c r="AQ71" s="27">
        <v>0</v>
      </c>
      <c r="AR71" s="27">
        <v>0</v>
      </c>
      <c r="AS71" s="27" t="s">
        <v>237</v>
      </c>
    </row>
    <row r="72" spans="1:45" x14ac:dyDescent="0.55000000000000004">
      <c r="A72" t="s">
        <v>25</v>
      </c>
      <c r="B72" t="s">
        <v>238</v>
      </c>
      <c r="C72" t="s">
        <v>45</v>
      </c>
      <c r="D72">
        <v>2016</v>
      </c>
      <c r="E72" t="s">
        <v>23</v>
      </c>
      <c r="F72" s="27" t="s">
        <v>2</v>
      </c>
      <c r="G72" s="27" t="s">
        <v>232</v>
      </c>
      <c r="H72" s="27"/>
      <c r="I72" s="27"/>
      <c r="J72" s="27" t="s">
        <v>22</v>
      </c>
      <c r="K72" s="27"/>
      <c r="L72" s="27">
        <v>0.94</v>
      </c>
      <c r="M72" s="27">
        <v>1.72</v>
      </c>
      <c r="N72" s="27"/>
      <c r="O72" s="27">
        <v>1.34</v>
      </c>
      <c r="P72" s="27"/>
      <c r="Q72" s="27"/>
      <c r="R72" s="27"/>
      <c r="S72" s="27"/>
      <c r="T72" s="27"/>
      <c r="U72" s="27"/>
      <c r="V72" s="27"/>
      <c r="W72" s="27"/>
      <c r="X72" s="27"/>
      <c r="Y72" s="27" t="s">
        <v>240</v>
      </c>
      <c r="Z72" s="27"/>
      <c r="AA72" s="27" t="s">
        <v>62</v>
      </c>
      <c r="AB72" s="27" t="s">
        <v>44</v>
      </c>
      <c r="AC72" s="27">
        <v>0</v>
      </c>
      <c r="AD72" s="27">
        <v>0</v>
      </c>
      <c r="AE72" s="27">
        <v>0</v>
      </c>
      <c r="AF72" s="27">
        <v>0</v>
      </c>
      <c r="AG72" s="27" t="s">
        <v>239</v>
      </c>
      <c r="AH72" s="27" t="s">
        <v>17</v>
      </c>
      <c r="AI72" s="27" t="s">
        <v>18</v>
      </c>
      <c r="AJ72" s="27" t="s">
        <v>17</v>
      </c>
      <c r="AK72" s="27">
        <v>1</v>
      </c>
      <c r="AL72" s="27">
        <v>1</v>
      </c>
      <c r="AM72" s="27">
        <v>1</v>
      </c>
      <c r="AN72" s="27">
        <v>0</v>
      </c>
      <c r="AO72" s="27">
        <v>0</v>
      </c>
      <c r="AP72" s="27">
        <v>1</v>
      </c>
      <c r="AQ72" s="27">
        <v>0</v>
      </c>
      <c r="AR72" s="27">
        <v>0</v>
      </c>
      <c r="AS72" s="27" t="s">
        <v>235</v>
      </c>
    </row>
    <row r="73" spans="1:45" x14ac:dyDescent="0.55000000000000004">
      <c r="A73" t="s">
        <v>25</v>
      </c>
      <c r="B73" t="s">
        <v>238</v>
      </c>
      <c r="C73" t="s">
        <v>45</v>
      </c>
      <c r="D73">
        <v>2016</v>
      </c>
      <c r="E73" t="s">
        <v>23</v>
      </c>
      <c r="F73" s="27" t="s">
        <v>2</v>
      </c>
      <c r="G73" s="27" t="s">
        <v>232</v>
      </c>
      <c r="H73" s="27"/>
      <c r="I73" s="27"/>
      <c r="J73" s="27" t="s">
        <v>22</v>
      </c>
      <c r="K73" s="27"/>
      <c r="L73" s="27">
        <v>0.62</v>
      </c>
      <c r="M73" s="27">
        <v>11.03</v>
      </c>
      <c r="N73" s="27"/>
      <c r="O73" s="27">
        <v>3</v>
      </c>
      <c r="P73" s="27"/>
      <c r="Q73" s="27"/>
      <c r="R73" s="27"/>
      <c r="S73" s="27"/>
      <c r="T73" s="27"/>
      <c r="U73" s="27"/>
      <c r="V73" s="27"/>
      <c r="W73" s="27"/>
      <c r="X73" s="27"/>
      <c r="Y73" s="27" t="s">
        <v>240</v>
      </c>
      <c r="Z73" s="27"/>
      <c r="AA73" s="27" t="s">
        <v>62</v>
      </c>
      <c r="AB73" s="27" t="s">
        <v>44</v>
      </c>
      <c r="AC73" s="27">
        <v>0</v>
      </c>
      <c r="AD73" s="27">
        <v>0</v>
      </c>
      <c r="AE73" s="27">
        <v>0</v>
      </c>
      <c r="AF73" s="27">
        <v>0</v>
      </c>
      <c r="AG73" s="27" t="s">
        <v>239</v>
      </c>
      <c r="AH73" s="27" t="s">
        <v>17</v>
      </c>
      <c r="AI73" s="27" t="s">
        <v>18</v>
      </c>
      <c r="AJ73" s="27" t="s">
        <v>17</v>
      </c>
      <c r="AK73" s="27">
        <v>1</v>
      </c>
      <c r="AL73" s="27">
        <v>1</v>
      </c>
      <c r="AM73" s="27">
        <v>1</v>
      </c>
      <c r="AN73" s="27">
        <v>0</v>
      </c>
      <c r="AO73" s="27">
        <v>0</v>
      </c>
      <c r="AP73" s="27">
        <v>1</v>
      </c>
      <c r="AQ73" s="27">
        <v>0</v>
      </c>
      <c r="AR73" s="27">
        <v>0</v>
      </c>
      <c r="AS73" s="27" t="s">
        <v>237</v>
      </c>
    </row>
  </sheetData>
  <autoFilter ref="A1:AS1" xr:uid="{6CBD2253-C40E-4CAE-94E2-1A41E36620E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1E9D-BBF1-4D20-A157-D9BBDC962223}">
  <sheetPr>
    <tabColor theme="0"/>
  </sheetPr>
  <dimension ref="A1:K25"/>
  <sheetViews>
    <sheetView zoomScale="80" zoomScaleNormal="80" workbookViewId="0">
      <selection activeCell="F10" sqref="F10"/>
    </sheetView>
  </sheetViews>
  <sheetFormatPr defaultRowHeight="14.4" x14ac:dyDescent="0.55000000000000004"/>
  <cols>
    <col min="1" max="2" width="11" customWidth="1"/>
    <col min="3" max="3" width="14.9453125" bestFit="1" customWidth="1"/>
    <col min="4" max="4" width="28.5234375" customWidth="1"/>
    <col min="5" max="5" width="17.1015625" customWidth="1"/>
    <col min="6" max="6" width="23.68359375" customWidth="1"/>
    <col min="7" max="7" width="37" customWidth="1"/>
    <col min="8" max="8" width="24.3125" customWidth="1"/>
    <col min="9" max="9" width="16.68359375" customWidth="1"/>
    <col min="10" max="10" width="24.3125" customWidth="1"/>
    <col min="11" max="11" width="27.41796875" customWidth="1"/>
    <col min="12" max="12" width="28.3125" customWidth="1"/>
    <col min="13" max="13" width="15.41796875" customWidth="1"/>
    <col min="14" max="14" width="21.3125" customWidth="1"/>
    <col min="15" max="15" width="12" customWidth="1"/>
    <col min="16" max="17" width="16.68359375" customWidth="1"/>
    <col min="18" max="18" width="18.68359375" customWidth="1"/>
  </cols>
  <sheetData>
    <row r="1" spans="1:11" x14ac:dyDescent="0.55000000000000004">
      <c r="A1" s="28" t="s">
        <v>3</v>
      </c>
      <c r="B1" s="28" t="s">
        <v>256</v>
      </c>
      <c r="C1" s="28" t="s">
        <v>257</v>
      </c>
      <c r="D1" s="28" t="s">
        <v>258</v>
      </c>
      <c r="E1" s="29" t="s">
        <v>267</v>
      </c>
    </row>
    <row r="2" spans="1:11" x14ac:dyDescent="0.55000000000000004">
      <c r="A2" s="27" t="s">
        <v>13</v>
      </c>
      <c r="B2" s="27" t="s">
        <v>109</v>
      </c>
      <c r="C2" s="27" t="s">
        <v>260</v>
      </c>
      <c r="D2" s="30" t="s">
        <v>264</v>
      </c>
      <c r="E2" s="27">
        <v>0.1</v>
      </c>
    </row>
    <row r="3" spans="1:11" x14ac:dyDescent="0.55000000000000004">
      <c r="A3" s="27" t="s">
        <v>14</v>
      </c>
      <c r="B3" s="27" t="s">
        <v>109</v>
      </c>
      <c r="C3" s="27" t="s">
        <v>260</v>
      </c>
      <c r="D3" s="30" t="s">
        <v>264</v>
      </c>
      <c r="E3" s="27">
        <v>0.05</v>
      </c>
    </row>
    <row r="4" spans="1:11" x14ac:dyDescent="0.55000000000000004">
      <c r="A4" s="27" t="s">
        <v>249</v>
      </c>
      <c r="B4" s="27" t="s">
        <v>109</v>
      </c>
      <c r="C4" s="27" t="s">
        <v>260</v>
      </c>
      <c r="D4" s="30" t="s">
        <v>264</v>
      </c>
      <c r="E4" s="27">
        <v>0.15</v>
      </c>
      <c r="J4" s="6"/>
      <c r="K4" s="6"/>
    </row>
    <row r="5" spans="1:11" x14ac:dyDescent="0.55000000000000004">
      <c r="A5" s="27" t="s">
        <v>13</v>
      </c>
      <c r="B5" s="27" t="s">
        <v>109</v>
      </c>
      <c r="C5" s="27" t="s">
        <v>260</v>
      </c>
      <c r="D5" s="30" t="s">
        <v>266</v>
      </c>
      <c r="E5" s="27">
        <v>0.9</v>
      </c>
    </row>
    <row r="6" spans="1:11" x14ac:dyDescent="0.55000000000000004">
      <c r="A6" s="27" t="s">
        <v>14</v>
      </c>
      <c r="B6" s="27" t="s">
        <v>109</v>
      </c>
      <c r="C6" s="27" t="s">
        <v>260</v>
      </c>
      <c r="D6" s="30" t="s">
        <v>266</v>
      </c>
      <c r="E6" s="27">
        <v>0.9</v>
      </c>
    </row>
    <row r="7" spans="1:11" x14ac:dyDescent="0.55000000000000004">
      <c r="A7" s="27" t="s">
        <v>249</v>
      </c>
      <c r="B7" s="27" t="s">
        <v>109</v>
      </c>
      <c r="C7" s="27" t="s">
        <v>260</v>
      </c>
      <c r="D7" s="30" t="s">
        <v>266</v>
      </c>
      <c r="E7" s="27">
        <v>0.9</v>
      </c>
    </row>
    <row r="8" spans="1:11" x14ac:dyDescent="0.55000000000000004">
      <c r="A8" s="27" t="s">
        <v>13</v>
      </c>
      <c r="B8" s="27" t="s">
        <v>109</v>
      </c>
      <c r="C8" s="27" t="s">
        <v>259</v>
      </c>
      <c r="D8" s="31" t="s">
        <v>261</v>
      </c>
      <c r="E8" s="27">
        <v>3.55</v>
      </c>
    </row>
    <row r="9" spans="1:11" x14ac:dyDescent="0.55000000000000004">
      <c r="A9" s="27" t="s">
        <v>14</v>
      </c>
      <c r="B9" s="27" t="s">
        <v>109</v>
      </c>
      <c r="C9" s="27" t="s">
        <v>259</v>
      </c>
      <c r="D9" s="31" t="s">
        <v>261</v>
      </c>
      <c r="E9" s="27">
        <v>3.55</v>
      </c>
    </row>
    <row r="10" spans="1:11" x14ac:dyDescent="0.55000000000000004">
      <c r="A10" s="27" t="s">
        <v>249</v>
      </c>
      <c r="B10" s="27" t="s">
        <v>109</v>
      </c>
      <c r="C10" s="27" t="s">
        <v>259</v>
      </c>
      <c r="D10" s="31" t="s">
        <v>261</v>
      </c>
      <c r="E10" s="27">
        <v>4</v>
      </c>
    </row>
    <row r="11" spans="1:11" x14ac:dyDescent="0.55000000000000004">
      <c r="A11" s="27" t="s">
        <v>13</v>
      </c>
      <c r="B11" s="27" t="s">
        <v>109</v>
      </c>
      <c r="C11" s="27" t="s">
        <v>259</v>
      </c>
      <c r="D11" s="31" t="s">
        <v>262</v>
      </c>
      <c r="E11" s="27">
        <v>0.06</v>
      </c>
    </row>
    <row r="12" spans="1:11" x14ac:dyDescent="0.55000000000000004">
      <c r="A12" s="27" t="s">
        <v>14</v>
      </c>
      <c r="B12" s="27" t="s">
        <v>109</v>
      </c>
      <c r="C12" s="27" t="s">
        <v>259</v>
      </c>
      <c r="D12" s="31" t="s">
        <v>262</v>
      </c>
      <c r="E12" s="27">
        <v>0.06</v>
      </c>
    </row>
    <row r="13" spans="1:11" x14ac:dyDescent="0.55000000000000004">
      <c r="A13" s="27" t="s">
        <v>249</v>
      </c>
      <c r="B13" s="27" t="s">
        <v>109</v>
      </c>
      <c r="C13" s="27" t="s">
        <v>259</v>
      </c>
      <c r="D13" s="31" t="s">
        <v>262</v>
      </c>
      <c r="E13" s="27">
        <v>0.06</v>
      </c>
    </row>
    <row r="14" spans="1:11" x14ac:dyDescent="0.55000000000000004">
      <c r="A14" s="27" t="s">
        <v>13</v>
      </c>
      <c r="B14" s="27" t="s">
        <v>109</v>
      </c>
      <c r="C14" s="27" t="s">
        <v>259</v>
      </c>
      <c r="D14" s="31" t="s">
        <v>263</v>
      </c>
      <c r="E14" s="27">
        <v>13</v>
      </c>
    </row>
    <row r="15" spans="1:11" x14ac:dyDescent="0.55000000000000004">
      <c r="A15" s="27" t="s">
        <v>14</v>
      </c>
      <c r="B15" s="27" t="s">
        <v>109</v>
      </c>
      <c r="C15" s="27" t="s">
        <v>259</v>
      </c>
      <c r="D15" s="31" t="s">
        <v>263</v>
      </c>
      <c r="E15" s="27">
        <v>11</v>
      </c>
    </row>
    <row r="16" spans="1:11" x14ac:dyDescent="0.55000000000000004">
      <c r="A16" s="27" t="s">
        <v>249</v>
      </c>
      <c r="B16" s="27" t="s">
        <v>109</v>
      </c>
      <c r="C16" s="27" t="s">
        <v>259</v>
      </c>
      <c r="D16" s="31" t="s">
        <v>263</v>
      </c>
      <c r="E16" s="27">
        <v>24</v>
      </c>
    </row>
    <row r="17" spans="1:5" x14ac:dyDescent="0.55000000000000004">
      <c r="A17" s="27" t="s">
        <v>13</v>
      </c>
      <c r="B17" s="27" t="s">
        <v>109</v>
      </c>
      <c r="C17" s="27" t="s">
        <v>259</v>
      </c>
      <c r="D17" s="31" t="s">
        <v>266</v>
      </c>
      <c r="E17" s="27">
        <v>4.8000000000000001E-4</v>
      </c>
    </row>
    <row r="18" spans="1:5" x14ac:dyDescent="0.55000000000000004">
      <c r="A18" s="27" t="s">
        <v>14</v>
      </c>
      <c r="B18" s="27" t="s">
        <v>109</v>
      </c>
      <c r="C18" s="27" t="s">
        <v>259</v>
      </c>
      <c r="D18" s="31" t="s">
        <v>266</v>
      </c>
      <c r="E18" s="27">
        <v>4.8000000000000001E-4</v>
      </c>
    </row>
    <row r="19" spans="1:5" x14ac:dyDescent="0.55000000000000004">
      <c r="A19" s="27" t="s">
        <v>249</v>
      </c>
      <c r="B19" s="27" t="s">
        <v>109</v>
      </c>
      <c r="C19" s="27" t="s">
        <v>259</v>
      </c>
      <c r="D19" s="31" t="s">
        <v>266</v>
      </c>
      <c r="E19" s="27">
        <v>4.8000000000000001E-4</v>
      </c>
    </row>
    <row r="20" spans="1:5" x14ac:dyDescent="0.55000000000000004">
      <c r="A20" s="27" t="s">
        <v>13</v>
      </c>
      <c r="B20" s="27" t="s">
        <v>25</v>
      </c>
      <c r="C20" s="27" t="s">
        <v>260</v>
      </c>
      <c r="D20" s="32" t="s">
        <v>265</v>
      </c>
      <c r="E20" s="27">
        <v>0.4</v>
      </c>
    </row>
    <row r="21" spans="1:5" x14ac:dyDescent="0.55000000000000004">
      <c r="A21" s="27" t="s">
        <v>14</v>
      </c>
      <c r="B21" s="27" t="s">
        <v>25</v>
      </c>
      <c r="C21" s="27" t="s">
        <v>260</v>
      </c>
      <c r="D21" s="32" t="s">
        <v>265</v>
      </c>
      <c r="E21" s="27">
        <v>1.4</v>
      </c>
    </row>
    <row r="22" spans="1:5" x14ac:dyDescent="0.55000000000000004">
      <c r="A22" s="27" t="s">
        <v>249</v>
      </c>
      <c r="B22" s="27" t="s">
        <v>25</v>
      </c>
      <c r="C22" s="27" t="s">
        <v>260</v>
      </c>
      <c r="D22" s="32" t="s">
        <v>265</v>
      </c>
      <c r="E22" s="27">
        <v>2.2000000000000002</v>
      </c>
    </row>
    <row r="23" spans="1:5" x14ac:dyDescent="0.55000000000000004">
      <c r="A23" s="27" t="s">
        <v>13</v>
      </c>
      <c r="B23" s="27" t="s">
        <v>25</v>
      </c>
      <c r="C23" s="27" t="s">
        <v>260</v>
      </c>
      <c r="D23" s="32" t="s">
        <v>266</v>
      </c>
      <c r="E23" s="27">
        <v>0.9</v>
      </c>
    </row>
    <row r="24" spans="1:5" x14ac:dyDescent="0.55000000000000004">
      <c r="A24" s="27" t="s">
        <v>14</v>
      </c>
      <c r="B24" s="27" t="s">
        <v>25</v>
      </c>
      <c r="C24" s="27" t="s">
        <v>260</v>
      </c>
      <c r="D24" s="32" t="s">
        <v>266</v>
      </c>
      <c r="E24" s="27">
        <v>0.9</v>
      </c>
    </row>
    <row r="25" spans="1:5" x14ac:dyDescent="0.55000000000000004">
      <c r="A25" s="27" t="s">
        <v>249</v>
      </c>
      <c r="B25" s="27" t="s">
        <v>25</v>
      </c>
      <c r="C25" s="27" t="s">
        <v>260</v>
      </c>
      <c r="D25" s="32" t="s">
        <v>266</v>
      </c>
      <c r="E25" s="27">
        <v>0.9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3D2A-1FBA-47EB-BDDC-C4ECA49E4BB0}">
  <sheetPr>
    <tabColor rgb="FFFF0000"/>
  </sheetPr>
  <dimension ref="A1:P4"/>
  <sheetViews>
    <sheetView zoomScale="80" zoomScaleNormal="80" workbookViewId="0">
      <selection activeCell="B18" sqref="B18"/>
    </sheetView>
  </sheetViews>
  <sheetFormatPr defaultRowHeight="14.4" x14ac:dyDescent="0.55000000000000004"/>
  <cols>
    <col min="1" max="2" width="11" customWidth="1"/>
    <col min="3" max="3" width="24.68359375" customWidth="1"/>
    <col min="4" max="4" width="17.1015625" customWidth="1"/>
    <col min="5" max="5" width="23.68359375" customWidth="1"/>
    <col min="6" max="6" width="37" customWidth="1"/>
    <col min="7" max="7" width="24.3125" customWidth="1"/>
    <col min="8" max="8" width="16.68359375" customWidth="1"/>
    <col min="9" max="9" width="24.3125" customWidth="1"/>
    <col min="10" max="10" width="27.41796875" customWidth="1"/>
    <col min="11" max="11" width="28.3125" customWidth="1"/>
    <col min="12" max="12" width="15.41796875" customWidth="1"/>
    <col min="13" max="13" width="21.3125" customWidth="1"/>
    <col min="14" max="14" width="12" customWidth="1"/>
    <col min="15" max="16" width="16.68359375" customWidth="1"/>
    <col min="17" max="17" width="18.68359375" customWidth="1"/>
  </cols>
  <sheetData>
    <row r="1" spans="1:16" x14ac:dyDescent="0.55000000000000004">
      <c r="A1" s="1" t="s">
        <v>3</v>
      </c>
      <c r="B1" s="2" t="s">
        <v>4</v>
      </c>
      <c r="C1" s="3" t="s">
        <v>5</v>
      </c>
      <c r="D1" s="3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5" t="s">
        <v>12</v>
      </c>
    </row>
    <row r="2" spans="1:16" x14ac:dyDescent="0.55000000000000004">
      <c r="A2" t="s">
        <v>13</v>
      </c>
      <c r="B2">
        <v>1000</v>
      </c>
      <c r="C2">
        <v>0.1</v>
      </c>
      <c r="D2">
        <v>0.9</v>
      </c>
      <c r="E2">
        <v>3.55</v>
      </c>
      <c r="F2">
        <v>0.06</v>
      </c>
      <c r="G2">
        <v>13</v>
      </c>
      <c r="H2">
        <v>4.8000000000000001E-4</v>
      </c>
      <c r="I2">
        <v>0.4</v>
      </c>
      <c r="J2">
        <v>0.9</v>
      </c>
    </row>
    <row r="3" spans="1:16" x14ac:dyDescent="0.55000000000000004">
      <c r="A3" t="s">
        <v>14</v>
      </c>
      <c r="B3">
        <v>1000</v>
      </c>
      <c r="C3">
        <v>0.05</v>
      </c>
      <c r="D3">
        <v>0.9</v>
      </c>
      <c r="E3">
        <v>3.55</v>
      </c>
      <c r="F3">
        <v>0.06</v>
      </c>
      <c r="G3">
        <v>11</v>
      </c>
      <c r="H3">
        <v>4.8000000000000001E-4</v>
      </c>
      <c r="I3">
        <v>1.4</v>
      </c>
      <c r="J3">
        <v>0.9</v>
      </c>
    </row>
    <row r="4" spans="1:16" x14ac:dyDescent="0.55000000000000004">
      <c r="A4" t="s">
        <v>249</v>
      </c>
      <c r="B4">
        <v>1000</v>
      </c>
      <c r="C4">
        <v>0.15</v>
      </c>
      <c r="D4">
        <v>0.9</v>
      </c>
      <c r="E4">
        <v>4</v>
      </c>
      <c r="F4">
        <v>0.06</v>
      </c>
      <c r="G4">
        <v>24</v>
      </c>
      <c r="H4">
        <v>4.8000000000000001E-4</v>
      </c>
      <c r="I4">
        <v>2.2000000000000002</v>
      </c>
      <c r="J4">
        <v>0.9</v>
      </c>
      <c r="O4" s="6"/>
      <c r="P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B188-7E1C-4305-BA5C-FA58A5B0967D}">
  <sheetPr filterMode="1">
    <tabColor rgb="FFFF0000"/>
  </sheetPr>
  <dimension ref="A1:AU123"/>
  <sheetViews>
    <sheetView topLeftCell="D1" zoomScale="64" zoomScaleNormal="64" workbookViewId="0">
      <selection activeCell="K1" sqref="K1"/>
    </sheetView>
  </sheetViews>
  <sheetFormatPr defaultRowHeight="14.4" x14ac:dyDescent="0.55000000000000004"/>
  <cols>
    <col min="1" max="1" width="18.20703125" customWidth="1"/>
    <col min="3" max="3" width="123.68359375" customWidth="1"/>
    <col min="4" max="4" width="13.89453125" customWidth="1"/>
    <col min="5" max="5" width="32.3125" customWidth="1"/>
    <col min="6" max="6" width="10.68359375" customWidth="1"/>
    <col min="7" max="7" width="21.1015625" customWidth="1"/>
    <col min="8" max="8" width="23.68359375" customWidth="1"/>
    <col min="9" max="9" width="17.5234375" customWidth="1"/>
    <col min="10" max="10" width="8.89453125" customWidth="1"/>
    <col min="11" max="11" width="11.15625" customWidth="1"/>
    <col min="12" max="12" width="14.20703125" customWidth="1"/>
    <col min="15" max="15" width="9.20703125" customWidth="1"/>
    <col min="26" max="26" width="18.1015625" customWidth="1"/>
    <col min="27" max="27" width="19.89453125" customWidth="1"/>
    <col min="28" max="28" width="13" customWidth="1"/>
    <col min="29" max="29" width="17.5234375" customWidth="1"/>
    <col min="30" max="30" width="16.68359375" customWidth="1"/>
    <col min="31" max="31" width="11.1015625" customWidth="1"/>
    <col min="32" max="32" width="10.89453125" customWidth="1"/>
    <col min="33" max="33" width="12.20703125" customWidth="1"/>
    <col min="34" max="34" width="23.3125" customWidth="1"/>
    <col min="35" max="35" width="12.89453125" customWidth="1"/>
    <col min="38" max="38" width="12.20703125" customWidth="1"/>
    <col min="39" max="39" width="17.5234375" customWidth="1"/>
    <col min="40" max="40" width="17.20703125" customWidth="1"/>
    <col min="41" max="41" width="21.1015625" customWidth="1"/>
    <col min="42" max="42" width="29.5234375" customWidth="1"/>
    <col min="43" max="43" width="15.89453125" customWidth="1"/>
    <col min="45" max="45" width="18.1015625" customWidth="1"/>
    <col min="46" max="46" width="26.68359375" customWidth="1"/>
  </cols>
  <sheetData>
    <row r="1" spans="1:47" x14ac:dyDescent="0.55000000000000004">
      <c r="A1" s="22" t="s">
        <v>247</v>
      </c>
      <c r="B1" s="15" t="s">
        <v>217</v>
      </c>
      <c r="C1" s="15" t="s">
        <v>216</v>
      </c>
      <c r="D1" s="15" t="s">
        <v>215</v>
      </c>
      <c r="E1" s="15" t="s">
        <v>214</v>
      </c>
      <c r="F1" s="15" t="s">
        <v>0</v>
      </c>
      <c r="G1" s="15" t="s">
        <v>219</v>
      </c>
      <c r="H1" s="14" t="s">
        <v>213</v>
      </c>
      <c r="I1" s="14" t="s">
        <v>212</v>
      </c>
      <c r="J1" s="15" t="s">
        <v>211</v>
      </c>
      <c r="K1" s="23" t="s">
        <v>269</v>
      </c>
      <c r="L1" s="23" t="s">
        <v>248</v>
      </c>
      <c r="M1" s="14" t="s">
        <v>210</v>
      </c>
      <c r="N1" s="14" t="s">
        <v>209</v>
      </c>
      <c r="O1" s="14" t="s">
        <v>208</v>
      </c>
      <c r="P1" s="14" t="s">
        <v>207</v>
      </c>
      <c r="Q1" s="14" t="s">
        <v>206</v>
      </c>
      <c r="R1" s="14" t="s">
        <v>205</v>
      </c>
      <c r="S1" s="14" t="s">
        <v>204</v>
      </c>
      <c r="T1" s="14" t="s">
        <v>203</v>
      </c>
      <c r="U1" s="14" t="s">
        <v>202</v>
      </c>
      <c r="V1" s="14" t="s">
        <v>201</v>
      </c>
      <c r="W1" s="14" t="s">
        <v>200</v>
      </c>
      <c r="X1" s="14" t="s">
        <v>199</v>
      </c>
      <c r="Y1" s="14" t="s">
        <v>198</v>
      </c>
      <c r="Z1" s="14" t="s">
        <v>197</v>
      </c>
      <c r="AA1" s="14" t="s">
        <v>196</v>
      </c>
      <c r="AB1" s="14" t="s">
        <v>195</v>
      </c>
      <c r="AC1" s="14" t="s">
        <v>194</v>
      </c>
      <c r="AD1" s="14" t="s">
        <v>193</v>
      </c>
      <c r="AE1" s="14" t="s">
        <v>192</v>
      </c>
      <c r="AF1" s="14" t="s">
        <v>191</v>
      </c>
      <c r="AG1" s="14" t="s">
        <v>190</v>
      </c>
      <c r="AH1" s="14" t="s">
        <v>189</v>
      </c>
      <c r="AI1" s="14" t="s">
        <v>188</v>
      </c>
      <c r="AJ1" s="14" t="s">
        <v>187</v>
      </c>
      <c r="AK1" s="14" t="s">
        <v>186</v>
      </c>
      <c r="AL1" s="14" t="s">
        <v>185</v>
      </c>
      <c r="AM1" s="14" t="s">
        <v>184</v>
      </c>
      <c r="AN1" s="14" t="s">
        <v>183</v>
      </c>
      <c r="AO1" s="14" t="s">
        <v>182</v>
      </c>
      <c r="AP1" s="14" t="s">
        <v>181</v>
      </c>
      <c r="AQ1" s="14" t="s">
        <v>180</v>
      </c>
      <c r="AR1" s="14" t="s">
        <v>179</v>
      </c>
      <c r="AS1" s="14" t="s">
        <v>178</v>
      </c>
      <c r="AT1" s="14" t="s">
        <v>236</v>
      </c>
    </row>
    <row r="2" spans="1:47" x14ac:dyDescent="0.55000000000000004">
      <c r="A2" s="9" t="s">
        <v>109</v>
      </c>
      <c r="B2" s="9">
        <v>627</v>
      </c>
      <c r="C2" s="9" t="s">
        <v>156</v>
      </c>
      <c r="D2" s="9">
        <v>2011</v>
      </c>
      <c r="E2" s="9" t="s">
        <v>107</v>
      </c>
      <c r="F2" s="9" t="s">
        <v>2</v>
      </c>
      <c r="G2" s="18" t="s">
        <v>222</v>
      </c>
      <c r="H2" s="18"/>
      <c r="I2" s="18">
        <v>0.4</v>
      </c>
      <c r="J2" s="17" t="s">
        <v>94</v>
      </c>
      <c r="K2" s="18">
        <v>132</v>
      </c>
      <c r="L2" s="18">
        <v>132</v>
      </c>
      <c r="M2">
        <v>1.5</v>
      </c>
      <c r="N2">
        <v>4661</v>
      </c>
      <c r="O2">
        <v>71</v>
      </c>
      <c r="P2">
        <v>280</v>
      </c>
      <c r="R2">
        <v>73</v>
      </c>
      <c r="Z2" t="s">
        <v>155</v>
      </c>
      <c r="AB2" t="s">
        <v>128</v>
      </c>
      <c r="AC2" t="s">
        <v>154</v>
      </c>
      <c r="AD2">
        <v>0</v>
      </c>
      <c r="AE2">
        <v>0</v>
      </c>
      <c r="AF2">
        <v>0</v>
      </c>
      <c r="AG2">
        <v>0</v>
      </c>
      <c r="AH2" t="s">
        <v>17</v>
      </c>
      <c r="AI2" t="s">
        <v>18</v>
      </c>
      <c r="AJ2" t="s">
        <v>18</v>
      </c>
      <c r="AK2" t="s">
        <v>17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7" ht="14.25" customHeight="1" x14ac:dyDescent="0.55000000000000004">
      <c r="A3" s="9" t="s">
        <v>109</v>
      </c>
      <c r="B3" s="9">
        <v>627</v>
      </c>
      <c r="C3" s="9" t="s">
        <v>156</v>
      </c>
      <c r="D3" s="9">
        <v>2011</v>
      </c>
      <c r="E3" s="9" t="s">
        <v>107</v>
      </c>
      <c r="F3" s="9" t="s">
        <v>1</v>
      </c>
      <c r="G3" s="18" t="s">
        <v>222</v>
      </c>
      <c r="H3" s="18"/>
      <c r="I3" s="18">
        <v>1.51</v>
      </c>
      <c r="J3" s="17" t="s">
        <v>94</v>
      </c>
      <c r="K3" s="18">
        <v>132</v>
      </c>
      <c r="L3" s="18">
        <v>132</v>
      </c>
      <c r="M3">
        <v>1.9</v>
      </c>
      <c r="N3">
        <v>1390</v>
      </c>
      <c r="O3">
        <v>30</v>
      </c>
      <c r="P3">
        <v>97</v>
      </c>
      <c r="R3">
        <v>32</v>
      </c>
      <c r="Z3" t="s">
        <v>155</v>
      </c>
      <c r="AB3" t="s">
        <v>128</v>
      </c>
      <c r="AC3" t="s">
        <v>154</v>
      </c>
      <c r="AD3">
        <v>0</v>
      </c>
      <c r="AE3">
        <v>0</v>
      </c>
      <c r="AF3">
        <v>0</v>
      </c>
      <c r="AG3">
        <v>0</v>
      </c>
      <c r="AH3" t="s">
        <v>17</v>
      </c>
      <c r="AI3" t="s">
        <v>18</v>
      </c>
      <c r="AJ3" t="s">
        <v>18</v>
      </c>
      <c r="AK3" t="s">
        <v>17</v>
      </c>
      <c r="AL3">
        <v>1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U3" s="11"/>
    </row>
    <row r="4" spans="1:47" hidden="1" x14ac:dyDescent="0.55000000000000004">
      <c r="A4" s="9" t="s">
        <v>25</v>
      </c>
      <c r="B4" s="9"/>
      <c r="C4" s="9" t="s">
        <v>41</v>
      </c>
      <c r="D4" s="9">
        <v>2016</v>
      </c>
      <c r="E4" s="9" t="s">
        <v>43</v>
      </c>
      <c r="F4" s="9" t="s">
        <v>1</v>
      </c>
      <c r="G4" s="18" t="s">
        <v>223</v>
      </c>
      <c r="H4" s="18">
        <v>10</v>
      </c>
      <c r="I4" s="18"/>
      <c r="J4" s="17" t="s">
        <v>22</v>
      </c>
      <c r="K4" s="18">
        <v>127</v>
      </c>
      <c r="L4" s="18">
        <v>127</v>
      </c>
      <c r="M4">
        <f>10*2/3</f>
        <v>6.666666666666667</v>
      </c>
      <c r="N4">
        <v>137</v>
      </c>
      <c r="O4">
        <v>34</v>
      </c>
      <c r="P4">
        <v>46</v>
      </c>
      <c r="AA4" t="s">
        <v>39</v>
      </c>
      <c r="AB4" t="s">
        <v>20</v>
      </c>
      <c r="AC4" t="s">
        <v>38</v>
      </c>
      <c r="AD4">
        <v>0</v>
      </c>
      <c r="AE4">
        <v>0</v>
      </c>
      <c r="AF4">
        <v>0</v>
      </c>
      <c r="AG4">
        <v>0</v>
      </c>
      <c r="AH4" t="s">
        <v>37</v>
      </c>
      <c r="AI4" t="s">
        <v>17</v>
      </c>
      <c r="AJ4" t="s">
        <v>17</v>
      </c>
      <c r="AK4" t="s">
        <v>17</v>
      </c>
      <c r="AL4">
        <v>1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</row>
    <row r="5" spans="1:47" hidden="1" x14ac:dyDescent="0.55000000000000004">
      <c r="A5" s="9" t="s">
        <v>25</v>
      </c>
      <c r="B5" s="9"/>
      <c r="C5" s="9" t="s">
        <v>41</v>
      </c>
      <c r="D5" s="9">
        <v>2016</v>
      </c>
      <c r="E5" s="9" t="s">
        <v>43</v>
      </c>
      <c r="F5" s="9" t="s">
        <v>2</v>
      </c>
      <c r="G5" s="18" t="s">
        <v>223</v>
      </c>
      <c r="H5" s="18">
        <v>25</v>
      </c>
      <c r="I5" s="18"/>
      <c r="J5" s="17" t="s">
        <v>22</v>
      </c>
      <c r="K5" s="18">
        <v>127</v>
      </c>
      <c r="L5" s="18">
        <v>127</v>
      </c>
      <c r="M5">
        <f>25*2/3</f>
        <v>16.666666666666668</v>
      </c>
      <c r="N5">
        <v>346</v>
      </c>
      <c r="O5">
        <v>29</v>
      </c>
      <c r="P5">
        <v>44</v>
      </c>
      <c r="AA5" t="s">
        <v>39</v>
      </c>
      <c r="AB5" t="s">
        <v>20</v>
      </c>
      <c r="AC5" t="s">
        <v>38</v>
      </c>
      <c r="AD5">
        <v>0</v>
      </c>
      <c r="AE5">
        <v>0</v>
      </c>
      <c r="AF5">
        <v>0</v>
      </c>
      <c r="AG5">
        <v>0</v>
      </c>
      <c r="AH5" t="s">
        <v>37</v>
      </c>
      <c r="AI5" t="s">
        <v>17</v>
      </c>
      <c r="AJ5" t="s">
        <v>17</v>
      </c>
      <c r="AK5" t="s">
        <v>17</v>
      </c>
      <c r="AL5">
        <v>1</v>
      </c>
      <c r="AM5">
        <v>0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</row>
    <row r="6" spans="1:47" x14ac:dyDescent="0.55000000000000004">
      <c r="A6" s="9" t="s">
        <v>25</v>
      </c>
      <c r="B6" s="9"/>
      <c r="C6" s="9" t="s">
        <v>60</v>
      </c>
      <c r="D6" s="9">
        <v>2012</v>
      </c>
      <c r="E6" s="9" t="s">
        <v>243</v>
      </c>
      <c r="F6" s="9" t="s">
        <v>1</v>
      </c>
      <c r="G6" s="18" t="s">
        <v>224</v>
      </c>
      <c r="H6" s="18">
        <v>0.16</v>
      </c>
      <c r="I6" s="18"/>
      <c r="J6" s="17" t="s">
        <v>22</v>
      </c>
      <c r="K6" s="18">
        <v>84</v>
      </c>
      <c r="L6" s="18">
        <v>84</v>
      </c>
      <c r="M6">
        <f>2/3*0.16</f>
        <v>0.10666666666666666</v>
      </c>
      <c r="N6">
        <v>35</v>
      </c>
      <c r="O6">
        <v>2.9</v>
      </c>
      <c r="P6">
        <v>6.7</v>
      </c>
      <c r="Q6">
        <v>8.3000000000000007</v>
      </c>
      <c r="AA6" t="s">
        <v>234</v>
      </c>
      <c r="AB6" t="s">
        <v>46</v>
      </c>
      <c r="AC6" t="s">
        <v>59</v>
      </c>
      <c r="AD6">
        <v>0</v>
      </c>
      <c r="AE6">
        <v>0</v>
      </c>
      <c r="AF6">
        <v>0</v>
      </c>
      <c r="AG6">
        <v>0</v>
      </c>
      <c r="AI6" t="s">
        <v>17</v>
      </c>
      <c r="AJ6" t="s">
        <v>18</v>
      </c>
      <c r="AK6" t="s">
        <v>17</v>
      </c>
      <c r="AL6">
        <v>1</v>
      </c>
      <c r="AM6">
        <v>1</v>
      </c>
      <c r="AN6">
        <v>1</v>
      </c>
      <c r="AO6">
        <v>1</v>
      </c>
      <c r="AP6">
        <v>0</v>
      </c>
      <c r="AQ6">
        <v>1</v>
      </c>
      <c r="AR6">
        <v>0</v>
      </c>
      <c r="AS6">
        <v>0</v>
      </c>
      <c r="AT6" t="s">
        <v>61</v>
      </c>
    </row>
    <row r="7" spans="1:47" x14ac:dyDescent="0.55000000000000004">
      <c r="A7" s="9" t="s">
        <v>25</v>
      </c>
      <c r="B7" s="9"/>
      <c r="C7" s="9" t="s">
        <v>60</v>
      </c>
      <c r="D7" s="9">
        <v>2012</v>
      </c>
      <c r="E7" s="9" t="s">
        <v>243</v>
      </c>
      <c r="F7" s="9" t="s">
        <v>2</v>
      </c>
      <c r="G7" s="18" t="s">
        <v>224</v>
      </c>
      <c r="H7" s="18">
        <v>0.04</v>
      </c>
      <c r="I7" s="18"/>
      <c r="J7" s="17" t="s">
        <v>22</v>
      </c>
      <c r="K7" s="18">
        <v>84</v>
      </c>
      <c r="L7" s="18">
        <v>84</v>
      </c>
      <c r="M7">
        <f>2/3*0.04</f>
        <v>2.6666666666666665E-2</v>
      </c>
      <c r="N7">
        <v>258</v>
      </c>
      <c r="O7">
        <v>7</v>
      </c>
      <c r="P7">
        <v>46</v>
      </c>
      <c r="Q7">
        <v>82</v>
      </c>
      <c r="AA7" t="s">
        <v>234</v>
      </c>
      <c r="AB7" t="s">
        <v>46</v>
      </c>
      <c r="AC7" t="s">
        <v>59</v>
      </c>
      <c r="AD7">
        <v>0</v>
      </c>
      <c r="AE7">
        <v>0</v>
      </c>
      <c r="AF7">
        <v>0</v>
      </c>
      <c r="AG7">
        <v>0</v>
      </c>
      <c r="AI7" t="s">
        <v>17</v>
      </c>
      <c r="AJ7" t="s">
        <v>18</v>
      </c>
      <c r="AK7" t="s">
        <v>17</v>
      </c>
      <c r="AL7">
        <v>1</v>
      </c>
      <c r="AM7">
        <v>1</v>
      </c>
      <c r="AN7">
        <v>1</v>
      </c>
      <c r="AO7">
        <v>1</v>
      </c>
      <c r="AP7">
        <v>0</v>
      </c>
      <c r="AQ7">
        <v>1</v>
      </c>
      <c r="AR7">
        <v>0</v>
      </c>
      <c r="AS7">
        <v>0</v>
      </c>
      <c r="AT7" t="s">
        <v>61</v>
      </c>
    </row>
    <row r="8" spans="1:47" hidden="1" x14ac:dyDescent="0.55000000000000004">
      <c r="A8" s="9" t="s">
        <v>25</v>
      </c>
      <c r="B8" s="9"/>
      <c r="C8" s="9" t="s">
        <v>41</v>
      </c>
      <c r="D8" s="9">
        <v>2016</v>
      </c>
      <c r="E8" s="9" t="s">
        <v>42</v>
      </c>
      <c r="F8" s="9" t="s">
        <v>1</v>
      </c>
      <c r="G8" s="18" t="s">
        <v>223</v>
      </c>
      <c r="H8" s="18">
        <v>10</v>
      </c>
      <c r="I8" s="18"/>
      <c r="J8" s="17" t="s">
        <v>22</v>
      </c>
      <c r="K8" s="18">
        <v>73</v>
      </c>
      <c r="L8" s="18">
        <v>73</v>
      </c>
      <c r="M8">
        <f>10*2/3</f>
        <v>6.666666666666667</v>
      </c>
      <c r="N8">
        <v>32</v>
      </c>
      <c r="O8">
        <f>10*2/3</f>
        <v>6.666666666666667</v>
      </c>
      <c r="P8">
        <f>10*2/3</f>
        <v>6.666666666666667</v>
      </c>
      <c r="AA8" t="s">
        <v>39</v>
      </c>
      <c r="AB8" t="s">
        <v>20</v>
      </c>
      <c r="AC8" t="s">
        <v>38</v>
      </c>
      <c r="AD8">
        <v>0</v>
      </c>
      <c r="AE8">
        <v>0</v>
      </c>
      <c r="AF8">
        <v>0</v>
      </c>
      <c r="AG8">
        <v>0</v>
      </c>
      <c r="AH8" t="s">
        <v>37</v>
      </c>
      <c r="AI8" t="s">
        <v>17</v>
      </c>
      <c r="AJ8" t="s">
        <v>17</v>
      </c>
      <c r="AK8" t="s">
        <v>17</v>
      </c>
      <c r="AL8">
        <v>1</v>
      </c>
      <c r="AM8">
        <v>0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</row>
    <row r="9" spans="1:47" hidden="1" x14ac:dyDescent="0.55000000000000004">
      <c r="A9" s="9" t="s">
        <v>25</v>
      </c>
      <c r="B9" s="9"/>
      <c r="C9" s="9" t="s">
        <v>41</v>
      </c>
      <c r="D9" s="9">
        <v>2016</v>
      </c>
      <c r="E9" s="9" t="s">
        <v>42</v>
      </c>
      <c r="F9" s="9" t="s">
        <v>2</v>
      </c>
      <c r="G9" s="18" t="s">
        <v>223</v>
      </c>
      <c r="H9" s="18">
        <v>25</v>
      </c>
      <c r="I9" s="18"/>
      <c r="J9" s="17" t="s">
        <v>22</v>
      </c>
      <c r="K9" s="18">
        <v>73</v>
      </c>
      <c r="L9" s="18">
        <v>73</v>
      </c>
      <c r="M9">
        <f>25*2/3</f>
        <v>16.666666666666668</v>
      </c>
      <c r="N9">
        <v>43</v>
      </c>
      <c r="O9">
        <f>25*2/3</f>
        <v>16.666666666666668</v>
      </c>
      <c r="P9">
        <f>25*2/3</f>
        <v>16.666666666666668</v>
      </c>
      <c r="AA9" t="s">
        <v>39</v>
      </c>
      <c r="AB9" t="s">
        <v>20</v>
      </c>
      <c r="AC9" t="s">
        <v>38</v>
      </c>
      <c r="AD9">
        <v>0</v>
      </c>
      <c r="AE9">
        <v>0</v>
      </c>
      <c r="AF9">
        <v>0</v>
      </c>
      <c r="AG9">
        <v>0</v>
      </c>
      <c r="AH9" t="s">
        <v>37</v>
      </c>
      <c r="AI9" t="s">
        <v>17</v>
      </c>
      <c r="AJ9" t="s">
        <v>17</v>
      </c>
      <c r="AK9" t="s">
        <v>17</v>
      </c>
      <c r="AL9">
        <v>1</v>
      </c>
      <c r="AM9">
        <v>0</v>
      </c>
      <c r="AN9">
        <v>1</v>
      </c>
      <c r="AO9">
        <v>1</v>
      </c>
      <c r="AP9">
        <v>0</v>
      </c>
      <c r="AQ9">
        <v>0</v>
      </c>
      <c r="AR9">
        <v>0</v>
      </c>
      <c r="AS9">
        <v>0</v>
      </c>
    </row>
    <row r="10" spans="1:47" hidden="1" x14ac:dyDescent="0.55000000000000004">
      <c r="A10" s="9" t="s">
        <v>172</v>
      </c>
      <c r="B10" s="9">
        <v>393</v>
      </c>
      <c r="C10" s="9" t="s">
        <v>171</v>
      </c>
      <c r="D10" s="9">
        <v>2017</v>
      </c>
      <c r="E10" s="9" t="s">
        <v>170</v>
      </c>
      <c r="F10" s="9" t="s">
        <v>176</v>
      </c>
      <c r="G10" s="18" t="s">
        <v>225</v>
      </c>
      <c r="H10" s="18"/>
      <c r="I10" s="18">
        <v>0.22</v>
      </c>
      <c r="J10" s="17" t="s">
        <v>159</v>
      </c>
      <c r="K10" s="18">
        <v>45</v>
      </c>
      <c r="L10" s="18">
        <v>57</v>
      </c>
      <c r="M10">
        <f>2/3*I10</f>
        <v>0.14666666666666667</v>
      </c>
      <c r="N10">
        <v>2.93</v>
      </c>
      <c r="O10">
        <v>0.67</v>
      </c>
      <c r="P10">
        <v>0.74</v>
      </c>
      <c r="Q10">
        <v>0.51</v>
      </c>
      <c r="R10">
        <v>0.61</v>
      </c>
      <c r="Z10" t="s">
        <v>168</v>
      </c>
      <c r="AB10" t="s">
        <v>74</v>
      </c>
      <c r="AC10" t="s">
        <v>44</v>
      </c>
      <c r="AD10">
        <v>0</v>
      </c>
      <c r="AE10">
        <v>0</v>
      </c>
      <c r="AF10">
        <v>0</v>
      </c>
      <c r="AG10">
        <v>0</v>
      </c>
      <c r="AH10" t="s">
        <v>17</v>
      </c>
      <c r="AI10" t="s">
        <v>18</v>
      </c>
      <c r="AJ10" t="s">
        <v>18</v>
      </c>
      <c r="AK10" t="s">
        <v>18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7" hidden="1" x14ac:dyDescent="0.55000000000000004">
      <c r="A11" s="9" t="s">
        <v>172</v>
      </c>
      <c r="B11" s="9">
        <v>393</v>
      </c>
      <c r="C11" s="9" t="s">
        <v>171</v>
      </c>
      <c r="D11" s="9">
        <v>2017</v>
      </c>
      <c r="E11" s="9" t="s">
        <v>170</v>
      </c>
      <c r="F11" s="9" t="s">
        <v>175</v>
      </c>
      <c r="G11" s="18" t="s">
        <v>225</v>
      </c>
      <c r="H11" s="18"/>
      <c r="I11" s="18">
        <v>0.47</v>
      </c>
      <c r="J11" s="17" t="s">
        <v>159</v>
      </c>
      <c r="K11" s="18">
        <v>45</v>
      </c>
      <c r="L11" s="18">
        <v>57</v>
      </c>
      <c r="M11">
        <f>2/3*I11</f>
        <v>0.3133333333333333</v>
      </c>
      <c r="N11">
        <v>5.04</v>
      </c>
      <c r="O11">
        <v>1.24</v>
      </c>
      <c r="P11">
        <v>1.33</v>
      </c>
      <c r="Q11">
        <v>0.89</v>
      </c>
      <c r="R11">
        <v>1.0900000000000001</v>
      </c>
      <c r="Z11" t="s">
        <v>168</v>
      </c>
      <c r="AB11" t="s">
        <v>74</v>
      </c>
      <c r="AC11" t="s">
        <v>44</v>
      </c>
      <c r="AD11">
        <v>0</v>
      </c>
      <c r="AE11">
        <v>0</v>
      </c>
      <c r="AF11">
        <v>0</v>
      </c>
      <c r="AG11">
        <v>0</v>
      </c>
      <c r="AH11" t="s">
        <v>17</v>
      </c>
      <c r="AI11" t="s">
        <v>18</v>
      </c>
      <c r="AJ11" t="s">
        <v>18</v>
      </c>
      <c r="AK11" t="s">
        <v>18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7" hidden="1" x14ac:dyDescent="0.55000000000000004">
      <c r="A12" s="9" t="s">
        <v>172</v>
      </c>
      <c r="B12" s="9">
        <v>393</v>
      </c>
      <c r="C12" s="9" t="s">
        <v>171</v>
      </c>
      <c r="D12" s="9">
        <v>2017</v>
      </c>
      <c r="E12" s="9" t="s">
        <v>170</v>
      </c>
      <c r="F12" s="9" t="s">
        <v>174</v>
      </c>
      <c r="G12" s="18" t="s">
        <v>225</v>
      </c>
      <c r="H12" s="18"/>
      <c r="I12" s="18">
        <v>4.4800000000000004</v>
      </c>
      <c r="J12" s="17" t="s">
        <v>159</v>
      </c>
      <c r="K12" s="18">
        <v>43</v>
      </c>
      <c r="L12" s="18">
        <v>57</v>
      </c>
      <c r="M12">
        <f>2/3*I12</f>
        <v>2.9866666666666668</v>
      </c>
      <c r="N12">
        <v>99.8</v>
      </c>
      <c r="O12">
        <v>15.2</v>
      </c>
      <c r="P12">
        <v>21.2</v>
      </c>
      <c r="Q12">
        <v>18</v>
      </c>
      <c r="R12">
        <v>16.2</v>
      </c>
      <c r="Z12" t="s">
        <v>168</v>
      </c>
      <c r="AB12" t="s">
        <v>74</v>
      </c>
      <c r="AC12" t="s">
        <v>44</v>
      </c>
      <c r="AD12">
        <v>0</v>
      </c>
      <c r="AE12">
        <v>0</v>
      </c>
      <c r="AF12">
        <v>0</v>
      </c>
      <c r="AG12">
        <v>0</v>
      </c>
      <c r="AH12" t="s">
        <v>17</v>
      </c>
      <c r="AI12" t="s">
        <v>18</v>
      </c>
      <c r="AJ12" t="s">
        <v>18</v>
      </c>
      <c r="AK12" t="s">
        <v>18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 t="s">
        <v>173</v>
      </c>
    </row>
    <row r="13" spans="1:47" hidden="1" x14ac:dyDescent="0.55000000000000004">
      <c r="A13" s="9" t="s">
        <v>172</v>
      </c>
      <c r="B13" s="9">
        <v>393</v>
      </c>
      <c r="C13" s="9" t="s">
        <v>171</v>
      </c>
      <c r="D13" s="9">
        <v>2017</v>
      </c>
      <c r="E13" s="9" t="s">
        <v>170</v>
      </c>
      <c r="F13" s="9" t="s">
        <v>169</v>
      </c>
      <c r="G13" s="18" t="s">
        <v>225</v>
      </c>
      <c r="H13" s="18"/>
      <c r="I13" s="18">
        <v>0.2</v>
      </c>
      <c r="J13" s="17" t="s">
        <v>159</v>
      </c>
      <c r="K13" s="18">
        <v>43</v>
      </c>
      <c r="L13" s="18">
        <v>57</v>
      </c>
      <c r="M13">
        <f>0.2*2/3</f>
        <v>0.13333333333333333</v>
      </c>
      <c r="N13">
        <v>2.65</v>
      </c>
      <c r="O13">
        <f>0.2*2/3</f>
        <v>0.13333333333333333</v>
      </c>
      <c r="Z13" t="s">
        <v>168</v>
      </c>
      <c r="AB13" t="s">
        <v>74</v>
      </c>
      <c r="AC13" t="s">
        <v>44</v>
      </c>
      <c r="AD13">
        <v>0</v>
      </c>
      <c r="AE13">
        <v>0</v>
      </c>
      <c r="AF13">
        <v>0</v>
      </c>
      <c r="AG13">
        <v>0</v>
      </c>
      <c r="AH13" t="s">
        <v>17</v>
      </c>
      <c r="AI13" t="s">
        <v>18</v>
      </c>
      <c r="AJ13" t="s">
        <v>18</v>
      </c>
      <c r="AK13" t="s">
        <v>18</v>
      </c>
      <c r="AL13">
        <v>0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7" x14ac:dyDescent="0.55000000000000004">
      <c r="A14" s="9" t="s">
        <v>109</v>
      </c>
      <c r="B14" s="9">
        <v>169</v>
      </c>
      <c r="C14" s="9" t="s">
        <v>138</v>
      </c>
      <c r="D14" s="9">
        <v>2011</v>
      </c>
      <c r="E14" s="9" t="s">
        <v>107</v>
      </c>
      <c r="F14" s="9" t="s">
        <v>1</v>
      </c>
      <c r="G14" s="18" t="s">
        <v>222</v>
      </c>
      <c r="H14" s="18"/>
      <c r="I14" s="18">
        <v>0.98</v>
      </c>
      <c r="J14" s="17" t="s">
        <v>94</v>
      </c>
      <c r="K14" s="18">
        <v>42</v>
      </c>
      <c r="L14" s="18">
        <v>45</v>
      </c>
      <c r="M14">
        <f>2/3*0.98</f>
        <v>0.65333333333333332</v>
      </c>
      <c r="N14">
        <v>4100</v>
      </c>
      <c r="O14">
        <v>190</v>
      </c>
      <c r="P14">
        <v>310</v>
      </c>
      <c r="Z14" t="s">
        <v>144</v>
      </c>
      <c r="AB14" t="s">
        <v>143</v>
      </c>
      <c r="AC14" t="s">
        <v>137</v>
      </c>
      <c r="AD14">
        <v>0</v>
      </c>
      <c r="AE14">
        <v>0</v>
      </c>
      <c r="AF14">
        <v>0</v>
      </c>
      <c r="AG14">
        <v>0</v>
      </c>
      <c r="AH14" t="s">
        <v>17</v>
      </c>
      <c r="AI14" t="s">
        <v>18</v>
      </c>
      <c r="AJ14" t="s">
        <v>18</v>
      </c>
      <c r="AK14" t="s">
        <v>17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0</v>
      </c>
    </row>
    <row r="15" spans="1:47" x14ac:dyDescent="0.55000000000000004">
      <c r="A15" s="9" t="s">
        <v>109</v>
      </c>
      <c r="B15" s="9">
        <v>169</v>
      </c>
      <c r="C15" s="9" t="s">
        <v>138</v>
      </c>
      <c r="D15" s="9">
        <v>2011</v>
      </c>
      <c r="E15" s="9" t="s">
        <v>107</v>
      </c>
      <c r="F15" s="9" t="s">
        <v>2</v>
      </c>
      <c r="G15" s="18" t="s">
        <v>222</v>
      </c>
      <c r="H15" s="18"/>
      <c r="I15" s="18"/>
      <c r="J15" s="17" t="s">
        <v>94</v>
      </c>
      <c r="K15" s="18">
        <v>42</v>
      </c>
      <c r="L15" s="18">
        <v>45</v>
      </c>
      <c r="M15">
        <v>3.5</v>
      </c>
      <c r="N15">
        <v>7400</v>
      </c>
      <c r="O15">
        <v>140</v>
      </c>
      <c r="P15">
        <v>450</v>
      </c>
      <c r="Z15" t="s">
        <v>144</v>
      </c>
      <c r="AB15" t="s">
        <v>143</v>
      </c>
      <c r="AC15" t="s">
        <v>137</v>
      </c>
      <c r="AD15">
        <v>0</v>
      </c>
      <c r="AE15">
        <v>0</v>
      </c>
      <c r="AF15">
        <v>0</v>
      </c>
      <c r="AG15">
        <v>0</v>
      </c>
      <c r="AH15" t="s">
        <v>17</v>
      </c>
      <c r="AI15" t="s">
        <v>18</v>
      </c>
      <c r="AJ15" t="s">
        <v>18</v>
      </c>
      <c r="AK15" t="s">
        <v>17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0</v>
      </c>
    </row>
    <row r="16" spans="1:47" hidden="1" x14ac:dyDescent="0.55000000000000004">
      <c r="A16" s="9" t="s">
        <v>25</v>
      </c>
      <c r="B16" s="9"/>
      <c r="C16" s="9" t="s">
        <v>30</v>
      </c>
      <c r="D16" s="9">
        <v>2015</v>
      </c>
      <c r="E16" s="9" t="s">
        <v>32</v>
      </c>
      <c r="F16" s="9" t="s">
        <v>1</v>
      </c>
      <c r="G16" s="18" t="s">
        <v>225</v>
      </c>
      <c r="H16" s="18">
        <v>0.6</v>
      </c>
      <c r="I16" s="18"/>
      <c r="J16" s="17" t="s">
        <v>22</v>
      </c>
      <c r="K16" s="18">
        <v>41</v>
      </c>
      <c r="L16" s="18">
        <v>43</v>
      </c>
      <c r="M16">
        <f>0.6*2/3</f>
        <v>0.39999999999999997</v>
      </c>
      <c r="N16">
        <v>3.6</v>
      </c>
      <c r="P16">
        <f>0.6*2/3</f>
        <v>0.39999999999999997</v>
      </c>
      <c r="AB16" t="s">
        <v>31</v>
      </c>
      <c r="AC16" t="s">
        <v>27</v>
      </c>
      <c r="AD16">
        <v>0</v>
      </c>
      <c r="AE16">
        <v>0</v>
      </c>
      <c r="AF16">
        <v>0</v>
      </c>
      <c r="AG16">
        <v>0</v>
      </c>
      <c r="AI16" t="s">
        <v>18</v>
      </c>
      <c r="AJ16" t="s">
        <v>17</v>
      </c>
      <c r="AK16" t="s">
        <v>17</v>
      </c>
      <c r="AL16">
        <v>1</v>
      </c>
      <c r="AM16">
        <v>0</v>
      </c>
      <c r="AN16">
        <v>1</v>
      </c>
      <c r="AO16">
        <v>1</v>
      </c>
      <c r="AP16">
        <v>0</v>
      </c>
      <c r="AQ16">
        <v>1</v>
      </c>
      <c r="AR16">
        <v>0</v>
      </c>
      <c r="AS16">
        <v>0</v>
      </c>
    </row>
    <row r="17" spans="1:46" hidden="1" x14ac:dyDescent="0.55000000000000004">
      <c r="A17" s="9" t="s">
        <v>25</v>
      </c>
      <c r="B17" s="9"/>
      <c r="C17" s="9" t="s">
        <v>30</v>
      </c>
      <c r="D17" s="9">
        <v>2015</v>
      </c>
      <c r="E17" s="9" t="s">
        <v>32</v>
      </c>
      <c r="F17" s="9" t="s">
        <v>2</v>
      </c>
      <c r="G17" s="18" t="s">
        <v>225</v>
      </c>
      <c r="H17" s="18">
        <v>0.6</v>
      </c>
      <c r="I17" s="18"/>
      <c r="J17" s="17" t="s">
        <v>22</v>
      </c>
      <c r="K17" s="18">
        <v>41</v>
      </c>
      <c r="L17" s="18">
        <v>43</v>
      </c>
      <c r="M17">
        <f>0.6*2/3</f>
        <v>0.39999999999999997</v>
      </c>
      <c r="N17">
        <f>0.6*2/3</f>
        <v>0.39999999999999997</v>
      </c>
      <c r="P17">
        <f>0.6*2/3</f>
        <v>0.39999999999999997</v>
      </c>
      <c r="AB17" t="s">
        <v>31</v>
      </c>
      <c r="AC17" t="s">
        <v>27</v>
      </c>
      <c r="AD17">
        <v>0</v>
      </c>
      <c r="AE17">
        <v>0</v>
      </c>
      <c r="AF17">
        <v>0</v>
      </c>
      <c r="AG17">
        <v>0</v>
      </c>
      <c r="AI17" t="s">
        <v>18</v>
      </c>
      <c r="AJ17" t="s">
        <v>17</v>
      </c>
      <c r="AK17" t="s">
        <v>17</v>
      </c>
      <c r="AL17">
        <v>1</v>
      </c>
      <c r="AM17">
        <v>0</v>
      </c>
      <c r="AN17">
        <v>1</v>
      </c>
      <c r="AO17">
        <v>1</v>
      </c>
      <c r="AP17">
        <v>0</v>
      </c>
      <c r="AQ17">
        <v>1</v>
      </c>
      <c r="AR17">
        <v>0</v>
      </c>
      <c r="AS17">
        <v>0</v>
      </c>
    </row>
    <row r="18" spans="1:46" x14ac:dyDescent="0.55000000000000004">
      <c r="A18" s="9" t="s">
        <v>109</v>
      </c>
      <c r="B18" s="9">
        <v>169</v>
      </c>
      <c r="C18" s="9" t="s">
        <v>138</v>
      </c>
      <c r="D18" s="9">
        <v>2011</v>
      </c>
      <c r="E18" s="9" t="s">
        <v>147</v>
      </c>
      <c r="F18" s="9" t="s">
        <v>2</v>
      </c>
      <c r="G18" s="18" t="s">
        <v>222</v>
      </c>
      <c r="H18" s="18"/>
      <c r="I18" s="18"/>
      <c r="J18" s="17" t="s">
        <v>94</v>
      </c>
      <c r="K18" s="18">
        <v>39</v>
      </c>
      <c r="L18" s="18">
        <v>42</v>
      </c>
      <c r="M18">
        <v>22</v>
      </c>
      <c r="N18">
        <v>3700</v>
      </c>
      <c r="O18">
        <v>840</v>
      </c>
      <c r="P18">
        <v>980</v>
      </c>
      <c r="Z18" t="s">
        <v>144</v>
      </c>
      <c r="AB18" t="s">
        <v>143</v>
      </c>
      <c r="AC18" t="s">
        <v>137</v>
      </c>
      <c r="AD18">
        <v>0</v>
      </c>
      <c r="AE18">
        <v>0</v>
      </c>
      <c r="AF18">
        <v>0</v>
      </c>
      <c r="AG18">
        <v>0</v>
      </c>
      <c r="AH18" t="s">
        <v>17</v>
      </c>
      <c r="AI18" t="s">
        <v>18</v>
      </c>
      <c r="AJ18" t="s">
        <v>18</v>
      </c>
      <c r="AK18" t="s">
        <v>17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</row>
    <row r="19" spans="1:46" x14ac:dyDescent="0.55000000000000004">
      <c r="A19" s="9" t="s">
        <v>109</v>
      </c>
      <c r="B19" s="9">
        <v>169</v>
      </c>
      <c r="C19" s="9" t="s">
        <v>138</v>
      </c>
      <c r="D19" s="9">
        <v>2011</v>
      </c>
      <c r="E19" s="9" t="s">
        <v>147</v>
      </c>
      <c r="F19" s="9" t="s">
        <v>1</v>
      </c>
      <c r="G19" s="18" t="s">
        <v>222</v>
      </c>
      <c r="H19" s="18"/>
      <c r="I19" s="18" t="s">
        <v>146</v>
      </c>
      <c r="J19" s="17" t="s">
        <v>94</v>
      </c>
      <c r="K19" s="18">
        <v>39</v>
      </c>
      <c r="L19" s="18">
        <v>42</v>
      </c>
      <c r="M19">
        <v>18</v>
      </c>
      <c r="N19">
        <v>1700</v>
      </c>
      <c r="O19">
        <v>240</v>
      </c>
      <c r="P19">
        <v>310</v>
      </c>
      <c r="Z19" t="s">
        <v>144</v>
      </c>
      <c r="AB19" t="s">
        <v>143</v>
      </c>
      <c r="AC19" t="s">
        <v>137</v>
      </c>
      <c r="AD19">
        <v>0</v>
      </c>
      <c r="AE19">
        <v>0</v>
      </c>
      <c r="AF19">
        <v>0</v>
      </c>
      <c r="AG19">
        <v>0</v>
      </c>
      <c r="AH19" t="s">
        <v>17</v>
      </c>
      <c r="AI19" t="s">
        <v>18</v>
      </c>
      <c r="AJ19" t="s">
        <v>18</v>
      </c>
      <c r="AK19" t="s">
        <v>17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</row>
    <row r="20" spans="1:46" x14ac:dyDescent="0.55000000000000004">
      <c r="A20" s="9" t="s">
        <v>109</v>
      </c>
      <c r="B20" s="9">
        <v>620</v>
      </c>
      <c r="C20" s="9" t="s">
        <v>108</v>
      </c>
      <c r="D20" s="9">
        <v>2011</v>
      </c>
      <c r="E20" s="9" t="s">
        <v>107</v>
      </c>
      <c r="F20" s="9" t="s">
        <v>1</v>
      </c>
      <c r="G20" s="18" t="s">
        <v>226</v>
      </c>
      <c r="H20" s="18">
        <v>6.3</v>
      </c>
      <c r="I20" s="18"/>
      <c r="J20" s="17" t="s">
        <v>94</v>
      </c>
      <c r="K20" s="18">
        <v>37</v>
      </c>
      <c r="L20" s="18">
        <v>41</v>
      </c>
      <c r="M20">
        <f>6.3*2/3</f>
        <v>4.2</v>
      </c>
      <c r="N20">
        <v>56</v>
      </c>
      <c r="O20">
        <v>18</v>
      </c>
      <c r="P20">
        <v>20</v>
      </c>
      <c r="U20">
        <v>11</v>
      </c>
      <c r="V20">
        <v>25</v>
      </c>
      <c r="Z20" t="s">
        <v>106</v>
      </c>
      <c r="AB20" t="s">
        <v>105</v>
      </c>
      <c r="AC20" t="s">
        <v>104</v>
      </c>
      <c r="AD20">
        <v>0</v>
      </c>
      <c r="AE20">
        <v>0</v>
      </c>
      <c r="AF20">
        <v>0</v>
      </c>
      <c r="AG20">
        <v>0</v>
      </c>
      <c r="AH20" t="s">
        <v>17</v>
      </c>
      <c r="AI20" t="s">
        <v>18</v>
      </c>
      <c r="AJ20" t="s">
        <v>18</v>
      </c>
      <c r="AK20" t="s">
        <v>17</v>
      </c>
      <c r="AL20">
        <v>1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6" x14ac:dyDescent="0.55000000000000004">
      <c r="A21" s="9" t="s">
        <v>109</v>
      </c>
      <c r="B21" s="9">
        <v>620</v>
      </c>
      <c r="C21" s="9" t="s">
        <v>108</v>
      </c>
      <c r="D21" s="9">
        <v>2011</v>
      </c>
      <c r="E21" s="9" t="s">
        <v>107</v>
      </c>
      <c r="F21" s="9" t="s">
        <v>2</v>
      </c>
      <c r="G21" s="18" t="s">
        <v>226</v>
      </c>
      <c r="H21" s="18">
        <v>0.15</v>
      </c>
      <c r="I21" s="18"/>
      <c r="J21" s="17" t="s">
        <v>94</v>
      </c>
      <c r="K21" s="18">
        <v>37</v>
      </c>
      <c r="L21" s="18">
        <v>41</v>
      </c>
      <c r="M21">
        <v>1.2</v>
      </c>
      <c r="N21">
        <v>94</v>
      </c>
      <c r="O21">
        <v>3.1</v>
      </c>
      <c r="P21">
        <v>11</v>
      </c>
      <c r="U21">
        <v>2.4</v>
      </c>
      <c r="V21">
        <v>8.1</v>
      </c>
      <c r="Z21" t="s">
        <v>106</v>
      </c>
      <c r="AB21" t="s">
        <v>105</v>
      </c>
      <c r="AC21" t="s">
        <v>104</v>
      </c>
      <c r="AD21">
        <v>0</v>
      </c>
      <c r="AE21">
        <v>0</v>
      </c>
      <c r="AF21">
        <v>0</v>
      </c>
      <c r="AG21">
        <v>0</v>
      </c>
      <c r="AH21" t="s">
        <v>17</v>
      </c>
      <c r="AI21" t="s">
        <v>18</v>
      </c>
      <c r="AJ21" t="s">
        <v>18</v>
      </c>
      <c r="AK21" t="s">
        <v>17</v>
      </c>
      <c r="AL21">
        <v>1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6" hidden="1" x14ac:dyDescent="0.55000000000000004">
      <c r="A22" s="9" t="s">
        <v>172</v>
      </c>
      <c r="B22" s="9">
        <v>627</v>
      </c>
      <c r="C22" s="9" t="s">
        <v>156</v>
      </c>
      <c r="D22" s="9">
        <v>2011</v>
      </c>
      <c r="E22" s="9" t="s">
        <v>170</v>
      </c>
      <c r="F22" s="9" t="s">
        <v>1</v>
      </c>
      <c r="G22" s="18" t="s">
        <v>222</v>
      </c>
      <c r="H22" s="18"/>
      <c r="I22" s="18">
        <v>0.47</v>
      </c>
      <c r="J22" s="17" t="s">
        <v>159</v>
      </c>
      <c r="K22" s="18">
        <v>37</v>
      </c>
      <c r="L22" s="18">
        <v>39</v>
      </c>
      <c r="M22">
        <v>3.4</v>
      </c>
      <c r="N22">
        <v>2570</v>
      </c>
      <c r="P22">
        <v>113</v>
      </c>
      <c r="R22">
        <v>28</v>
      </c>
      <c r="Z22" t="s">
        <v>167</v>
      </c>
      <c r="AB22" t="s">
        <v>128</v>
      </c>
      <c r="AC22" t="s">
        <v>166</v>
      </c>
      <c r="AD22">
        <v>0</v>
      </c>
      <c r="AE22">
        <v>0</v>
      </c>
      <c r="AF22">
        <v>0</v>
      </c>
      <c r="AG22">
        <v>0</v>
      </c>
      <c r="AH22" t="s">
        <v>17</v>
      </c>
      <c r="AI22" t="s">
        <v>18</v>
      </c>
      <c r="AJ22" t="s">
        <v>18</v>
      </c>
      <c r="AK22" t="s">
        <v>17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6" hidden="1" x14ac:dyDescent="0.55000000000000004">
      <c r="A23" s="9" t="s">
        <v>172</v>
      </c>
      <c r="B23" s="9">
        <v>627</v>
      </c>
      <c r="C23" s="9" t="s">
        <v>156</v>
      </c>
      <c r="D23" s="9">
        <v>2011</v>
      </c>
      <c r="E23" s="9" t="s">
        <v>170</v>
      </c>
      <c r="F23" s="9" t="s">
        <v>2</v>
      </c>
      <c r="G23" s="18" t="s">
        <v>222</v>
      </c>
      <c r="H23" s="18"/>
      <c r="I23" s="18">
        <v>0.02</v>
      </c>
      <c r="J23" s="17" t="s">
        <v>159</v>
      </c>
      <c r="K23" s="18">
        <v>37</v>
      </c>
      <c r="L23" s="18">
        <v>39</v>
      </c>
      <c r="M23">
        <f>0.02/3*2</f>
        <v>1.3333333333333334E-2</v>
      </c>
      <c r="N23">
        <f>0.02/3*2</f>
        <v>1.3333333333333334E-2</v>
      </c>
      <c r="O23">
        <f>0.02/3*2</f>
        <v>1.3333333333333334E-2</v>
      </c>
      <c r="P23">
        <f>0.02/3*2</f>
        <v>1.3333333333333334E-2</v>
      </c>
      <c r="Z23" s="11" t="s">
        <v>167</v>
      </c>
      <c r="AA23" s="11"/>
      <c r="AB23" s="11" t="s">
        <v>128</v>
      </c>
      <c r="AC23" s="11">
        <v>2007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1</v>
      </c>
      <c r="AJ23" s="11">
        <v>1</v>
      </c>
      <c r="AK23" s="11">
        <v>0</v>
      </c>
      <c r="AL23" s="11">
        <v>1</v>
      </c>
      <c r="AM23" s="11">
        <v>1</v>
      </c>
      <c r="AN23" s="11">
        <v>1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/>
    </row>
    <row r="24" spans="1:46" x14ac:dyDescent="0.55000000000000004">
      <c r="A24" s="9" t="s">
        <v>109</v>
      </c>
      <c r="B24" s="9">
        <v>516</v>
      </c>
      <c r="C24" s="9" t="s">
        <v>116</v>
      </c>
      <c r="D24" s="9">
        <v>2012</v>
      </c>
      <c r="E24" s="9" t="s">
        <v>107</v>
      </c>
      <c r="F24" s="9" t="s">
        <v>2</v>
      </c>
      <c r="G24" s="18" t="s">
        <v>225</v>
      </c>
      <c r="H24" s="18">
        <v>1</v>
      </c>
      <c r="I24" s="18"/>
      <c r="J24" s="17" t="s">
        <v>94</v>
      </c>
      <c r="K24" s="18">
        <v>34</v>
      </c>
      <c r="L24" s="18">
        <v>39</v>
      </c>
      <c r="M24">
        <v>8.6999999999999993</v>
      </c>
      <c r="N24">
        <v>1100</v>
      </c>
      <c r="O24">
        <v>47</v>
      </c>
      <c r="Z24" t="s">
        <v>115</v>
      </c>
      <c r="AA24" t="s">
        <v>114</v>
      </c>
      <c r="AB24" t="s">
        <v>91</v>
      </c>
      <c r="AC24" t="s">
        <v>104</v>
      </c>
      <c r="AD24">
        <v>0</v>
      </c>
      <c r="AE24">
        <v>0</v>
      </c>
      <c r="AF24">
        <v>0</v>
      </c>
      <c r="AG24">
        <v>0</v>
      </c>
      <c r="AH24" t="s">
        <v>17</v>
      </c>
      <c r="AI24" t="s">
        <v>18</v>
      </c>
      <c r="AJ24" t="s">
        <v>18</v>
      </c>
      <c r="AK24" t="s">
        <v>18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</row>
    <row r="25" spans="1:46" x14ac:dyDescent="0.55000000000000004">
      <c r="A25" s="9" t="s">
        <v>109</v>
      </c>
      <c r="B25" s="9">
        <v>516</v>
      </c>
      <c r="C25" s="9" t="s">
        <v>116</v>
      </c>
      <c r="D25" s="9">
        <v>2012</v>
      </c>
      <c r="E25" s="9" t="s">
        <v>107</v>
      </c>
      <c r="F25" s="9" t="s">
        <v>1</v>
      </c>
      <c r="G25" s="18" t="s">
        <v>225</v>
      </c>
      <c r="H25" s="18">
        <v>1</v>
      </c>
      <c r="I25" s="18"/>
      <c r="J25" s="17" t="s">
        <v>94</v>
      </c>
      <c r="K25" s="18">
        <v>34</v>
      </c>
      <c r="L25" s="18">
        <v>39</v>
      </c>
      <c r="M25">
        <v>6.5</v>
      </c>
      <c r="N25">
        <v>420</v>
      </c>
      <c r="O25">
        <v>44</v>
      </c>
      <c r="Z25" t="s">
        <v>115</v>
      </c>
      <c r="AA25" t="s">
        <v>114</v>
      </c>
      <c r="AB25" t="s">
        <v>91</v>
      </c>
      <c r="AC25" t="s">
        <v>104</v>
      </c>
      <c r="AD25">
        <v>0</v>
      </c>
      <c r="AE25">
        <v>0</v>
      </c>
      <c r="AF25">
        <v>0</v>
      </c>
      <c r="AG25">
        <v>0</v>
      </c>
      <c r="AH25" t="s">
        <v>17</v>
      </c>
      <c r="AI25" t="s">
        <v>18</v>
      </c>
      <c r="AJ25" t="s">
        <v>18</v>
      </c>
      <c r="AK25" t="s">
        <v>18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0</v>
      </c>
    </row>
    <row r="26" spans="1:46" hidden="1" x14ac:dyDescent="0.55000000000000004">
      <c r="A26" s="9" t="s">
        <v>25</v>
      </c>
      <c r="B26" s="9"/>
      <c r="C26" s="9" t="s">
        <v>30</v>
      </c>
      <c r="D26" s="9">
        <v>2015</v>
      </c>
      <c r="E26" s="9" t="s">
        <v>29</v>
      </c>
      <c r="F26" s="9" t="s">
        <v>1</v>
      </c>
      <c r="G26" s="18" t="s">
        <v>225</v>
      </c>
      <c r="H26" s="18">
        <v>0.6</v>
      </c>
      <c r="I26" s="18"/>
      <c r="J26" s="17" t="s">
        <v>22</v>
      </c>
      <c r="K26" s="18">
        <v>32</v>
      </c>
      <c r="L26" s="18">
        <v>37</v>
      </c>
      <c r="M26">
        <f>0.6*2/3</f>
        <v>0.39999999999999997</v>
      </c>
      <c r="N26">
        <v>11.1</v>
      </c>
      <c r="P26">
        <f>0.6*2/3</f>
        <v>0.39999999999999997</v>
      </c>
      <c r="AB26" t="s">
        <v>28</v>
      </c>
      <c r="AC26" t="s">
        <v>27</v>
      </c>
      <c r="AD26">
        <v>0</v>
      </c>
      <c r="AE26">
        <v>0</v>
      </c>
      <c r="AF26">
        <v>0</v>
      </c>
      <c r="AG26">
        <v>0</v>
      </c>
      <c r="AI26" t="s">
        <v>18</v>
      </c>
      <c r="AJ26" t="s">
        <v>17</v>
      </c>
      <c r="AK26" t="s">
        <v>17</v>
      </c>
      <c r="AL26">
        <v>1</v>
      </c>
      <c r="AM26">
        <v>0</v>
      </c>
      <c r="AN26">
        <v>1</v>
      </c>
      <c r="AO26">
        <v>1</v>
      </c>
      <c r="AP26">
        <v>0</v>
      </c>
      <c r="AQ26">
        <v>1</v>
      </c>
      <c r="AR26">
        <v>0</v>
      </c>
      <c r="AS26">
        <v>0</v>
      </c>
    </row>
    <row r="27" spans="1:46" hidden="1" x14ac:dyDescent="0.55000000000000004">
      <c r="A27" s="9" t="s">
        <v>25</v>
      </c>
      <c r="B27" s="9"/>
      <c r="C27" s="9" t="s">
        <v>30</v>
      </c>
      <c r="D27" s="9">
        <v>2015</v>
      </c>
      <c r="E27" s="9" t="s">
        <v>29</v>
      </c>
      <c r="F27" s="9" t="s">
        <v>2</v>
      </c>
      <c r="G27" s="18" t="s">
        <v>225</v>
      </c>
      <c r="H27" s="18">
        <v>0.6</v>
      </c>
      <c r="I27" s="18"/>
      <c r="J27" s="17" t="s">
        <v>22</v>
      </c>
      <c r="K27" s="18">
        <v>32</v>
      </c>
      <c r="L27" s="18">
        <v>37</v>
      </c>
      <c r="M27">
        <f>0.6*2/3</f>
        <v>0.39999999999999997</v>
      </c>
      <c r="N27">
        <v>5</v>
      </c>
      <c r="P27">
        <f>0.6*2/3</f>
        <v>0.39999999999999997</v>
      </c>
      <c r="AB27" t="s">
        <v>28</v>
      </c>
      <c r="AC27" t="s">
        <v>27</v>
      </c>
      <c r="AD27">
        <v>0</v>
      </c>
      <c r="AE27">
        <v>0</v>
      </c>
      <c r="AF27">
        <v>0</v>
      </c>
      <c r="AG27">
        <v>0</v>
      </c>
      <c r="AI27" t="s">
        <v>18</v>
      </c>
      <c r="AJ27" t="s">
        <v>17</v>
      </c>
      <c r="AK27" t="s">
        <v>17</v>
      </c>
      <c r="AL27">
        <v>1</v>
      </c>
      <c r="AM27">
        <v>0</v>
      </c>
      <c r="AN27">
        <v>1</v>
      </c>
      <c r="AO27">
        <v>1</v>
      </c>
      <c r="AP27">
        <v>0</v>
      </c>
      <c r="AQ27">
        <v>1</v>
      </c>
      <c r="AR27">
        <v>0</v>
      </c>
      <c r="AS27">
        <v>0</v>
      </c>
    </row>
    <row r="28" spans="1:46" hidden="1" x14ac:dyDescent="0.55000000000000004">
      <c r="A28" s="9" t="s">
        <v>25</v>
      </c>
      <c r="B28" s="9"/>
      <c r="C28" s="9" t="s">
        <v>24</v>
      </c>
      <c r="D28" s="9">
        <v>2016</v>
      </c>
      <c r="E28" s="9" t="s">
        <v>23</v>
      </c>
      <c r="F28" s="9" t="s">
        <v>1</v>
      </c>
      <c r="G28" s="18" t="s">
        <v>225</v>
      </c>
      <c r="H28" s="18"/>
      <c r="I28" s="18">
        <v>7.0000000000000007E-2</v>
      </c>
      <c r="J28" s="17" t="s">
        <v>22</v>
      </c>
      <c r="K28" s="18">
        <v>31</v>
      </c>
      <c r="L28" s="18">
        <v>37</v>
      </c>
      <c r="M28">
        <v>0.3</v>
      </c>
      <c r="N28">
        <v>56</v>
      </c>
      <c r="O28">
        <v>3.5</v>
      </c>
      <c r="AA28" t="s">
        <v>21</v>
      </c>
      <c r="AB28" t="s">
        <v>20</v>
      </c>
      <c r="AC28" t="s">
        <v>19</v>
      </c>
      <c r="AD28">
        <v>0</v>
      </c>
      <c r="AE28">
        <v>0</v>
      </c>
      <c r="AF28">
        <v>0</v>
      </c>
      <c r="AG28">
        <v>0</v>
      </c>
      <c r="AI28" t="s">
        <v>18</v>
      </c>
      <c r="AJ28" t="s">
        <v>18</v>
      </c>
      <c r="AK28" t="s">
        <v>17</v>
      </c>
      <c r="AL28">
        <v>0</v>
      </c>
      <c r="AM28">
        <v>0</v>
      </c>
      <c r="AN28">
        <v>1</v>
      </c>
      <c r="AO28">
        <v>1</v>
      </c>
      <c r="AP28">
        <v>0</v>
      </c>
      <c r="AQ28">
        <v>1</v>
      </c>
      <c r="AR28">
        <v>1</v>
      </c>
      <c r="AS28">
        <v>1</v>
      </c>
      <c r="AT28" t="s">
        <v>26</v>
      </c>
    </row>
    <row r="29" spans="1:46" hidden="1" x14ac:dyDescent="0.55000000000000004">
      <c r="A29" s="9" t="s">
        <v>25</v>
      </c>
      <c r="B29" s="9"/>
      <c r="C29" s="9" t="s">
        <v>24</v>
      </c>
      <c r="D29" s="9">
        <v>2016</v>
      </c>
      <c r="E29" s="9" t="s">
        <v>23</v>
      </c>
      <c r="F29" s="9" t="s">
        <v>2</v>
      </c>
      <c r="G29" s="18" t="s">
        <v>225</v>
      </c>
      <c r="H29" s="18"/>
      <c r="I29" s="18">
        <v>0.05</v>
      </c>
      <c r="J29" s="17" t="s">
        <v>22</v>
      </c>
      <c r="K29" s="18">
        <v>31</v>
      </c>
      <c r="L29" s="18">
        <v>37</v>
      </c>
      <c r="M29">
        <f>0.05*2/3</f>
        <v>3.3333333333333333E-2</v>
      </c>
      <c r="N29">
        <v>27.5</v>
      </c>
      <c r="O29">
        <v>0.96</v>
      </c>
      <c r="AA29" t="s">
        <v>21</v>
      </c>
      <c r="AB29" t="s">
        <v>20</v>
      </c>
      <c r="AC29" t="s">
        <v>19</v>
      </c>
      <c r="AD29">
        <v>0</v>
      </c>
      <c r="AE29">
        <v>0</v>
      </c>
      <c r="AF29">
        <v>0</v>
      </c>
      <c r="AG29">
        <v>0</v>
      </c>
      <c r="AI29" t="s">
        <v>18</v>
      </c>
      <c r="AJ29" t="s">
        <v>18</v>
      </c>
      <c r="AK29" t="s">
        <v>17</v>
      </c>
      <c r="AL29">
        <v>0</v>
      </c>
      <c r="AM29">
        <v>0</v>
      </c>
      <c r="AN29">
        <v>1</v>
      </c>
      <c r="AO29">
        <v>1</v>
      </c>
      <c r="AP29">
        <v>0</v>
      </c>
      <c r="AQ29">
        <v>1</v>
      </c>
      <c r="AR29">
        <v>1</v>
      </c>
      <c r="AS29">
        <v>1</v>
      </c>
    </row>
    <row r="30" spans="1:46" hidden="1" x14ac:dyDescent="0.55000000000000004">
      <c r="A30" s="9" t="s">
        <v>25</v>
      </c>
      <c r="B30" s="9"/>
      <c r="C30" s="9" t="s">
        <v>41</v>
      </c>
      <c r="D30" s="9">
        <v>2016</v>
      </c>
      <c r="E30" s="9" t="s">
        <v>40</v>
      </c>
      <c r="F30" s="9" t="s">
        <v>1</v>
      </c>
      <c r="G30" s="18" t="s">
        <v>223</v>
      </c>
      <c r="H30" s="18">
        <v>10</v>
      </c>
      <c r="I30" s="18"/>
      <c r="J30" s="17" t="s">
        <v>22</v>
      </c>
      <c r="K30" s="18">
        <v>31</v>
      </c>
      <c r="L30" s="18">
        <v>34</v>
      </c>
      <c r="M30">
        <f>10*2/3</f>
        <v>6.666666666666667</v>
      </c>
      <c r="N30">
        <v>17</v>
      </c>
      <c r="O30">
        <f>10*2/3</f>
        <v>6.666666666666667</v>
      </c>
      <c r="P30">
        <f>10*2/3</f>
        <v>6.666666666666667</v>
      </c>
      <c r="AA30" t="s">
        <v>39</v>
      </c>
      <c r="AB30" t="s">
        <v>20</v>
      </c>
      <c r="AC30" t="s">
        <v>38</v>
      </c>
      <c r="AD30">
        <v>0</v>
      </c>
      <c r="AE30">
        <v>0</v>
      </c>
      <c r="AF30">
        <v>0</v>
      </c>
      <c r="AG30">
        <v>0</v>
      </c>
      <c r="AH30" t="s">
        <v>37</v>
      </c>
      <c r="AI30" t="s">
        <v>17</v>
      </c>
      <c r="AJ30" t="s">
        <v>17</v>
      </c>
      <c r="AK30" t="s">
        <v>17</v>
      </c>
      <c r="AL30">
        <v>1</v>
      </c>
      <c r="AM30">
        <v>0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</row>
    <row r="31" spans="1:46" hidden="1" x14ac:dyDescent="0.55000000000000004">
      <c r="A31" s="9" t="s">
        <v>25</v>
      </c>
      <c r="B31" s="9"/>
      <c r="C31" s="9" t="s">
        <v>41</v>
      </c>
      <c r="D31" s="9">
        <v>2016</v>
      </c>
      <c r="E31" s="9" t="s">
        <v>40</v>
      </c>
      <c r="F31" s="9" t="s">
        <v>2</v>
      </c>
      <c r="G31" s="18" t="s">
        <v>223</v>
      </c>
      <c r="H31" s="18">
        <v>25</v>
      </c>
      <c r="I31" s="18"/>
      <c r="J31" s="17" t="s">
        <v>22</v>
      </c>
      <c r="K31" s="18">
        <v>31</v>
      </c>
      <c r="L31" s="18">
        <v>34</v>
      </c>
      <c r="M31">
        <f>25*2/3</f>
        <v>16.666666666666668</v>
      </c>
      <c r="N31">
        <v>40</v>
      </c>
      <c r="O31">
        <f>25*2/3</f>
        <v>16.666666666666668</v>
      </c>
      <c r="P31">
        <f>25*2/3</f>
        <v>16.666666666666668</v>
      </c>
      <c r="AA31" t="s">
        <v>39</v>
      </c>
      <c r="AB31" t="s">
        <v>20</v>
      </c>
      <c r="AC31" t="s">
        <v>38</v>
      </c>
      <c r="AD31">
        <v>0</v>
      </c>
      <c r="AE31">
        <v>0</v>
      </c>
      <c r="AF31">
        <v>0</v>
      </c>
      <c r="AG31">
        <v>0</v>
      </c>
      <c r="AH31" t="s">
        <v>37</v>
      </c>
      <c r="AI31" t="s">
        <v>17</v>
      </c>
      <c r="AJ31" t="s">
        <v>17</v>
      </c>
      <c r="AK31" t="s">
        <v>17</v>
      </c>
      <c r="AL31">
        <v>1</v>
      </c>
      <c r="AM31">
        <v>0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</row>
    <row r="32" spans="1:46" hidden="1" x14ac:dyDescent="0.55000000000000004">
      <c r="A32" s="9" t="s">
        <v>218</v>
      </c>
      <c r="B32" s="9">
        <v>550</v>
      </c>
      <c r="C32" s="9" t="s">
        <v>101</v>
      </c>
      <c r="D32" s="9">
        <v>2016</v>
      </c>
      <c r="E32" s="9" t="s">
        <v>96</v>
      </c>
      <c r="F32" s="9" t="s">
        <v>1</v>
      </c>
      <c r="G32" s="18" t="s">
        <v>220</v>
      </c>
      <c r="H32" s="18"/>
      <c r="I32" s="18"/>
      <c r="J32" s="17" t="s">
        <v>100</v>
      </c>
      <c r="K32" s="18">
        <v>31</v>
      </c>
      <c r="L32" s="18">
        <v>33</v>
      </c>
      <c r="M32">
        <v>22.1</v>
      </c>
      <c r="N32">
        <v>1838.17</v>
      </c>
      <c r="O32">
        <v>396.85</v>
      </c>
      <c r="P32">
        <v>540.22575757575805</v>
      </c>
      <c r="Q32">
        <v>479.92168222423498</v>
      </c>
      <c r="Z32" t="s">
        <v>103</v>
      </c>
      <c r="AB32" t="s">
        <v>99</v>
      </c>
      <c r="AC32" t="s">
        <v>98</v>
      </c>
      <c r="AD32">
        <v>0</v>
      </c>
      <c r="AE32">
        <v>0</v>
      </c>
      <c r="AF32">
        <v>0</v>
      </c>
      <c r="AG32">
        <v>0</v>
      </c>
      <c r="AH32" t="s">
        <v>17</v>
      </c>
      <c r="AI32" t="s">
        <v>17</v>
      </c>
      <c r="AJ32" t="s">
        <v>17</v>
      </c>
      <c r="AK32" t="s">
        <v>18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</row>
    <row r="33" spans="1:46" hidden="1" x14ac:dyDescent="0.55000000000000004">
      <c r="A33" s="9" t="s">
        <v>218</v>
      </c>
      <c r="B33" s="9">
        <v>550</v>
      </c>
      <c r="C33" s="9" t="s">
        <v>101</v>
      </c>
      <c r="D33" s="9">
        <v>2016</v>
      </c>
      <c r="E33" s="9" t="s">
        <v>96</v>
      </c>
      <c r="F33" s="9" t="s">
        <v>2</v>
      </c>
      <c r="G33" s="18" t="s">
        <v>220</v>
      </c>
      <c r="H33" s="18"/>
      <c r="I33" s="18"/>
      <c r="J33" s="17" t="s">
        <v>100</v>
      </c>
      <c r="K33" s="18">
        <v>31</v>
      </c>
      <c r="L33" s="18">
        <v>33</v>
      </c>
      <c r="M33">
        <v>18.09</v>
      </c>
      <c r="N33">
        <v>1956.34</v>
      </c>
      <c r="O33">
        <v>205.36</v>
      </c>
      <c r="P33">
        <v>392.47121212121198</v>
      </c>
      <c r="Q33">
        <v>462.79437203361198</v>
      </c>
      <c r="Z33" t="s">
        <v>103</v>
      </c>
      <c r="AB33" t="s">
        <v>99</v>
      </c>
      <c r="AC33" t="s">
        <v>98</v>
      </c>
      <c r="AD33">
        <v>0</v>
      </c>
      <c r="AE33">
        <v>0</v>
      </c>
      <c r="AF33">
        <v>0</v>
      </c>
      <c r="AG33">
        <v>0</v>
      </c>
      <c r="AH33" t="s">
        <v>17</v>
      </c>
      <c r="AI33" t="s">
        <v>17</v>
      </c>
      <c r="AJ33" t="s">
        <v>17</v>
      </c>
      <c r="AK33" t="s">
        <v>18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</row>
    <row r="34" spans="1:46" hidden="1" x14ac:dyDescent="0.55000000000000004">
      <c r="A34" s="9" t="s">
        <v>25</v>
      </c>
      <c r="B34" s="9"/>
      <c r="C34" s="9" t="s">
        <v>68</v>
      </c>
      <c r="D34" s="9">
        <v>2011</v>
      </c>
      <c r="E34" s="9" t="s">
        <v>70</v>
      </c>
      <c r="F34" s="9" t="s">
        <v>2</v>
      </c>
      <c r="G34" s="18" t="s">
        <v>227</v>
      </c>
      <c r="H34" s="18">
        <v>10</v>
      </c>
      <c r="I34" s="18"/>
      <c r="J34" s="17" t="s">
        <v>22</v>
      </c>
      <c r="K34" s="18">
        <v>30</v>
      </c>
      <c r="L34" s="18">
        <v>32</v>
      </c>
      <c r="M34">
        <v>6.6666666666666599</v>
      </c>
      <c r="N34">
        <v>83.9</v>
      </c>
      <c r="O34">
        <v>6.66699999999999</v>
      </c>
      <c r="P34">
        <v>16.98</v>
      </c>
      <c r="Q34">
        <v>19.11</v>
      </c>
      <c r="Z34" t="s">
        <v>66</v>
      </c>
      <c r="AA34" t="s">
        <v>65</v>
      </c>
      <c r="AB34" t="s">
        <v>20</v>
      </c>
      <c r="AC34" t="s">
        <v>64</v>
      </c>
      <c r="AD34">
        <v>0</v>
      </c>
      <c r="AE34">
        <v>0</v>
      </c>
      <c r="AF34">
        <v>0</v>
      </c>
      <c r="AG34">
        <v>0</v>
      </c>
      <c r="AI34" t="s">
        <v>18</v>
      </c>
      <c r="AJ34" t="s">
        <v>17</v>
      </c>
      <c r="AK34" t="s">
        <v>17</v>
      </c>
      <c r="AL34">
        <v>1</v>
      </c>
      <c r="AM34">
        <v>0</v>
      </c>
      <c r="AN34">
        <v>1</v>
      </c>
      <c r="AO34">
        <v>1</v>
      </c>
      <c r="AP34">
        <v>0</v>
      </c>
      <c r="AQ34">
        <v>1</v>
      </c>
      <c r="AR34">
        <v>0</v>
      </c>
      <c r="AS34">
        <v>1</v>
      </c>
      <c r="AT34" t="s">
        <v>69</v>
      </c>
    </row>
    <row r="35" spans="1:46" hidden="1" x14ac:dyDescent="0.55000000000000004">
      <c r="A35" s="9" t="s">
        <v>25</v>
      </c>
      <c r="B35" s="9"/>
      <c r="C35" s="9" t="s">
        <v>68</v>
      </c>
      <c r="D35" s="9">
        <v>2011</v>
      </c>
      <c r="E35" s="9" t="s">
        <v>23</v>
      </c>
      <c r="F35" s="9" t="s">
        <v>1</v>
      </c>
      <c r="G35" s="18" t="s">
        <v>227</v>
      </c>
      <c r="H35" s="18">
        <v>10</v>
      </c>
      <c r="I35" s="18"/>
      <c r="J35" s="17" t="s">
        <v>22</v>
      </c>
      <c r="K35" s="18">
        <v>30</v>
      </c>
      <c r="L35" s="18">
        <v>32</v>
      </c>
      <c r="M35">
        <v>6.6666666666666599</v>
      </c>
      <c r="N35">
        <v>11000</v>
      </c>
      <c r="O35">
        <v>79.2</v>
      </c>
      <c r="P35">
        <v>667.8</v>
      </c>
      <c r="Q35">
        <v>1955</v>
      </c>
      <c r="Z35" t="s">
        <v>66</v>
      </c>
      <c r="AA35" t="s">
        <v>65</v>
      </c>
      <c r="AB35" t="s">
        <v>20</v>
      </c>
      <c r="AC35" t="s">
        <v>64</v>
      </c>
      <c r="AD35">
        <v>0</v>
      </c>
      <c r="AE35">
        <v>0</v>
      </c>
      <c r="AF35">
        <v>0</v>
      </c>
      <c r="AG35">
        <v>0</v>
      </c>
      <c r="AI35" t="s">
        <v>18</v>
      </c>
      <c r="AJ35" t="s">
        <v>17</v>
      </c>
      <c r="AK35" t="s">
        <v>17</v>
      </c>
      <c r="AL35">
        <v>1</v>
      </c>
      <c r="AM35">
        <v>0</v>
      </c>
      <c r="AN35">
        <v>1</v>
      </c>
      <c r="AO35">
        <v>1</v>
      </c>
      <c r="AP35">
        <v>0</v>
      </c>
      <c r="AQ35">
        <v>1</v>
      </c>
      <c r="AR35">
        <v>0</v>
      </c>
      <c r="AS35">
        <v>1</v>
      </c>
      <c r="AT35" t="s">
        <v>63</v>
      </c>
    </row>
    <row r="36" spans="1:46" x14ac:dyDescent="0.55000000000000004">
      <c r="A36" s="9" t="s">
        <v>109</v>
      </c>
      <c r="B36" s="9">
        <v>399</v>
      </c>
      <c r="C36" s="9" t="s">
        <v>113</v>
      </c>
      <c r="D36" s="9">
        <v>2013</v>
      </c>
      <c r="E36" s="9" t="s">
        <v>107</v>
      </c>
      <c r="F36" s="9" t="s">
        <v>1</v>
      </c>
      <c r="G36" s="18" t="s">
        <v>225</v>
      </c>
      <c r="H36" s="18"/>
      <c r="I36" s="18">
        <v>0.6</v>
      </c>
      <c r="J36" s="17" t="s">
        <v>94</v>
      </c>
      <c r="K36" s="18">
        <v>29</v>
      </c>
      <c r="L36" s="18">
        <v>31</v>
      </c>
      <c r="M36">
        <v>6.1</v>
      </c>
      <c r="N36">
        <v>676</v>
      </c>
      <c r="O36">
        <v>39.200000000000003</v>
      </c>
      <c r="P36">
        <v>114</v>
      </c>
      <c r="Q36">
        <v>173</v>
      </c>
      <c r="T36">
        <v>12.6</v>
      </c>
      <c r="W36">
        <v>343</v>
      </c>
      <c r="Z36" t="s">
        <v>112</v>
      </c>
      <c r="AA36" t="s">
        <v>111</v>
      </c>
      <c r="AB36" t="s">
        <v>62</v>
      </c>
      <c r="AC36" t="s">
        <v>110</v>
      </c>
      <c r="AD36">
        <v>0</v>
      </c>
      <c r="AE36">
        <v>0</v>
      </c>
      <c r="AF36">
        <v>0</v>
      </c>
      <c r="AG36">
        <v>0</v>
      </c>
      <c r="AH36" t="s">
        <v>17</v>
      </c>
      <c r="AI36" t="s">
        <v>18</v>
      </c>
      <c r="AJ36" t="s">
        <v>18</v>
      </c>
      <c r="AK36" t="s">
        <v>18</v>
      </c>
      <c r="AL36">
        <v>0</v>
      </c>
      <c r="AM36">
        <v>1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</row>
    <row r="37" spans="1:46" x14ac:dyDescent="0.55000000000000004">
      <c r="A37" s="9" t="s">
        <v>109</v>
      </c>
      <c r="B37" s="9">
        <v>399</v>
      </c>
      <c r="C37" s="9" t="s">
        <v>113</v>
      </c>
      <c r="D37" s="9">
        <v>2013</v>
      </c>
      <c r="E37" s="9" t="s">
        <v>107</v>
      </c>
      <c r="F37" s="9" t="s">
        <v>2</v>
      </c>
      <c r="G37" s="18" t="s">
        <v>225</v>
      </c>
      <c r="H37" s="18"/>
      <c r="I37" s="18">
        <v>0.6</v>
      </c>
      <c r="J37" s="17" t="s">
        <v>94</v>
      </c>
      <c r="K37" s="18">
        <v>29</v>
      </c>
      <c r="L37" s="18">
        <v>31</v>
      </c>
      <c r="M37">
        <v>3.3</v>
      </c>
      <c r="N37">
        <v>1046</v>
      </c>
      <c r="O37">
        <v>19.899999999999999</v>
      </c>
      <c r="P37">
        <v>97.1</v>
      </c>
      <c r="Q37">
        <v>217</v>
      </c>
      <c r="T37">
        <v>4.0999999999999996</v>
      </c>
      <c r="W37">
        <v>272</v>
      </c>
      <c r="Z37" t="s">
        <v>112</v>
      </c>
      <c r="AA37" t="s">
        <v>111</v>
      </c>
      <c r="AB37" t="s">
        <v>62</v>
      </c>
      <c r="AC37" t="s">
        <v>110</v>
      </c>
      <c r="AD37">
        <v>0</v>
      </c>
      <c r="AE37">
        <v>0</v>
      </c>
      <c r="AF37">
        <v>0</v>
      </c>
      <c r="AG37">
        <v>0</v>
      </c>
      <c r="AH37" t="s">
        <v>17</v>
      </c>
      <c r="AI37" t="s">
        <v>18</v>
      </c>
      <c r="AJ37" t="s">
        <v>18</v>
      </c>
      <c r="AK37" t="s">
        <v>18</v>
      </c>
      <c r="AL37">
        <v>0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6" x14ac:dyDescent="0.55000000000000004">
      <c r="A38" s="9" t="s">
        <v>109</v>
      </c>
      <c r="B38" s="9">
        <v>143</v>
      </c>
      <c r="C38" s="9" t="s">
        <v>152</v>
      </c>
      <c r="D38" s="9">
        <v>2013</v>
      </c>
      <c r="E38" s="9" t="s">
        <v>145</v>
      </c>
      <c r="F38" s="9" t="s">
        <v>1</v>
      </c>
      <c r="G38" s="18" t="s">
        <v>228</v>
      </c>
      <c r="H38" s="18">
        <v>5</v>
      </c>
      <c r="I38" s="18"/>
      <c r="J38" s="17" t="s">
        <v>94</v>
      </c>
      <c r="K38" s="20">
        <v>27</v>
      </c>
      <c r="L38" s="18">
        <v>31</v>
      </c>
      <c r="M38">
        <f>5*2/3</f>
        <v>3.3333333333333335</v>
      </c>
      <c r="N38">
        <v>336</v>
      </c>
      <c r="R38">
        <v>32</v>
      </c>
      <c r="S38">
        <v>4.4000000000000004</v>
      </c>
      <c r="Z38" t="s">
        <v>150</v>
      </c>
      <c r="AA38" t="s">
        <v>149</v>
      </c>
      <c r="AB38" t="s">
        <v>91</v>
      </c>
      <c r="AC38" t="s">
        <v>123</v>
      </c>
      <c r="AD38">
        <v>0</v>
      </c>
      <c r="AE38">
        <v>0</v>
      </c>
      <c r="AF38">
        <v>0</v>
      </c>
      <c r="AG38">
        <v>0</v>
      </c>
      <c r="AH38" t="s">
        <v>17</v>
      </c>
      <c r="AI38" t="s">
        <v>18</v>
      </c>
      <c r="AJ38" t="s">
        <v>18</v>
      </c>
      <c r="AK38" t="s">
        <v>17</v>
      </c>
      <c r="AL38">
        <v>1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153</v>
      </c>
    </row>
    <row r="39" spans="1:46" x14ac:dyDescent="0.55000000000000004">
      <c r="A39" s="9" t="s">
        <v>109</v>
      </c>
      <c r="B39" s="9">
        <v>143</v>
      </c>
      <c r="C39" s="9" t="s">
        <v>152</v>
      </c>
      <c r="D39" s="9">
        <v>2013</v>
      </c>
      <c r="E39" s="9" t="s">
        <v>145</v>
      </c>
      <c r="F39" s="9" t="s">
        <v>2</v>
      </c>
      <c r="G39" s="18" t="s">
        <v>228</v>
      </c>
      <c r="H39" s="18">
        <v>7</v>
      </c>
      <c r="I39" s="18"/>
      <c r="J39" s="17" t="s">
        <v>94</v>
      </c>
      <c r="K39" s="18">
        <v>24</v>
      </c>
      <c r="L39" s="18">
        <v>31</v>
      </c>
      <c r="M39">
        <f>7*2/3</f>
        <v>4.666666666666667</v>
      </c>
      <c r="N39">
        <v>98.2</v>
      </c>
      <c r="R39">
        <v>14.6</v>
      </c>
      <c r="S39">
        <v>3.2</v>
      </c>
      <c r="Z39" t="s">
        <v>150</v>
      </c>
      <c r="AA39" t="s">
        <v>149</v>
      </c>
      <c r="AB39" t="s">
        <v>91</v>
      </c>
      <c r="AC39" t="s">
        <v>123</v>
      </c>
      <c r="AD39">
        <v>0</v>
      </c>
      <c r="AE39">
        <v>0</v>
      </c>
      <c r="AF39">
        <v>0</v>
      </c>
      <c r="AG39">
        <v>0</v>
      </c>
      <c r="AH39" t="s">
        <v>17</v>
      </c>
      <c r="AI39" t="s">
        <v>18</v>
      </c>
      <c r="AJ39" t="s">
        <v>18</v>
      </c>
      <c r="AK39" t="s">
        <v>17</v>
      </c>
      <c r="AL39">
        <v>1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 hidden="1" x14ac:dyDescent="0.55000000000000004">
      <c r="A40" s="9" t="s">
        <v>25</v>
      </c>
      <c r="B40" s="9"/>
      <c r="C40" s="9" t="s">
        <v>84</v>
      </c>
      <c r="D40" s="9">
        <v>2015</v>
      </c>
      <c r="E40" s="9" t="s">
        <v>85</v>
      </c>
      <c r="F40" s="9" t="s">
        <v>2</v>
      </c>
      <c r="G40" s="18" t="s">
        <v>222</v>
      </c>
      <c r="H40" s="18">
        <v>1.2</v>
      </c>
      <c r="I40" s="18"/>
      <c r="J40" s="17" t="s">
        <v>22</v>
      </c>
      <c r="K40" s="18">
        <v>24</v>
      </c>
      <c r="L40" s="18">
        <v>31</v>
      </c>
      <c r="M40">
        <f>1.2*2/3</f>
        <v>0.79999999999999993</v>
      </c>
      <c r="N40">
        <v>43</v>
      </c>
      <c r="O40">
        <v>12</v>
      </c>
      <c r="P40">
        <v>14</v>
      </c>
      <c r="W40">
        <v>59</v>
      </c>
      <c r="Z40" t="s">
        <v>86</v>
      </c>
      <c r="AA40" t="s">
        <v>81</v>
      </c>
      <c r="AB40" t="s">
        <v>80</v>
      </c>
      <c r="AC40" t="s">
        <v>79</v>
      </c>
      <c r="AD40">
        <v>0</v>
      </c>
      <c r="AE40">
        <v>0</v>
      </c>
      <c r="AF40">
        <v>0</v>
      </c>
      <c r="AG40">
        <v>0</v>
      </c>
      <c r="AH40" t="s">
        <v>78</v>
      </c>
      <c r="AI40" t="s">
        <v>17</v>
      </c>
      <c r="AJ40" t="s">
        <v>18</v>
      </c>
      <c r="AK40" t="s">
        <v>17</v>
      </c>
      <c r="AL40">
        <v>1</v>
      </c>
      <c r="AM40">
        <v>0</v>
      </c>
      <c r="AN40">
        <v>1</v>
      </c>
      <c r="AO40">
        <v>1</v>
      </c>
      <c r="AP40">
        <v>0</v>
      </c>
      <c r="AQ40">
        <v>1</v>
      </c>
      <c r="AR40">
        <v>0</v>
      </c>
      <c r="AS40">
        <v>1</v>
      </c>
    </row>
    <row r="41" spans="1:46" hidden="1" x14ac:dyDescent="0.55000000000000004">
      <c r="A41" s="9" t="s">
        <v>25</v>
      </c>
      <c r="B41" s="9"/>
      <c r="C41" s="9" t="s">
        <v>84</v>
      </c>
      <c r="D41" s="9">
        <v>2015</v>
      </c>
      <c r="E41" s="9" t="s">
        <v>85</v>
      </c>
      <c r="F41" s="9" t="s">
        <v>1</v>
      </c>
      <c r="G41" s="18" t="s">
        <v>222</v>
      </c>
      <c r="H41" s="18">
        <v>0.8</v>
      </c>
      <c r="I41" s="18"/>
      <c r="J41" s="17" t="s">
        <v>22</v>
      </c>
      <c r="K41" s="18">
        <v>24</v>
      </c>
      <c r="L41" s="18">
        <v>31</v>
      </c>
      <c r="M41">
        <v>3</v>
      </c>
      <c r="N41">
        <v>303</v>
      </c>
      <c r="O41">
        <v>26</v>
      </c>
      <c r="P41">
        <v>42</v>
      </c>
      <c r="Z41" t="s">
        <v>82</v>
      </c>
      <c r="AA41" t="s">
        <v>81</v>
      </c>
      <c r="AB41" t="s">
        <v>80</v>
      </c>
      <c r="AC41" t="s">
        <v>79</v>
      </c>
      <c r="AD41">
        <v>0</v>
      </c>
      <c r="AE41">
        <v>0</v>
      </c>
      <c r="AF41">
        <v>0</v>
      </c>
      <c r="AG41">
        <v>0</v>
      </c>
      <c r="AH41" t="s">
        <v>78</v>
      </c>
      <c r="AI41" t="s">
        <v>17</v>
      </c>
      <c r="AJ41" t="s">
        <v>18</v>
      </c>
      <c r="AK41" t="s">
        <v>17</v>
      </c>
      <c r="AL41">
        <v>1</v>
      </c>
      <c r="AM41">
        <v>0</v>
      </c>
      <c r="AN41">
        <v>1</v>
      </c>
      <c r="AO41">
        <v>1</v>
      </c>
      <c r="AP41">
        <v>0</v>
      </c>
      <c r="AQ41">
        <v>1</v>
      </c>
      <c r="AR41">
        <v>0</v>
      </c>
      <c r="AS41">
        <v>1</v>
      </c>
    </row>
    <row r="42" spans="1:46" x14ac:dyDescent="0.55000000000000004">
      <c r="A42" s="9" t="s">
        <v>109</v>
      </c>
      <c r="B42" s="9">
        <v>143</v>
      </c>
      <c r="C42" s="9" t="s">
        <v>152</v>
      </c>
      <c r="D42" s="9">
        <v>2013</v>
      </c>
      <c r="E42" s="9" t="s">
        <v>107</v>
      </c>
      <c r="F42" s="9" t="s">
        <v>1</v>
      </c>
      <c r="G42" s="18" t="s">
        <v>228</v>
      </c>
      <c r="H42" s="18">
        <v>5</v>
      </c>
      <c r="I42" s="18"/>
      <c r="J42" s="17" t="s">
        <v>94</v>
      </c>
      <c r="K42" s="18">
        <v>24</v>
      </c>
      <c r="L42" s="18">
        <v>30</v>
      </c>
      <c r="M42">
        <f>5*2/3</f>
        <v>3.3333333333333335</v>
      </c>
      <c r="N42">
        <v>894</v>
      </c>
      <c r="R42">
        <v>23.7</v>
      </c>
      <c r="S42">
        <v>4.4000000000000004</v>
      </c>
      <c r="Z42" t="s">
        <v>150</v>
      </c>
      <c r="AA42" t="s">
        <v>149</v>
      </c>
      <c r="AB42" t="s">
        <v>91</v>
      </c>
      <c r="AC42" t="s">
        <v>123</v>
      </c>
      <c r="AD42">
        <v>0</v>
      </c>
      <c r="AE42">
        <v>0</v>
      </c>
      <c r="AF42">
        <v>0</v>
      </c>
      <c r="AG42">
        <v>0</v>
      </c>
      <c r="AH42" t="s">
        <v>17</v>
      </c>
      <c r="AI42" t="s">
        <v>18</v>
      </c>
      <c r="AJ42" t="s">
        <v>18</v>
      </c>
      <c r="AK42" t="s">
        <v>17</v>
      </c>
      <c r="AL42">
        <v>1</v>
      </c>
      <c r="AM42">
        <v>1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6" x14ac:dyDescent="0.55000000000000004">
      <c r="A43" s="9" t="s">
        <v>109</v>
      </c>
      <c r="B43" s="9">
        <v>143</v>
      </c>
      <c r="C43" s="9" t="s">
        <v>152</v>
      </c>
      <c r="D43" s="9">
        <v>2013</v>
      </c>
      <c r="E43" s="9" t="s">
        <v>107</v>
      </c>
      <c r="F43" s="9" t="s">
        <v>2</v>
      </c>
      <c r="G43" s="18" t="s">
        <v>228</v>
      </c>
      <c r="H43" s="18">
        <v>7</v>
      </c>
      <c r="I43" s="18"/>
      <c r="J43" s="17" t="s">
        <v>94</v>
      </c>
      <c r="K43" s="18">
        <v>20</v>
      </c>
      <c r="L43" s="18">
        <v>30</v>
      </c>
      <c r="M43">
        <f>7*2/3</f>
        <v>4.666666666666667</v>
      </c>
      <c r="N43">
        <v>280</v>
      </c>
      <c r="R43">
        <v>26.9</v>
      </c>
      <c r="S43">
        <v>3.7</v>
      </c>
      <c r="Z43" t="s">
        <v>150</v>
      </c>
      <c r="AA43" t="s">
        <v>149</v>
      </c>
      <c r="AB43" t="s">
        <v>91</v>
      </c>
      <c r="AC43" t="s">
        <v>123</v>
      </c>
      <c r="AD43">
        <v>0</v>
      </c>
      <c r="AE43">
        <v>0</v>
      </c>
      <c r="AF43">
        <v>0</v>
      </c>
      <c r="AG43">
        <v>0</v>
      </c>
      <c r="AH43" t="s">
        <v>17</v>
      </c>
      <c r="AI43" t="s">
        <v>18</v>
      </c>
      <c r="AJ43" t="s">
        <v>18</v>
      </c>
      <c r="AK43" t="s">
        <v>17</v>
      </c>
      <c r="AL43">
        <v>1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6" hidden="1" x14ac:dyDescent="0.55000000000000004">
      <c r="A44" s="9" t="s">
        <v>218</v>
      </c>
      <c r="B44" s="9">
        <v>550</v>
      </c>
      <c r="C44" s="9" t="s">
        <v>101</v>
      </c>
      <c r="D44" s="9">
        <v>2016</v>
      </c>
      <c r="E44" s="9" t="s">
        <v>96</v>
      </c>
      <c r="F44" s="9" t="s">
        <v>1</v>
      </c>
      <c r="G44" s="18" t="s">
        <v>220</v>
      </c>
      <c r="H44" s="18"/>
      <c r="I44" s="18"/>
      <c r="J44" s="17" t="s">
        <v>100</v>
      </c>
      <c r="K44" s="18">
        <v>20</v>
      </c>
      <c r="L44" s="18">
        <v>29</v>
      </c>
      <c r="M44">
        <v>94.04</v>
      </c>
      <c r="N44">
        <v>1838.17</v>
      </c>
      <c r="O44">
        <v>430.4</v>
      </c>
      <c r="P44">
        <v>574.32965517241405</v>
      </c>
      <c r="Q44">
        <v>480.79189860124598</v>
      </c>
      <c r="Z44" t="s">
        <v>99</v>
      </c>
      <c r="AB44" t="s">
        <v>91</v>
      </c>
      <c r="AC44" t="s">
        <v>98</v>
      </c>
      <c r="AD44">
        <v>0</v>
      </c>
      <c r="AE44">
        <v>0</v>
      </c>
      <c r="AF44">
        <v>0</v>
      </c>
      <c r="AG44">
        <v>0</v>
      </c>
      <c r="AH44" t="s">
        <v>17</v>
      </c>
      <c r="AI44" t="s">
        <v>17</v>
      </c>
      <c r="AJ44" t="s">
        <v>17</v>
      </c>
      <c r="AK44" t="s">
        <v>18</v>
      </c>
      <c r="AL44">
        <v>0</v>
      </c>
      <c r="AM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</row>
    <row r="45" spans="1:46" hidden="1" x14ac:dyDescent="0.55000000000000004">
      <c r="A45" s="9" t="s">
        <v>218</v>
      </c>
      <c r="B45" s="9">
        <v>550</v>
      </c>
      <c r="C45" s="9" t="s">
        <v>101</v>
      </c>
      <c r="D45" s="9">
        <v>2016</v>
      </c>
      <c r="E45" s="9" t="s">
        <v>96</v>
      </c>
      <c r="F45" s="9" t="s">
        <v>2</v>
      </c>
      <c r="G45" s="18" t="s">
        <v>220</v>
      </c>
      <c r="H45" s="18"/>
      <c r="I45" s="18"/>
      <c r="J45" s="17" t="s">
        <v>100</v>
      </c>
      <c r="K45" s="18">
        <v>20</v>
      </c>
      <c r="L45" s="18">
        <v>29</v>
      </c>
      <c r="M45">
        <v>30.05</v>
      </c>
      <c r="N45">
        <v>1956.34</v>
      </c>
      <c r="O45">
        <v>302.05</v>
      </c>
      <c r="P45">
        <v>438.27344827586199</v>
      </c>
      <c r="Q45">
        <v>476.07211632029498</v>
      </c>
      <c r="Z45" t="s">
        <v>99</v>
      </c>
      <c r="AB45" t="s">
        <v>91</v>
      </c>
      <c r="AC45" t="s">
        <v>98</v>
      </c>
      <c r="AD45">
        <v>0</v>
      </c>
      <c r="AE45">
        <v>0</v>
      </c>
      <c r="AF45">
        <v>0</v>
      </c>
      <c r="AG45">
        <v>0</v>
      </c>
      <c r="AH45" t="s">
        <v>17</v>
      </c>
      <c r="AI45" t="s">
        <v>17</v>
      </c>
      <c r="AJ45" t="s">
        <v>17</v>
      </c>
      <c r="AK45" t="s">
        <v>18</v>
      </c>
      <c r="AL45">
        <v>0</v>
      </c>
      <c r="AM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</row>
    <row r="46" spans="1:46" x14ac:dyDescent="0.55000000000000004">
      <c r="A46" s="9" t="s">
        <v>25</v>
      </c>
      <c r="B46" s="9"/>
      <c r="C46" s="9" t="s">
        <v>49</v>
      </c>
      <c r="D46" s="9">
        <v>2015</v>
      </c>
      <c r="E46" s="9" t="s">
        <v>55</v>
      </c>
      <c r="F46" s="9" t="s">
        <v>1</v>
      </c>
      <c r="G46" s="18" t="s">
        <v>229</v>
      </c>
      <c r="H46" s="18">
        <v>2.7</v>
      </c>
      <c r="I46" s="18">
        <v>0.89</v>
      </c>
      <c r="J46" s="17" t="s">
        <v>22</v>
      </c>
      <c r="K46" s="18">
        <v>20</v>
      </c>
      <c r="L46" s="18">
        <v>29</v>
      </c>
      <c r="M46">
        <f>0.89*2/3</f>
        <v>0.59333333333333338</v>
      </c>
      <c r="N46">
        <v>29</v>
      </c>
      <c r="O46">
        <f>0.89*2/3</f>
        <v>0.59333333333333338</v>
      </c>
      <c r="P46">
        <v>14</v>
      </c>
      <c r="Z46" t="s">
        <v>47</v>
      </c>
      <c r="AB46" t="s">
        <v>46</v>
      </c>
      <c r="AC46" t="s">
        <v>50</v>
      </c>
      <c r="AD46">
        <v>0</v>
      </c>
      <c r="AE46">
        <v>0</v>
      </c>
      <c r="AF46">
        <v>0</v>
      </c>
      <c r="AG46">
        <v>0</v>
      </c>
      <c r="AI46" t="s">
        <v>17</v>
      </c>
      <c r="AJ46" t="s">
        <v>18</v>
      </c>
      <c r="AK46" t="s">
        <v>17</v>
      </c>
      <c r="AL46">
        <v>1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0</v>
      </c>
    </row>
    <row r="47" spans="1:46" x14ac:dyDescent="0.55000000000000004">
      <c r="A47" s="9" t="s">
        <v>25</v>
      </c>
      <c r="B47" s="9"/>
      <c r="C47" s="9" t="s">
        <v>49</v>
      </c>
      <c r="D47" s="9">
        <v>2015</v>
      </c>
      <c r="E47" s="9" t="s">
        <v>54</v>
      </c>
      <c r="F47" s="9" t="s">
        <v>2</v>
      </c>
      <c r="G47" s="18" t="s">
        <v>229</v>
      </c>
      <c r="H47" s="18">
        <v>1.2</v>
      </c>
      <c r="I47" s="18">
        <v>0.41</v>
      </c>
      <c r="J47" s="17" t="s">
        <v>22</v>
      </c>
      <c r="K47" s="18">
        <v>20</v>
      </c>
      <c r="L47" s="18">
        <v>29</v>
      </c>
      <c r="M47">
        <f>0.41*2/3</f>
        <v>0.27333333333333332</v>
      </c>
      <c r="N47">
        <v>140</v>
      </c>
      <c r="O47">
        <f>0.41*2/3</f>
        <v>0.27333333333333332</v>
      </c>
      <c r="P47">
        <v>40</v>
      </c>
      <c r="Z47" t="s">
        <v>47</v>
      </c>
      <c r="AB47" t="s">
        <v>46</v>
      </c>
      <c r="AC47" t="s">
        <v>50</v>
      </c>
      <c r="AD47">
        <v>0</v>
      </c>
      <c r="AE47">
        <v>0</v>
      </c>
      <c r="AF47">
        <v>0</v>
      </c>
      <c r="AG47">
        <v>0</v>
      </c>
      <c r="AI47" t="s">
        <v>17</v>
      </c>
      <c r="AJ47" t="s">
        <v>18</v>
      </c>
      <c r="AK47" t="s">
        <v>17</v>
      </c>
      <c r="AL47">
        <v>1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0</v>
      </c>
    </row>
    <row r="48" spans="1:46" hidden="1" x14ac:dyDescent="0.55000000000000004">
      <c r="A48" s="9" t="s">
        <v>218</v>
      </c>
      <c r="B48" s="9">
        <v>629</v>
      </c>
      <c r="C48" s="9" t="s">
        <v>97</v>
      </c>
      <c r="D48" s="9">
        <v>2015</v>
      </c>
      <c r="E48" s="9" t="s">
        <v>96</v>
      </c>
      <c r="F48" s="9" t="s">
        <v>1</v>
      </c>
      <c r="G48" s="18" t="s">
        <v>221</v>
      </c>
      <c r="H48" s="18" t="s">
        <v>95</v>
      </c>
      <c r="I48" s="19">
        <v>7.0000000000000007E-2</v>
      </c>
      <c r="J48" s="17" t="s">
        <v>94</v>
      </c>
      <c r="K48" s="18">
        <v>20</v>
      </c>
      <c r="L48" s="18">
        <v>28</v>
      </c>
      <c r="M48">
        <v>5.5</v>
      </c>
      <c r="N48">
        <v>125.7</v>
      </c>
      <c r="O48">
        <v>8</v>
      </c>
      <c r="P48">
        <v>9.2935483870967808</v>
      </c>
      <c r="Q48">
        <v>8.2505731309556491</v>
      </c>
      <c r="Z48" t="s">
        <v>93</v>
      </c>
      <c r="AA48" t="s">
        <v>92</v>
      </c>
      <c r="AB48" t="s">
        <v>91</v>
      </c>
      <c r="AC48" t="s">
        <v>90</v>
      </c>
      <c r="AD48">
        <v>0</v>
      </c>
      <c r="AE48">
        <v>1</v>
      </c>
      <c r="AF48">
        <v>0</v>
      </c>
      <c r="AG48">
        <v>0</v>
      </c>
      <c r="AH48" t="s">
        <v>17</v>
      </c>
      <c r="AI48" t="s">
        <v>18</v>
      </c>
      <c r="AJ48" t="s">
        <v>18</v>
      </c>
      <c r="AK48" t="s">
        <v>17</v>
      </c>
      <c r="AL48">
        <v>1</v>
      </c>
      <c r="AM48">
        <v>0</v>
      </c>
      <c r="AN48">
        <v>1</v>
      </c>
      <c r="AO48">
        <v>1</v>
      </c>
      <c r="AP48">
        <v>0</v>
      </c>
      <c r="AQ48">
        <v>1</v>
      </c>
      <c r="AR48">
        <v>0</v>
      </c>
      <c r="AS48">
        <v>0</v>
      </c>
    </row>
    <row r="49" spans="1:46" hidden="1" x14ac:dyDescent="0.55000000000000004">
      <c r="A49" s="9" t="s">
        <v>218</v>
      </c>
      <c r="B49" s="9">
        <v>629</v>
      </c>
      <c r="C49" s="9" t="s">
        <v>97</v>
      </c>
      <c r="D49" s="9">
        <v>2015</v>
      </c>
      <c r="E49" s="9" t="s">
        <v>96</v>
      </c>
      <c r="F49" s="9" t="s">
        <v>2</v>
      </c>
      <c r="G49" s="18" t="s">
        <v>221</v>
      </c>
      <c r="H49" s="18" t="s">
        <v>95</v>
      </c>
      <c r="I49" s="18">
        <v>0.13</v>
      </c>
      <c r="J49" s="17" t="s">
        <v>94</v>
      </c>
      <c r="K49" s="18">
        <v>20</v>
      </c>
      <c r="L49" s="18">
        <v>28</v>
      </c>
      <c r="M49">
        <v>0.2</v>
      </c>
      <c r="N49">
        <v>28.2</v>
      </c>
      <c r="O49">
        <v>12.2</v>
      </c>
      <c r="P49">
        <v>19.3483870967742</v>
      </c>
      <c r="Q49">
        <v>21.9973312164263</v>
      </c>
      <c r="Z49" t="s">
        <v>93</v>
      </c>
      <c r="AA49" t="s">
        <v>92</v>
      </c>
      <c r="AB49" t="s">
        <v>91</v>
      </c>
      <c r="AC49" t="s">
        <v>90</v>
      </c>
      <c r="AD49">
        <v>0</v>
      </c>
      <c r="AE49">
        <v>1</v>
      </c>
      <c r="AF49">
        <v>0</v>
      </c>
      <c r="AG49">
        <v>0</v>
      </c>
      <c r="AH49" t="s">
        <v>17</v>
      </c>
      <c r="AI49" t="s">
        <v>18</v>
      </c>
      <c r="AJ49" t="s">
        <v>18</v>
      </c>
      <c r="AK49" t="s">
        <v>17</v>
      </c>
      <c r="AL49">
        <v>1</v>
      </c>
      <c r="AM49">
        <v>0</v>
      </c>
      <c r="AN49">
        <v>1</v>
      </c>
      <c r="AO49">
        <v>1</v>
      </c>
      <c r="AP49">
        <v>0</v>
      </c>
      <c r="AQ49">
        <v>1</v>
      </c>
      <c r="AR49">
        <v>0</v>
      </c>
      <c r="AS49">
        <v>0</v>
      </c>
    </row>
    <row r="50" spans="1:46" ht="18" hidden="1" customHeight="1" x14ac:dyDescent="0.55000000000000004">
      <c r="A50" s="9" t="s">
        <v>25</v>
      </c>
      <c r="B50" s="9"/>
      <c r="C50" s="9" t="s">
        <v>84</v>
      </c>
      <c r="D50" s="9">
        <v>2015</v>
      </c>
      <c r="E50" s="9" t="s">
        <v>83</v>
      </c>
      <c r="F50" s="9" t="s">
        <v>1</v>
      </c>
      <c r="G50" s="18" t="s">
        <v>222</v>
      </c>
      <c r="H50" s="20">
        <v>1</v>
      </c>
      <c r="I50" s="20"/>
      <c r="J50" s="17" t="s">
        <v>22</v>
      </c>
      <c r="K50" s="18">
        <v>20</v>
      </c>
      <c r="L50" s="20">
        <v>27</v>
      </c>
      <c r="M50" s="10">
        <f>2/3</f>
        <v>0.66666666666666663</v>
      </c>
      <c r="N50" s="10">
        <v>17</v>
      </c>
      <c r="O50" s="10">
        <v>7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2" t="s">
        <v>82</v>
      </c>
      <c r="AA50" s="12" t="s">
        <v>81</v>
      </c>
      <c r="AB50" s="12" t="s">
        <v>80</v>
      </c>
      <c r="AC50" s="12" t="s">
        <v>79</v>
      </c>
      <c r="AD50" s="12">
        <v>0</v>
      </c>
      <c r="AE50" s="12">
        <v>0</v>
      </c>
      <c r="AF50" s="12">
        <v>0</v>
      </c>
      <c r="AG50" s="12">
        <v>0</v>
      </c>
      <c r="AH50" s="12" t="s">
        <v>78</v>
      </c>
      <c r="AI50" s="12">
        <v>0</v>
      </c>
      <c r="AJ50" s="12">
        <v>1</v>
      </c>
      <c r="AK50" s="12">
        <v>0</v>
      </c>
      <c r="AL50" s="12">
        <v>1</v>
      </c>
      <c r="AM50" s="12">
        <v>0</v>
      </c>
      <c r="AN50" s="12">
        <v>1</v>
      </c>
      <c r="AO50" s="12">
        <v>1</v>
      </c>
      <c r="AP50" s="12">
        <v>0</v>
      </c>
      <c r="AQ50" s="12">
        <v>1</v>
      </c>
      <c r="AR50" s="12">
        <v>0</v>
      </c>
      <c r="AS50" s="12">
        <v>1</v>
      </c>
      <c r="AT50" s="11"/>
    </row>
    <row r="51" spans="1:46" x14ac:dyDescent="0.55000000000000004">
      <c r="A51" s="9" t="s">
        <v>25</v>
      </c>
      <c r="B51" s="9"/>
      <c r="C51" s="9" t="s">
        <v>60</v>
      </c>
      <c r="D51" s="9">
        <v>2012</v>
      </c>
      <c r="E51" s="9" t="s">
        <v>244</v>
      </c>
      <c r="F51" s="9" t="s">
        <v>1</v>
      </c>
      <c r="G51" s="18" t="s">
        <v>224</v>
      </c>
      <c r="H51" s="18">
        <v>0.16</v>
      </c>
      <c r="I51" s="18"/>
      <c r="J51" s="17" t="s">
        <v>22</v>
      </c>
      <c r="K51" s="18">
        <v>19</v>
      </c>
      <c r="L51" s="18">
        <v>24</v>
      </c>
      <c r="M51">
        <f>2/3*0.16</f>
        <v>0.10666666666666666</v>
      </c>
      <c r="N51">
        <v>68</v>
      </c>
      <c r="O51">
        <v>5.3</v>
      </c>
      <c r="P51">
        <v>13</v>
      </c>
      <c r="Q51">
        <v>20</v>
      </c>
      <c r="AB51" t="s">
        <v>46</v>
      </c>
      <c r="AC51" t="s">
        <v>59</v>
      </c>
      <c r="AD51">
        <v>0</v>
      </c>
      <c r="AE51">
        <v>0</v>
      </c>
      <c r="AF51">
        <v>0</v>
      </c>
      <c r="AG51">
        <v>0</v>
      </c>
      <c r="AI51" t="s">
        <v>17</v>
      </c>
      <c r="AJ51" t="s">
        <v>18</v>
      </c>
      <c r="AK51" t="s">
        <v>17</v>
      </c>
      <c r="AL51">
        <v>1</v>
      </c>
      <c r="AM51">
        <v>1</v>
      </c>
      <c r="AN51">
        <v>1</v>
      </c>
      <c r="AO51">
        <v>1</v>
      </c>
      <c r="AP51">
        <v>0</v>
      </c>
      <c r="AQ51">
        <v>1</v>
      </c>
      <c r="AR51">
        <v>0</v>
      </c>
      <c r="AS51">
        <v>0</v>
      </c>
    </row>
    <row r="52" spans="1:46" x14ac:dyDescent="0.55000000000000004">
      <c r="A52" s="9" t="s">
        <v>25</v>
      </c>
      <c r="B52" s="9"/>
      <c r="C52" s="9" t="s">
        <v>60</v>
      </c>
      <c r="D52" s="9">
        <v>2012</v>
      </c>
      <c r="E52" s="9" t="s">
        <v>244</v>
      </c>
      <c r="F52" s="9" t="s">
        <v>1</v>
      </c>
      <c r="G52" s="18" t="s">
        <v>224</v>
      </c>
      <c r="H52" s="18">
        <v>0.16</v>
      </c>
      <c r="I52" s="18"/>
      <c r="J52" s="17" t="s">
        <v>22</v>
      </c>
      <c r="K52" s="18">
        <v>19</v>
      </c>
      <c r="L52" s="18">
        <v>24</v>
      </c>
      <c r="M52">
        <f>2/3*0.16</f>
        <v>0.10666666666666666</v>
      </c>
      <c r="N52">
        <v>6.5</v>
      </c>
      <c r="O52">
        <v>1.3</v>
      </c>
      <c r="P52">
        <v>2.1</v>
      </c>
      <c r="Q52">
        <v>2.2000000000000002</v>
      </c>
      <c r="AB52" t="s">
        <v>62</v>
      </c>
      <c r="AC52" t="s">
        <v>59</v>
      </c>
      <c r="AD52">
        <v>0</v>
      </c>
      <c r="AE52">
        <v>0</v>
      </c>
      <c r="AF52">
        <v>0</v>
      </c>
      <c r="AG52">
        <v>0</v>
      </c>
      <c r="AI52" t="s">
        <v>17</v>
      </c>
      <c r="AJ52" t="s">
        <v>18</v>
      </c>
      <c r="AK52" t="s">
        <v>17</v>
      </c>
      <c r="AL52">
        <v>1</v>
      </c>
      <c r="AM52">
        <v>1</v>
      </c>
      <c r="AN52">
        <v>1</v>
      </c>
      <c r="AO52">
        <v>1</v>
      </c>
      <c r="AP52">
        <v>0</v>
      </c>
      <c r="AQ52">
        <v>1</v>
      </c>
      <c r="AR52">
        <v>0</v>
      </c>
      <c r="AS52">
        <v>0</v>
      </c>
    </row>
    <row r="53" spans="1:46" x14ac:dyDescent="0.55000000000000004">
      <c r="A53" s="9" t="s">
        <v>25</v>
      </c>
      <c r="B53" s="9"/>
      <c r="C53" s="9" t="s">
        <v>60</v>
      </c>
      <c r="D53" s="9">
        <v>2012</v>
      </c>
      <c r="E53" s="9" t="s">
        <v>244</v>
      </c>
      <c r="F53" s="9" t="s">
        <v>2</v>
      </c>
      <c r="G53" s="18" t="s">
        <v>224</v>
      </c>
      <c r="H53" s="18">
        <v>0.04</v>
      </c>
      <c r="I53" s="18"/>
      <c r="J53" s="17" t="s">
        <v>22</v>
      </c>
      <c r="K53" s="18">
        <v>19</v>
      </c>
      <c r="L53" s="18">
        <v>24</v>
      </c>
      <c r="M53">
        <f>2/3*0.04</f>
        <v>2.6666666666666665E-2</v>
      </c>
      <c r="N53">
        <v>2709</v>
      </c>
      <c r="O53">
        <v>5.0999999999999996</v>
      </c>
      <c r="P53">
        <v>264</v>
      </c>
      <c r="Q53">
        <v>812</v>
      </c>
      <c r="AB53" t="s">
        <v>46</v>
      </c>
      <c r="AC53" t="s">
        <v>59</v>
      </c>
      <c r="AD53">
        <v>0</v>
      </c>
      <c r="AE53">
        <v>0</v>
      </c>
      <c r="AF53">
        <v>0</v>
      </c>
      <c r="AG53">
        <v>0</v>
      </c>
      <c r="AI53" t="s">
        <v>17</v>
      </c>
      <c r="AJ53" t="s">
        <v>18</v>
      </c>
      <c r="AK53" t="s">
        <v>17</v>
      </c>
      <c r="AL53">
        <v>1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0</v>
      </c>
      <c r="AS53">
        <v>0</v>
      </c>
    </row>
    <row r="54" spans="1:46" x14ac:dyDescent="0.55000000000000004">
      <c r="A54" s="9" t="s">
        <v>25</v>
      </c>
      <c r="B54" s="9"/>
      <c r="C54" s="9" t="s">
        <v>60</v>
      </c>
      <c r="D54" s="9">
        <v>2012</v>
      </c>
      <c r="E54" s="9" t="s">
        <v>244</v>
      </c>
      <c r="F54" s="9" t="s">
        <v>2</v>
      </c>
      <c r="G54" s="18" t="s">
        <v>224</v>
      </c>
      <c r="H54" s="18">
        <v>0.04</v>
      </c>
      <c r="I54" s="18"/>
      <c r="J54" s="17" t="s">
        <v>22</v>
      </c>
      <c r="K54" s="18">
        <v>19</v>
      </c>
      <c r="L54" s="18">
        <v>24</v>
      </c>
      <c r="M54">
        <f>2/3*0.04</f>
        <v>2.6666666666666665E-2</v>
      </c>
      <c r="N54">
        <v>4.5999999999999996</v>
      </c>
      <c r="O54">
        <v>1.4</v>
      </c>
      <c r="P54">
        <v>2.1</v>
      </c>
      <c r="Q54">
        <v>2.2999999999999998</v>
      </c>
      <c r="AB54" t="s">
        <v>62</v>
      </c>
      <c r="AC54" t="s">
        <v>59</v>
      </c>
      <c r="AD54">
        <v>0</v>
      </c>
      <c r="AE54">
        <v>0</v>
      </c>
      <c r="AF54">
        <v>0</v>
      </c>
      <c r="AG54">
        <v>0</v>
      </c>
      <c r="AI54" t="s">
        <v>17</v>
      </c>
      <c r="AJ54" t="s">
        <v>18</v>
      </c>
      <c r="AK54" t="s">
        <v>17</v>
      </c>
      <c r="AL54">
        <v>1</v>
      </c>
      <c r="AM54">
        <v>1</v>
      </c>
      <c r="AN54">
        <v>1</v>
      </c>
      <c r="AO54">
        <v>1</v>
      </c>
      <c r="AP54">
        <v>0</v>
      </c>
      <c r="AQ54">
        <v>1</v>
      </c>
      <c r="AR54">
        <v>0</v>
      </c>
      <c r="AS54">
        <v>0</v>
      </c>
    </row>
    <row r="55" spans="1:46" x14ac:dyDescent="0.55000000000000004">
      <c r="A55" s="9" t="s">
        <v>109</v>
      </c>
      <c r="B55" s="9">
        <v>169</v>
      </c>
      <c r="C55" s="9" t="s">
        <v>138</v>
      </c>
      <c r="D55" s="9">
        <v>2011</v>
      </c>
      <c r="E55" s="9" t="s">
        <v>145</v>
      </c>
      <c r="F55" s="9" t="s">
        <v>1</v>
      </c>
      <c r="G55" s="18" t="s">
        <v>222</v>
      </c>
      <c r="H55" s="18"/>
      <c r="I55" s="18">
        <v>0.98</v>
      </c>
      <c r="J55" s="17" t="s">
        <v>94</v>
      </c>
      <c r="K55" s="18">
        <v>19</v>
      </c>
      <c r="L55" s="18">
        <v>20</v>
      </c>
      <c r="M55">
        <f>2/3*0.98</f>
        <v>0.65333333333333332</v>
      </c>
      <c r="N55">
        <v>6000</v>
      </c>
      <c r="O55">
        <v>290</v>
      </c>
      <c r="P55">
        <v>550</v>
      </c>
      <c r="Z55" t="s">
        <v>144</v>
      </c>
      <c r="AB55" t="s">
        <v>143</v>
      </c>
      <c r="AC55" t="s">
        <v>137</v>
      </c>
      <c r="AD55">
        <v>0</v>
      </c>
      <c r="AE55">
        <v>0</v>
      </c>
      <c r="AF55">
        <v>0</v>
      </c>
      <c r="AG55">
        <v>0</v>
      </c>
      <c r="AH55" t="s">
        <v>17</v>
      </c>
      <c r="AI55" t="s">
        <v>18</v>
      </c>
      <c r="AJ55" t="s">
        <v>18</v>
      </c>
      <c r="AK55" t="s">
        <v>17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</row>
    <row r="56" spans="1:46" x14ac:dyDescent="0.55000000000000004">
      <c r="A56" s="9" t="s">
        <v>109</v>
      </c>
      <c r="B56" s="9">
        <v>169</v>
      </c>
      <c r="C56" s="9" t="s">
        <v>138</v>
      </c>
      <c r="D56" s="9">
        <v>2011</v>
      </c>
      <c r="E56" s="9" t="s">
        <v>145</v>
      </c>
      <c r="F56" s="9" t="s">
        <v>2</v>
      </c>
      <c r="G56" s="18" t="s">
        <v>222</v>
      </c>
      <c r="H56" s="18"/>
      <c r="I56" s="18"/>
      <c r="J56" s="17" t="s">
        <v>94</v>
      </c>
      <c r="K56" s="18">
        <v>19</v>
      </c>
      <c r="L56" s="18">
        <v>20</v>
      </c>
      <c r="M56">
        <v>20</v>
      </c>
      <c r="N56">
        <v>1000</v>
      </c>
      <c r="O56">
        <v>230</v>
      </c>
      <c r="P56">
        <v>370</v>
      </c>
      <c r="Z56" t="s">
        <v>144</v>
      </c>
      <c r="AB56" t="s">
        <v>143</v>
      </c>
      <c r="AC56" t="s">
        <v>137</v>
      </c>
      <c r="AD56">
        <v>0</v>
      </c>
      <c r="AE56">
        <v>0</v>
      </c>
      <c r="AF56">
        <v>0</v>
      </c>
      <c r="AG56">
        <v>0</v>
      </c>
      <c r="AH56" t="s">
        <v>17</v>
      </c>
      <c r="AI56" t="s">
        <v>18</v>
      </c>
      <c r="AJ56" t="s">
        <v>18</v>
      </c>
      <c r="AK56" t="s">
        <v>17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</row>
    <row r="57" spans="1:46" x14ac:dyDescent="0.55000000000000004">
      <c r="A57" s="9" t="s">
        <v>109</v>
      </c>
      <c r="B57" s="9">
        <v>169</v>
      </c>
      <c r="C57" s="9" t="s">
        <v>138</v>
      </c>
      <c r="D57" s="9">
        <v>2011</v>
      </c>
      <c r="E57" s="9" t="s">
        <v>148</v>
      </c>
      <c r="F57" s="9" t="s">
        <v>2</v>
      </c>
      <c r="G57" s="18" t="s">
        <v>222</v>
      </c>
      <c r="H57" s="18"/>
      <c r="I57" s="18"/>
      <c r="J57" s="17" t="s">
        <v>94</v>
      </c>
      <c r="K57" s="18">
        <v>18</v>
      </c>
      <c r="L57" s="18">
        <v>20</v>
      </c>
      <c r="M57">
        <v>20</v>
      </c>
      <c r="N57">
        <v>1500</v>
      </c>
      <c r="O57">
        <v>97</v>
      </c>
      <c r="P57">
        <v>260</v>
      </c>
      <c r="Z57" t="s">
        <v>144</v>
      </c>
      <c r="AB57" t="s">
        <v>143</v>
      </c>
      <c r="AC57" t="s">
        <v>137</v>
      </c>
      <c r="AD57">
        <v>0</v>
      </c>
      <c r="AE57">
        <v>0</v>
      </c>
      <c r="AF57">
        <v>0</v>
      </c>
      <c r="AG57">
        <v>0</v>
      </c>
      <c r="AH57" t="s">
        <v>17</v>
      </c>
      <c r="AI57" t="s">
        <v>18</v>
      </c>
      <c r="AJ57" t="s">
        <v>18</v>
      </c>
      <c r="AK57" t="s">
        <v>17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</row>
    <row r="58" spans="1:46" x14ac:dyDescent="0.55000000000000004">
      <c r="A58" s="9" t="s">
        <v>109</v>
      </c>
      <c r="B58" s="9">
        <v>169</v>
      </c>
      <c r="C58" s="9" t="s">
        <v>138</v>
      </c>
      <c r="D58" s="9">
        <v>2011</v>
      </c>
      <c r="E58" s="9" t="s">
        <v>148</v>
      </c>
      <c r="F58" s="9" t="s">
        <v>1</v>
      </c>
      <c r="G58" s="18" t="s">
        <v>222</v>
      </c>
      <c r="H58" s="18"/>
      <c r="I58" s="18">
        <v>0.98</v>
      </c>
      <c r="J58" s="17" t="s">
        <v>94</v>
      </c>
      <c r="K58" s="18">
        <v>18</v>
      </c>
      <c r="L58" s="18">
        <v>20</v>
      </c>
      <c r="M58">
        <f>0.98*2/3</f>
        <v>0.65333333333333332</v>
      </c>
      <c r="N58">
        <v>370</v>
      </c>
      <c r="O58">
        <v>65</v>
      </c>
      <c r="P58">
        <v>110</v>
      </c>
      <c r="Z58" t="s">
        <v>144</v>
      </c>
      <c r="AB58" t="s">
        <v>143</v>
      </c>
      <c r="AC58" t="s">
        <v>137</v>
      </c>
      <c r="AD58">
        <v>0</v>
      </c>
      <c r="AE58">
        <v>0</v>
      </c>
      <c r="AF58">
        <v>0</v>
      </c>
      <c r="AG58">
        <v>0</v>
      </c>
      <c r="AH58" t="s">
        <v>17</v>
      </c>
      <c r="AI58" t="s">
        <v>18</v>
      </c>
      <c r="AJ58" t="s">
        <v>18</v>
      </c>
      <c r="AK58" t="s">
        <v>17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0</v>
      </c>
    </row>
    <row r="59" spans="1:46" x14ac:dyDescent="0.55000000000000004">
      <c r="A59" s="9" t="s">
        <v>109</v>
      </c>
      <c r="B59" s="9">
        <v>211</v>
      </c>
      <c r="C59" s="9" t="s">
        <v>133</v>
      </c>
      <c r="D59" s="9">
        <v>2016</v>
      </c>
      <c r="E59" s="9" t="s">
        <v>107</v>
      </c>
      <c r="F59" s="9" t="s">
        <v>2</v>
      </c>
      <c r="G59" s="18" t="s">
        <v>222</v>
      </c>
      <c r="H59" s="18">
        <v>0.52</v>
      </c>
      <c r="I59" s="18">
        <v>0.2</v>
      </c>
      <c r="J59" s="17" t="s">
        <v>94</v>
      </c>
      <c r="K59" s="18">
        <v>16</v>
      </c>
      <c r="L59" s="18">
        <v>20</v>
      </c>
      <c r="M59">
        <v>5.7</v>
      </c>
      <c r="N59">
        <v>239</v>
      </c>
      <c r="O59">
        <v>14.1</v>
      </c>
      <c r="P59">
        <v>42.4</v>
      </c>
      <c r="Z59" t="s">
        <v>132</v>
      </c>
      <c r="AA59" t="s">
        <v>131</v>
      </c>
      <c r="AB59" t="s">
        <v>91</v>
      </c>
      <c r="AC59" t="s">
        <v>38</v>
      </c>
      <c r="AD59">
        <v>0</v>
      </c>
      <c r="AE59">
        <v>0</v>
      </c>
      <c r="AF59">
        <v>0</v>
      </c>
      <c r="AG59">
        <v>0</v>
      </c>
      <c r="AH59" t="s">
        <v>17</v>
      </c>
      <c r="AI59" t="s">
        <v>18</v>
      </c>
      <c r="AJ59" t="s">
        <v>130</v>
      </c>
      <c r="AK59" t="s">
        <v>130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0</v>
      </c>
    </row>
    <row r="60" spans="1:46" x14ac:dyDescent="0.55000000000000004">
      <c r="A60" s="9" t="s">
        <v>109</v>
      </c>
      <c r="B60" s="9">
        <v>211</v>
      </c>
      <c r="C60" s="9" t="s">
        <v>133</v>
      </c>
      <c r="D60" s="9">
        <v>2016</v>
      </c>
      <c r="E60" s="9" t="s">
        <v>107</v>
      </c>
      <c r="F60" s="9" t="s">
        <v>2</v>
      </c>
      <c r="G60" s="18" t="s">
        <v>222</v>
      </c>
      <c r="H60" s="18">
        <v>0.52</v>
      </c>
      <c r="I60" s="18">
        <v>0.2</v>
      </c>
      <c r="J60" s="17" t="s">
        <v>94</v>
      </c>
      <c r="K60" s="18">
        <v>16</v>
      </c>
      <c r="L60" s="18">
        <v>20</v>
      </c>
      <c r="M60">
        <v>3.3</v>
      </c>
      <c r="N60">
        <v>31.8</v>
      </c>
      <c r="O60">
        <v>9.1</v>
      </c>
      <c r="P60">
        <v>10.8</v>
      </c>
      <c r="Z60" t="s">
        <v>134</v>
      </c>
      <c r="AB60" t="s">
        <v>128</v>
      </c>
      <c r="AC60" t="s">
        <v>38</v>
      </c>
      <c r="AD60">
        <v>0</v>
      </c>
      <c r="AE60">
        <v>0</v>
      </c>
      <c r="AF60">
        <v>0</v>
      </c>
      <c r="AG60">
        <v>0</v>
      </c>
      <c r="AH60" t="s">
        <v>17</v>
      </c>
      <c r="AI60" t="s">
        <v>18</v>
      </c>
      <c r="AJ60" t="s">
        <v>130</v>
      </c>
      <c r="AK60" t="s">
        <v>130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0</v>
      </c>
    </row>
    <row r="61" spans="1:46" x14ac:dyDescent="0.55000000000000004">
      <c r="A61" s="9" t="s">
        <v>109</v>
      </c>
      <c r="B61" s="9">
        <v>211</v>
      </c>
      <c r="C61" s="9" t="s">
        <v>133</v>
      </c>
      <c r="D61" s="9">
        <v>2016</v>
      </c>
      <c r="E61" s="9" t="s">
        <v>107</v>
      </c>
      <c r="F61" s="9" t="s">
        <v>1</v>
      </c>
      <c r="G61" s="18" t="s">
        <v>222</v>
      </c>
      <c r="H61" s="19">
        <v>1.1299999999999999</v>
      </c>
      <c r="I61" s="18">
        <v>0.39</v>
      </c>
      <c r="J61" s="17" t="s">
        <v>94</v>
      </c>
      <c r="K61" s="18">
        <v>13</v>
      </c>
      <c r="L61" s="18">
        <v>20</v>
      </c>
      <c r="M61">
        <f>1.13*2/3</f>
        <v>0.7533333333333333</v>
      </c>
      <c r="N61">
        <v>318</v>
      </c>
      <c r="O61">
        <v>9</v>
      </c>
      <c r="P61">
        <v>38.6</v>
      </c>
      <c r="Z61" t="s">
        <v>132</v>
      </c>
      <c r="AA61" t="s">
        <v>131</v>
      </c>
      <c r="AB61" t="s">
        <v>91</v>
      </c>
      <c r="AC61" t="s">
        <v>38</v>
      </c>
      <c r="AD61">
        <v>0</v>
      </c>
      <c r="AE61">
        <v>0</v>
      </c>
      <c r="AF61">
        <v>0</v>
      </c>
      <c r="AG61">
        <v>0</v>
      </c>
      <c r="AH61" t="s">
        <v>17</v>
      </c>
      <c r="AI61" t="s">
        <v>18</v>
      </c>
      <c r="AJ61" t="s">
        <v>130</v>
      </c>
      <c r="AK61" t="s">
        <v>130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0</v>
      </c>
    </row>
    <row r="62" spans="1:46" x14ac:dyDescent="0.55000000000000004">
      <c r="A62" s="9" t="s">
        <v>109</v>
      </c>
      <c r="B62" s="9">
        <v>211</v>
      </c>
      <c r="C62" s="9" t="s">
        <v>133</v>
      </c>
      <c r="D62" s="9">
        <v>2016</v>
      </c>
      <c r="E62" s="9" t="s">
        <v>107</v>
      </c>
      <c r="F62" s="9" t="s">
        <v>1</v>
      </c>
      <c r="G62" s="18" t="s">
        <v>222</v>
      </c>
      <c r="H62" s="19">
        <v>1.1299999999999999</v>
      </c>
      <c r="I62" s="18">
        <v>0.39</v>
      </c>
      <c r="J62" s="17" t="s">
        <v>94</v>
      </c>
      <c r="K62" s="18">
        <v>13</v>
      </c>
      <c r="L62" s="18">
        <v>20</v>
      </c>
      <c r="M62">
        <v>2.1</v>
      </c>
      <c r="N62">
        <v>92.7</v>
      </c>
      <c r="O62">
        <v>8.1999999999999993</v>
      </c>
      <c r="P62">
        <v>17.7</v>
      </c>
      <c r="Z62" t="s">
        <v>134</v>
      </c>
      <c r="AB62" t="s">
        <v>128</v>
      </c>
      <c r="AC62" t="s">
        <v>38</v>
      </c>
      <c r="AD62">
        <v>0</v>
      </c>
      <c r="AE62">
        <v>0</v>
      </c>
      <c r="AF62">
        <v>0</v>
      </c>
      <c r="AG62">
        <v>0</v>
      </c>
      <c r="AH62" t="s">
        <v>17</v>
      </c>
      <c r="AI62" t="s">
        <v>18</v>
      </c>
      <c r="AJ62" t="s">
        <v>130</v>
      </c>
      <c r="AK62" t="s">
        <v>130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0</v>
      </c>
    </row>
    <row r="63" spans="1:46" x14ac:dyDescent="0.55000000000000004">
      <c r="A63" s="9" t="s">
        <v>109</v>
      </c>
      <c r="B63" s="9">
        <v>169</v>
      </c>
      <c r="C63" s="9" t="s">
        <v>138</v>
      </c>
      <c r="D63" s="9">
        <v>2011</v>
      </c>
      <c r="E63" s="9" t="s">
        <v>107</v>
      </c>
      <c r="F63" s="9" t="s">
        <v>2</v>
      </c>
      <c r="G63" s="18" t="s">
        <v>222</v>
      </c>
      <c r="H63" s="18"/>
      <c r="I63" s="18"/>
      <c r="J63" s="17" t="s">
        <v>94</v>
      </c>
      <c r="K63" s="20">
        <v>13</v>
      </c>
      <c r="L63" s="18">
        <v>19</v>
      </c>
      <c r="M63">
        <v>42</v>
      </c>
      <c r="N63">
        <v>1300</v>
      </c>
      <c r="O63">
        <v>140</v>
      </c>
      <c r="P63">
        <v>290</v>
      </c>
      <c r="Z63" t="s">
        <v>134</v>
      </c>
      <c r="AB63" t="s">
        <v>128</v>
      </c>
      <c r="AC63" t="s">
        <v>137</v>
      </c>
      <c r="AD63">
        <v>0</v>
      </c>
      <c r="AE63">
        <v>0</v>
      </c>
      <c r="AF63">
        <v>0</v>
      </c>
      <c r="AG63">
        <v>0</v>
      </c>
      <c r="AH63" t="s">
        <v>17</v>
      </c>
      <c r="AI63" t="s">
        <v>18</v>
      </c>
      <c r="AJ63" t="s">
        <v>18</v>
      </c>
      <c r="AK63" t="s">
        <v>17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0</v>
      </c>
    </row>
    <row r="64" spans="1:46" x14ac:dyDescent="0.55000000000000004">
      <c r="A64" s="9" t="s">
        <v>109</v>
      </c>
      <c r="B64" s="9">
        <v>169</v>
      </c>
      <c r="C64" s="9" t="s">
        <v>138</v>
      </c>
      <c r="D64" s="9">
        <v>2011</v>
      </c>
      <c r="E64" s="9" t="s">
        <v>107</v>
      </c>
      <c r="F64" s="9" t="s">
        <v>1</v>
      </c>
      <c r="G64" s="18" t="s">
        <v>222</v>
      </c>
      <c r="H64" s="18"/>
      <c r="I64" s="18">
        <v>0.98</v>
      </c>
      <c r="J64" s="17" t="s">
        <v>94</v>
      </c>
      <c r="K64" s="18">
        <v>13</v>
      </c>
      <c r="L64" s="18">
        <v>19</v>
      </c>
      <c r="M64">
        <f>2/3*0.98</f>
        <v>0.65333333333333332</v>
      </c>
      <c r="N64">
        <v>4000</v>
      </c>
      <c r="O64">
        <v>69</v>
      </c>
      <c r="P64">
        <v>270</v>
      </c>
      <c r="Z64" t="s">
        <v>134</v>
      </c>
      <c r="AB64" t="s">
        <v>128</v>
      </c>
      <c r="AC64" t="s">
        <v>137</v>
      </c>
      <c r="AD64">
        <v>0</v>
      </c>
      <c r="AE64">
        <v>0</v>
      </c>
      <c r="AF64">
        <v>0</v>
      </c>
      <c r="AG64">
        <v>0</v>
      </c>
      <c r="AH64" t="s">
        <v>17</v>
      </c>
      <c r="AI64" t="s">
        <v>18</v>
      </c>
      <c r="AJ64" t="s">
        <v>18</v>
      </c>
      <c r="AK64" t="s">
        <v>17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0</v>
      </c>
    </row>
    <row r="65" spans="1:46" ht="18.75" hidden="1" customHeight="1" x14ac:dyDescent="0.55000000000000004">
      <c r="A65" s="9" t="s">
        <v>25</v>
      </c>
      <c r="B65" s="9"/>
      <c r="C65" s="9" t="s">
        <v>68</v>
      </c>
      <c r="D65" s="9">
        <v>2011</v>
      </c>
      <c r="E65" s="9" t="s">
        <v>67</v>
      </c>
      <c r="F65" s="9" t="s">
        <v>2</v>
      </c>
      <c r="G65" s="18" t="s">
        <v>227</v>
      </c>
      <c r="H65" s="18">
        <v>10</v>
      </c>
      <c r="I65" s="18"/>
      <c r="J65" s="17" t="s">
        <v>22</v>
      </c>
      <c r="K65" s="18">
        <v>11</v>
      </c>
      <c r="L65" s="18">
        <v>19</v>
      </c>
      <c r="M65">
        <v>6.6666666666666599</v>
      </c>
      <c r="N65">
        <v>150.6</v>
      </c>
      <c r="O65">
        <v>6.66699999999999</v>
      </c>
      <c r="P65">
        <v>14.91</v>
      </c>
      <c r="Q65">
        <v>32.92</v>
      </c>
      <c r="Z65" t="s">
        <v>66</v>
      </c>
      <c r="AA65" t="s">
        <v>65</v>
      </c>
      <c r="AB65" t="s">
        <v>20</v>
      </c>
      <c r="AC65" t="s">
        <v>64</v>
      </c>
      <c r="AD65">
        <v>0</v>
      </c>
      <c r="AE65">
        <v>0</v>
      </c>
      <c r="AF65">
        <v>0</v>
      </c>
      <c r="AG65">
        <v>0</v>
      </c>
      <c r="AI65" t="s">
        <v>18</v>
      </c>
      <c r="AJ65" t="s">
        <v>17</v>
      </c>
      <c r="AK65" t="s">
        <v>17</v>
      </c>
      <c r="AL65">
        <v>1</v>
      </c>
      <c r="AM65">
        <v>0</v>
      </c>
      <c r="AN65">
        <v>1</v>
      </c>
      <c r="AO65">
        <v>1</v>
      </c>
      <c r="AP65">
        <v>0</v>
      </c>
      <c r="AQ65">
        <v>1</v>
      </c>
      <c r="AR65">
        <v>0</v>
      </c>
      <c r="AS65">
        <v>1</v>
      </c>
      <c r="AT65" t="s">
        <v>69</v>
      </c>
    </row>
    <row r="66" spans="1:46" hidden="1" x14ac:dyDescent="0.55000000000000004">
      <c r="A66" s="9" t="s">
        <v>25</v>
      </c>
      <c r="B66" s="9"/>
      <c r="C66" s="9" t="s">
        <v>68</v>
      </c>
      <c r="D66" s="9">
        <v>2011</v>
      </c>
      <c r="E66" s="9" t="s">
        <v>67</v>
      </c>
      <c r="F66" s="9" t="s">
        <v>1</v>
      </c>
      <c r="G66" s="18" t="s">
        <v>227</v>
      </c>
      <c r="H66" s="18">
        <v>10</v>
      </c>
      <c r="I66" s="18"/>
      <c r="J66" s="17" t="s">
        <v>22</v>
      </c>
      <c r="K66" s="18">
        <v>11</v>
      </c>
      <c r="L66" s="18">
        <v>19</v>
      </c>
      <c r="M66">
        <v>6.6666666666666599</v>
      </c>
      <c r="N66">
        <v>6410</v>
      </c>
      <c r="O66">
        <v>6.66699999999999</v>
      </c>
      <c r="P66">
        <v>490.7</v>
      </c>
      <c r="Q66">
        <v>1512</v>
      </c>
      <c r="Z66" t="s">
        <v>66</v>
      </c>
      <c r="AA66" t="s">
        <v>65</v>
      </c>
      <c r="AB66" t="s">
        <v>20</v>
      </c>
      <c r="AC66" t="s">
        <v>64</v>
      </c>
      <c r="AD66">
        <v>0</v>
      </c>
      <c r="AE66">
        <v>0</v>
      </c>
      <c r="AF66">
        <v>0</v>
      </c>
      <c r="AG66">
        <v>0</v>
      </c>
      <c r="AI66" t="s">
        <v>18</v>
      </c>
      <c r="AJ66" t="s">
        <v>17</v>
      </c>
      <c r="AK66" t="s">
        <v>17</v>
      </c>
      <c r="AL66">
        <v>1</v>
      </c>
      <c r="AM66">
        <v>0</v>
      </c>
      <c r="AN66">
        <v>1</v>
      </c>
      <c r="AO66">
        <v>1</v>
      </c>
      <c r="AP66">
        <v>0</v>
      </c>
      <c r="AQ66">
        <v>1</v>
      </c>
      <c r="AR66">
        <v>0</v>
      </c>
      <c r="AS66">
        <v>1</v>
      </c>
      <c r="AT66" t="s">
        <v>63</v>
      </c>
    </row>
    <row r="67" spans="1:46" x14ac:dyDescent="0.55000000000000004">
      <c r="A67" s="9" t="s">
        <v>25</v>
      </c>
      <c r="B67" s="9"/>
      <c r="C67" s="9" t="s">
        <v>49</v>
      </c>
      <c r="D67" s="9">
        <v>2015</v>
      </c>
      <c r="E67" s="9" t="s">
        <v>53</v>
      </c>
      <c r="F67" s="9" t="s">
        <v>1</v>
      </c>
      <c r="G67" s="18" t="s">
        <v>229</v>
      </c>
      <c r="H67" s="18">
        <v>2.7</v>
      </c>
      <c r="I67" s="18">
        <v>0.89</v>
      </c>
      <c r="J67" s="17" t="s">
        <v>22</v>
      </c>
      <c r="K67" s="18">
        <v>10</v>
      </c>
      <c r="L67" s="18">
        <v>19</v>
      </c>
      <c r="M67">
        <f>0.89*2/3</f>
        <v>0.59333333333333338</v>
      </c>
      <c r="N67">
        <v>7.4</v>
      </c>
      <c r="O67">
        <f>0.89*2/3</f>
        <v>0.59333333333333338</v>
      </c>
      <c r="P67">
        <v>5.4</v>
      </c>
      <c r="Z67" t="s">
        <v>52</v>
      </c>
      <c r="AB67" t="s">
        <v>51</v>
      </c>
      <c r="AC67" t="s">
        <v>50</v>
      </c>
      <c r="AD67">
        <v>0</v>
      </c>
      <c r="AE67">
        <v>0</v>
      </c>
      <c r="AF67">
        <v>0</v>
      </c>
      <c r="AG67">
        <v>0</v>
      </c>
      <c r="AI67" t="s">
        <v>17</v>
      </c>
      <c r="AJ67" t="s">
        <v>18</v>
      </c>
      <c r="AK67" t="s">
        <v>17</v>
      </c>
      <c r="AL67">
        <v>1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0</v>
      </c>
    </row>
    <row r="68" spans="1:46" x14ac:dyDescent="0.55000000000000004">
      <c r="A68" s="9" t="s">
        <v>25</v>
      </c>
      <c r="B68" s="9"/>
      <c r="C68" s="9" t="s">
        <v>49</v>
      </c>
      <c r="D68" s="9">
        <v>2015</v>
      </c>
      <c r="E68" s="9" t="s">
        <v>53</v>
      </c>
      <c r="F68" s="9" t="s">
        <v>2</v>
      </c>
      <c r="G68" s="18" t="s">
        <v>229</v>
      </c>
      <c r="H68" s="18">
        <v>1.2</v>
      </c>
      <c r="I68" s="18">
        <v>0.41</v>
      </c>
      <c r="J68" s="17" t="s">
        <v>22</v>
      </c>
      <c r="K68" s="18">
        <v>10</v>
      </c>
      <c r="L68" s="18">
        <v>19</v>
      </c>
      <c r="M68">
        <f>0.41*2/3</f>
        <v>0.27333333333333332</v>
      </c>
      <c r="N68">
        <v>11</v>
      </c>
      <c r="O68">
        <f>0.41*2/3</f>
        <v>0.27333333333333332</v>
      </c>
      <c r="P68">
        <v>5.2</v>
      </c>
      <c r="Z68" t="s">
        <v>52</v>
      </c>
      <c r="AB68" t="s">
        <v>51</v>
      </c>
      <c r="AC68" t="s">
        <v>50</v>
      </c>
      <c r="AD68">
        <v>0</v>
      </c>
      <c r="AE68">
        <v>0</v>
      </c>
      <c r="AF68">
        <v>0</v>
      </c>
      <c r="AG68">
        <v>0</v>
      </c>
      <c r="AI68" t="s">
        <v>17</v>
      </c>
      <c r="AJ68" t="s">
        <v>18</v>
      </c>
      <c r="AK68" t="s">
        <v>17</v>
      </c>
      <c r="AL68">
        <v>1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0</v>
      </c>
    </row>
    <row r="69" spans="1:46" x14ac:dyDescent="0.55000000000000004">
      <c r="A69" s="9" t="s">
        <v>109</v>
      </c>
      <c r="B69" s="9">
        <v>633</v>
      </c>
      <c r="C69" s="9" t="s">
        <v>119</v>
      </c>
      <c r="D69" s="9">
        <v>2015</v>
      </c>
      <c r="E69" s="9" t="s">
        <v>107</v>
      </c>
      <c r="F69" s="9" t="s">
        <v>1</v>
      </c>
      <c r="G69" s="18" t="s">
        <v>220</v>
      </c>
      <c r="H69" s="18">
        <v>1</v>
      </c>
      <c r="I69" s="18"/>
      <c r="J69" s="17" t="s">
        <v>94</v>
      </c>
      <c r="K69" s="18">
        <v>10</v>
      </c>
      <c r="L69" s="18">
        <v>18</v>
      </c>
      <c r="M69">
        <f>2/3</f>
        <v>0.66666666666666663</v>
      </c>
      <c r="N69">
        <v>9.1199999999999992</v>
      </c>
      <c r="O69">
        <v>2.44</v>
      </c>
      <c r="P69">
        <v>3.3</v>
      </c>
      <c r="Z69" t="s">
        <v>118</v>
      </c>
      <c r="AB69" t="s">
        <v>117</v>
      </c>
      <c r="AC69" t="s">
        <v>38</v>
      </c>
      <c r="AD69">
        <v>0</v>
      </c>
      <c r="AE69">
        <v>0</v>
      </c>
      <c r="AF69">
        <v>0</v>
      </c>
      <c r="AG69">
        <v>0</v>
      </c>
      <c r="AH69" t="s">
        <v>17</v>
      </c>
      <c r="AI69" t="s">
        <v>18</v>
      </c>
      <c r="AJ69" t="s">
        <v>18</v>
      </c>
      <c r="AK69" t="s">
        <v>17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</row>
    <row r="70" spans="1:46" x14ac:dyDescent="0.55000000000000004">
      <c r="A70" s="9" t="s">
        <v>109</v>
      </c>
      <c r="B70" s="9">
        <v>633</v>
      </c>
      <c r="C70" s="9" t="s">
        <v>119</v>
      </c>
      <c r="D70" s="9">
        <v>2015</v>
      </c>
      <c r="E70" s="9" t="s">
        <v>107</v>
      </c>
      <c r="F70" s="13" t="s">
        <v>2</v>
      </c>
      <c r="G70" s="18" t="s">
        <v>220</v>
      </c>
      <c r="H70" s="18">
        <v>0.5</v>
      </c>
      <c r="I70" s="18"/>
      <c r="J70" s="17" t="s">
        <v>94</v>
      </c>
      <c r="K70" s="18">
        <v>10</v>
      </c>
      <c r="L70" s="18">
        <v>18</v>
      </c>
      <c r="M70">
        <f>1/3</f>
        <v>0.33333333333333331</v>
      </c>
      <c r="N70">
        <v>3.38</v>
      </c>
      <c r="O70">
        <v>1.48</v>
      </c>
      <c r="P70">
        <v>1.43</v>
      </c>
      <c r="Z70" t="s">
        <v>118</v>
      </c>
      <c r="AB70" t="s">
        <v>117</v>
      </c>
      <c r="AC70" t="s">
        <v>38</v>
      </c>
      <c r="AD70">
        <v>0</v>
      </c>
      <c r="AE70">
        <v>0</v>
      </c>
      <c r="AF70">
        <v>0</v>
      </c>
      <c r="AG70">
        <v>0</v>
      </c>
      <c r="AH70" t="s">
        <v>17</v>
      </c>
      <c r="AI70" t="s">
        <v>18</v>
      </c>
      <c r="AJ70" t="s">
        <v>18</v>
      </c>
      <c r="AK70" t="s">
        <v>17</v>
      </c>
      <c r="AL70">
        <v>0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6" hidden="1" x14ac:dyDescent="0.55000000000000004">
      <c r="A71" s="9" t="s">
        <v>162</v>
      </c>
      <c r="B71" s="9">
        <v>534</v>
      </c>
      <c r="C71" s="9" t="s">
        <v>161</v>
      </c>
      <c r="D71" s="9">
        <v>2012</v>
      </c>
      <c r="E71" s="9" t="s">
        <v>160</v>
      </c>
      <c r="F71" s="9" t="s">
        <v>2</v>
      </c>
      <c r="G71" s="18" t="s">
        <v>225</v>
      </c>
      <c r="H71" s="18">
        <v>0.46</v>
      </c>
      <c r="I71" s="18"/>
      <c r="J71" s="17" t="s">
        <v>159</v>
      </c>
      <c r="K71" s="18">
        <v>10</v>
      </c>
      <c r="L71" s="18">
        <v>16</v>
      </c>
      <c r="P71">
        <v>2.2999999999999998</v>
      </c>
      <c r="Z71" t="s">
        <v>163</v>
      </c>
      <c r="AB71" t="s">
        <v>157</v>
      </c>
      <c r="AC71" t="s">
        <v>33</v>
      </c>
      <c r="AD71">
        <v>0</v>
      </c>
      <c r="AE71">
        <v>0</v>
      </c>
      <c r="AF71">
        <v>0</v>
      </c>
      <c r="AG71">
        <v>0</v>
      </c>
      <c r="AH71" t="s">
        <v>17</v>
      </c>
      <c r="AI71" t="s">
        <v>18</v>
      </c>
      <c r="AJ71" t="s">
        <v>18</v>
      </c>
      <c r="AK71" t="s">
        <v>17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6" hidden="1" x14ac:dyDescent="0.55000000000000004">
      <c r="A72" s="9" t="s">
        <v>162</v>
      </c>
      <c r="B72" s="9">
        <v>534</v>
      </c>
      <c r="C72" s="9" t="s">
        <v>161</v>
      </c>
      <c r="D72" s="9">
        <v>2012</v>
      </c>
      <c r="E72" s="9" t="s">
        <v>160</v>
      </c>
      <c r="F72" s="9" t="s">
        <v>1</v>
      </c>
      <c r="G72" s="18" t="s">
        <v>225</v>
      </c>
      <c r="H72" s="18">
        <v>1.52</v>
      </c>
      <c r="I72" s="18"/>
      <c r="J72" s="17" t="s">
        <v>159</v>
      </c>
      <c r="K72" s="18">
        <v>10</v>
      </c>
      <c r="L72" s="18">
        <v>16</v>
      </c>
      <c r="P72">
        <v>7.7</v>
      </c>
      <c r="Z72" t="s">
        <v>163</v>
      </c>
      <c r="AB72" t="s">
        <v>157</v>
      </c>
      <c r="AC72" t="s">
        <v>33</v>
      </c>
      <c r="AD72">
        <v>0</v>
      </c>
      <c r="AE72">
        <v>0</v>
      </c>
      <c r="AF72">
        <v>0</v>
      </c>
      <c r="AG72">
        <v>0</v>
      </c>
      <c r="AH72" t="s">
        <v>17</v>
      </c>
      <c r="AI72" t="s">
        <v>18</v>
      </c>
      <c r="AJ72" t="s">
        <v>18</v>
      </c>
      <c r="AK72" t="s">
        <v>17</v>
      </c>
      <c r="AL72">
        <v>0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6" x14ac:dyDescent="0.55000000000000004">
      <c r="A73" s="9" t="s">
        <v>109</v>
      </c>
      <c r="B73" s="9">
        <v>211</v>
      </c>
      <c r="C73" s="9" t="s">
        <v>133</v>
      </c>
      <c r="D73" s="9">
        <v>2016</v>
      </c>
      <c r="E73" s="9" t="s">
        <v>107</v>
      </c>
      <c r="F73" s="9" t="s">
        <v>2</v>
      </c>
      <c r="G73" s="18" t="s">
        <v>220</v>
      </c>
      <c r="H73" s="18">
        <v>0.52</v>
      </c>
      <c r="I73" s="18">
        <v>0.2</v>
      </c>
      <c r="J73" s="17" t="s">
        <v>94</v>
      </c>
      <c r="K73" s="18">
        <v>10</v>
      </c>
      <c r="L73" s="18">
        <v>16</v>
      </c>
      <c r="M73">
        <f>0.52*2/3</f>
        <v>0.34666666666666668</v>
      </c>
      <c r="N73">
        <v>118</v>
      </c>
      <c r="O73">
        <v>10.3</v>
      </c>
      <c r="P73">
        <v>20.7</v>
      </c>
      <c r="Z73" t="s">
        <v>135</v>
      </c>
      <c r="AB73" t="s">
        <v>117</v>
      </c>
      <c r="AC73" t="s">
        <v>38</v>
      </c>
      <c r="AD73">
        <v>0</v>
      </c>
      <c r="AE73">
        <v>0</v>
      </c>
      <c r="AF73">
        <v>0</v>
      </c>
      <c r="AG73">
        <v>0</v>
      </c>
      <c r="AH73" t="s">
        <v>17</v>
      </c>
      <c r="AI73" t="s">
        <v>18</v>
      </c>
      <c r="AJ73" t="s">
        <v>130</v>
      </c>
      <c r="AK73" t="s">
        <v>130</v>
      </c>
      <c r="AL73">
        <v>0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0</v>
      </c>
    </row>
    <row r="74" spans="1:46" x14ac:dyDescent="0.55000000000000004">
      <c r="A74" s="9" t="s">
        <v>109</v>
      </c>
      <c r="B74" s="9">
        <v>211</v>
      </c>
      <c r="C74" s="9" t="s">
        <v>133</v>
      </c>
      <c r="D74" s="9">
        <v>2016</v>
      </c>
      <c r="E74" s="9" t="s">
        <v>107</v>
      </c>
      <c r="F74" s="9" t="s">
        <v>1</v>
      </c>
      <c r="G74" s="18" t="s">
        <v>220</v>
      </c>
      <c r="H74" s="19">
        <v>1.1299999999999999</v>
      </c>
      <c r="I74" s="18">
        <v>0.39</v>
      </c>
      <c r="J74" s="17" t="s">
        <v>94</v>
      </c>
      <c r="K74" s="18">
        <v>10</v>
      </c>
      <c r="L74" s="18">
        <v>16</v>
      </c>
      <c r="M74">
        <f>1.13*2/3</f>
        <v>0.7533333333333333</v>
      </c>
      <c r="N74">
        <v>26.7</v>
      </c>
      <c r="O74">
        <v>2</v>
      </c>
      <c r="P74">
        <v>8.9</v>
      </c>
      <c r="Z74" t="s">
        <v>135</v>
      </c>
      <c r="AB74" t="s">
        <v>117</v>
      </c>
      <c r="AC74" t="s">
        <v>38</v>
      </c>
      <c r="AD74">
        <v>0</v>
      </c>
      <c r="AE74">
        <v>0</v>
      </c>
      <c r="AF74">
        <v>0</v>
      </c>
      <c r="AG74">
        <v>0</v>
      </c>
      <c r="AH74" t="s">
        <v>17</v>
      </c>
      <c r="AI74" t="s">
        <v>18</v>
      </c>
      <c r="AJ74" t="s">
        <v>130</v>
      </c>
      <c r="AK74" t="s">
        <v>130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0</v>
      </c>
      <c r="AT74" t="s">
        <v>136</v>
      </c>
    </row>
    <row r="75" spans="1:46" x14ac:dyDescent="0.55000000000000004">
      <c r="A75" s="9" t="s">
        <v>109</v>
      </c>
      <c r="B75" s="9">
        <v>143</v>
      </c>
      <c r="C75" s="9" t="s">
        <v>152</v>
      </c>
      <c r="D75" s="9">
        <v>2013</v>
      </c>
      <c r="E75" s="9" t="s">
        <v>151</v>
      </c>
      <c r="F75" s="9" t="s">
        <v>1</v>
      </c>
      <c r="G75" s="18" t="s">
        <v>228</v>
      </c>
      <c r="H75" s="18">
        <v>5</v>
      </c>
      <c r="I75" s="18"/>
      <c r="J75" s="17" t="s">
        <v>94</v>
      </c>
      <c r="K75" s="18">
        <v>10</v>
      </c>
      <c r="L75" s="18">
        <v>13</v>
      </c>
      <c r="M75">
        <f>5*2/3</f>
        <v>3.3333333333333335</v>
      </c>
      <c r="N75">
        <v>58.4</v>
      </c>
      <c r="R75">
        <v>11.4</v>
      </c>
      <c r="S75">
        <v>3.2</v>
      </c>
      <c r="Z75" t="s">
        <v>150</v>
      </c>
      <c r="AA75" t="s">
        <v>149</v>
      </c>
      <c r="AB75" t="s">
        <v>91</v>
      </c>
      <c r="AC75" t="s">
        <v>123</v>
      </c>
      <c r="AD75">
        <v>0</v>
      </c>
      <c r="AE75">
        <v>0</v>
      </c>
      <c r="AF75">
        <v>0</v>
      </c>
      <c r="AG75">
        <v>0</v>
      </c>
      <c r="AH75" t="s">
        <v>17</v>
      </c>
      <c r="AI75" t="s">
        <v>18</v>
      </c>
      <c r="AJ75" t="s">
        <v>18</v>
      </c>
      <c r="AK75" t="s">
        <v>17</v>
      </c>
      <c r="AL75">
        <v>1</v>
      </c>
      <c r="AM75">
        <v>1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6" x14ac:dyDescent="0.55000000000000004">
      <c r="A76" s="9" t="s">
        <v>109</v>
      </c>
      <c r="B76" s="9">
        <v>143</v>
      </c>
      <c r="C76" s="9" t="s">
        <v>152</v>
      </c>
      <c r="D76" s="9">
        <v>2013</v>
      </c>
      <c r="E76" s="9" t="s">
        <v>151</v>
      </c>
      <c r="F76" s="9" t="s">
        <v>2</v>
      </c>
      <c r="G76" s="18" t="s">
        <v>228</v>
      </c>
      <c r="H76" s="18">
        <v>7</v>
      </c>
      <c r="I76" s="18"/>
      <c r="J76" s="17" t="s">
        <v>94</v>
      </c>
      <c r="K76" s="18">
        <v>10</v>
      </c>
      <c r="L76" s="18">
        <v>13</v>
      </c>
      <c r="M76">
        <f>7*2/3</f>
        <v>4.666666666666667</v>
      </c>
      <c r="N76">
        <v>280</v>
      </c>
      <c r="R76">
        <v>15.8</v>
      </c>
      <c r="S76">
        <v>4.5999999999999996</v>
      </c>
      <c r="Z76" t="s">
        <v>150</v>
      </c>
      <c r="AA76" t="s">
        <v>149</v>
      </c>
      <c r="AB76" t="s">
        <v>91</v>
      </c>
      <c r="AC76" t="s">
        <v>123</v>
      </c>
      <c r="AD76">
        <v>0</v>
      </c>
      <c r="AE76">
        <v>0</v>
      </c>
      <c r="AF76">
        <v>0</v>
      </c>
      <c r="AG76">
        <v>0</v>
      </c>
      <c r="AH76" t="s">
        <v>17</v>
      </c>
      <c r="AI76" t="s">
        <v>18</v>
      </c>
      <c r="AJ76" t="s">
        <v>18</v>
      </c>
      <c r="AK76" t="s">
        <v>17</v>
      </c>
      <c r="AL76">
        <v>1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6" ht="19.2" hidden="1" customHeight="1" x14ac:dyDescent="0.55000000000000004">
      <c r="A77" s="9" t="s">
        <v>25</v>
      </c>
      <c r="B77" s="9"/>
      <c r="C77" s="9" t="s">
        <v>84</v>
      </c>
      <c r="D77" s="9">
        <v>2015</v>
      </c>
      <c r="E77" s="9" t="s">
        <v>83</v>
      </c>
      <c r="F77" s="9" t="s">
        <v>1</v>
      </c>
      <c r="G77" s="18" t="s">
        <v>222</v>
      </c>
      <c r="H77" s="20">
        <v>1</v>
      </c>
      <c r="I77" s="20"/>
      <c r="J77" s="17" t="s">
        <v>22</v>
      </c>
      <c r="K77" s="18">
        <v>10</v>
      </c>
      <c r="L77" s="20">
        <v>13</v>
      </c>
      <c r="M77" s="10">
        <f>2/3</f>
        <v>0.66666666666666663</v>
      </c>
      <c r="N77" s="10">
        <v>47</v>
      </c>
      <c r="O77" s="10">
        <v>14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2" t="s">
        <v>82</v>
      </c>
      <c r="AA77" s="12" t="s">
        <v>81</v>
      </c>
      <c r="AB77" s="12" t="s">
        <v>80</v>
      </c>
      <c r="AC77" s="12" t="s">
        <v>79</v>
      </c>
      <c r="AD77" s="12">
        <v>0</v>
      </c>
      <c r="AE77" s="12">
        <v>0</v>
      </c>
      <c r="AF77" s="12">
        <v>0</v>
      </c>
      <c r="AG77" s="12">
        <v>0</v>
      </c>
      <c r="AH77" s="12" t="s">
        <v>78</v>
      </c>
      <c r="AI77" s="12">
        <v>0</v>
      </c>
      <c r="AJ77" s="12">
        <v>1</v>
      </c>
      <c r="AK77" s="12">
        <v>0</v>
      </c>
      <c r="AL77" s="12">
        <v>1</v>
      </c>
      <c r="AM77" s="12">
        <v>0</v>
      </c>
      <c r="AN77" s="12">
        <v>1</v>
      </c>
      <c r="AO77" s="12">
        <v>1</v>
      </c>
      <c r="AP77" s="12">
        <v>0</v>
      </c>
      <c r="AQ77" s="12">
        <v>1</v>
      </c>
      <c r="AR77" s="12">
        <v>0</v>
      </c>
      <c r="AS77" s="12">
        <v>1</v>
      </c>
      <c r="AT77" s="11"/>
    </row>
    <row r="78" spans="1:46" x14ac:dyDescent="0.55000000000000004">
      <c r="A78" s="9" t="s">
        <v>25</v>
      </c>
      <c r="B78" s="9"/>
      <c r="C78" s="9" t="s">
        <v>77</v>
      </c>
      <c r="D78" s="9">
        <v>2016</v>
      </c>
      <c r="E78" s="9" t="s">
        <v>76</v>
      </c>
      <c r="F78" s="9" t="s">
        <v>1</v>
      </c>
      <c r="G78" s="18" t="s">
        <v>230</v>
      </c>
      <c r="H78" s="18"/>
      <c r="I78" s="18"/>
      <c r="J78" s="17" t="s">
        <v>22</v>
      </c>
      <c r="K78" s="18">
        <v>10</v>
      </c>
      <c r="L78" s="18">
        <v>13</v>
      </c>
      <c r="P78">
        <v>10.3</v>
      </c>
      <c r="Z78" t="s">
        <v>75</v>
      </c>
      <c r="AB78" t="s">
        <v>74</v>
      </c>
      <c r="AC78" t="s">
        <v>73</v>
      </c>
      <c r="AD78">
        <v>0</v>
      </c>
      <c r="AE78">
        <v>0</v>
      </c>
      <c r="AF78">
        <v>0</v>
      </c>
      <c r="AG78">
        <v>0</v>
      </c>
      <c r="AH78" t="s">
        <v>72</v>
      </c>
      <c r="AI78" t="s">
        <v>17</v>
      </c>
      <c r="AJ78" t="s">
        <v>17</v>
      </c>
      <c r="AK78" t="s">
        <v>17</v>
      </c>
      <c r="AL78">
        <v>0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1</v>
      </c>
      <c r="AT78" t="s">
        <v>71</v>
      </c>
    </row>
    <row r="79" spans="1:46" hidden="1" x14ac:dyDescent="0.55000000000000004">
      <c r="A79" s="9" t="s">
        <v>172</v>
      </c>
      <c r="B79" s="9">
        <v>495</v>
      </c>
      <c r="C79" s="9" t="s">
        <v>165</v>
      </c>
      <c r="D79" s="9">
        <v>2012</v>
      </c>
      <c r="E79" s="9" t="s">
        <v>177</v>
      </c>
      <c r="F79" s="9" t="s">
        <v>2</v>
      </c>
      <c r="G79" s="18" t="s">
        <v>225</v>
      </c>
      <c r="H79" s="18"/>
      <c r="I79" s="18"/>
      <c r="J79" s="17" t="s">
        <v>159</v>
      </c>
      <c r="K79" s="18">
        <v>10</v>
      </c>
      <c r="L79" s="18">
        <v>12</v>
      </c>
      <c r="M79">
        <v>12</v>
      </c>
      <c r="N79">
        <v>89</v>
      </c>
      <c r="O79">
        <v>55</v>
      </c>
      <c r="P79">
        <v>56</v>
      </c>
      <c r="Z79" t="s">
        <v>144</v>
      </c>
      <c r="AB79" t="s">
        <v>143</v>
      </c>
      <c r="AC79" t="s">
        <v>110</v>
      </c>
      <c r="AD79">
        <v>0</v>
      </c>
      <c r="AE79">
        <v>0</v>
      </c>
      <c r="AF79">
        <v>0</v>
      </c>
      <c r="AG79">
        <v>0</v>
      </c>
      <c r="AH79" t="s">
        <v>17</v>
      </c>
      <c r="AI79" t="s">
        <v>18</v>
      </c>
      <c r="AJ79" t="s">
        <v>18</v>
      </c>
      <c r="AK79" t="s">
        <v>17</v>
      </c>
      <c r="AL79">
        <v>0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 t="s">
        <v>164</v>
      </c>
    </row>
    <row r="80" spans="1:46" hidden="1" x14ac:dyDescent="0.55000000000000004">
      <c r="A80" s="9" t="s">
        <v>172</v>
      </c>
      <c r="B80" s="9">
        <v>495</v>
      </c>
      <c r="C80" s="9" t="s">
        <v>165</v>
      </c>
      <c r="D80" s="9">
        <v>2012</v>
      </c>
      <c r="E80" s="9" t="s">
        <v>177</v>
      </c>
      <c r="F80" s="9" t="s">
        <v>1</v>
      </c>
      <c r="G80" s="18" t="s">
        <v>225</v>
      </c>
      <c r="H80" s="18"/>
      <c r="I80" s="18">
        <v>1.9</v>
      </c>
      <c r="J80" s="17" t="s">
        <v>159</v>
      </c>
      <c r="K80" s="18">
        <v>10</v>
      </c>
      <c r="L80" s="18">
        <v>12</v>
      </c>
      <c r="M80">
        <f>2/3*1.9</f>
        <v>1.2666666666666666</v>
      </c>
      <c r="N80">
        <v>200</v>
      </c>
      <c r="O80">
        <v>18</v>
      </c>
      <c r="P80">
        <v>58</v>
      </c>
      <c r="Z80" t="s">
        <v>144</v>
      </c>
      <c r="AB80" t="s">
        <v>143</v>
      </c>
      <c r="AC80" t="s">
        <v>110</v>
      </c>
      <c r="AD80">
        <v>0</v>
      </c>
      <c r="AE80">
        <v>0</v>
      </c>
      <c r="AF80">
        <v>0</v>
      </c>
      <c r="AG80">
        <v>0</v>
      </c>
      <c r="AH80" t="s">
        <v>17</v>
      </c>
      <c r="AI80" t="s">
        <v>18</v>
      </c>
      <c r="AJ80" t="s">
        <v>18</v>
      </c>
      <c r="AK80" t="s">
        <v>17</v>
      </c>
      <c r="AL80">
        <v>0</v>
      </c>
      <c r="AM80">
        <v>1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 t="s">
        <v>164</v>
      </c>
    </row>
    <row r="81" spans="1:46" hidden="1" x14ac:dyDescent="0.55000000000000004">
      <c r="A81" s="9" t="s">
        <v>162</v>
      </c>
      <c r="B81" s="9">
        <v>534</v>
      </c>
      <c r="C81" s="9" t="s">
        <v>161</v>
      </c>
      <c r="D81" s="9">
        <v>2012</v>
      </c>
      <c r="E81" s="9" t="s">
        <v>160</v>
      </c>
      <c r="F81" s="9" t="s">
        <v>2</v>
      </c>
      <c r="G81" s="18" t="s">
        <v>225</v>
      </c>
      <c r="H81" s="18">
        <v>0.46</v>
      </c>
      <c r="I81" s="18"/>
      <c r="J81" s="17" t="s">
        <v>159</v>
      </c>
      <c r="K81" s="18">
        <v>10</v>
      </c>
      <c r="L81" s="18">
        <v>12</v>
      </c>
      <c r="P81">
        <v>1.7</v>
      </c>
      <c r="Z81" t="s">
        <v>158</v>
      </c>
      <c r="AB81" t="s">
        <v>157</v>
      </c>
      <c r="AC81" t="s">
        <v>33</v>
      </c>
      <c r="AD81">
        <v>0</v>
      </c>
      <c r="AE81">
        <v>0</v>
      </c>
      <c r="AF81">
        <v>0</v>
      </c>
      <c r="AG81">
        <v>0</v>
      </c>
      <c r="AH81" t="s">
        <v>17</v>
      </c>
      <c r="AI81" t="s">
        <v>17</v>
      </c>
      <c r="AJ81" t="s">
        <v>17</v>
      </c>
      <c r="AK81" t="s">
        <v>18</v>
      </c>
      <c r="AL81">
        <v>0</v>
      </c>
      <c r="AM81">
        <v>1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</row>
    <row r="82" spans="1:46" hidden="1" x14ac:dyDescent="0.55000000000000004">
      <c r="A82" s="9" t="s">
        <v>162</v>
      </c>
      <c r="B82" s="9">
        <v>534</v>
      </c>
      <c r="C82" s="9" t="s">
        <v>161</v>
      </c>
      <c r="D82" s="9">
        <v>2012</v>
      </c>
      <c r="E82" s="9" t="s">
        <v>160</v>
      </c>
      <c r="F82" s="9" t="s">
        <v>1</v>
      </c>
      <c r="G82" s="18" t="s">
        <v>225</v>
      </c>
      <c r="H82" s="18">
        <v>1.52</v>
      </c>
      <c r="I82" s="18"/>
      <c r="J82" s="17" t="s">
        <v>159</v>
      </c>
      <c r="K82" s="18">
        <v>10</v>
      </c>
      <c r="L82" s="18">
        <v>12</v>
      </c>
      <c r="P82">
        <v>1.7</v>
      </c>
      <c r="Z82" t="s">
        <v>158</v>
      </c>
      <c r="AB82" t="s">
        <v>157</v>
      </c>
      <c r="AC82" t="s">
        <v>33</v>
      </c>
      <c r="AD82">
        <v>0</v>
      </c>
      <c r="AE82">
        <v>0</v>
      </c>
      <c r="AF82">
        <v>0</v>
      </c>
      <c r="AG82">
        <v>0</v>
      </c>
      <c r="AH82" t="s">
        <v>17</v>
      </c>
      <c r="AI82" t="s">
        <v>17</v>
      </c>
      <c r="AJ82" t="s">
        <v>17</v>
      </c>
      <c r="AK82" t="s">
        <v>18</v>
      </c>
      <c r="AL82">
        <v>0</v>
      </c>
      <c r="AM82">
        <v>1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</row>
    <row r="83" spans="1:46" hidden="1" x14ac:dyDescent="0.55000000000000004">
      <c r="A83" s="9" t="s">
        <v>25</v>
      </c>
      <c r="B83" s="9"/>
      <c r="C83" s="9" t="s">
        <v>88</v>
      </c>
      <c r="D83" s="9">
        <v>2017</v>
      </c>
      <c r="E83" s="9" t="s">
        <v>23</v>
      </c>
      <c r="F83" s="9" t="s">
        <v>1</v>
      </c>
      <c r="G83" s="18" t="s">
        <v>225</v>
      </c>
      <c r="H83" s="18">
        <v>4</v>
      </c>
      <c r="I83" s="18"/>
      <c r="J83" s="17" t="s">
        <v>22</v>
      </c>
      <c r="K83" s="18">
        <v>8</v>
      </c>
      <c r="L83" s="18">
        <v>11</v>
      </c>
      <c r="M83">
        <v>2.6666666666666599</v>
      </c>
      <c r="N83">
        <v>13</v>
      </c>
      <c r="O83">
        <v>3.3330000000000002</v>
      </c>
      <c r="P83">
        <v>5.0640000000000001</v>
      </c>
      <c r="Q83">
        <v>3.024</v>
      </c>
      <c r="Z83" t="s">
        <v>87</v>
      </c>
      <c r="AB83" t="s">
        <v>51</v>
      </c>
      <c r="AC83" t="s">
        <v>38</v>
      </c>
      <c r="AD83">
        <v>0</v>
      </c>
      <c r="AE83">
        <v>0</v>
      </c>
      <c r="AF83">
        <v>0</v>
      </c>
      <c r="AG83">
        <v>0</v>
      </c>
      <c r="AI83" t="s">
        <v>17</v>
      </c>
      <c r="AJ83" t="s">
        <v>17</v>
      </c>
      <c r="AK83" t="s">
        <v>17</v>
      </c>
      <c r="AL83">
        <v>1</v>
      </c>
      <c r="AM83">
        <v>0</v>
      </c>
      <c r="AN83">
        <v>1</v>
      </c>
      <c r="AO83">
        <v>1</v>
      </c>
      <c r="AP83">
        <v>0</v>
      </c>
      <c r="AQ83">
        <v>1</v>
      </c>
      <c r="AR83">
        <v>0</v>
      </c>
      <c r="AS83">
        <v>1</v>
      </c>
      <c r="AT83" t="s">
        <v>89</v>
      </c>
    </row>
    <row r="84" spans="1:46" hidden="1" x14ac:dyDescent="0.55000000000000004">
      <c r="A84" s="9" t="s">
        <v>25</v>
      </c>
      <c r="B84" s="9"/>
      <c r="C84" s="9" t="s">
        <v>88</v>
      </c>
      <c r="D84" s="9">
        <v>2017</v>
      </c>
      <c r="E84" s="9" t="s">
        <v>23</v>
      </c>
      <c r="F84" s="9" t="s">
        <v>2</v>
      </c>
      <c r="G84" s="18" t="s">
        <v>225</v>
      </c>
      <c r="H84" s="18">
        <v>4</v>
      </c>
      <c r="I84" s="18"/>
      <c r="J84" s="17" t="s">
        <v>22</v>
      </c>
      <c r="K84" s="18">
        <v>8</v>
      </c>
      <c r="L84" s="18">
        <v>11</v>
      </c>
      <c r="M84">
        <v>2.6666666666666599</v>
      </c>
      <c r="N84">
        <v>6</v>
      </c>
      <c r="O84">
        <v>2.6680000000000001</v>
      </c>
      <c r="P84">
        <v>3.218</v>
      </c>
      <c r="Q84">
        <v>1.0369999999999999</v>
      </c>
      <c r="Z84" t="s">
        <v>87</v>
      </c>
      <c r="AB84" t="s">
        <v>51</v>
      </c>
      <c r="AC84" t="s">
        <v>38</v>
      </c>
      <c r="AD84">
        <v>0</v>
      </c>
      <c r="AE84">
        <v>0</v>
      </c>
      <c r="AF84">
        <v>0</v>
      </c>
      <c r="AG84">
        <v>0</v>
      </c>
      <c r="AI84" t="s">
        <v>17</v>
      </c>
      <c r="AJ84" t="s">
        <v>17</v>
      </c>
      <c r="AK84" t="s">
        <v>17</v>
      </c>
      <c r="AL84">
        <v>1</v>
      </c>
      <c r="AM84">
        <v>0</v>
      </c>
      <c r="AN84">
        <v>1</v>
      </c>
      <c r="AO84">
        <v>1</v>
      </c>
      <c r="AP84">
        <v>0</v>
      </c>
      <c r="AQ84">
        <v>1</v>
      </c>
      <c r="AR84">
        <v>0</v>
      </c>
      <c r="AS84">
        <v>1</v>
      </c>
    </row>
    <row r="85" spans="1:46" hidden="1" x14ac:dyDescent="0.55000000000000004">
      <c r="A85" s="9" t="s">
        <v>162</v>
      </c>
      <c r="B85" s="9">
        <v>495</v>
      </c>
      <c r="C85" s="9" t="s">
        <v>165</v>
      </c>
      <c r="D85" s="9">
        <v>2012</v>
      </c>
      <c r="E85" s="9" t="s">
        <v>160</v>
      </c>
      <c r="F85" s="9" t="s">
        <v>2</v>
      </c>
      <c r="G85" s="18" t="s">
        <v>225</v>
      </c>
      <c r="H85" s="18">
        <v>1</v>
      </c>
      <c r="I85" s="18"/>
      <c r="J85" s="17" t="s">
        <v>159</v>
      </c>
      <c r="K85" s="18">
        <v>7</v>
      </c>
      <c r="L85" s="18">
        <v>10</v>
      </c>
      <c r="M85">
        <f>2/3*1</f>
        <v>0.66666666666666663</v>
      </c>
      <c r="N85">
        <v>6.1</v>
      </c>
      <c r="O85">
        <v>1.5</v>
      </c>
      <c r="P85">
        <v>2.2999999999999998</v>
      </c>
      <c r="Z85" t="s">
        <v>144</v>
      </c>
      <c r="AB85" t="s">
        <v>143</v>
      </c>
      <c r="AC85" t="s">
        <v>123</v>
      </c>
      <c r="AD85">
        <v>0</v>
      </c>
      <c r="AE85">
        <v>0</v>
      </c>
      <c r="AF85">
        <v>0</v>
      </c>
      <c r="AG85">
        <v>0</v>
      </c>
      <c r="AH85" t="s">
        <v>17</v>
      </c>
      <c r="AI85" t="s">
        <v>18</v>
      </c>
      <c r="AJ85" t="s">
        <v>18</v>
      </c>
      <c r="AK85" t="s">
        <v>17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 t="s">
        <v>164</v>
      </c>
    </row>
    <row r="86" spans="1:46" ht="15.75" hidden="1" customHeight="1" x14ac:dyDescent="0.55000000000000004">
      <c r="A86" s="9" t="s">
        <v>162</v>
      </c>
      <c r="B86" s="9">
        <v>495</v>
      </c>
      <c r="C86" s="9" t="s">
        <v>165</v>
      </c>
      <c r="D86" s="9">
        <v>2012</v>
      </c>
      <c r="E86" s="9" t="s">
        <v>160</v>
      </c>
      <c r="F86" s="9" t="s">
        <v>1</v>
      </c>
      <c r="G86" s="18" t="s">
        <v>225</v>
      </c>
      <c r="H86" s="18">
        <v>1.9</v>
      </c>
      <c r="I86" s="18"/>
      <c r="J86" s="17" t="s">
        <v>159</v>
      </c>
      <c r="K86" s="18">
        <v>7</v>
      </c>
      <c r="L86" s="18">
        <v>10</v>
      </c>
      <c r="M86">
        <f>2/3*1.9</f>
        <v>1.2666666666666666</v>
      </c>
      <c r="N86">
        <v>20</v>
      </c>
      <c r="O86">
        <v>1.1000000000000001</v>
      </c>
      <c r="P86">
        <v>3.5</v>
      </c>
      <c r="Z86" t="s">
        <v>144</v>
      </c>
      <c r="AB86" t="s">
        <v>143</v>
      </c>
      <c r="AC86" t="s">
        <v>123</v>
      </c>
      <c r="AD86">
        <v>0</v>
      </c>
      <c r="AE86">
        <v>0</v>
      </c>
      <c r="AF86">
        <v>0</v>
      </c>
      <c r="AG86">
        <v>0</v>
      </c>
      <c r="AH86" t="s">
        <v>17</v>
      </c>
      <c r="AI86" t="s">
        <v>18</v>
      </c>
      <c r="AJ86" t="s">
        <v>18</v>
      </c>
      <c r="AK86" t="s">
        <v>17</v>
      </c>
      <c r="AL86">
        <v>0</v>
      </c>
      <c r="AM86">
        <v>1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 t="s">
        <v>164</v>
      </c>
    </row>
    <row r="87" spans="1:46" ht="13.5" customHeight="1" x14ac:dyDescent="0.55000000000000004">
      <c r="A87" s="9" t="s">
        <v>109</v>
      </c>
      <c r="B87" s="9">
        <v>169</v>
      </c>
      <c r="C87" s="9" t="s">
        <v>138</v>
      </c>
      <c r="D87" s="9">
        <v>2011</v>
      </c>
      <c r="E87" s="9" t="s">
        <v>107</v>
      </c>
      <c r="F87" s="9" t="s">
        <v>2</v>
      </c>
      <c r="G87" s="18" t="s">
        <v>222</v>
      </c>
      <c r="H87" s="18"/>
      <c r="I87" s="18"/>
      <c r="J87" s="17" t="s">
        <v>94</v>
      </c>
      <c r="K87" s="18">
        <v>7</v>
      </c>
      <c r="L87" s="18">
        <v>10</v>
      </c>
      <c r="M87">
        <v>110</v>
      </c>
      <c r="N87">
        <v>930</v>
      </c>
      <c r="O87">
        <v>310</v>
      </c>
      <c r="P87">
        <v>420</v>
      </c>
      <c r="Z87" t="s">
        <v>140</v>
      </c>
      <c r="AA87" t="s">
        <v>139</v>
      </c>
      <c r="AB87" t="s">
        <v>91</v>
      </c>
      <c r="AC87" t="s">
        <v>137</v>
      </c>
      <c r="AD87">
        <v>0</v>
      </c>
      <c r="AE87">
        <v>0</v>
      </c>
      <c r="AF87">
        <v>0</v>
      </c>
      <c r="AG87">
        <v>0</v>
      </c>
      <c r="AH87" t="s">
        <v>17</v>
      </c>
      <c r="AI87" t="s">
        <v>18</v>
      </c>
      <c r="AJ87" t="s">
        <v>18</v>
      </c>
      <c r="AK87" t="s">
        <v>17</v>
      </c>
      <c r="AL87">
        <v>0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0</v>
      </c>
    </row>
    <row r="88" spans="1:46" ht="12.75" customHeight="1" x14ac:dyDescent="0.55000000000000004">
      <c r="A88" s="9" t="s">
        <v>109</v>
      </c>
      <c r="B88" s="9">
        <v>169</v>
      </c>
      <c r="C88" s="9" t="s">
        <v>138</v>
      </c>
      <c r="D88" s="9">
        <v>2011</v>
      </c>
      <c r="E88" s="9" t="s">
        <v>107</v>
      </c>
      <c r="F88" s="9" t="s">
        <v>1</v>
      </c>
      <c r="G88" s="18" t="s">
        <v>222</v>
      </c>
      <c r="H88" s="18"/>
      <c r="I88" s="18"/>
      <c r="J88" s="17" t="s">
        <v>94</v>
      </c>
      <c r="K88" s="18">
        <v>7</v>
      </c>
      <c r="L88" s="18">
        <v>10</v>
      </c>
      <c r="M88">
        <v>19</v>
      </c>
      <c r="N88">
        <v>730</v>
      </c>
      <c r="O88">
        <v>300</v>
      </c>
      <c r="P88">
        <v>290</v>
      </c>
      <c r="Z88" t="s">
        <v>141</v>
      </c>
      <c r="AB88" t="s">
        <v>62</v>
      </c>
      <c r="AC88" t="s">
        <v>137</v>
      </c>
      <c r="AD88">
        <v>0</v>
      </c>
      <c r="AE88">
        <v>0</v>
      </c>
      <c r="AF88">
        <v>0</v>
      </c>
      <c r="AG88">
        <v>0</v>
      </c>
      <c r="AH88" t="s">
        <v>17</v>
      </c>
      <c r="AI88" t="s">
        <v>18</v>
      </c>
      <c r="AJ88" t="s">
        <v>18</v>
      </c>
      <c r="AK88" t="s">
        <v>17</v>
      </c>
      <c r="AL88">
        <v>0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0</v>
      </c>
    </row>
    <row r="89" spans="1:46" x14ac:dyDescent="0.55000000000000004">
      <c r="A89" s="9" t="s">
        <v>109</v>
      </c>
      <c r="B89" s="9">
        <v>169</v>
      </c>
      <c r="C89" s="9" t="s">
        <v>138</v>
      </c>
      <c r="D89" s="9">
        <v>2011</v>
      </c>
      <c r="E89" s="9" t="s">
        <v>107</v>
      </c>
      <c r="F89" s="9" t="s">
        <v>1</v>
      </c>
      <c r="G89" s="18" t="s">
        <v>222</v>
      </c>
      <c r="H89" s="18"/>
      <c r="I89" s="18"/>
      <c r="J89" s="17" t="s">
        <v>94</v>
      </c>
      <c r="K89" s="18">
        <v>6</v>
      </c>
      <c r="L89" s="18">
        <v>10</v>
      </c>
      <c r="M89">
        <v>27</v>
      </c>
      <c r="N89">
        <v>1800</v>
      </c>
      <c r="O89">
        <v>240</v>
      </c>
      <c r="P89">
        <v>370</v>
      </c>
      <c r="Z89" t="s">
        <v>140</v>
      </c>
      <c r="AA89" t="s">
        <v>139</v>
      </c>
      <c r="AB89" t="s">
        <v>91</v>
      </c>
      <c r="AC89" t="s">
        <v>137</v>
      </c>
      <c r="AD89">
        <v>0</v>
      </c>
      <c r="AE89">
        <v>0</v>
      </c>
      <c r="AF89">
        <v>0</v>
      </c>
      <c r="AG89">
        <v>0</v>
      </c>
      <c r="AH89" t="s">
        <v>17</v>
      </c>
      <c r="AI89" t="s">
        <v>18</v>
      </c>
      <c r="AJ89" t="s">
        <v>18</v>
      </c>
      <c r="AK89" t="s">
        <v>17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0</v>
      </c>
    </row>
    <row r="90" spans="1:46" x14ac:dyDescent="0.55000000000000004">
      <c r="A90" s="9" t="s">
        <v>109</v>
      </c>
      <c r="B90" s="9">
        <v>169</v>
      </c>
      <c r="C90" s="9" t="s">
        <v>138</v>
      </c>
      <c r="D90" s="9">
        <v>2011</v>
      </c>
      <c r="E90" s="9" t="s">
        <v>107</v>
      </c>
      <c r="F90" s="9" t="s">
        <v>2</v>
      </c>
      <c r="G90" s="18" t="s">
        <v>222</v>
      </c>
      <c r="H90" s="18"/>
      <c r="I90" s="18"/>
      <c r="J90" s="17" t="s">
        <v>94</v>
      </c>
      <c r="K90" s="18">
        <v>6</v>
      </c>
      <c r="L90" s="18">
        <v>10</v>
      </c>
      <c r="M90">
        <v>47</v>
      </c>
      <c r="N90">
        <v>1000</v>
      </c>
      <c r="O90">
        <v>170</v>
      </c>
      <c r="P90">
        <v>310</v>
      </c>
      <c r="Z90" t="s">
        <v>141</v>
      </c>
      <c r="AB90" t="s">
        <v>62</v>
      </c>
      <c r="AC90" t="s">
        <v>137</v>
      </c>
      <c r="AD90">
        <v>0</v>
      </c>
      <c r="AE90">
        <v>0</v>
      </c>
      <c r="AF90">
        <v>0</v>
      </c>
      <c r="AG90">
        <v>0</v>
      </c>
      <c r="AH90" t="s">
        <v>17</v>
      </c>
      <c r="AI90" t="s">
        <v>18</v>
      </c>
      <c r="AJ90" t="s">
        <v>18</v>
      </c>
      <c r="AK90" t="s">
        <v>17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0</v>
      </c>
    </row>
    <row r="91" spans="1:46" x14ac:dyDescent="0.55000000000000004">
      <c r="A91" s="9" t="s">
        <v>109</v>
      </c>
      <c r="B91" s="9">
        <v>169</v>
      </c>
      <c r="C91" s="9" t="s">
        <v>138</v>
      </c>
      <c r="D91" s="9">
        <v>2011</v>
      </c>
      <c r="E91" s="9" t="s">
        <v>107</v>
      </c>
      <c r="F91" s="9" t="s">
        <v>2</v>
      </c>
      <c r="G91" s="18" t="s">
        <v>222</v>
      </c>
      <c r="H91" s="18"/>
      <c r="I91" s="18"/>
      <c r="J91" s="17" t="s">
        <v>94</v>
      </c>
      <c r="K91" s="18">
        <v>10</v>
      </c>
      <c r="L91" s="18">
        <v>10</v>
      </c>
      <c r="M91">
        <v>54</v>
      </c>
      <c r="N91">
        <v>1700</v>
      </c>
      <c r="O91">
        <v>160</v>
      </c>
      <c r="P91">
        <v>330</v>
      </c>
      <c r="Z91" t="s">
        <v>142</v>
      </c>
      <c r="AB91" t="s">
        <v>51</v>
      </c>
      <c r="AC91" t="s">
        <v>137</v>
      </c>
      <c r="AD91">
        <v>0</v>
      </c>
      <c r="AE91">
        <v>0</v>
      </c>
      <c r="AF91">
        <v>0</v>
      </c>
      <c r="AG91">
        <v>0</v>
      </c>
      <c r="AH91" t="s">
        <v>17</v>
      </c>
      <c r="AI91" t="s">
        <v>18</v>
      </c>
      <c r="AJ91" t="s">
        <v>18</v>
      </c>
      <c r="AK91" t="s">
        <v>17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0</v>
      </c>
    </row>
    <row r="92" spans="1:46" x14ac:dyDescent="0.55000000000000004">
      <c r="A92" s="9" t="s">
        <v>109</v>
      </c>
      <c r="B92" s="9">
        <v>169</v>
      </c>
      <c r="C92" s="9" t="s">
        <v>138</v>
      </c>
      <c r="D92" s="9">
        <v>2011</v>
      </c>
      <c r="E92" s="9" t="s">
        <v>107</v>
      </c>
      <c r="F92" s="9" t="s">
        <v>1</v>
      </c>
      <c r="G92" s="18" t="s">
        <v>222</v>
      </c>
      <c r="H92" s="18"/>
      <c r="I92" s="18"/>
      <c r="J92" s="17" t="s">
        <v>94</v>
      </c>
      <c r="K92" s="18">
        <v>5</v>
      </c>
      <c r="L92" s="18">
        <v>10</v>
      </c>
      <c r="M92">
        <v>15</v>
      </c>
      <c r="N92">
        <v>220</v>
      </c>
      <c r="O92">
        <v>31</v>
      </c>
      <c r="P92">
        <v>52</v>
      </c>
      <c r="Z92" t="s">
        <v>142</v>
      </c>
      <c r="AB92" t="s">
        <v>51</v>
      </c>
      <c r="AC92" t="s">
        <v>137</v>
      </c>
      <c r="AD92">
        <v>0</v>
      </c>
      <c r="AE92">
        <v>0</v>
      </c>
      <c r="AF92">
        <v>0</v>
      </c>
      <c r="AG92">
        <v>0</v>
      </c>
      <c r="AH92" t="s">
        <v>17</v>
      </c>
      <c r="AI92" t="s">
        <v>18</v>
      </c>
      <c r="AJ92" t="s">
        <v>18</v>
      </c>
      <c r="AK92" t="s">
        <v>17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0</v>
      </c>
    </row>
    <row r="93" spans="1:46" x14ac:dyDescent="0.55000000000000004">
      <c r="A93" s="9" t="s">
        <v>109</v>
      </c>
      <c r="B93" s="9">
        <v>634</v>
      </c>
      <c r="C93" s="9" t="s">
        <v>120</v>
      </c>
      <c r="D93" s="9">
        <v>2015</v>
      </c>
      <c r="E93" s="9" t="s">
        <v>107</v>
      </c>
      <c r="F93" s="9" t="s">
        <v>1</v>
      </c>
      <c r="G93" s="18" t="s">
        <v>231</v>
      </c>
      <c r="H93" s="18"/>
      <c r="I93" s="18">
        <v>7.01</v>
      </c>
      <c r="J93" s="17" t="s">
        <v>94</v>
      </c>
      <c r="K93" s="18">
        <v>5</v>
      </c>
      <c r="L93" s="18">
        <v>10</v>
      </c>
      <c r="M93">
        <f>2/3*7.01</f>
        <v>4.6733333333333329</v>
      </c>
      <c r="N93">
        <v>310</v>
      </c>
      <c r="O93">
        <v>21</v>
      </c>
      <c r="P93">
        <v>55.6</v>
      </c>
      <c r="Z93" t="s">
        <v>129</v>
      </c>
      <c r="AB93" t="s">
        <v>128</v>
      </c>
      <c r="AC93" t="s">
        <v>27</v>
      </c>
      <c r="AD93">
        <v>0</v>
      </c>
      <c r="AE93">
        <v>0</v>
      </c>
      <c r="AF93">
        <v>0</v>
      </c>
      <c r="AG93">
        <v>0</v>
      </c>
      <c r="AH93" t="s">
        <v>17</v>
      </c>
      <c r="AI93" t="s">
        <v>18</v>
      </c>
      <c r="AJ93" t="s">
        <v>18</v>
      </c>
      <c r="AK93" t="s">
        <v>17</v>
      </c>
      <c r="AL93">
        <v>0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</row>
    <row r="94" spans="1:46" x14ac:dyDescent="0.55000000000000004">
      <c r="A94" s="9" t="s">
        <v>109</v>
      </c>
      <c r="B94" s="9">
        <v>634</v>
      </c>
      <c r="C94" s="9" t="s">
        <v>120</v>
      </c>
      <c r="D94" s="9">
        <v>2015</v>
      </c>
      <c r="E94" s="9" t="s">
        <v>107</v>
      </c>
      <c r="F94" s="9" t="s">
        <v>1</v>
      </c>
      <c r="G94" s="18" t="s">
        <v>231</v>
      </c>
      <c r="H94" s="18"/>
      <c r="I94" s="18">
        <v>7.01</v>
      </c>
      <c r="J94" s="17" t="s">
        <v>94</v>
      </c>
      <c r="K94" s="20">
        <v>4</v>
      </c>
      <c r="L94" s="18">
        <v>10</v>
      </c>
      <c r="M94">
        <f>2/3*7.01</f>
        <v>4.6733333333333329</v>
      </c>
      <c r="N94">
        <v>192</v>
      </c>
      <c r="O94">
        <v>15.3</v>
      </c>
      <c r="P94">
        <v>31.8</v>
      </c>
      <c r="Z94" t="s">
        <v>127</v>
      </c>
      <c r="AB94" t="s">
        <v>126</v>
      </c>
      <c r="AC94" t="s">
        <v>27</v>
      </c>
      <c r="AD94">
        <v>0</v>
      </c>
      <c r="AE94">
        <v>0</v>
      </c>
      <c r="AF94">
        <v>0</v>
      </c>
      <c r="AG94">
        <v>0</v>
      </c>
      <c r="AH94" t="s">
        <v>17</v>
      </c>
      <c r="AI94" t="s">
        <v>18</v>
      </c>
      <c r="AJ94" t="s">
        <v>18</v>
      </c>
      <c r="AK94" t="s">
        <v>17</v>
      </c>
      <c r="AL94">
        <v>0</v>
      </c>
      <c r="AM94">
        <v>1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</row>
    <row r="95" spans="1:46" x14ac:dyDescent="0.55000000000000004">
      <c r="A95" s="9" t="s">
        <v>109</v>
      </c>
      <c r="B95" s="9">
        <v>634</v>
      </c>
      <c r="C95" s="9" t="s">
        <v>120</v>
      </c>
      <c r="D95" s="9">
        <v>2015</v>
      </c>
      <c r="E95" s="9" t="s">
        <v>107</v>
      </c>
      <c r="F95" s="9" t="s">
        <v>1</v>
      </c>
      <c r="G95" s="18" t="s">
        <v>231</v>
      </c>
      <c r="H95" s="18"/>
      <c r="I95" s="18">
        <v>7.01</v>
      </c>
      <c r="J95" s="17" t="s">
        <v>94</v>
      </c>
      <c r="K95" s="18">
        <v>10</v>
      </c>
      <c r="L95" s="18">
        <v>10</v>
      </c>
      <c r="M95">
        <f>2/3*7.01</f>
        <v>4.6733333333333329</v>
      </c>
      <c r="N95">
        <v>49.5</v>
      </c>
      <c r="O95">
        <v>14.4</v>
      </c>
      <c r="P95">
        <v>17.5</v>
      </c>
      <c r="Z95" t="s">
        <v>122</v>
      </c>
      <c r="AB95" t="s">
        <v>121</v>
      </c>
      <c r="AC95" t="s">
        <v>27</v>
      </c>
      <c r="AD95">
        <v>0</v>
      </c>
      <c r="AE95">
        <v>0</v>
      </c>
      <c r="AF95">
        <v>0</v>
      </c>
      <c r="AG95">
        <v>0</v>
      </c>
      <c r="AH95" t="s">
        <v>17</v>
      </c>
      <c r="AI95" t="s">
        <v>18</v>
      </c>
      <c r="AJ95" t="s">
        <v>18</v>
      </c>
      <c r="AK95" t="s">
        <v>17</v>
      </c>
      <c r="AL95">
        <v>0</v>
      </c>
      <c r="AM95">
        <v>1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</row>
    <row r="96" spans="1:46" x14ac:dyDescent="0.55000000000000004">
      <c r="A96" s="9" t="s">
        <v>109</v>
      </c>
      <c r="B96" s="9">
        <v>634</v>
      </c>
      <c r="C96" s="9" t="s">
        <v>120</v>
      </c>
      <c r="D96" s="9">
        <v>2015</v>
      </c>
      <c r="E96" s="9" t="s">
        <v>107</v>
      </c>
      <c r="F96" s="9" t="s">
        <v>1</v>
      </c>
      <c r="G96" s="18" t="s">
        <v>231</v>
      </c>
      <c r="H96" s="18"/>
      <c r="I96" s="18">
        <v>7.01</v>
      </c>
      <c r="J96" s="17" t="s">
        <v>94</v>
      </c>
      <c r="K96" s="18">
        <v>10</v>
      </c>
      <c r="L96" s="18">
        <v>10</v>
      </c>
      <c r="M96">
        <f>2/3*7.01</f>
        <v>4.6733333333333329</v>
      </c>
      <c r="N96">
        <v>39.700000000000003</v>
      </c>
      <c r="O96">
        <v>8.81</v>
      </c>
      <c r="P96">
        <v>13.9</v>
      </c>
      <c r="Z96" t="s">
        <v>124</v>
      </c>
      <c r="AB96" t="s">
        <v>46</v>
      </c>
      <c r="AC96" t="s">
        <v>123</v>
      </c>
      <c r="AD96">
        <v>0</v>
      </c>
      <c r="AE96">
        <v>0</v>
      </c>
      <c r="AF96">
        <v>0</v>
      </c>
      <c r="AG96">
        <v>0</v>
      </c>
      <c r="AH96" t="s">
        <v>17</v>
      </c>
      <c r="AI96" t="s">
        <v>18</v>
      </c>
      <c r="AJ96" t="s">
        <v>18</v>
      </c>
      <c r="AK96" t="s">
        <v>17</v>
      </c>
      <c r="AL96">
        <v>0</v>
      </c>
      <c r="AM96">
        <v>1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</row>
    <row r="97" spans="1:46" x14ac:dyDescent="0.55000000000000004">
      <c r="A97" s="9" t="s">
        <v>109</v>
      </c>
      <c r="B97" s="9">
        <v>634</v>
      </c>
      <c r="C97" s="9" t="s">
        <v>120</v>
      </c>
      <c r="D97" s="9">
        <v>2015</v>
      </c>
      <c r="E97" s="9" t="s">
        <v>107</v>
      </c>
      <c r="F97" s="9" t="s">
        <v>2</v>
      </c>
      <c r="G97" s="18" t="s">
        <v>231</v>
      </c>
      <c r="H97" s="18"/>
      <c r="I97" s="18">
        <v>0.2</v>
      </c>
      <c r="J97" s="17" t="s">
        <v>94</v>
      </c>
      <c r="K97" s="18">
        <v>10</v>
      </c>
      <c r="L97" s="18">
        <v>10</v>
      </c>
      <c r="M97">
        <v>1.69</v>
      </c>
      <c r="N97">
        <v>699</v>
      </c>
      <c r="O97">
        <v>7.29</v>
      </c>
      <c r="P97">
        <v>87.3</v>
      </c>
      <c r="Z97" t="s">
        <v>129</v>
      </c>
      <c r="AB97" t="s">
        <v>128</v>
      </c>
      <c r="AC97" t="s">
        <v>27</v>
      </c>
      <c r="AD97">
        <v>0</v>
      </c>
      <c r="AE97">
        <v>0</v>
      </c>
      <c r="AF97">
        <v>0</v>
      </c>
      <c r="AG97">
        <v>0</v>
      </c>
      <c r="AH97" t="s">
        <v>17</v>
      </c>
      <c r="AI97" t="s">
        <v>18</v>
      </c>
      <c r="AJ97" t="s">
        <v>18</v>
      </c>
      <c r="AK97" t="s">
        <v>17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0</v>
      </c>
    </row>
    <row r="98" spans="1:46" x14ac:dyDescent="0.55000000000000004">
      <c r="A98" s="9" t="s">
        <v>109</v>
      </c>
      <c r="B98" s="9">
        <v>634</v>
      </c>
      <c r="C98" s="9" t="s">
        <v>120</v>
      </c>
      <c r="D98" s="9">
        <v>2015</v>
      </c>
      <c r="E98" s="9" t="s">
        <v>107</v>
      </c>
      <c r="F98" s="9" t="s">
        <v>2</v>
      </c>
      <c r="G98" s="18" t="s">
        <v>231</v>
      </c>
      <c r="H98" s="18"/>
      <c r="I98" s="18">
        <v>0.2</v>
      </c>
      <c r="J98" s="17" t="s">
        <v>94</v>
      </c>
      <c r="K98" s="18">
        <v>10</v>
      </c>
      <c r="L98" s="18">
        <v>10</v>
      </c>
      <c r="M98">
        <v>2.57</v>
      </c>
      <c r="N98">
        <v>149</v>
      </c>
      <c r="O98">
        <v>5.75</v>
      </c>
      <c r="P98">
        <v>20.100000000000001</v>
      </c>
      <c r="Z98" t="s">
        <v>127</v>
      </c>
      <c r="AB98" t="s">
        <v>126</v>
      </c>
      <c r="AC98" t="s">
        <v>27</v>
      </c>
      <c r="AD98">
        <v>0</v>
      </c>
      <c r="AE98">
        <v>0</v>
      </c>
      <c r="AF98">
        <v>0</v>
      </c>
      <c r="AG98">
        <v>0</v>
      </c>
      <c r="AH98" t="s">
        <v>17</v>
      </c>
      <c r="AI98" t="s">
        <v>18</v>
      </c>
      <c r="AJ98" t="s">
        <v>18</v>
      </c>
      <c r="AK98" t="s">
        <v>17</v>
      </c>
      <c r="AL98">
        <v>0</v>
      </c>
      <c r="AM98">
        <v>1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6" x14ac:dyDescent="0.55000000000000004">
      <c r="A99" s="9" t="s">
        <v>109</v>
      </c>
      <c r="B99" s="9">
        <v>634</v>
      </c>
      <c r="C99" s="9" t="s">
        <v>120</v>
      </c>
      <c r="D99" s="9">
        <v>2015</v>
      </c>
      <c r="E99" s="9" t="s">
        <v>107</v>
      </c>
      <c r="F99" s="9" t="s">
        <v>2</v>
      </c>
      <c r="G99" s="18" t="s">
        <v>231</v>
      </c>
      <c r="H99" s="18"/>
      <c r="I99" s="18">
        <v>0.2</v>
      </c>
      <c r="J99" s="17" t="s">
        <v>94</v>
      </c>
      <c r="K99" s="18">
        <v>10</v>
      </c>
      <c r="L99" s="18">
        <v>10</v>
      </c>
      <c r="M99">
        <v>2.12</v>
      </c>
      <c r="N99">
        <v>7.16</v>
      </c>
      <c r="O99">
        <v>5.29</v>
      </c>
      <c r="P99">
        <v>4.93</v>
      </c>
      <c r="Z99" t="s">
        <v>124</v>
      </c>
      <c r="AB99" t="s">
        <v>46</v>
      </c>
      <c r="AC99" t="s">
        <v>123</v>
      </c>
      <c r="AD99">
        <v>0</v>
      </c>
      <c r="AE99">
        <v>0</v>
      </c>
      <c r="AF99">
        <v>0</v>
      </c>
      <c r="AG99">
        <v>0</v>
      </c>
      <c r="AH99" t="s">
        <v>17</v>
      </c>
      <c r="AI99" t="s">
        <v>18</v>
      </c>
      <c r="AJ99" t="s">
        <v>18</v>
      </c>
      <c r="AK99" t="s">
        <v>17</v>
      </c>
      <c r="AL99">
        <v>0</v>
      </c>
      <c r="AM99">
        <v>1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</row>
    <row r="100" spans="1:46" x14ac:dyDescent="0.55000000000000004">
      <c r="A100" s="9" t="s">
        <v>109</v>
      </c>
      <c r="B100" s="9">
        <v>634</v>
      </c>
      <c r="C100" s="9" t="s">
        <v>120</v>
      </c>
      <c r="D100" s="9">
        <v>2015</v>
      </c>
      <c r="E100" s="9" t="s">
        <v>107</v>
      </c>
      <c r="F100" s="9" t="s">
        <v>2</v>
      </c>
      <c r="G100" s="18" t="s">
        <v>231</v>
      </c>
      <c r="H100" s="18"/>
      <c r="I100" s="18">
        <v>0.68</v>
      </c>
      <c r="J100" s="17" t="s">
        <v>94</v>
      </c>
      <c r="K100" s="17"/>
      <c r="L100" s="18">
        <v>10</v>
      </c>
      <c r="M100">
        <f>2/3*0.68</f>
        <v>0.45333333333333337</v>
      </c>
      <c r="N100">
        <v>9.67</v>
      </c>
      <c r="O100">
        <v>2.77</v>
      </c>
      <c r="P100">
        <v>3.8</v>
      </c>
      <c r="Z100" t="s">
        <v>122</v>
      </c>
      <c r="AB100" t="s">
        <v>121</v>
      </c>
      <c r="AC100" t="s">
        <v>27</v>
      </c>
      <c r="AD100">
        <v>0</v>
      </c>
      <c r="AE100">
        <v>0</v>
      </c>
      <c r="AF100">
        <v>0</v>
      </c>
      <c r="AG100">
        <v>0</v>
      </c>
      <c r="AH100" t="s">
        <v>17</v>
      </c>
      <c r="AI100" t="s">
        <v>18</v>
      </c>
      <c r="AJ100" t="s">
        <v>18</v>
      </c>
      <c r="AK100" t="s">
        <v>17</v>
      </c>
      <c r="AL100">
        <v>0</v>
      </c>
      <c r="AM100">
        <v>1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</row>
    <row r="101" spans="1:46" hidden="1" x14ac:dyDescent="0.55000000000000004">
      <c r="A101" s="9" t="s">
        <v>218</v>
      </c>
      <c r="B101" s="9">
        <v>550</v>
      </c>
      <c r="C101" s="9" t="s">
        <v>101</v>
      </c>
      <c r="D101" s="9">
        <v>2016</v>
      </c>
      <c r="E101" s="9" t="s">
        <v>96</v>
      </c>
      <c r="F101" s="9" t="s">
        <v>2</v>
      </c>
      <c r="G101" s="18" t="s">
        <v>220</v>
      </c>
      <c r="H101" s="18"/>
      <c r="I101" s="18"/>
      <c r="J101" s="17" t="s">
        <v>100</v>
      </c>
      <c r="K101" s="17"/>
      <c r="L101" s="18">
        <v>10</v>
      </c>
      <c r="M101">
        <v>7.06</v>
      </c>
      <c r="N101">
        <v>3130.08</v>
      </c>
      <c r="O101">
        <v>83.65</v>
      </c>
      <c r="P101">
        <v>862.84222222222195</v>
      </c>
      <c r="Q101">
        <v>1160.95742106222</v>
      </c>
      <c r="Z101" t="s">
        <v>102</v>
      </c>
      <c r="AB101" t="s">
        <v>99</v>
      </c>
      <c r="AC101" t="s">
        <v>98</v>
      </c>
      <c r="AD101">
        <v>0</v>
      </c>
      <c r="AE101">
        <v>0</v>
      </c>
      <c r="AF101">
        <v>0</v>
      </c>
      <c r="AG101">
        <v>0</v>
      </c>
      <c r="AH101" t="s">
        <v>17</v>
      </c>
      <c r="AI101" t="s">
        <v>17</v>
      </c>
      <c r="AJ101" t="s">
        <v>17</v>
      </c>
      <c r="AK101" t="s">
        <v>18</v>
      </c>
      <c r="AL101">
        <v>0</v>
      </c>
      <c r="AM101">
        <v>1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0</v>
      </c>
    </row>
    <row r="102" spans="1:46" hidden="1" x14ac:dyDescent="0.55000000000000004">
      <c r="A102" s="9" t="s">
        <v>218</v>
      </c>
      <c r="B102" s="9">
        <v>550</v>
      </c>
      <c r="C102" s="9" t="s">
        <v>101</v>
      </c>
      <c r="D102" s="9">
        <v>2016</v>
      </c>
      <c r="E102" s="9" t="s">
        <v>96</v>
      </c>
      <c r="F102" s="9" t="s">
        <v>1</v>
      </c>
      <c r="G102" s="18" t="s">
        <v>220</v>
      </c>
      <c r="H102" s="18"/>
      <c r="I102" s="18"/>
      <c r="J102" s="17" t="s">
        <v>100</v>
      </c>
      <c r="K102" s="17"/>
      <c r="L102" s="18">
        <v>10</v>
      </c>
      <c r="M102">
        <v>15.17</v>
      </c>
      <c r="N102">
        <v>2674.04</v>
      </c>
      <c r="O102">
        <v>131.27000000000001</v>
      </c>
      <c r="P102">
        <v>551.37</v>
      </c>
      <c r="Q102">
        <v>834.71994308137698</v>
      </c>
      <c r="Z102" t="s">
        <v>102</v>
      </c>
      <c r="AB102" t="s">
        <v>99</v>
      </c>
      <c r="AC102" t="s">
        <v>98</v>
      </c>
      <c r="AD102">
        <v>0</v>
      </c>
      <c r="AE102">
        <v>0</v>
      </c>
      <c r="AF102">
        <v>0</v>
      </c>
      <c r="AG102">
        <v>0</v>
      </c>
      <c r="AH102" t="s">
        <v>17</v>
      </c>
      <c r="AI102" t="s">
        <v>17</v>
      </c>
      <c r="AJ102" t="s">
        <v>17</v>
      </c>
      <c r="AK102" t="s">
        <v>18</v>
      </c>
      <c r="AL102">
        <v>0</v>
      </c>
      <c r="AM102">
        <v>1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0</v>
      </c>
    </row>
    <row r="103" spans="1:46" x14ac:dyDescent="0.55000000000000004">
      <c r="A103" s="9" t="s">
        <v>25</v>
      </c>
      <c r="B103" s="9"/>
      <c r="C103" s="9" t="s">
        <v>49</v>
      </c>
      <c r="D103" s="9">
        <v>2015</v>
      </c>
      <c r="E103" s="9" t="s">
        <v>48</v>
      </c>
      <c r="F103" s="9" t="s">
        <v>1</v>
      </c>
      <c r="G103" s="18" t="s">
        <v>229</v>
      </c>
      <c r="H103" s="18">
        <v>2.7</v>
      </c>
      <c r="I103" s="18">
        <v>0.89</v>
      </c>
      <c r="J103" s="17" t="s">
        <v>22</v>
      </c>
      <c r="K103" s="17"/>
      <c r="L103" s="18">
        <v>10</v>
      </c>
      <c r="M103">
        <f>0.89*2/3</f>
        <v>0.59333333333333338</v>
      </c>
      <c r="N103">
        <v>11</v>
      </c>
      <c r="O103">
        <f>0.89*2/3</f>
        <v>0.59333333333333338</v>
      </c>
      <c r="P103">
        <v>9.5</v>
      </c>
      <c r="Z103" t="s">
        <v>47</v>
      </c>
      <c r="AB103" t="s">
        <v>46</v>
      </c>
      <c r="AC103" t="s">
        <v>50</v>
      </c>
      <c r="AD103">
        <v>0</v>
      </c>
      <c r="AE103">
        <v>0</v>
      </c>
      <c r="AF103">
        <v>0</v>
      </c>
      <c r="AG103">
        <v>0</v>
      </c>
      <c r="AI103" t="s">
        <v>17</v>
      </c>
      <c r="AJ103" t="s">
        <v>18</v>
      </c>
      <c r="AK103" t="s">
        <v>17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0</v>
      </c>
    </row>
    <row r="104" spans="1:46" x14ac:dyDescent="0.55000000000000004">
      <c r="A104" s="9" t="s">
        <v>25</v>
      </c>
      <c r="B104" s="9"/>
      <c r="C104" s="9" t="s">
        <v>49</v>
      </c>
      <c r="D104" s="9">
        <v>2015</v>
      </c>
      <c r="E104" s="9" t="s">
        <v>48</v>
      </c>
      <c r="F104" s="9" t="s">
        <v>2</v>
      </c>
      <c r="G104" s="18" t="s">
        <v>229</v>
      </c>
      <c r="H104" s="18">
        <v>1.2</v>
      </c>
      <c r="I104" s="18">
        <v>0.41</v>
      </c>
      <c r="J104" s="17" t="s">
        <v>22</v>
      </c>
      <c r="K104" s="17"/>
      <c r="L104" s="18">
        <v>10</v>
      </c>
      <c r="M104">
        <f>0.41*2/3</f>
        <v>0.27333333333333332</v>
      </c>
      <c r="N104">
        <f>0.41*2/3</f>
        <v>0.27333333333333332</v>
      </c>
      <c r="O104">
        <f>0.41*2/3</f>
        <v>0.27333333333333332</v>
      </c>
      <c r="P104">
        <f>0.41*2/3</f>
        <v>0.27333333333333332</v>
      </c>
      <c r="Z104" t="s">
        <v>47</v>
      </c>
      <c r="AB104" t="s">
        <v>46</v>
      </c>
      <c r="AD104">
        <v>0</v>
      </c>
      <c r="AE104">
        <v>0</v>
      </c>
      <c r="AF104">
        <v>0</v>
      </c>
      <c r="AG104">
        <v>0</v>
      </c>
      <c r="AI104" t="s">
        <v>17</v>
      </c>
      <c r="AJ104" t="s">
        <v>18</v>
      </c>
      <c r="AK104" t="s">
        <v>17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</row>
    <row r="105" spans="1:46" x14ac:dyDescent="0.55000000000000004">
      <c r="A105" s="9" t="s">
        <v>25</v>
      </c>
      <c r="B105" s="9"/>
      <c r="C105" s="9" t="s">
        <v>49</v>
      </c>
      <c r="D105" s="9">
        <v>2015</v>
      </c>
      <c r="E105" s="9" t="s">
        <v>58</v>
      </c>
      <c r="F105" s="9" t="s">
        <v>1</v>
      </c>
      <c r="G105" s="18" t="s">
        <v>229</v>
      </c>
      <c r="H105" s="18">
        <v>2.7</v>
      </c>
      <c r="I105" s="18">
        <v>0.89</v>
      </c>
      <c r="J105" s="17" t="s">
        <v>22</v>
      </c>
      <c r="K105" s="17"/>
      <c r="L105" s="18">
        <v>8</v>
      </c>
      <c r="M105">
        <f>0.89*2/3</f>
        <v>0.59333333333333338</v>
      </c>
      <c r="N105">
        <v>18</v>
      </c>
      <c r="O105">
        <f>0.89*2/3</f>
        <v>0.59333333333333338</v>
      </c>
      <c r="P105">
        <v>13</v>
      </c>
      <c r="Z105" t="s">
        <v>52</v>
      </c>
      <c r="AB105" t="s">
        <v>51</v>
      </c>
      <c r="AC105" t="s">
        <v>50</v>
      </c>
      <c r="AD105">
        <v>0</v>
      </c>
      <c r="AE105">
        <v>0</v>
      </c>
      <c r="AF105">
        <v>0</v>
      </c>
      <c r="AG105">
        <v>0</v>
      </c>
      <c r="AI105" t="s">
        <v>17</v>
      </c>
      <c r="AJ105" t="s">
        <v>18</v>
      </c>
      <c r="AK105" t="s">
        <v>17</v>
      </c>
      <c r="AL105">
        <v>1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0</v>
      </c>
    </row>
    <row r="106" spans="1:46" x14ac:dyDescent="0.55000000000000004">
      <c r="A106" s="9" t="s">
        <v>25</v>
      </c>
      <c r="B106" s="9"/>
      <c r="C106" s="9" t="s">
        <v>49</v>
      </c>
      <c r="D106" s="9">
        <v>2015</v>
      </c>
      <c r="E106" s="9" t="s">
        <v>57</v>
      </c>
      <c r="F106" s="9" t="s">
        <v>2</v>
      </c>
      <c r="G106" s="18" t="s">
        <v>229</v>
      </c>
      <c r="H106" s="18">
        <v>1.2</v>
      </c>
      <c r="I106" s="18">
        <v>0.41</v>
      </c>
      <c r="J106" s="17" t="s">
        <v>22</v>
      </c>
      <c r="K106" s="17"/>
      <c r="L106" s="18">
        <v>8</v>
      </c>
      <c r="M106">
        <f>0.41*2/3</f>
        <v>0.27333333333333332</v>
      </c>
      <c r="O106">
        <f>0.41*2/3</f>
        <v>0.27333333333333332</v>
      </c>
      <c r="P106">
        <v>20.61</v>
      </c>
      <c r="Z106" t="s">
        <v>52</v>
      </c>
      <c r="AB106" t="s">
        <v>51</v>
      </c>
      <c r="AC106" t="s">
        <v>50</v>
      </c>
      <c r="AD106">
        <v>0</v>
      </c>
      <c r="AE106">
        <v>0</v>
      </c>
      <c r="AF106">
        <v>0</v>
      </c>
      <c r="AG106">
        <v>0</v>
      </c>
      <c r="AI106" t="s">
        <v>17</v>
      </c>
      <c r="AJ106" t="s">
        <v>18</v>
      </c>
      <c r="AK106" t="s">
        <v>17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0</v>
      </c>
      <c r="AT106" t="s">
        <v>56</v>
      </c>
    </row>
    <row r="107" spans="1:46" x14ac:dyDescent="0.55000000000000004">
      <c r="A107" s="9" t="s">
        <v>109</v>
      </c>
      <c r="B107" s="9">
        <v>634</v>
      </c>
      <c r="C107" s="9" t="s">
        <v>120</v>
      </c>
      <c r="D107" s="9">
        <v>2015</v>
      </c>
      <c r="E107" s="9" t="s">
        <v>107</v>
      </c>
      <c r="F107" s="9" t="s">
        <v>1</v>
      </c>
      <c r="G107" s="18" t="s">
        <v>231</v>
      </c>
      <c r="H107" s="18"/>
      <c r="I107" s="18">
        <v>7.01</v>
      </c>
      <c r="J107" s="17" t="s">
        <v>94</v>
      </c>
      <c r="K107" s="17"/>
      <c r="L107" s="18">
        <v>7</v>
      </c>
      <c r="M107">
        <f>2/3*7.01</f>
        <v>4.6733333333333329</v>
      </c>
      <c r="N107">
        <v>129</v>
      </c>
      <c r="O107">
        <v>12.8</v>
      </c>
      <c r="P107">
        <v>26.7</v>
      </c>
      <c r="Z107" t="s">
        <v>125</v>
      </c>
      <c r="AB107" t="s">
        <v>31</v>
      </c>
      <c r="AC107" t="s">
        <v>27</v>
      </c>
      <c r="AD107">
        <v>0</v>
      </c>
      <c r="AE107">
        <v>0</v>
      </c>
      <c r="AF107">
        <v>0</v>
      </c>
      <c r="AG107">
        <v>0</v>
      </c>
      <c r="AH107" t="s">
        <v>17</v>
      </c>
      <c r="AI107" t="s">
        <v>18</v>
      </c>
      <c r="AJ107" t="s">
        <v>18</v>
      </c>
      <c r="AK107" t="s">
        <v>17</v>
      </c>
      <c r="AL107">
        <v>0</v>
      </c>
      <c r="AM107">
        <v>1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</row>
    <row r="108" spans="1:46" x14ac:dyDescent="0.55000000000000004">
      <c r="A108" s="9" t="s">
        <v>109</v>
      </c>
      <c r="B108" s="9">
        <v>634</v>
      </c>
      <c r="C108" s="9" t="s">
        <v>120</v>
      </c>
      <c r="D108" s="9">
        <v>2015</v>
      </c>
      <c r="E108" s="9" t="s">
        <v>107</v>
      </c>
      <c r="F108" s="9" t="s">
        <v>2</v>
      </c>
      <c r="G108" s="18" t="s">
        <v>231</v>
      </c>
      <c r="H108" s="18"/>
      <c r="I108" s="18">
        <v>0.2</v>
      </c>
      <c r="J108" s="17" t="s">
        <v>94</v>
      </c>
      <c r="K108" s="17"/>
      <c r="L108" s="18">
        <v>7</v>
      </c>
      <c r="M108">
        <v>2.77</v>
      </c>
      <c r="N108">
        <v>81</v>
      </c>
      <c r="O108">
        <v>7.2050000000000001</v>
      </c>
      <c r="P108">
        <v>27.3</v>
      </c>
      <c r="Z108" t="s">
        <v>125</v>
      </c>
      <c r="AB108" t="s">
        <v>31</v>
      </c>
      <c r="AC108" t="s">
        <v>27</v>
      </c>
      <c r="AD108">
        <v>0</v>
      </c>
      <c r="AE108">
        <v>0</v>
      </c>
      <c r="AF108">
        <v>0</v>
      </c>
      <c r="AG108">
        <v>0</v>
      </c>
      <c r="AH108" t="s">
        <v>17</v>
      </c>
      <c r="AI108" t="s">
        <v>18</v>
      </c>
      <c r="AJ108" t="s">
        <v>18</v>
      </c>
      <c r="AK108" t="s">
        <v>17</v>
      </c>
      <c r="AL108">
        <v>0</v>
      </c>
      <c r="AM108">
        <v>1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</row>
    <row r="109" spans="1:46" x14ac:dyDescent="0.55000000000000004">
      <c r="A109" s="9" t="s">
        <v>25</v>
      </c>
      <c r="B109" s="9"/>
      <c r="C109" s="9" t="s">
        <v>36</v>
      </c>
      <c r="D109" s="9">
        <v>2011</v>
      </c>
      <c r="E109" s="9" t="s">
        <v>35</v>
      </c>
      <c r="F109" s="9" t="s">
        <v>1</v>
      </c>
      <c r="G109" s="18" t="s">
        <v>233</v>
      </c>
      <c r="H109" s="18">
        <v>0.3</v>
      </c>
      <c r="I109" s="18">
        <v>9.0999999999999998E-2</v>
      </c>
      <c r="J109" s="17" t="s">
        <v>22</v>
      </c>
      <c r="K109" s="17"/>
      <c r="L109" s="18">
        <v>7</v>
      </c>
      <c r="M109">
        <v>0.30199999999999899</v>
      </c>
      <c r="N109">
        <v>8.56</v>
      </c>
      <c r="O109">
        <v>4.92</v>
      </c>
      <c r="P109">
        <v>4.3600000000000003</v>
      </c>
      <c r="Q109">
        <v>2.794</v>
      </c>
      <c r="AB109" t="s">
        <v>34</v>
      </c>
      <c r="AC109" t="s">
        <v>33</v>
      </c>
      <c r="AD109">
        <v>0</v>
      </c>
      <c r="AE109">
        <v>0</v>
      </c>
      <c r="AF109">
        <v>0</v>
      </c>
      <c r="AG109">
        <v>0</v>
      </c>
      <c r="AI109" t="s">
        <v>17</v>
      </c>
      <c r="AJ109" t="s">
        <v>18</v>
      </c>
      <c r="AK109" t="s">
        <v>17</v>
      </c>
      <c r="AL109">
        <v>0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0</v>
      </c>
    </row>
    <row r="110" spans="1:46" x14ac:dyDescent="0.55000000000000004">
      <c r="A110" s="9" t="s">
        <v>25</v>
      </c>
      <c r="B110" s="9"/>
      <c r="C110" s="9" t="s">
        <v>36</v>
      </c>
      <c r="D110" s="9">
        <v>2011</v>
      </c>
      <c r="E110" s="9" t="s">
        <v>35</v>
      </c>
      <c r="F110" s="9" t="s">
        <v>2</v>
      </c>
      <c r="G110" s="18" t="s">
        <v>233</v>
      </c>
      <c r="H110" s="18">
        <v>0.08</v>
      </c>
      <c r="I110" s="18">
        <v>2.4E-2</v>
      </c>
      <c r="J110" s="17" t="s">
        <v>22</v>
      </c>
      <c r="K110" s="17"/>
      <c r="L110" s="18">
        <v>7</v>
      </c>
      <c r="M110">
        <v>0.39700000000000002</v>
      </c>
      <c r="N110">
        <v>8.81</v>
      </c>
      <c r="O110">
        <v>0.86099999999999899</v>
      </c>
      <c r="P110">
        <v>3.0169999999999901</v>
      </c>
      <c r="Q110">
        <v>3.4420000000000002</v>
      </c>
      <c r="AB110" t="s">
        <v>34</v>
      </c>
      <c r="AC110" t="s">
        <v>33</v>
      </c>
      <c r="AD110">
        <v>0</v>
      </c>
      <c r="AE110">
        <v>0</v>
      </c>
      <c r="AF110">
        <v>0</v>
      </c>
      <c r="AG110">
        <v>0</v>
      </c>
      <c r="AI110" t="s">
        <v>17</v>
      </c>
      <c r="AJ110" t="s">
        <v>18</v>
      </c>
      <c r="AK110" t="s">
        <v>17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</row>
    <row r="111" spans="1:46" hidden="1" x14ac:dyDescent="0.55000000000000004">
      <c r="A111" s="9" t="s">
        <v>162</v>
      </c>
      <c r="B111" s="9">
        <v>627</v>
      </c>
      <c r="C111" s="9" t="s">
        <v>156</v>
      </c>
      <c r="D111" s="9">
        <v>2011</v>
      </c>
      <c r="E111" s="9" t="s">
        <v>160</v>
      </c>
      <c r="F111" s="9" t="s">
        <v>1</v>
      </c>
      <c r="G111" s="18" t="s">
        <v>222</v>
      </c>
      <c r="H111" s="18"/>
      <c r="I111" s="18">
        <v>0.47</v>
      </c>
      <c r="J111" s="17" t="s">
        <v>159</v>
      </c>
      <c r="K111" s="17"/>
      <c r="L111" s="18">
        <v>6</v>
      </c>
      <c r="M111">
        <f>0.47*2/3</f>
        <v>0.3133333333333333</v>
      </c>
      <c r="N111">
        <v>9.1999999999999993</v>
      </c>
      <c r="P111">
        <v>2.5</v>
      </c>
      <c r="Z111" t="s">
        <v>167</v>
      </c>
      <c r="AB111" t="s">
        <v>128</v>
      </c>
      <c r="AC111" t="s">
        <v>166</v>
      </c>
      <c r="AD111">
        <v>0</v>
      </c>
      <c r="AE111">
        <v>0</v>
      </c>
      <c r="AF111">
        <v>0</v>
      </c>
      <c r="AG111">
        <v>0</v>
      </c>
      <c r="AH111" t="s">
        <v>17</v>
      </c>
      <c r="AI111" t="s">
        <v>18</v>
      </c>
      <c r="AJ111" t="s">
        <v>18</v>
      </c>
      <c r="AK111" t="s">
        <v>17</v>
      </c>
      <c r="AL111">
        <v>1</v>
      </c>
      <c r="AM111">
        <v>1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0</v>
      </c>
    </row>
    <row r="112" spans="1:46" hidden="1" x14ac:dyDescent="0.55000000000000004">
      <c r="A112" s="9" t="s">
        <v>162</v>
      </c>
      <c r="B112" s="9">
        <v>627</v>
      </c>
      <c r="C112" s="9" t="s">
        <v>156</v>
      </c>
      <c r="D112" s="9">
        <v>2011</v>
      </c>
      <c r="E112" s="9" t="s">
        <v>160</v>
      </c>
      <c r="F112" s="9" t="s">
        <v>2</v>
      </c>
      <c r="G112" s="18" t="s">
        <v>222</v>
      </c>
      <c r="H112" s="18"/>
      <c r="I112" s="18">
        <v>0.02</v>
      </c>
      <c r="J112" s="17" t="s">
        <v>159</v>
      </c>
      <c r="K112" s="17"/>
      <c r="L112" s="18">
        <v>6</v>
      </c>
      <c r="M112">
        <v>1.3333333333333299E-2</v>
      </c>
      <c r="N112">
        <v>1.3333333333333299E-2</v>
      </c>
      <c r="O112">
        <v>1.3333333333333299E-2</v>
      </c>
      <c r="P112">
        <v>1.3333333333333299E-2</v>
      </c>
      <c r="Z112" t="s">
        <v>167</v>
      </c>
      <c r="AB112" t="s">
        <v>128</v>
      </c>
      <c r="AC112" t="s">
        <v>166</v>
      </c>
      <c r="AD112">
        <v>0</v>
      </c>
      <c r="AE112">
        <v>0</v>
      </c>
      <c r="AF112">
        <v>0</v>
      </c>
      <c r="AG112">
        <v>0</v>
      </c>
      <c r="AH112" t="s">
        <v>17</v>
      </c>
      <c r="AI112" t="s">
        <v>18</v>
      </c>
      <c r="AJ112" t="s">
        <v>18</v>
      </c>
      <c r="AK112" t="s">
        <v>17</v>
      </c>
      <c r="AL112">
        <v>1</v>
      </c>
      <c r="AM112">
        <v>1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</row>
    <row r="113" spans="1:46" hidden="1" x14ac:dyDescent="0.55000000000000004">
      <c r="A113" s="9" t="s">
        <v>25</v>
      </c>
      <c r="B113" s="9"/>
      <c r="C113" s="9" t="s">
        <v>88</v>
      </c>
      <c r="D113" s="9">
        <v>2017</v>
      </c>
      <c r="E113" s="9" t="s">
        <v>67</v>
      </c>
      <c r="F113" s="9" t="s">
        <v>1</v>
      </c>
      <c r="G113" s="18" t="s">
        <v>225</v>
      </c>
      <c r="H113" s="18">
        <v>4</v>
      </c>
      <c r="I113" s="18"/>
      <c r="J113" s="17" t="s">
        <v>22</v>
      </c>
      <c r="K113" s="17"/>
      <c r="L113" s="18">
        <v>6</v>
      </c>
      <c r="M113">
        <v>2.6666666666666599</v>
      </c>
      <c r="N113">
        <v>9</v>
      </c>
      <c r="O113">
        <v>3.5</v>
      </c>
      <c r="P113">
        <v>4.0999999999999899</v>
      </c>
      <c r="Q113">
        <v>1.861</v>
      </c>
      <c r="Z113" t="s">
        <v>87</v>
      </c>
      <c r="AB113" t="s">
        <v>51</v>
      </c>
      <c r="AC113" t="s">
        <v>38</v>
      </c>
      <c r="AD113">
        <v>0</v>
      </c>
      <c r="AE113">
        <v>0</v>
      </c>
      <c r="AF113">
        <v>0</v>
      </c>
      <c r="AG113">
        <v>0</v>
      </c>
      <c r="AI113" t="s">
        <v>17</v>
      </c>
      <c r="AJ113" t="s">
        <v>17</v>
      </c>
      <c r="AK113" t="s">
        <v>17</v>
      </c>
      <c r="AL113">
        <v>1</v>
      </c>
      <c r="AM113">
        <v>0</v>
      </c>
      <c r="AN113">
        <v>1</v>
      </c>
      <c r="AO113">
        <v>1</v>
      </c>
      <c r="AP113">
        <v>0</v>
      </c>
      <c r="AQ113">
        <v>1</v>
      </c>
      <c r="AR113">
        <v>0</v>
      </c>
      <c r="AS113">
        <v>1</v>
      </c>
    </row>
    <row r="114" spans="1:46" hidden="1" x14ac:dyDescent="0.55000000000000004">
      <c r="A114" s="9" t="s">
        <v>25</v>
      </c>
      <c r="B114" s="9"/>
      <c r="C114" s="9" t="s">
        <v>88</v>
      </c>
      <c r="D114" s="9">
        <v>2017</v>
      </c>
      <c r="E114" s="9" t="s">
        <v>67</v>
      </c>
      <c r="F114" s="9" t="s">
        <v>2</v>
      </c>
      <c r="G114" s="18" t="s">
        <v>225</v>
      </c>
      <c r="H114" s="18">
        <v>4</v>
      </c>
      <c r="I114" s="18"/>
      <c r="J114" s="17" t="s">
        <v>22</v>
      </c>
      <c r="K114" s="17"/>
      <c r="L114" s="18">
        <v>6</v>
      </c>
      <c r="M114">
        <v>2.6666666666666599</v>
      </c>
      <c r="N114">
        <v>6</v>
      </c>
      <c r="O114">
        <v>2.6680000000000001</v>
      </c>
      <c r="P114">
        <v>2.9</v>
      </c>
      <c r="Q114">
        <v>0.78800000000000003</v>
      </c>
      <c r="Z114" t="s">
        <v>87</v>
      </c>
      <c r="AB114" t="s">
        <v>51</v>
      </c>
      <c r="AC114" t="s">
        <v>38</v>
      </c>
      <c r="AD114">
        <v>0</v>
      </c>
      <c r="AE114">
        <v>0</v>
      </c>
      <c r="AF114">
        <v>0</v>
      </c>
      <c r="AG114">
        <v>0</v>
      </c>
      <c r="AI114" t="s">
        <v>17</v>
      </c>
      <c r="AJ114" t="s">
        <v>17</v>
      </c>
      <c r="AK114" t="s">
        <v>17</v>
      </c>
      <c r="AL114">
        <v>1</v>
      </c>
      <c r="AM114">
        <v>0</v>
      </c>
      <c r="AN114">
        <v>1</v>
      </c>
      <c r="AO114">
        <v>1</v>
      </c>
      <c r="AP114">
        <v>0</v>
      </c>
      <c r="AQ114">
        <v>1</v>
      </c>
      <c r="AR114">
        <v>0</v>
      </c>
      <c r="AS114">
        <v>1</v>
      </c>
    </row>
    <row r="115" spans="1:46" x14ac:dyDescent="0.55000000000000004">
      <c r="A115" s="9" t="s">
        <v>25</v>
      </c>
      <c r="B115" s="9" t="s">
        <v>238</v>
      </c>
      <c r="C115" s="9" t="s">
        <v>45</v>
      </c>
      <c r="D115" s="9">
        <v>2016</v>
      </c>
      <c r="E115" s="9" t="s">
        <v>23</v>
      </c>
      <c r="F115" s="9" t="s">
        <v>1</v>
      </c>
      <c r="G115" s="18" t="s">
        <v>232</v>
      </c>
      <c r="H115" s="18"/>
      <c r="I115" s="18"/>
      <c r="J115" s="17" t="s">
        <v>22</v>
      </c>
      <c r="K115" s="17"/>
      <c r="L115" s="18">
        <v>10</v>
      </c>
      <c r="M115" s="18">
        <v>0.2</v>
      </c>
      <c r="N115" s="18">
        <v>105.12</v>
      </c>
      <c r="P115">
        <v>26.53</v>
      </c>
      <c r="Z115" t="s">
        <v>240</v>
      </c>
      <c r="AB115" t="s">
        <v>62</v>
      </c>
      <c r="AC115" t="s">
        <v>44</v>
      </c>
      <c r="AD115">
        <v>0</v>
      </c>
      <c r="AE115">
        <v>0</v>
      </c>
      <c r="AF115">
        <v>0</v>
      </c>
      <c r="AG115">
        <v>0</v>
      </c>
      <c r="AH115" t="s">
        <v>239</v>
      </c>
      <c r="AI115" t="s">
        <v>17</v>
      </c>
      <c r="AJ115" t="s">
        <v>18</v>
      </c>
      <c r="AK115" t="s">
        <v>17</v>
      </c>
      <c r="AL115">
        <v>1</v>
      </c>
      <c r="AM115">
        <v>1</v>
      </c>
      <c r="AN115">
        <v>1</v>
      </c>
      <c r="AO115">
        <v>0</v>
      </c>
      <c r="AP115">
        <v>0</v>
      </c>
      <c r="AQ115">
        <v>1</v>
      </c>
      <c r="AR115">
        <v>0</v>
      </c>
      <c r="AS115">
        <v>0</v>
      </c>
      <c r="AT115" t="s">
        <v>235</v>
      </c>
    </row>
    <row r="116" spans="1:46" x14ac:dyDescent="0.55000000000000004">
      <c r="A116" s="9" t="s">
        <v>25</v>
      </c>
      <c r="B116" s="9"/>
      <c r="C116" s="9" t="s">
        <v>60</v>
      </c>
      <c r="D116" s="9">
        <v>2012</v>
      </c>
      <c r="E116" s="9" t="s">
        <v>245</v>
      </c>
      <c r="F116" s="9" t="s">
        <v>1</v>
      </c>
      <c r="G116" s="18" t="s">
        <v>224</v>
      </c>
      <c r="H116" s="18">
        <v>0.16</v>
      </c>
      <c r="I116" s="18"/>
      <c r="J116" s="17" t="s">
        <v>22</v>
      </c>
      <c r="K116" s="17"/>
      <c r="L116" s="18">
        <v>5</v>
      </c>
      <c r="M116">
        <f>2/3*0.16</f>
        <v>0.10666666666666666</v>
      </c>
      <c r="N116">
        <v>1.9</v>
      </c>
      <c r="O116">
        <v>1.3</v>
      </c>
      <c r="P116">
        <v>1.3</v>
      </c>
      <c r="Q116">
        <v>0.9</v>
      </c>
      <c r="AB116" t="s">
        <v>62</v>
      </c>
      <c r="AC116" t="s">
        <v>59</v>
      </c>
      <c r="AD116">
        <v>0</v>
      </c>
      <c r="AE116">
        <v>0</v>
      </c>
      <c r="AF116">
        <v>0</v>
      </c>
      <c r="AG116">
        <v>0</v>
      </c>
      <c r="AI116" t="s">
        <v>17</v>
      </c>
      <c r="AJ116" t="s">
        <v>18</v>
      </c>
      <c r="AK116" t="s">
        <v>17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1</v>
      </c>
      <c r="AR116">
        <v>0</v>
      </c>
      <c r="AS116">
        <v>0</v>
      </c>
    </row>
    <row r="117" spans="1:46" x14ac:dyDescent="0.55000000000000004">
      <c r="A117" s="9" t="s">
        <v>25</v>
      </c>
      <c r="B117" s="9"/>
      <c r="C117" s="9" t="s">
        <v>60</v>
      </c>
      <c r="D117" s="9">
        <v>2012</v>
      </c>
      <c r="E117" s="9" t="s">
        <v>245</v>
      </c>
      <c r="F117" s="9" t="s">
        <v>2</v>
      </c>
      <c r="G117" s="18" t="s">
        <v>224</v>
      </c>
      <c r="H117" s="18">
        <v>0.04</v>
      </c>
      <c r="I117" s="18"/>
      <c r="J117" s="17" t="s">
        <v>22</v>
      </c>
      <c r="K117" s="17"/>
      <c r="L117" s="18">
        <v>5</v>
      </c>
      <c r="M117">
        <f>2/3*0.04</f>
        <v>2.6666666666666665E-2</v>
      </c>
      <c r="N117">
        <v>0.4</v>
      </c>
      <c r="P117">
        <v>0.4</v>
      </c>
      <c r="AB117" t="s">
        <v>62</v>
      </c>
      <c r="AC117" t="s">
        <v>59</v>
      </c>
      <c r="AD117">
        <v>0</v>
      </c>
      <c r="AE117">
        <v>0</v>
      </c>
      <c r="AF117">
        <v>0</v>
      </c>
      <c r="AG117">
        <v>0</v>
      </c>
      <c r="AI117" t="s">
        <v>17</v>
      </c>
      <c r="AJ117" t="s">
        <v>18</v>
      </c>
      <c r="AK117" t="s">
        <v>17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1</v>
      </c>
      <c r="AR117">
        <v>0</v>
      </c>
      <c r="AS117">
        <v>0</v>
      </c>
    </row>
    <row r="118" spans="1:46" ht="19.8" hidden="1" customHeight="1" x14ac:dyDescent="0.55000000000000004">
      <c r="A118" s="9" t="s">
        <v>25</v>
      </c>
      <c r="B118" s="9"/>
      <c r="C118" s="9" t="s">
        <v>84</v>
      </c>
      <c r="D118" s="9">
        <v>2015</v>
      </c>
      <c r="E118" s="9" t="s">
        <v>83</v>
      </c>
      <c r="F118" s="9" t="s">
        <v>1</v>
      </c>
      <c r="G118" s="18" t="s">
        <v>222</v>
      </c>
      <c r="H118" s="20">
        <v>1</v>
      </c>
      <c r="I118" s="20"/>
      <c r="J118" s="17" t="s">
        <v>22</v>
      </c>
      <c r="K118" s="17"/>
      <c r="L118" s="20">
        <v>4</v>
      </c>
      <c r="M118" s="10">
        <f>2/3</f>
        <v>0.66666666666666663</v>
      </c>
      <c r="N118" s="10">
        <f>2/3</f>
        <v>0.66666666666666663</v>
      </c>
      <c r="O118" s="10">
        <f>2/3</f>
        <v>0.66666666666666663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2" t="s">
        <v>82</v>
      </c>
      <c r="AA118" s="12" t="s">
        <v>81</v>
      </c>
      <c r="AB118" s="12" t="s">
        <v>80</v>
      </c>
      <c r="AC118" s="12" t="s">
        <v>79</v>
      </c>
      <c r="AD118" s="12">
        <v>0</v>
      </c>
      <c r="AE118" s="12">
        <v>0</v>
      </c>
      <c r="AF118" s="12">
        <v>0</v>
      </c>
      <c r="AG118" s="12">
        <v>0</v>
      </c>
      <c r="AH118" s="12" t="s">
        <v>78</v>
      </c>
      <c r="AI118" s="12">
        <v>0</v>
      </c>
      <c r="AJ118" s="12">
        <v>1</v>
      </c>
      <c r="AK118" s="12">
        <v>0</v>
      </c>
      <c r="AL118" s="12">
        <v>1</v>
      </c>
      <c r="AM118" s="12">
        <v>0</v>
      </c>
      <c r="AN118" s="12">
        <v>1</v>
      </c>
      <c r="AO118" s="12">
        <v>1</v>
      </c>
      <c r="AP118" s="12">
        <v>0</v>
      </c>
      <c r="AQ118" s="12">
        <v>1</v>
      </c>
      <c r="AR118" s="12">
        <v>0</v>
      </c>
      <c r="AS118" s="12">
        <v>1</v>
      </c>
      <c r="AT118" s="11"/>
    </row>
    <row r="119" spans="1:46" x14ac:dyDescent="0.55000000000000004">
      <c r="A119" s="9" t="s">
        <v>25</v>
      </c>
      <c r="B119" s="9" t="s">
        <v>238</v>
      </c>
      <c r="C119" s="9" t="s">
        <v>45</v>
      </c>
      <c r="D119" s="9">
        <v>2016</v>
      </c>
      <c r="E119" s="9" t="s">
        <v>23</v>
      </c>
      <c r="F119" s="9" t="s">
        <v>1</v>
      </c>
      <c r="G119" s="18" t="s">
        <v>232</v>
      </c>
      <c r="H119" s="18"/>
      <c r="I119" s="18"/>
      <c r="J119" s="17" t="s">
        <v>22</v>
      </c>
      <c r="K119" s="17"/>
      <c r="L119" s="18">
        <v>10</v>
      </c>
      <c r="M119" s="18">
        <v>0.42</v>
      </c>
      <c r="N119" s="18">
        <v>47.7</v>
      </c>
      <c r="P119">
        <v>15.34</v>
      </c>
      <c r="Z119" t="s">
        <v>240</v>
      </c>
      <c r="AB119" t="s">
        <v>62</v>
      </c>
      <c r="AC119" t="s">
        <v>44</v>
      </c>
      <c r="AD119">
        <v>0</v>
      </c>
      <c r="AE119">
        <v>0</v>
      </c>
      <c r="AF119">
        <v>0</v>
      </c>
      <c r="AG119">
        <v>0</v>
      </c>
      <c r="AH119" t="s">
        <v>239</v>
      </c>
      <c r="AI119" t="s">
        <v>17</v>
      </c>
      <c r="AJ119" t="s">
        <v>18</v>
      </c>
      <c r="AK119" t="s">
        <v>17</v>
      </c>
      <c r="AL119">
        <v>1</v>
      </c>
      <c r="AM119">
        <v>1</v>
      </c>
      <c r="AN119">
        <v>1</v>
      </c>
      <c r="AO119">
        <v>0</v>
      </c>
      <c r="AP119">
        <v>0</v>
      </c>
      <c r="AQ119">
        <v>1</v>
      </c>
      <c r="AR119">
        <v>0</v>
      </c>
      <c r="AS119">
        <v>0</v>
      </c>
      <c r="AT119" t="s">
        <v>237</v>
      </c>
    </row>
    <row r="120" spans="1:46" hidden="1" x14ac:dyDescent="0.55000000000000004">
      <c r="A120" s="9" t="s">
        <v>25</v>
      </c>
      <c r="B120" s="9" t="s">
        <v>238</v>
      </c>
      <c r="C120" s="9" t="s">
        <v>45</v>
      </c>
      <c r="D120" s="9">
        <v>2016</v>
      </c>
      <c r="E120" s="9" t="s">
        <v>23</v>
      </c>
      <c r="F120" s="9" t="s">
        <v>1</v>
      </c>
      <c r="G120" s="18" t="s">
        <v>232</v>
      </c>
      <c r="H120" s="18"/>
      <c r="I120" s="18"/>
      <c r="J120" s="17" t="s">
        <v>22</v>
      </c>
      <c r="K120" s="17"/>
      <c r="L120" s="18">
        <v>10</v>
      </c>
      <c r="M120" s="18">
        <v>2.92</v>
      </c>
      <c r="N120" s="18">
        <v>60.35</v>
      </c>
      <c r="P120">
        <v>22.23</v>
      </c>
      <c r="Z120" t="s">
        <v>240</v>
      </c>
      <c r="AB120" t="s">
        <v>62</v>
      </c>
      <c r="AC120" t="s">
        <v>44</v>
      </c>
      <c r="AD120">
        <v>0</v>
      </c>
      <c r="AE120">
        <v>0</v>
      </c>
      <c r="AF120">
        <v>0</v>
      </c>
      <c r="AG120">
        <v>0</v>
      </c>
      <c r="AH120" t="s">
        <v>239</v>
      </c>
      <c r="AI120" t="s">
        <v>17</v>
      </c>
      <c r="AJ120" t="s">
        <v>18</v>
      </c>
      <c r="AK120" t="s">
        <v>17</v>
      </c>
      <c r="AL120">
        <v>1</v>
      </c>
      <c r="AM120">
        <v>0</v>
      </c>
      <c r="AN120">
        <v>1</v>
      </c>
      <c r="AO120">
        <v>0</v>
      </c>
      <c r="AP120">
        <v>0</v>
      </c>
      <c r="AQ120">
        <v>1</v>
      </c>
      <c r="AR120">
        <v>0</v>
      </c>
      <c r="AS120">
        <v>0</v>
      </c>
      <c r="AT120" t="s">
        <v>241</v>
      </c>
    </row>
    <row r="121" spans="1:46" x14ac:dyDescent="0.55000000000000004">
      <c r="A121" s="9" t="s">
        <v>25</v>
      </c>
      <c r="B121" s="9" t="s">
        <v>238</v>
      </c>
      <c r="C121" s="9" t="s">
        <v>45</v>
      </c>
      <c r="D121" s="9">
        <v>2016</v>
      </c>
      <c r="E121" s="9" t="s">
        <v>23</v>
      </c>
      <c r="F121" s="9" t="s">
        <v>2</v>
      </c>
      <c r="G121" s="18" t="s">
        <v>232</v>
      </c>
      <c r="H121" s="18"/>
      <c r="I121" s="18"/>
      <c r="J121" s="17" t="s">
        <v>22</v>
      </c>
      <c r="K121" s="17"/>
      <c r="L121" s="18">
        <v>10</v>
      </c>
      <c r="M121" s="18">
        <v>0.94</v>
      </c>
      <c r="N121" s="18">
        <v>1.72</v>
      </c>
      <c r="P121">
        <v>1.34</v>
      </c>
      <c r="Z121" t="s">
        <v>240</v>
      </c>
      <c r="AB121" t="s">
        <v>62</v>
      </c>
      <c r="AC121" t="s">
        <v>44</v>
      </c>
      <c r="AD121">
        <v>0</v>
      </c>
      <c r="AE121">
        <v>0</v>
      </c>
      <c r="AF121">
        <v>0</v>
      </c>
      <c r="AG121">
        <v>0</v>
      </c>
      <c r="AH121" t="s">
        <v>239</v>
      </c>
      <c r="AI121" t="s">
        <v>17</v>
      </c>
      <c r="AJ121" t="s">
        <v>18</v>
      </c>
      <c r="AK121" t="s">
        <v>17</v>
      </c>
      <c r="AL121">
        <v>1</v>
      </c>
      <c r="AM121">
        <v>1</v>
      </c>
      <c r="AN121">
        <v>1</v>
      </c>
      <c r="AO121">
        <v>0</v>
      </c>
      <c r="AP121">
        <v>0</v>
      </c>
      <c r="AQ121">
        <v>1</v>
      </c>
      <c r="AR121">
        <v>0</v>
      </c>
      <c r="AS121">
        <v>0</v>
      </c>
      <c r="AT121" t="s">
        <v>235</v>
      </c>
    </row>
    <row r="122" spans="1:46" x14ac:dyDescent="0.55000000000000004">
      <c r="A122" s="9" t="s">
        <v>25</v>
      </c>
      <c r="B122" s="9" t="s">
        <v>238</v>
      </c>
      <c r="C122" s="9" t="s">
        <v>45</v>
      </c>
      <c r="D122" s="9">
        <v>2016</v>
      </c>
      <c r="E122" s="9" t="s">
        <v>23</v>
      </c>
      <c r="F122" s="9" t="s">
        <v>2</v>
      </c>
      <c r="G122" s="18" t="s">
        <v>232</v>
      </c>
      <c r="H122" s="18"/>
      <c r="I122" s="18"/>
      <c r="J122" s="17" t="s">
        <v>22</v>
      </c>
      <c r="K122" s="17"/>
      <c r="L122" s="18">
        <v>10</v>
      </c>
      <c r="M122" s="18">
        <v>0.62</v>
      </c>
      <c r="N122" s="18">
        <v>11.03</v>
      </c>
      <c r="P122">
        <v>3</v>
      </c>
      <c r="Z122" t="s">
        <v>240</v>
      </c>
      <c r="AB122" t="s">
        <v>62</v>
      </c>
      <c r="AC122" t="s">
        <v>44</v>
      </c>
      <c r="AD122">
        <v>0</v>
      </c>
      <c r="AE122">
        <v>0</v>
      </c>
      <c r="AF122">
        <v>0</v>
      </c>
      <c r="AG122">
        <v>0</v>
      </c>
      <c r="AH122" t="s">
        <v>239</v>
      </c>
      <c r="AI122" t="s">
        <v>17</v>
      </c>
      <c r="AJ122" t="s">
        <v>18</v>
      </c>
      <c r="AK122" t="s">
        <v>17</v>
      </c>
      <c r="AL122">
        <v>1</v>
      </c>
      <c r="AM122">
        <v>1</v>
      </c>
      <c r="AN122">
        <v>1</v>
      </c>
      <c r="AO122">
        <v>0</v>
      </c>
      <c r="AP122">
        <v>0</v>
      </c>
      <c r="AQ122">
        <v>1</v>
      </c>
      <c r="AR122">
        <v>0</v>
      </c>
      <c r="AS122">
        <v>0</v>
      </c>
      <c r="AT122" t="s">
        <v>237</v>
      </c>
    </row>
    <row r="123" spans="1:46" hidden="1" x14ac:dyDescent="0.55000000000000004">
      <c r="A123" s="9" t="s">
        <v>25</v>
      </c>
      <c r="B123" s="9" t="s">
        <v>238</v>
      </c>
      <c r="C123" s="9" t="s">
        <v>45</v>
      </c>
      <c r="D123" s="9">
        <v>2016</v>
      </c>
      <c r="E123" s="9" t="s">
        <v>23</v>
      </c>
      <c r="F123" s="9" t="s">
        <v>2</v>
      </c>
      <c r="G123" s="18" t="s">
        <v>232</v>
      </c>
      <c r="H123" s="18"/>
      <c r="I123" s="18"/>
      <c r="J123" s="17" t="s">
        <v>22</v>
      </c>
      <c r="K123" s="17"/>
      <c r="L123" s="18">
        <v>10</v>
      </c>
      <c r="M123" s="18">
        <v>4.21</v>
      </c>
      <c r="N123" s="18">
        <v>6.01</v>
      </c>
      <c r="P123">
        <v>4.99</v>
      </c>
      <c r="Z123" t="s">
        <v>240</v>
      </c>
      <c r="AB123" t="s">
        <v>62</v>
      </c>
      <c r="AC123" t="s">
        <v>44</v>
      </c>
      <c r="AD123">
        <v>0</v>
      </c>
      <c r="AE123">
        <v>0</v>
      </c>
      <c r="AF123">
        <v>0</v>
      </c>
      <c r="AG123">
        <v>0</v>
      </c>
      <c r="AH123" t="s">
        <v>239</v>
      </c>
      <c r="AI123" t="s">
        <v>17</v>
      </c>
      <c r="AJ123" t="s">
        <v>18</v>
      </c>
      <c r="AK123" t="s">
        <v>17</v>
      </c>
      <c r="AL123">
        <v>1</v>
      </c>
      <c r="AM123">
        <v>0</v>
      </c>
      <c r="AN123">
        <v>1</v>
      </c>
      <c r="AO123">
        <v>0</v>
      </c>
      <c r="AP123">
        <v>0</v>
      </c>
      <c r="AQ123">
        <v>1</v>
      </c>
      <c r="AR123">
        <v>0</v>
      </c>
      <c r="AS123">
        <v>0</v>
      </c>
      <c r="AT123" t="s">
        <v>241</v>
      </c>
    </row>
  </sheetData>
  <autoFilter ref="A1:AT123" xr:uid="{E8EB0F62-6D5F-41DD-B50F-C508D98E73A9}">
    <filterColumn colId="0">
      <filters>
        <filter val="Dust"/>
        <filter val="Water"/>
      </filters>
    </filterColumn>
    <filterColumn colId="38">
      <filters>
        <filter val="1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s_x0020_Date xmlns="e6ae508a-59c9-42bb-b4fe-819888132927" xsi:nil="true"/>
    <Records_x0020_Status xmlns="e6ae508a-59c9-42bb-b4fe-819888132927">Pending</Records_x0020_Statu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F8EE2D16CCF4E9795DBA2E0366580" ma:contentTypeVersion="11" ma:contentTypeDescription="Create a new document." ma:contentTypeScope="" ma:versionID="a0e36aa337ceae7f1d93f3efc48c3ea9">
  <xsd:schema xmlns:xsd="http://www.w3.org/2001/XMLSchema" xmlns:xs="http://www.w3.org/2001/XMLSchema" xmlns:p="http://schemas.microsoft.com/office/2006/metadata/properties" xmlns:ns3="e6ae508a-59c9-42bb-b4fe-819888132927" xmlns:ns4="7d98c609-804a-400c-9f9b-45f6e3b4e0b0" targetNamespace="http://schemas.microsoft.com/office/2006/metadata/properties" ma:root="true" ma:fieldsID="376aea29d8ef60d7b2126687d24b7c91" ns3:_="" ns4:_="">
    <xsd:import namespace="e6ae508a-59c9-42bb-b4fe-819888132927"/>
    <xsd:import namespace="7d98c609-804a-400c-9f9b-45f6e3b4e0b0"/>
    <xsd:element name="properties">
      <xsd:complexType>
        <xsd:sequence>
          <xsd:element name="documentManagement">
            <xsd:complexType>
              <xsd:all>
                <xsd:element ref="ns3:Records_x0020_Status" minOccurs="0"/>
                <xsd:element ref="ns3:Records_x0020_Date" minOccurs="0"/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e508a-59c9-42bb-b4fe-819888132927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8" nillable="true" ma:displayName="Records Status" ma:default="Pending" ma:internalName="Records_x0020_Status">
      <xsd:simpleType>
        <xsd:restriction base="dms:Text"/>
      </xsd:simpleType>
    </xsd:element>
    <xsd:element name="Records_x0020_Date" ma:index="9" nillable="true" ma:displayName="Records Date" ma:hidden="true" ma:internalName="Records_x0020_Date">
      <xsd:simpleType>
        <xsd:restriction base="dms:DateTime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c609-804a-400c-9f9b-45f6e3b4e0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9936EC-EF42-4CC2-B464-377D7CE891A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e6ae508a-59c9-42bb-b4fe-819888132927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7d98c609-804a-400c-9f9b-45f6e3b4e0b0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ECAB6FE-ED10-48D6-B2FD-BD0018793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e508a-59c9-42bb-b4fe-819888132927"/>
    <ds:schemaRef ds:uri="7d98c609-804a-400c-9f9b-45f6e3b4e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602FC1-DACC-4B1D-A27E-1705833C36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Data</vt:lpstr>
      <vt:lpstr>Data Error</vt:lpstr>
      <vt:lpstr>Factors</vt:lpstr>
      <vt:lpstr>Old Factors Format</vt:lpstr>
      <vt:lpstr>All 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Hunter</dc:creator>
  <cp:lastModifiedBy>Alex East</cp:lastModifiedBy>
  <dcterms:created xsi:type="dcterms:W3CDTF">2020-07-09T19:28:55Z</dcterms:created>
  <dcterms:modified xsi:type="dcterms:W3CDTF">2021-11-19T21:07:40Z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0x010100175F8EE2D16CCF4E9795DBA2E0366580</vt:lpwstr>
  </property>
</Properties>
</file>