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esktop\Lorber-Egeghy-Model-East-et-al\input\"/>
    </mc:Choice>
  </mc:AlternateContent>
  <xr:revisionPtr revIDLastSave="0" documentId="13_ncr:1_{DAA0B8DF-773E-4345-874D-62EF359F5D3C}" xr6:coauthVersionLast="45" xr6:coauthVersionMax="45" xr10:uidLastSave="{00000000-0000-0000-0000-000000000000}"/>
  <bookViews>
    <workbookView xWindow="-96" yWindow="-96" windowWidth="23232" windowHeight="12552" xr2:uid="{954D9476-CD18-4396-BAEA-D273523A90CB}"/>
  </bookViews>
  <sheets>
    <sheet name="Cover" sheetId="8" r:id="rId1"/>
    <sheet name="Seed" sheetId="2" r:id="rId2"/>
    <sheet name="Exposure Factors" sheetId="3" r:id="rId3"/>
    <sheet name="Dose Factors" sheetId="4" r:id="rId4"/>
    <sheet name="Data 10052020" sheetId="9" r:id="rId5"/>
    <sheet name="EFSA Cover " sheetId="13" r:id="rId6"/>
    <sheet name="EFSA Food" sheetId="11" r:id="rId7"/>
  </sheets>
  <definedNames>
    <definedName name="_xlnm._FilterDatabase" localSheetId="4" hidden="1">'Data 10052020'!$A$1:$AS$123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3" i="9" l="1"/>
  <c r="M23" i="9"/>
  <c r="N23" i="9"/>
  <c r="O23" i="9"/>
  <c r="L80" i="9"/>
  <c r="L10" i="9"/>
  <c r="L11" i="9"/>
  <c r="L12" i="9"/>
  <c r="L13" i="9"/>
  <c r="N13" i="9"/>
  <c r="L111" i="9"/>
  <c r="L85" i="9"/>
  <c r="L86" i="9"/>
  <c r="L38" i="9"/>
  <c r="L39" i="9"/>
  <c r="L42" i="9"/>
  <c r="L43" i="9"/>
  <c r="L75" i="9"/>
  <c r="L76" i="9"/>
  <c r="L58" i="9"/>
  <c r="L14" i="9"/>
  <c r="L55" i="9"/>
  <c r="L64" i="9"/>
  <c r="L74" i="9"/>
  <c r="L73" i="9"/>
  <c r="L61" i="9"/>
  <c r="L93" i="9"/>
  <c r="L94" i="9"/>
  <c r="L107" i="9"/>
  <c r="L96" i="9"/>
  <c r="L95" i="9"/>
  <c r="L100" i="9"/>
  <c r="L69" i="9"/>
  <c r="L70" i="9"/>
  <c r="L20" i="9"/>
  <c r="L40" i="9"/>
  <c r="L77" i="9"/>
  <c r="L50" i="9"/>
  <c r="L118" i="9"/>
  <c r="M118" i="9"/>
  <c r="N118" i="9"/>
  <c r="L53" i="9"/>
  <c r="L51" i="9"/>
  <c r="L54" i="9"/>
  <c r="L52" i="9"/>
  <c r="L7" i="9"/>
  <c r="L6" i="9"/>
  <c r="L117" i="9"/>
  <c r="L116" i="9"/>
  <c r="L105" i="9"/>
  <c r="N105" i="9"/>
  <c r="L106" i="9"/>
  <c r="N106" i="9"/>
  <c r="L46" i="9"/>
  <c r="N46" i="9"/>
  <c r="L47" i="9"/>
  <c r="N47" i="9"/>
  <c r="L67" i="9"/>
  <c r="N67" i="9"/>
  <c r="L68" i="9"/>
  <c r="N68" i="9"/>
  <c r="L103" i="9"/>
  <c r="N103" i="9"/>
  <c r="L104" i="9"/>
  <c r="M104" i="9"/>
  <c r="N104" i="9"/>
  <c r="O104" i="9"/>
  <c r="L4" i="9"/>
  <c r="L5" i="9"/>
  <c r="L8" i="9"/>
  <c r="N8" i="9"/>
  <c r="O8" i="9"/>
  <c r="L9" i="9"/>
  <c r="N9" i="9"/>
  <c r="O9" i="9"/>
  <c r="L30" i="9"/>
  <c r="N30" i="9"/>
  <c r="O30" i="9"/>
  <c r="L31" i="9"/>
  <c r="N31" i="9"/>
  <c r="O31" i="9"/>
  <c r="L16" i="9"/>
  <c r="O16" i="9"/>
  <c r="L17" i="9"/>
  <c r="M17" i="9"/>
  <c r="O17" i="9"/>
  <c r="L26" i="9"/>
  <c r="O26" i="9"/>
  <c r="L27" i="9"/>
  <c r="O27" i="9"/>
  <c r="L29" i="9"/>
  <c r="K3" i="3" l="1"/>
  <c r="K2" i="3"/>
</calcChain>
</file>

<file path=xl/sharedStrings.xml><?xml version="1.0" encoding="utf-8"?>
<sst xmlns="http://schemas.openxmlformats.org/spreadsheetml/2006/main" count="2658" uniqueCount="347">
  <si>
    <t>Chemical</t>
  </si>
  <si>
    <t>PFOA</t>
  </si>
  <si>
    <t>PFOS</t>
  </si>
  <si>
    <t>Individual</t>
  </si>
  <si>
    <t>n</t>
  </si>
  <si>
    <t>Dust Ingestion Rate (g/day)</t>
  </si>
  <si>
    <t>Dust Ingestion AF</t>
  </si>
  <si>
    <t>Dermal Dust Load (g/m3)</t>
  </si>
  <si>
    <t>Dermal Dust Transfer Coefficient (m2/h)</t>
  </si>
  <si>
    <t xml:space="preserve">Dermal Dust Time (hr) </t>
  </si>
  <si>
    <t>Dermal Dust AF</t>
  </si>
  <si>
    <t>Inhalation Rate (m3/day)</t>
  </si>
  <si>
    <t>Fraction Time Indoors (h/day)</t>
  </si>
  <si>
    <t>Fraction Time Outdoors (h/day)</t>
  </si>
  <si>
    <t>Inhalation AF</t>
  </si>
  <si>
    <t>Water Intake (L/day)</t>
  </si>
  <si>
    <t>Water AF</t>
  </si>
  <si>
    <t>Bodyweight (kg)</t>
  </si>
  <si>
    <t>Dietary Group</t>
  </si>
  <si>
    <t>Soil Ingestion (g/day)</t>
  </si>
  <si>
    <t>Soil AF</t>
  </si>
  <si>
    <t>Child</t>
  </si>
  <si>
    <t>Adult</t>
  </si>
  <si>
    <t>Elderly</t>
  </si>
  <si>
    <t>Vd (Volume Distribution, ml/kg bw)</t>
  </si>
  <si>
    <t>kP (Elimination Rate, day -1)</t>
  </si>
  <si>
    <t>Seed:</t>
  </si>
  <si>
    <t>Exposure Factors:</t>
  </si>
  <si>
    <t>Dose Factors:</t>
  </si>
  <si>
    <t>Data:</t>
  </si>
  <si>
    <t xml:space="preserve">These are organized by route. </t>
  </si>
  <si>
    <t>Seed</t>
  </si>
  <si>
    <t>This will ensure consistency between runs.</t>
  </si>
  <si>
    <t>PFOA PFOS Intake Model Input File</t>
  </si>
  <si>
    <t xml:space="preserve">Each row is an individual. </t>
  </si>
  <si>
    <t>Values used in determining dose of PFOS and PFOA from exposure.</t>
  </si>
  <si>
    <t xml:space="preserve">Inputs in a simple first order pharmacokinetic model. </t>
  </si>
  <si>
    <t>A spreadsheet of values used in determining exposure for individuals from different media.</t>
  </si>
  <si>
    <t>0</t>
  </si>
  <si>
    <t>1</t>
  </si>
  <si>
    <t>2014</t>
  </si>
  <si>
    <t>United States</t>
  </si>
  <si>
    <t>New York</t>
  </si>
  <si>
    <t>ng/L</t>
  </si>
  <si>
    <t>Surface Water</t>
  </si>
  <si>
    <t>Zhang, X., et al. "Source Attribution of Poly- and Perfluoroalkyl Substances (PFASs) in Surface Waters from Rhode Island and the New York Metropolitan Area" (2016)</t>
  </si>
  <si>
    <t>Water</t>
  </si>
  <si>
    <t>Means calculated from raw data (in si)</t>
  </si>
  <si>
    <t>2013-2014</t>
  </si>
  <si>
    <t>Netherlands</t>
  </si>
  <si>
    <t>Tap Water (Netherlands)</t>
  </si>
  <si>
    <t>Zafeiraki, E., et al. "Determination of perfluoroalkylated substances (PFASs) in drinking water from the Netherlands and Greece" (2015)</t>
  </si>
  <si>
    <t>Greece</t>
  </si>
  <si>
    <t>Tap Water (Greece)</t>
  </si>
  <si>
    <t>2010</t>
  </si>
  <si>
    <t>Sweden, Italy, Blegium, The Netherlands, Norway, Germany</t>
  </si>
  <si>
    <t>Surface Water (tap)</t>
  </si>
  <si>
    <t>Ullah, S., et al. "Simultaneous determination of perfluoroalkyl phosphonates, carboxylates, and sulfonates in drinking water". (2011)</t>
  </si>
  <si>
    <t>Cape Fear River</t>
  </si>
  <si>
    <t>2013</t>
  </si>
  <si>
    <t>North Carolina</t>
  </si>
  <si>
    <t>Surface Water (drinking C)</t>
  </si>
  <si>
    <t>Sun, M., et al. "Legacy and Emerging Perfluoroalkyl Substances Are Important Drinking Water Contaminants in the Cape Fear River Watershed of North Carolina". (2016)</t>
  </si>
  <si>
    <t>Surface Water (drinking B)</t>
  </si>
  <si>
    <t>Surface Water (drinking A)</t>
  </si>
  <si>
    <t>2014-2015</t>
  </si>
  <si>
    <t>Shafique, U., et al. "Perfluoroalkyl acids in aqueous samples from Germany and Kenya" (2016)</t>
  </si>
  <si>
    <t>Spain</t>
  </si>
  <si>
    <t>Barcelona</t>
  </si>
  <si>
    <t>Spain Surface Water (bottled)</t>
  </si>
  <si>
    <t>Schwanz, T., et al. "Perfluoroalkyl substances assessment in drinking waters from Brazil, France and Spain". (2015)</t>
  </si>
  <si>
    <t>not stated</t>
  </si>
  <si>
    <t>France</t>
  </si>
  <si>
    <t>Toulouse, Montpelier, Nimes, Avignon,Valence, Grenoble, Lyon, Perpignan</t>
  </si>
  <si>
    <t>France Surface Water (bottled)</t>
  </si>
  <si>
    <t>Spain Surface water (tap)</t>
  </si>
  <si>
    <t>Spain surface water (tap)</t>
  </si>
  <si>
    <t>max written as 3 in paper, too low. Reported here as no max given</t>
  </si>
  <si>
    <t>France Surface water (tap)</t>
  </si>
  <si>
    <t>France surface water (tap)</t>
  </si>
  <si>
    <t>2010-2012</t>
  </si>
  <si>
    <t>Llorca, M., et al. (2012). "Analysis of perfluoroalkyl substances in waters from Germany and Spain"</t>
  </si>
  <si>
    <t>region separated from other Spanish tap water because it was analyzed from 3 different points every 2 days along one week</t>
  </si>
  <si>
    <t>Germany</t>
  </si>
  <si>
    <t>significantly large variance</t>
  </si>
  <si>
    <t>1991-2001</t>
  </si>
  <si>
    <t>Alabama</t>
  </si>
  <si>
    <t>Decatur</t>
  </si>
  <si>
    <t>Groundwater (well)</t>
  </si>
  <si>
    <t>Lindstrom, A., et al. (2011). "Application of WWTP Biosolids and Resulting Perfluorinated Compound Contamination of Surface and Well Water in Decatur, Alabama, USA"</t>
  </si>
  <si>
    <t>large variance</t>
  </si>
  <si>
    <t>Surface water</t>
  </si>
  <si>
    <t>Could only verify sample size. Found an average of 10.3 ng/l but no other data</t>
  </si>
  <si>
    <t>Kokemäenjoki river</t>
  </si>
  <si>
    <t>2012-2014</t>
  </si>
  <si>
    <t>Finland</t>
  </si>
  <si>
    <t>South-western</t>
  </si>
  <si>
    <t>Groundwater</t>
  </si>
  <si>
    <t>Happonen, M., et al. (2016). "Contamination risk ofrawdrinking water caused by PFOA sources along a river reach in south-western Finland"</t>
  </si>
  <si>
    <t>Lambro River, Seveso river, and Olona river</t>
  </si>
  <si>
    <t>2010-2013</t>
  </si>
  <si>
    <t>Italy</t>
  </si>
  <si>
    <t>Milan</t>
  </si>
  <si>
    <t>River Lambro Basin</t>
  </si>
  <si>
    <t>Drinking water</t>
  </si>
  <si>
    <t>Castiglioni, S., et al. (2014). "Sources and fate of perfluorinated compounds in the aqueous environment and in drinking water of a highly urbanized and industrialized area in Italy"</t>
  </si>
  <si>
    <t>Surface water (River)</t>
  </si>
  <si>
    <t>River Lambro Basin (North of Milan -- industrial area)</t>
  </si>
  <si>
    <t>Northern France</t>
  </si>
  <si>
    <t>Boiteux, V., et al. (2017). "Concentrations and patterns of perfluoroalkyl and polyfluoroalkyl substances in a river and three drinking water treatment plants near and far from a major production source"</t>
  </si>
  <si>
    <t>The sample size number varied for different figures</t>
  </si>
  <si>
    <t>2012</t>
  </si>
  <si>
    <t>USA</t>
  </si>
  <si>
    <t>Minnesota</t>
  </si>
  <si>
    <t>Minneapolis-St.Paul Metro Area</t>
  </si>
  <si>
    <t>ng/g</t>
  </si>
  <si>
    <t>NR</t>
  </si>
  <si>
    <t>soil</t>
  </si>
  <si>
    <t>Xiao, Feng, et al. "Perfluorooctane sulfonate (PFOS) and perfluorooctanoate (PFOA) in soils and groundwater of a US metropolitan area: migration and implications for human exposure." Water research 72 (2015): 64-74.</t>
  </si>
  <si>
    <t>na</t>
  </si>
  <si>
    <t>various</t>
  </si>
  <si>
    <t>pg/g</t>
  </si>
  <si>
    <t>Rankin, Keegan, et al. (2016). "A North American and global survey of perfluoroalkyl substances in surface soils: Distribution patterns and mode of occurrence." Chemosphere 161: 333-341.</t>
  </si>
  <si>
    <t>Europe</t>
  </si>
  <si>
    <t>North America</t>
  </si>
  <si>
    <t>2008</t>
  </si>
  <si>
    <t>Norway</t>
  </si>
  <si>
    <t>Oslo</t>
  </si>
  <si>
    <t>Dust - house dust</t>
  </si>
  <si>
    <t>Haug, L. S., et al. (2011). "Investigation on Per- and Polyfluorinated Compounds in Paired Samples of House Dust and Indoor Air from Norwegian Homes." Environmental Science &amp; Technology 45(19): 7991-7998.</t>
  </si>
  <si>
    <t>Dust</t>
  </si>
  <si>
    <t>2008-2009</t>
  </si>
  <si>
    <t>Bavaria</t>
  </si>
  <si>
    <t>Munich and nearby suburban and rural areas</t>
  </si>
  <si>
    <t>Xu, Z. L., et al. (2013). "Human exposure to fluorotelomer alcohols, perfluorooctane sulfonate and perfluorooctanoate via house dust in Bavaria, Germany." Science of the Total Environment 443: 485-490.</t>
  </si>
  <si>
    <t>WI</t>
  </si>
  <si>
    <t>16 counties in Wisconsin</t>
  </si>
  <si>
    <t>Knobeloch, L., et al. (2012). "Perfluoroalkyl chemicals in vacuum cleaner dust from 39 Wisconsin homes." Chemosphere 88(7): 779-783.</t>
  </si>
  <si>
    <t>Czech Republic</t>
  </si>
  <si>
    <t>Prague</t>
  </si>
  <si>
    <t>L-PFOS</t>
  </si>
  <si>
    <t>Lankova, D., et al. (2015). "Multi-analyte method for the analysis of various organohalogen compounds in house dust." Analytica chimica acta 854: 61-69.</t>
  </si>
  <si>
    <t>Eriksson, U. and A. Kärrman (2015). "World-wide indoor exposure to polyfluoroalkyl phosphate esters (PAPs) and other PFASs in household dust." Environmental Science &amp; Technology 49(24): 14503-14511.</t>
  </si>
  <si>
    <t>Sweden</t>
  </si>
  <si>
    <t>Orebro, Vaxjo, and Nykoping</t>
  </si>
  <si>
    <t>2009</t>
  </si>
  <si>
    <t>Catalonia</t>
  </si>
  <si>
    <t>Athens</t>
  </si>
  <si>
    <t>Faroe Islands</t>
  </si>
  <si>
    <t>Torshavn</t>
  </si>
  <si>
    <t>Canada</t>
  </si>
  <si>
    <t>Ottawa</t>
  </si>
  <si>
    <t>Not Reported</t>
  </si>
  <si>
    <t>IN</t>
  </si>
  <si>
    <t>Bloomington</t>
  </si>
  <si>
    <t>Karaskova, P., et al. (2016). "Perfluorinated alkyl substances (PFASs) in household dust in Central Europe and North America." Environment International 94: 315-324.</t>
  </si>
  <si>
    <t>Toronto</t>
  </si>
  <si>
    <t>Brno</t>
  </si>
  <si>
    <t>Sample sizes reported in paper as %detects. Full sample size reported here.| LOQ/LOD reported as upper and lower bounds of MQL/MDL. Lower bound reported here</t>
  </si>
  <si>
    <t>2007-2009</t>
  </si>
  <si>
    <t>Goosey, E. and S. Harrad (2011). "Perfluoroalkyl compounds in dust from Asian, Australian, European, and North American homes and UK cars, classrooms, and offices." Environment International 37(1): 86-92.</t>
  </si>
  <si>
    <t>CO</t>
  </si>
  <si>
    <t>Boulder</t>
  </si>
  <si>
    <t>Augsberg and Michelstadt</t>
  </si>
  <si>
    <t>Annecy</t>
  </si>
  <si>
    <t>United Kingdom</t>
  </si>
  <si>
    <t>Birmingham</t>
  </si>
  <si>
    <t>Dust - office dust</t>
  </si>
  <si>
    <t>0..98</t>
  </si>
  <si>
    <t>Dust - classroom dust</t>
  </si>
  <si>
    <t>Dust - car dust</t>
  </si>
  <si>
    <t>MA</t>
  </si>
  <si>
    <t>Boston</t>
  </si>
  <si>
    <t>Dust - vehicle dust</t>
  </si>
  <si>
    <t>Fraser, A. J., et al. (2013). "Polyfluorinated compounds in dust from homes, offices, and vehicles as predictors of concentrations in office workers' serum." Environment International 60: 128-136.</t>
  </si>
  <si>
    <t>GM calculated using LOQ/root(2)</t>
  </si>
  <si>
    <t>2007-2008</t>
  </si>
  <si>
    <t>Vancouver</t>
  </si>
  <si>
    <t>Shoeib, M., et al. (2011). "Indoor Sources of Poly- and Perfluorinated Compounds (PFCS) in Vancouver, Canada: Implications for Human Exposure." Environmental Science &amp; Technology 45(19): 7999-8005.</t>
  </si>
  <si>
    <t>Switzerland</t>
  </si>
  <si>
    <t>Mount Uetliberg</t>
  </si>
  <si>
    <t>pg/m³</t>
  </si>
  <si>
    <t>Outdoor Air</t>
  </si>
  <si>
    <t>Müller, C. E., et al. (2012). "Atmospheric fate of poly-and perfluorinated alkyl substances (PFASs): I. Day–night patterns of air concentrations in summer in Zurich, Switzerland." Environmental Pollution 169: 196-203.</t>
  </si>
  <si>
    <t>Outdoor_Air</t>
  </si>
  <si>
    <t>Zurich</t>
  </si>
  <si>
    <t>"Where concentration &lt;detection limit (DL), 0.5×DL used for calculation of descriptive statistics."</t>
  </si>
  <si>
    <t>Goosey, E. and S. Harrad (2012). "Perfluoroalkyl substances in UK indoor and outdoor air: Spatial and seasonal variation, and implications for human exposure." Environment International 45: 86-90.</t>
  </si>
  <si>
    <t>2007</t>
  </si>
  <si>
    <t>Vancouver, BC</t>
  </si>
  <si>
    <t>Kuopio</t>
  </si>
  <si>
    <t>PFOA - sum branched</t>
  </si>
  <si>
    <t>Indoor Air</t>
  </si>
  <si>
    <t>Winkens, K., et al. (2017). "Perfluoroalkyl acids and their precursors in indoor air sampled in children's bedrooms." Environmental Pollution 222: 423-432.</t>
  </si>
  <si>
    <t>Indoor_Air</t>
  </si>
  <si>
    <t>Sum branched PFOA summary statistics were not reported by author. Their explanation: "concentration values below MDL are caused by treatment of samples below MDL as MDL/(square root of two); to prevent bias mean values and SDs are not calculated for analytes with &lt;50% detection frequency..." Therefore, only the linear PFOA data were input into this table.</t>
  </si>
  <si>
    <t>PFOA - linear</t>
  </si>
  <si>
    <t>PFOS - linear</t>
  </si>
  <si>
    <t>PFOS - sum branched</t>
  </si>
  <si>
    <t>Indoor Air - Offices</t>
  </si>
  <si>
    <t>WWTP_Biosolids</t>
  </si>
  <si>
    <t>Landfill</t>
  </si>
  <si>
    <t>Industrial_Sites</t>
  </si>
  <si>
    <t>Fire_training_Fire_Response</t>
  </si>
  <si>
    <t>Raw_Data_Available</t>
  </si>
  <si>
    <t>Calculated_Data</t>
  </si>
  <si>
    <t>Uncontaminated</t>
  </si>
  <si>
    <t>Multimedia</t>
  </si>
  <si>
    <t>Rural</t>
  </si>
  <si>
    <t>Urban</t>
  </si>
  <si>
    <t>Residential</t>
  </si>
  <si>
    <t>Associated_Waterbody</t>
  </si>
  <si>
    <t>Benchmark</t>
  </si>
  <si>
    <t>Brownfield</t>
  </si>
  <si>
    <t>Superfund</t>
  </si>
  <si>
    <t>National_Survey</t>
  </si>
  <si>
    <t>Sampling_Year</t>
  </si>
  <si>
    <t>Country</t>
  </si>
  <si>
    <t>State</t>
  </si>
  <si>
    <t>Geographic_Area</t>
  </si>
  <si>
    <t>P99</t>
  </si>
  <si>
    <t>P95</t>
  </si>
  <si>
    <t>P90</t>
  </si>
  <si>
    <t>P75</t>
  </si>
  <si>
    <t>P25</t>
  </si>
  <si>
    <t>P10</t>
  </si>
  <si>
    <t>GSD</t>
  </si>
  <si>
    <t>GM</t>
  </si>
  <si>
    <t>SD</t>
  </si>
  <si>
    <t>Mean</t>
  </si>
  <si>
    <t>Median</t>
  </si>
  <si>
    <t>Max</t>
  </si>
  <si>
    <t>Min</t>
  </si>
  <si>
    <t>Sample_Size</t>
  </si>
  <si>
    <t>Units</t>
  </si>
  <si>
    <t>Detection_Limit</t>
  </si>
  <si>
    <t>Limit_of_Quantitation</t>
  </si>
  <si>
    <t>Media_Type</t>
  </si>
  <si>
    <t>Publish_Year</t>
  </si>
  <si>
    <t>Citation</t>
  </si>
  <si>
    <t>Ref_ID</t>
  </si>
  <si>
    <t>Route</t>
  </si>
  <si>
    <t>EFSA Food:</t>
  </si>
  <si>
    <t>ng/kg bw/day</t>
  </si>
  <si>
    <t>DIET LACTATION GR</t>
  </si>
  <si>
    <t>Lactating women</t>
  </si>
  <si>
    <t>FC_PREGNANTWOMEN_2011</t>
  </si>
  <si>
    <t>Latvia</t>
  </si>
  <si>
    <t>Pregnant women</t>
  </si>
  <si>
    <t>Riksmaten 2010</t>
  </si>
  <si>
    <t>Very elderly</t>
  </si>
  <si>
    <t>Dieta_Pilot_Adults</t>
  </si>
  <si>
    <t>Romania</t>
  </si>
  <si>
    <t>VCP-Elderly</t>
  </si>
  <si>
    <t>INRAN_SCAI_2005_06</t>
  </si>
  <si>
    <t>NANS_2012</t>
  </si>
  <si>
    <t>Ireland</t>
  </si>
  <si>
    <t>National_Repr_Surv</t>
  </si>
  <si>
    <t>Hungary</t>
  </si>
  <si>
    <t>NDNS-RollingProgrammeYears1-3</t>
  </si>
  <si>
    <t>INCA2</t>
  </si>
  <si>
    <t>DANSDA 2005-08</t>
  </si>
  <si>
    <t>Denmark</t>
  </si>
  <si>
    <t>National_Nutrition_Survey_II</t>
  </si>
  <si>
    <t>Diet_National_2004</t>
  </si>
  <si>
    <t>Belgium</t>
  </si>
  <si>
    <t>ASNS_Adults</t>
  </si>
  <si>
    <t>Austria</t>
  </si>
  <si>
    <t>VCPBasis_AVL2007_2010</t>
  </si>
  <si>
    <t>FINDIET2012</t>
  </si>
  <si>
    <t>Adults</t>
  </si>
  <si>
    <t>EFSA_TEST</t>
  </si>
  <si>
    <t>AESAN</t>
  </si>
  <si>
    <t>AESAN_FIAB</t>
  </si>
  <si>
    <t>SISP04</t>
  </si>
  <si>
    <t>NFA</t>
  </si>
  <si>
    <t>Adolescents</t>
  </si>
  <si>
    <t>NWSSP07_08</t>
  </si>
  <si>
    <t>enKid</t>
  </si>
  <si>
    <t>NUT_INK05</t>
  </si>
  <si>
    <t>EsKiMo</t>
  </si>
  <si>
    <t>Childhealth</t>
  </si>
  <si>
    <t>Cyprus</t>
  </si>
  <si>
    <t>ASNS_Children</t>
  </si>
  <si>
    <t>Other children</t>
  </si>
  <si>
    <t>VCP_kids</t>
  </si>
  <si>
    <t>Regional_Crete</t>
  </si>
  <si>
    <t>DIPP_2001_2009</t>
  </si>
  <si>
    <t>VELS</t>
  </si>
  <si>
    <t>NUTRICHILD</t>
  </si>
  <si>
    <t>Bulgaria</t>
  </si>
  <si>
    <t>Regional_Flanders</t>
  </si>
  <si>
    <t>Toddlers</t>
  </si>
  <si>
    <t>DNSIYC_2011</t>
  </si>
  <si>
    <t>IAT 2006_07</t>
  </si>
  <si>
    <t>Infants</t>
  </si>
  <si>
    <t xml:space="preserve">Number of subjects </t>
  </si>
  <si>
    <t>Survey</t>
  </si>
  <si>
    <t>Age class</t>
  </si>
  <si>
    <t xml:space="preserve">(a): The 95th percentile estimates obtained on dietary surveys/age classes with less than 60 observations may not be statistically robust (EFSA, 2011b) and therefore not included in this table. </t>
  </si>
  <si>
    <r>
      <rPr>
        <b/>
        <sz val="10"/>
        <color rgb="FF000000"/>
        <rFont val="Tahoma"/>
        <family val="2"/>
      </rPr>
      <t>PFOA Sheet</t>
    </r>
    <r>
      <rPr>
        <sz val="10"/>
        <color rgb="FF000000"/>
        <rFont val="Tahoma"/>
        <family val="2"/>
      </rPr>
      <t>: Mean and 95th percentile(a) chronic exposures to PFOA (ng/kg b.w. per day) for total population for each dietary survey</t>
    </r>
  </si>
  <si>
    <r>
      <rPr>
        <b/>
        <sz val="10"/>
        <color rgb="FF000000"/>
        <rFont val="Tahoma"/>
        <family val="2"/>
      </rPr>
      <t>PFOS Sheet:</t>
    </r>
    <r>
      <rPr>
        <sz val="10"/>
        <color rgb="FF000000"/>
        <rFont val="Tahoma"/>
        <family val="2"/>
      </rPr>
      <t xml:space="preserve"> Mean and 95th percentile(a) chronic exposures to PFOS (ng/kg b.w. per day) for total population for each dietary survey</t>
    </r>
  </si>
  <si>
    <t>© 2018 European Food Safety Authority. EFSA Journal published by John Wiley and Sons Ltd on behalf of European Food Safety Authority.</t>
  </si>
  <si>
    <t xml:space="preserve">doi:10.2903/j.efsa.2018.5194 </t>
  </si>
  <si>
    <t xml:space="preserve">Available online: </t>
  </si>
  <si>
    <t xml:space="preserve">EFSA CONTAM Panel (EFSA Panel on Contaminants in the Food Chain), Knutsen HK, Alexander J, Barregård L, Bignami M, Brϋschweiler B, Ceccatelli S, Cottrill B, Dinovi M, Edler L, Grasl-Kraupp B, Hogstrand C, Hoogenboom LR, Nebbia CS, Oswald IP, Petersen A, Rose M, Roudot A-C, Vleminckx C, Vollmer G, Wallace H, Bodin L, Cravedi J-P, Halldorsson TI, Haug LS, Johansson N, van Loveren H, Gergelova P, Mackay K, Levorato S, van Manen M and Schwerdtle T, 2018. Scientific opinion on the risk to human health related to the presence of perfluorooctane sulfonic acid and perfluorooctanoic acid in food. EFSA Journal 2018;16(12):5194, doi:10.2903/j.efsa.2018.5194            </t>
  </si>
  <si>
    <t>Appendix to:</t>
  </si>
  <si>
    <t>Appendix A: Occurrence in food, human consumption data and human dietary exposure</t>
  </si>
  <si>
    <r>
      <t xml:space="preserve">Modified Appendix A from EFSA Panel on Contaminants in the Food Chain (CONTAM) Paper, </t>
    </r>
    <r>
      <rPr>
        <i/>
        <sz val="11"/>
        <color theme="1"/>
        <rFont val="Calibri"/>
        <family val="2"/>
        <scheme val="minor"/>
      </rPr>
      <t>Risk to human health related to the presence of perﬂuorooctane sulfonic acid and perﬂuorooctanoic acid in food.</t>
    </r>
  </si>
  <si>
    <t>EFSA Cover:</t>
  </si>
  <si>
    <r>
      <t xml:space="preserve">Cover Sheet for Apppendix A from 2018 EFSA Panel on Contaminants in the Food Chain (CONTAM) Paper, </t>
    </r>
    <r>
      <rPr>
        <i/>
        <sz val="11"/>
        <color theme="1"/>
        <rFont val="Calibri"/>
        <family val="2"/>
        <scheme val="minor"/>
      </rPr>
      <t>Risk to human health related to the presence of perﬂuorooctane sulfonic acid and perﬂuorooctanoic acid in food</t>
    </r>
    <r>
      <rPr>
        <sz val="11"/>
        <color theme="1"/>
        <rFont val="Calibri"/>
        <family val="2"/>
        <scheme val="minor"/>
      </rPr>
      <t>.</t>
    </r>
  </si>
  <si>
    <t>Soil</t>
  </si>
  <si>
    <t>Data is exposure (ng/ kg-bw /day) summary statistics.</t>
  </si>
  <si>
    <t xml:space="preserve">Analytical Methods </t>
  </si>
  <si>
    <t>UPLC-MS/MS</t>
  </si>
  <si>
    <t>TSQ-MS, HPLC</t>
  </si>
  <si>
    <t>HPLC-MS/MS</t>
  </si>
  <si>
    <t>LC−MS/ MS</t>
  </si>
  <si>
    <t>LC/ESI-MS/MS</t>
  </si>
  <si>
    <t>LC-MS/MS</t>
  </si>
  <si>
    <t>LC-MS</t>
  </si>
  <si>
    <t>LC/MS/MS</t>
  </si>
  <si>
    <t>HPLC-TOFMS</t>
  </si>
  <si>
    <t>HPLC– MS/MS</t>
  </si>
  <si>
    <t>LC-ESI-MS/MS</t>
  </si>
  <si>
    <t>UPLC-MS</t>
  </si>
  <si>
    <t>UHPLC-MS/MS</t>
  </si>
  <si>
    <t>HPLC/HRMS</t>
  </si>
  <si>
    <t>Sant Feliu de Llobregat</t>
  </si>
  <si>
    <t>Site A</t>
  </si>
  <si>
    <t>Notes</t>
  </si>
  <si>
    <t>Site B</t>
  </si>
  <si>
    <t>A1</t>
  </si>
  <si>
    <t>Saale, Halle</t>
  </si>
  <si>
    <t>Saale</t>
  </si>
  <si>
    <t>Site C (WWTP Effluent)</t>
  </si>
  <si>
    <t>Lower Bound Mean Exposure</t>
  </si>
  <si>
    <t>Upper Bound Mean Exposure</t>
  </si>
  <si>
    <t>Lower Bound 95th Exposure</t>
  </si>
  <si>
    <t>Upper Bound 95th Exposure</t>
  </si>
  <si>
    <t>A spreadsheet of concentration data extracted from multiple papers published from 2011-2017.</t>
  </si>
  <si>
    <r>
      <rPr>
        <sz val="11"/>
        <color theme="1"/>
        <rFont val="Calibri"/>
        <family val="2"/>
        <scheme val="minor"/>
      </rPr>
      <t xml:space="preserve">Note: </t>
    </r>
    <r>
      <rPr>
        <i/>
        <sz val="11"/>
        <color theme="1"/>
        <rFont val="Calibri"/>
        <family val="2"/>
        <scheme val="minor"/>
      </rPr>
      <t xml:space="preserve">SD = Standard Deviation, GM = Geometric Mean, GSD = Geometric Standard Deviation, </t>
    </r>
  </si>
  <si>
    <t xml:space="preserve">Tap Water </t>
  </si>
  <si>
    <t>Surface River Water</t>
  </si>
  <si>
    <t>Tap Water</t>
  </si>
  <si>
    <t>Defines a seed for use in random number generation throughout the model.</t>
  </si>
  <si>
    <t xml:space="preserve">            P10, P99 = 10th and 99th percentiles, WWTP = Wastewater Treatment 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</si>
</sst>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24"/>
      <color theme="1"/>
      <name val="Calibri"/>
      <family val="2"/>
      <scheme val="minor"/>
    </font>
    <font>
      <sz val="10"/>
      <name val="MS Sans Serif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u/>
      <sz val="10"/>
      <color indexed="12"/>
      <name val="MS Sans Serif"/>
      <family val="2"/>
    </font>
    <font>
      <u/>
      <sz val="11"/>
      <color rgb="FF0000FF"/>
      <name val="Calibri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CEB59A"/>
        <bgColor indexed="64"/>
      </patternFill>
    </fill>
    <fill>
      <patternFill patternType="solid">
        <fgColor rgb="FFC3864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8BEEC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7" fillId="0" borderId="0" applyNumberFormat="0" applyFill="0" applyBorder="0" applyAlignment="0" applyProtection="0"/>
  </cellStyleXfs>
  <cellXfs count="41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2" fillId="0" borderId="0" xfId="0" applyFont="1"/>
    <xf numFmtId="0" fontId="3" fillId="0" borderId="0" xfId="0" applyFont="1"/>
    <xf numFmtId="0" fontId="0" fillId="0" borderId="0" xfId="0" applyFont="1"/>
    <xf numFmtId="0" fontId="0" fillId="10" borderId="1" xfId="0" applyFill="1" applyBorder="1"/>
    <xf numFmtId="0" fontId="0" fillId="0" borderId="1" xfId="0" applyBorder="1"/>
    <xf numFmtId="0" fontId="0" fillId="2" borderId="1" xfId="0" applyFill="1" applyBorder="1"/>
    <xf numFmtId="0" fontId="0" fillId="9" borderId="1" xfId="0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wrapText="1"/>
    </xf>
    <xf numFmtId="0" fontId="0" fillId="10" borderId="0" xfId="0" applyFill="1"/>
    <xf numFmtId="0" fontId="0" fillId="10" borderId="0" xfId="0" applyFill="1" applyAlignment="1">
      <alignment horizontal="left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5" fillId="0" borderId="0" xfId="1" applyFont="1"/>
    <xf numFmtId="0" fontId="8" fillId="0" borderId="0" xfId="2" applyFont="1"/>
    <xf numFmtId="0" fontId="6" fillId="0" borderId="0" xfId="1" applyFont="1"/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Fill="1" applyBorder="1"/>
    <xf numFmtId="0" fontId="0" fillId="10" borderId="0" xfId="0" applyFont="1" applyFill="1" applyBorder="1"/>
    <xf numFmtId="0" fontId="0" fillId="10" borderId="0" xfId="0" applyFont="1" applyFill="1" applyBorder="1" applyAlignment="1">
      <alignment horizontal="center"/>
    </xf>
    <xf numFmtId="2" fontId="0" fillId="10" borderId="0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/>
    <xf numFmtId="11" fontId="0" fillId="0" borderId="0" xfId="0" applyNumberFormat="1" applyFill="1"/>
    <xf numFmtId="0" fontId="0" fillId="0" borderId="0" xfId="0" applyFill="1" applyAlignment="1">
      <alignment horizontal="right"/>
    </xf>
    <xf numFmtId="0" fontId="1" fillId="0" borderId="0" xfId="0" applyFont="1"/>
    <xf numFmtId="0" fontId="9" fillId="0" borderId="0" xfId="1" applyFont="1" applyAlignment="1">
      <alignment horizontal="left" wrapText="1"/>
    </xf>
  </cellXfs>
  <cellStyles count="3">
    <cellStyle name="Hyperlink 2" xfId="2" xr:uid="{BA79CC6B-B4A5-44E8-8A0A-7F3A57C083B0}"/>
    <cellStyle name="Normal" xfId="0" builtinId="0"/>
    <cellStyle name="Normal 2" xfId="1" xr:uid="{AB0D8024-7C30-44F6-94CF-C131C990A2EC}"/>
  </cellStyles>
  <dxfs count="0"/>
  <tableStyles count="0" defaultTableStyle="TableStyleMedium2" defaultPivotStyle="PivotStyleLight16"/>
  <colors>
    <mruColors>
      <color rgb="FF67AF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0876" cy="935320"/>
    <xdr:pic>
      <xdr:nvPicPr>
        <xdr:cNvPr id="2" name="Picture 1">
          <a:extLst>
            <a:ext uri="{FF2B5EF4-FFF2-40B4-BE49-F238E27FC236}">
              <a16:creationId xmlns:a16="http://schemas.microsoft.com/office/drawing/2014/main" id="{7D17616A-0467-40ED-AC92-498BD4661E1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7537"/>
        <a:stretch/>
      </xdr:blipFill>
      <xdr:spPr bwMode="auto">
        <a:xfrm>
          <a:off x="0" y="0"/>
          <a:ext cx="1710876" cy="93532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onlinelibrary.wiley.com/journal/10.1002/(ISSN)1831-4732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onlinelibrary.wiley.com/journal/10.1002/(ISSN)1831-4732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D68F8-33EF-496F-8CD8-74890845B65D}">
  <sheetPr>
    <tabColor theme="0" tint="-4.9989318521683403E-2"/>
  </sheetPr>
  <dimension ref="A1:C28"/>
  <sheetViews>
    <sheetView showGridLines="0" tabSelected="1" workbookViewId="0">
      <selection activeCell="C6" sqref="C6"/>
    </sheetView>
  </sheetViews>
  <sheetFormatPr defaultRowHeight="14.4" x14ac:dyDescent="0.55000000000000004"/>
  <cols>
    <col min="1" max="1" width="30.89453125" bestFit="1" customWidth="1"/>
    <col min="2" max="2" width="16.5234375" bestFit="1" customWidth="1"/>
    <col min="3" max="3" width="77.41796875" bestFit="1" customWidth="1"/>
  </cols>
  <sheetData>
    <row r="1" spans="1:3" ht="30.6" x14ac:dyDescent="1.1000000000000001">
      <c r="A1" s="10" t="s">
        <v>33</v>
      </c>
    </row>
    <row r="2" spans="1:3" ht="14.25" customHeight="1" x14ac:dyDescent="0.55000000000000004">
      <c r="A2" s="11"/>
    </row>
    <row r="4" spans="1:3" x14ac:dyDescent="0.55000000000000004">
      <c r="B4" t="s">
        <v>26</v>
      </c>
    </row>
    <row r="5" spans="1:3" x14ac:dyDescent="0.55000000000000004">
      <c r="C5" t="s">
        <v>345</v>
      </c>
    </row>
    <row r="6" spans="1:3" x14ac:dyDescent="0.55000000000000004">
      <c r="C6" t="s">
        <v>32</v>
      </c>
    </row>
    <row r="8" spans="1:3" x14ac:dyDescent="0.55000000000000004">
      <c r="B8" t="s">
        <v>27</v>
      </c>
    </row>
    <row r="9" spans="1:3" x14ac:dyDescent="0.55000000000000004">
      <c r="C9" t="s">
        <v>37</v>
      </c>
    </row>
    <row r="10" spans="1:3" x14ac:dyDescent="0.55000000000000004">
      <c r="C10" t="s">
        <v>34</v>
      </c>
    </row>
    <row r="12" spans="1:3" x14ac:dyDescent="0.55000000000000004">
      <c r="B12" t="s">
        <v>28</v>
      </c>
    </row>
    <row r="13" spans="1:3" x14ac:dyDescent="0.55000000000000004">
      <c r="C13" t="s">
        <v>35</v>
      </c>
    </row>
    <row r="14" spans="1:3" x14ac:dyDescent="0.55000000000000004">
      <c r="C14" t="s">
        <v>36</v>
      </c>
    </row>
    <row r="16" spans="1:3" x14ac:dyDescent="0.55000000000000004">
      <c r="B16" t="s">
        <v>29</v>
      </c>
    </row>
    <row r="17" spans="2:3" x14ac:dyDescent="0.55000000000000004">
      <c r="C17" t="s">
        <v>340</v>
      </c>
    </row>
    <row r="18" spans="2:3" x14ac:dyDescent="0.55000000000000004">
      <c r="C18" t="s">
        <v>30</v>
      </c>
    </row>
    <row r="19" spans="2:3" x14ac:dyDescent="0.55000000000000004">
      <c r="C19" s="39" t="s">
        <v>341</v>
      </c>
    </row>
    <row r="20" spans="2:3" x14ac:dyDescent="0.55000000000000004">
      <c r="C20" s="39" t="s">
        <v>346</v>
      </c>
    </row>
    <row r="22" spans="2:3" x14ac:dyDescent="0.55000000000000004">
      <c r="B22" t="s">
        <v>309</v>
      </c>
    </row>
    <row r="23" spans="2:3" x14ac:dyDescent="0.55000000000000004">
      <c r="C23" t="s">
        <v>310</v>
      </c>
    </row>
    <row r="24" spans="2:3" x14ac:dyDescent="0.55000000000000004">
      <c r="C24" s="26" t="s">
        <v>303</v>
      </c>
    </row>
    <row r="26" spans="2:3" x14ac:dyDescent="0.55000000000000004">
      <c r="B26" t="s">
        <v>242</v>
      </c>
    </row>
    <row r="27" spans="2:3" x14ac:dyDescent="0.55000000000000004">
      <c r="C27" t="s">
        <v>308</v>
      </c>
    </row>
    <row r="28" spans="2:3" x14ac:dyDescent="0.55000000000000004">
      <c r="C28" t="s">
        <v>312</v>
      </c>
    </row>
  </sheetData>
  <hyperlinks>
    <hyperlink ref="C24" r:id="rId1" display="http://onlinelibrary.wiley.com/journal/10.1002/(ISSN)1831-4732" xr:uid="{BC9435C4-1B56-4C1B-9D98-0DF18A2A40A4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E273F-3170-47A8-8EDA-C9BF3464F626}">
  <sheetPr>
    <tabColor theme="0" tint="-4.9989318521683403E-2"/>
  </sheetPr>
  <dimension ref="A1:A2"/>
  <sheetViews>
    <sheetView showGridLines="0" workbookViewId="0">
      <selection activeCell="L22" sqref="L22"/>
    </sheetView>
  </sheetViews>
  <sheetFormatPr defaultRowHeight="14.4" x14ac:dyDescent="0.55000000000000004"/>
  <sheetData>
    <row r="1" spans="1:1" x14ac:dyDescent="0.55000000000000004">
      <c r="A1" s="12" t="s">
        <v>31</v>
      </c>
    </row>
    <row r="2" spans="1:1" x14ac:dyDescent="0.55000000000000004">
      <c r="A2" s="13">
        <v>12345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13D2A-1FBA-47EB-BDDC-C4ECA49E4BB0}">
  <sheetPr>
    <tabColor theme="0" tint="-4.9989318521683403E-2"/>
  </sheetPr>
  <dimension ref="A1:R4"/>
  <sheetViews>
    <sheetView topLeftCell="G1" workbookViewId="0">
      <selection activeCell="Q4" sqref="Q4"/>
    </sheetView>
  </sheetViews>
  <sheetFormatPr defaultRowHeight="14.4" x14ac:dyDescent="0.55000000000000004"/>
  <cols>
    <col min="1" max="2" width="11" customWidth="1"/>
    <col min="3" max="3" width="24.68359375" customWidth="1"/>
    <col min="4" max="4" width="17.1015625" customWidth="1"/>
    <col min="5" max="5" width="23.68359375" customWidth="1"/>
    <col min="6" max="6" width="37" customWidth="1"/>
    <col min="7" max="7" width="24.3125" customWidth="1"/>
    <col min="8" max="8" width="16.68359375" customWidth="1"/>
    <col min="9" max="9" width="24.3125" customWidth="1"/>
    <col min="10" max="10" width="27.41796875" customWidth="1"/>
    <col min="11" max="11" width="28.3125" customWidth="1"/>
    <col min="12" max="12" width="15.41796875" customWidth="1"/>
    <col min="13" max="13" width="21.3125" customWidth="1"/>
    <col min="14" max="14" width="12" customWidth="1"/>
    <col min="15" max="16" width="16.68359375" customWidth="1"/>
    <col min="17" max="17" width="18.68359375" customWidth="1"/>
  </cols>
  <sheetData>
    <row r="1" spans="1:18" x14ac:dyDescent="0.55000000000000004">
      <c r="A1" s="1" t="s">
        <v>3</v>
      </c>
      <c r="B1" s="2" t="s">
        <v>4</v>
      </c>
      <c r="C1" s="3" t="s">
        <v>5</v>
      </c>
      <c r="D1" s="3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5" t="s">
        <v>11</v>
      </c>
      <c r="J1" s="5" t="s">
        <v>12</v>
      </c>
      <c r="K1" s="5" t="s">
        <v>13</v>
      </c>
      <c r="L1" s="5" t="s">
        <v>14</v>
      </c>
      <c r="M1" s="6" t="s">
        <v>15</v>
      </c>
      <c r="N1" s="6" t="s">
        <v>16</v>
      </c>
      <c r="O1" s="7" t="s">
        <v>17</v>
      </c>
      <c r="P1" s="7" t="s">
        <v>18</v>
      </c>
      <c r="Q1" s="8" t="s">
        <v>19</v>
      </c>
      <c r="R1" s="8" t="s">
        <v>20</v>
      </c>
    </row>
    <row r="2" spans="1:18" x14ac:dyDescent="0.55000000000000004">
      <c r="A2" t="s">
        <v>21</v>
      </c>
      <c r="B2">
        <v>20000</v>
      </c>
      <c r="C2">
        <v>0.1</v>
      </c>
      <c r="D2">
        <v>0.9</v>
      </c>
      <c r="E2">
        <v>3.55</v>
      </c>
      <c r="F2">
        <v>0.06</v>
      </c>
      <c r="G2">
        <v>13</v>
      </c>
      <c r="H2">
        <v>4.8000000000000001E-4</v>
      </c>
      <c r="I2">
        <v>6.8</v>
      </c>
      <c r="J2">
        <v>0.79200000000000004</v>
      </c>
      <c r="K2">
        <f>1-J2</f>
        <v>0.20799999999999996</v>
      </c>
      <c r="L2">
        <v>0.5</v>
      </c>
      <c r="M2">
        <v>0.4</v>
      </c>
      <c r="N2">
        <v>0.9</v>
      </c>
      <c r="O2" s="9">
        <v>13</v>
      </c>
      <c r="P2" s="9" t="s">
        <v>292</v>
      </c>
      <c r="Q2">
        <v>0.09</v>
      </c>
      <c r="R2">
        <v>0.9</v>
      </c>
    </row>
    <row r="3" spans="1:18" x14ac:dyDescent="0.55000000000000004">
      <c r="A3" t="s">
        <v>22</v>
      </c>
      <c r="B3">
        <v>20000</v>
      </c>
      <c r="C3">
        <v>0.05</v>
      </c>
      <c r="D3">
        <v>0.9</v>
      </c>
      <c r="E3">
        <v>3.55</v>
      </c>
      <c r="F3">
        <v>0.06</v>
      </c>
      <c r="G3">
        <v>11</v>
      </c>
      <c r="H3">
        <v>4.8000000000000001E-4</v>
      </c>
      <c r="I3">
        <v>13.3</v>
      </c>
      <c r="J3">
        <v>0.875</v>
      </c>
      <c r="K3">
        <f>1-J3</f>
        <v>0.125</v>
      </c>
      <c r="L3">
        <v>0.5</v>
      </c>
      <c r="M3">
        <v>1.4</v>
      </c>
      <c r="N3">
        <v>0.9</v>
      </c>
      <c r="O3" s="9">
        <v>71.3</v>
      </c>
      <c r="P3" s="9" t="s">
        <v>270</v>
      </c>
      <c r="Q3">
        <v>0.05</v>
      </c>
      <c r="R3">
        <v>0.9</v>
      </c>
    </row>
    <row r="4" spans="1:18" x14ac:dyDescent="0.55000000000000004">
      <c r="O4" s="9"/>
      <c r="P4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8F63D-B204-4F59-8FB9-7A9F72E511A1}">
  <sheetPr>
    <tabColor theme="0" tint="-4.9989318521683403E-2"/>
  </sheetPr>
  <dimension ref="A1:C3"/>
  <sheetViews>
    <sheetView showGridLines="0" workbookViewId="0">
      <selection activeCell="C16" sqref="C16"/>
    </sheetView>
  </sheetViews>
  <sheetFormatPr defaultRowHeight="14.4" x14ac:dyDescent="0.55000000000000004"/>
  <cols>
    <col min="1" max="1" width="11.5234375" customWidth="1"/>
    <col min="2" max="2" width="31.68359375" customWidth="1"/>
    <col min="3" max="3" width="25.68359375" customWidth="1"/>
  </cols>
  <sheetData>
    <row r="1" spans="1:3" x14ac:dyDescent="0.55000000000000004">
      <c r="A1" s="14" t="s">
        <v>0</v>
      </c>
      <c r="B1" s="15" t="s">
        <v>24</v>
      </c>
      <c r="C1" s="15" t="s">
        <v>25</v>
      </c>
    </row>
    <row r="2" spans="1:3" x14ac:dyDescent="0.55000000000000004">
      <c r="A2" s="13" t="s">
        <v>2</v>
      </c>
      <c r="B2" s="13">
        <v>230</v>
      </c>
      <c r="C2" s="13">
        <v>3.8999999999999999E-4</v>
      </c>
    </row>
    <row r="3" spans="1:3" x14ac:dyDescent="0.55000000000000004">
      <c r="A3" s="13" t="s">
        <v>1</v>
      </c>
      <c r="B3" s="13">
        <v>170</v>
      </c>
      <c r="C3" s="13">
        <v>8.0000000000000004E-4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FB188-7E1C-4305-BA5C-FA58A5B0967D}">
  <sheetPr>
    <tabColor theme="0" tint="-4.9989318521683403E-2"/>
  </sheetPr>
  <dimension ref="A1:AT123"/>
  <sheetViews>
    <sheetView zoomScale="110" zoomScaleNormal="110" workbookViewId="0">
      <selection activeCell="C1" sqref="C1"/>
    </sheetView>
  </sheetViews>
  <sheetFormatPr defaultRowHeight="14.4" x14ac:dyDescent="0.55000000000000004"/>
  <cols>
    <col min="1" max="1" width="18.20703125" customWidth="1"/>
    <col min="3" max="3" width="123.68359375" customWidth="1"/>
    <col min="4" max="4" width="13.89453125" customWidth="1"/>
    <col min="5" max="5" width="32.3125" customWidth="1"/>
    <col min="6" max="6" width="10.68359375" customWidth="1"/>
    <col min="7" max="7" width="21.1015625" customWidth="1"/>
    <col min="8" max="8" width="23.68359375" customWidth="1"/>
    <col min="9" max="9" width="17.5234375" customWidth="1"/>
    <col min="10" max="10" width="8.89453125" customWidth="1"/>
    <col min="11" max="11" width="14.20703125" customWidth="1"/>
    <col min="14" max="14" width="9.20703125" customWidth="1"/>
    <col min="25" max="25" width="18.1015625" customWidth="1"/>
    <col min="26" max="26" width="19.89453125" customWidth="1"/>
    <col min="27" max="27" width="13" customWidth="1"/>
    <col min="28" max="28" width="17.5234375" customWidth="1"/>
    <col min="29" max="29" width="16.68359375" customWidth="1"/>
    <col min="30" max="30" width="11.1015625" customWidth="1"/>
    <col min="31" max="31" width="10.89453125" customWidth="1"/>
    <col min="32" max="32" width="12.20703125" customWidth="1"/>
    <col min="33" max="33" width="23.3125" customWidth="1"/>
    <col min="34" max="34" width="12.89453125" customWidth="1"/>
    <col min="37" max="37" width="12.20703125" customWidth="1"/>
    <col min="38" max="38" width="17.5234375" customWidth="1"/>
    <col min="39" max="39" width="17.20703125" customWidth="1"/>
    <col min="40" max="40" width="21.1015625" customWidth="1"/>
    <col min="41" max="41" width="29.5234375" customWidth="1"/>
    <col min="42" max="42" width="15.89453125" customWidth="1"/>
    <col min="44" max="44" width="18.1015625" customWidth="1"/>
    <col min="45" max="45" width="26.68359375" customWidth="1"/>
  </cols>
  <sheetData>
    <row r="1" spans="1:46" x14ac:dyDescent="0.55000000000000004">
      <c r="A1" s="22" t="s">
        <v>241</v>
      </c>
      <c r="B1" s="22" t="s">
        <v>240</v>
      </c>
      <c r="C1" s="22" t="s">
        <v>239</v>
      </c>
      <c r="D1" s="22" t="s">
        <v>238</v>
      </c>
      <c r="E1" s="22" t="s">
        <v>237</v>
      </c>
      <c r="F1" s="22" t="s">
        <v>0</v>
      </c>
      <c r="G1" s="22" t="s">
        <v>313</v>
      </c>
      <c r="H1" s="21" t="s">
        <v>236</v>
      </c>
      <c r="I1" s="21" t="s">
        <v>235</v>
      </c>
      <c r="J1" s="22" t="s">
        <v>234</v>
      </c>
      <c r="K1" s="21" t="s">
        <v>233</v>
      </c>
      <c r="L1" s="21" t="s">
        <v>232</v>
      </c>
      <c r="M1" s="21" t="s">
        <v>231</v>
      </c>
      <c r="N1" s="21" t="s">
        <v>230</v>
      </c>
      <c r="O1" s="21" t="s">
        <v>229</v>
      </c>
      <c r="P1" s="21" t="s">
        <v>228</v>
      </c>
      <c r="Q1" s="21" t="s">
        <v>227</v>
      </c>
      <c r="R1" s="21" t="s">
        <v>226</v>
      </c>
      <c r="S1" s="21" t="s">
        <v>225</v>
      </c>
      <c r="T1" s="21" t="s">
        <v>224</v>
      </c>
      <c r="U1" s="21" t="s">
        <v>223</v>
      </c>
      <c r="V1" s="21" t="s">
        <v>222</v>
      </c>
      <c r="W1" s="21" t="s">
        <v>221</v>
      </c>
      <c r="X1" s="21" t="s">
        <v>220</v>
      </c>
      <c r="Y1" s="21" t="s">
        <v>219</v>
      </c>
      <c r="Z1" s="21" t="s">
        <v>218</v>
      </c>
      <c r="AA1" s="21" t="s">
        <v>217</v>
      </c>
      <c r="AB1" s="21" t="s">
        <v>216</v>
      </c>
      <c r="AC1" s="21" t="s">
        <v>215</v>
      </c>
      <c r="AD1" s="21" t="s">
        <v>214</v>
      </c>
      <c r="AE1" s="21" t="s">
        <v>213</v>
      </c>
      <c r="AF1" s="21" t="s">
        <v>212</v>
      </c>
      <c r="AG1" s="21" t="s">
        <v>211</v>
      </c>
      <c r="AH1" s="21" t="s">
        <v>210</v>
      </c>
      <c r="AI1" s="21" t="s">
        <v>209</v>
      </c>
      <c r="AJ1" s="21" t="s">
        <v>208</v>
      </c>
      <c r="AK1" s="21" t="s">
        <v>207</v>
      </c>
      <c r="AL1" s="21" t="s">
        <v>206</v>
      </c>
      <c r="AM1" s="21" t="s">
        <v>205</v>
      </c>
      <c r="AN1" s="21" t="s">
        <v>204</v>
      </c>
      <c r="AO1" s="21" t="s">
        <v>203</v>
      </c>
      <c r="AP1" s="21" t="s">
        <v>202</v>
      </c>
      <c r="AQ1" s="21" t="s">
        <v>201</v>
      </c>
      <c r="AR1" s="21" t="s">
        <v>200</v>
      </c>
      <c r="AS1" s="21" t="s">
        <v>330</v>
      </c>
    </row>
    <row r="2" spans="1:46" x14ac:dyDescent="0.55000000000000004">
      <c r="A2" s="16" t="s">
        <v>130</v>
      </c>
      <c r="B2" s="16">
        <v>627</v>
      </c>
      <c r="C2" s="16" t="s">
        <v>178</v>
      </c>
      <c r="D2" s="16">
        <v>2011</v>
      </c>
      <c r="E2" s="16" t="s">
        <v>128</v>
      </c>
      <c r="F2" s="16" t="s">
        <v>2</v>
      </c>
      <c r="G2" s="36" t="s">
        <v>316</v>
      </c>
      <c r="H2" s="36"/>
      <c r="I2" s="36">
        <v>0.4</v>
      </c>
      <c r="J2" s="35" t="s">
        <v>115</v>
      </c>
      <c r="K2" s="36">
        <v>132</v>
      </c>
      <c r="L2">
        <v>1.5</v>
      </c>
      <c r="M2">
        <v>4661</v>
      </c>
      <c r="N2">
        <v>71</v>
      </c>
      <c r="O2">
        <v>280</v>
      </c>
      <c r="Q2">
        <v>73</v>
      </c>
      <c r="Y2" t="s">
        <v>177</v>
      </c>
      <c r="AA2" t="s">
        <v>150</v>
      </c>
      <c r="AB2" t="s">
        <v>176</v>
      </c>
      <c r="AC2">
        <v>0</v>
      </c>
      <c r="AD2">
        <v>0</v>
      </c>
      <c r="AE2">
        <v>0</v>
      </c>
      <c r="AF2">
        <v>0</v>
      </c>
      <c r="AG2" t="s">
        <v>38</v>
      </c>
      <c r="AH2" t="s">
        <v>39</v>
      </c>
      <c r="AI2" t="s">
        <v>39</v>
      </c>
      <c r="AJ2" t="s">
        <v>38</v>
      </c>
      <c r="AK2">
        <v>1</v>
      </c>
      <c r="AL2">
        <v>1</v>
      </c>
      <c r="AM2">
        <v>1</v>
      </c>
      <c r="AN2">
        <v>0</v>
      </c>
      <c r="AO2">
        <v>0</v>
      </c>
      <c r="AP2">
        <v>0</v>
      </c>
      <c r="AQ2">
        <v>0</v>
      </c>
      <c r="AR2">
        <v>0</v>
      </c>
    </row>
    <row r="3" spans="1:46" ht="14.25" customHeight="1" x14ac:dyDescent="0.55000000000000004">
      <c r="A3" s="16" t="s">
        <v>130</v>
      </c>
      <c r="B3" s="16">
        <v>627</v>
      </c>
      <c r="C3" s="16" t="s">
        <v>178</v>
      </c>
      <c r="D3" s="16">
        <v>2011</v>
      </c>
      <c r="E3" s="16" t="s">
        <v>128</v>
      </c>
      <c r="F3" s="16" t="s">
        <v>1</v>
      </c>
      <c r="G3" s="36" t="s">
        <v>316</v>
      </c>
      <c r="H3" s="36"/>
      <c r="I3" s="36">
        <v>1.51</v>
      </c>
      <c r="J3" s="35" t="s">
        <v>115</v>
      </c>
      <c r="K3" s="36">
        <v>132</v>
      </c>
      <c r="L3">
        <v>1.9</v>
      </c>
      <c r="M3">
        <v>1390</v>
      </c>
      <c r="N3">
        <v>30</v>
      </c>
      <c r="O3">
        <v>97</v>
      </c>
      <c r="Q3">
        <v>32</v>
      </c>
      <c r="Y3" t="s">
        <v>177</v>
      </c>
      <c r="AA3" t="s">
        <v>150</v>
      </c>
      <c r="AB3" t="s">
        <v>176</v>
      </c>
      <c r="AC3">
        <v>0</v>
      </c>
      <c r="AD3">
        <v>0</v>
      </c>
      <c r="AE3">
        <v>0</v>
      </c>
      <c r="AF3">
        <v>0</v>
      </c>
      <c r="AG3" t="s">
        <v>38</v>
      </c>
      <c r="AH3" t="s">
        <v>39</v>
      </c>
      <c r="AI3" t="s">
        <v>39</v>
      </c>
      <c r="AJ3" t="s">
        <v>38</v>
      </c>
      <c r="AK3">
        <v>1</v>
      </c>
      <c r="AL3">
        <v>1</v>
      </c>
      <c r="AM3">
        <v>1</v>
      </c>
      <c r="AN3">
        <v>0</v>
      </c>
      <c r="AO3">
        <v>0</v>
      </c>
      <c r="AP3">
        <v>0</v>
      </c>
      <c r="AQ3">
        <v>0</v>
      </c>
      <c r="AR3">
        <v>0</v>
      </c>
      <c r="AT3" s="18"/>
    </row>
    <row r="4" spans="1:46" x14ac:dyDescent="0.55000000000000004">
      <c r="A4" s="16" t="s">
        <v>46</v>
      </c>
      <c r="B4" s="16"/>
      <c r="C4" s="16" t="s">
        <v>62</v>
      </c>
      <c r="D4" s="16">
        <v>2016</v>
      </c>
      <c r="E4" s="16" t="s">
        <v>64</v>
      </c>
      <c r="F4" s="16" t="s">
        <v>1</v>
      </c>
      <c r="G4" s="36" t="s">
        <v>317</v>
      </c>
      <c r="H4" s="36">
        <v>10</v>
      </c>
      <c r="I4" s="36"/>
      <c r="J4" s="35" t="s">
        <v>43</v>
      </c>
      <c r="K4" s="36">
        <v>127</v>
      </c>
      <c r="L4">
        <f>10*2/3</f>
        <v>6.666666666666667</v>
      </c>
      <c r="M4">
        <v>137</v>
      </c>
      <c r="N4">
        <v>34</v>
      </c>
      <c r="O4">
        <v>46</v>
      </c>
      <c r="Z4" t="s">
        <v>60</v>
      </c>
      <c r="AA4" t="s">
        <v>41</v>
      </c>
      <c r="AB4" t="s">
        <v>59</v>
      </c>
      <c r="AC4">
        <v>0</v>
      </c>
      <c r="AD4">
        <v>0</v>
      </c>
      <c r="AE4">
        <v>0</v>
      </c>
      <c r="AF4">
        <v>0</v>
      </c>
      <c r="AG4" t="s">
        <v>58</v>
      </c>
      <c r="AH4" t="s">
        <v>38</v>
      </c>
      <c r="AI4" t="s">
        <v>38</v>
      </c>
      <c r="AJ4" t="s">
        <v>38</v>
      </c>
      <c r="AK4">
        <v>1</v>
      </c>
      <c r="AL4">
        <v>0</v>
      </c>
      <c r="AM4">
        <v>1</v>
      </c>
      <c r="AN4">
        <v>1</v>
      </c>
      <c r="AO4">
        <v>0</v>
      </c>
      <c r="AP4">
        <v>0</v>
      </c>
      <c r="AQ4">
        <v>0</v>
      </c>
      <c r="AR4">
        <v>0</v>
      </c>
    </row>
    <row r="5" spans="1:46" x14ac:dyDescent="0.55000000000000004">
      <c r="A5" s="16" t="s">
        <v>46</v>
      </c>
      <c r="B5" s="16"/>
      <c r="C5" s="16" t="s">
        <v>62</v>
      </c>
      <c r="D5" s="16">
        <v>2016</v>
      </c>
      <c r="E5" s="16" t="s">
        <v>64</v>
      </c>
      <c r="F5" s="16" t="s">
        <v>2</v>
      </c>
      <c r="G5" s="36" t="s">
        <v>317</v>
      </c>
      <c r="H5" s="36">
        <v>25</v>
      </c>
      <c r="I5" s="36"/>
      <c r="J5" s="35" t="s">
        <v>43</v>
      </c>
      <c r="K5" s="36">
        <v>127</v>
      </c>
      <c r="L5">
        <f>25*2/3</f>
        <v>16.666666666666668</v>
      </c>
      <c r="M5">
        <v>346</v>
      </c>
      <c r="N5">
        <v>29</v>
      </c>
      <c r="O5">
        <v>44</v>
      </c>
      <c r="Z5" t="s">
        <v>60</v>
      </c>
      <c r="AA5" t="s">
        <v>41</v>
      </c>
      <c r="AB5" t="s">
        <v>59</v>
      </c>
      <c r="AC5">
        <v>0</v>
      </c>
      <c r="AD5">
        <v>0</v>
      </c>
      <c r="AE5">
        <v>0</v>
      </c>
      <c r="AF5">
        <v>0</v>
      </c>
      <c r="AG5" t="s">
        <v>58</v>
      </c>
      <c r="AH5" t="s">
        <v>38</v>
      </c>
      <c r="AI5" t="s">
        <v>38</v>
      </c>
      <c r="AJ5" t="s">
        <v>38</v>
      </c>
      <c r="AK5">
        <v>1</v>
      </c>
      <c r="AL5">
        <v>0</v>
      </c>
      <c r="AM5">
        <v>1</v>
      </c>
      <c r="AN5">
        <v>1</v>
      </c>
      <c r="AO5">
        <v>0</v>
      </c>
      <c r="AP5">
        <v>0</v>
      </c>
      <c r="AQ5">
        <v>0</v>
      </c>
      <c r="AR5">
        <v>0</v>
      </c>
    </row>
    <row r="6" spans="1:46" x14ac:dyDescent="0.55000000000000004">
      <c r="A6" s="16" t="s">
        <v>46</v>
      </c>
      <c r="B6" s="16"/>
      <c r="C6" s="16" t="s">
        <v>81</v>
      </c>
      <c r="D6" s="16">
        <v>2012</v>
      </c>
      <c r="E6" s="16" t="s">
        <v>342</v>
      </c>
      <c r="F6" s="16" t="s">
        <v>1</v>
      </c>
      <c r="G6" s="36" t="s">
        <v>318</v>
      </c>
      <c r="H6" s="36">
        <v>0.16</v>
      </c>
      <c r="I6" s="36"/>
      <c r="J6" s="35" t="s">
        <v>43</v>
      </c>
      <c r="K6" s="36">
        <v>84</v>
      </c>
      <c r="L6">
        <f>2/3*0.16</f>
        <v>0.10666666666666666</v>
      </c>
      <c r="M6">
        <v>35</v>
      </c>
      <c r="N6">
        <v>2.9</v>
      </c>
      <c r="O6">
        <v>6.7</v>
      </c>
      <c r="P6">
        <v>8.3000000000000007</v>
      </c>
      <c r="Z6" t="s">
        <v>328</v>
      </c>
      <c r="AA6" t="s">
        <v>67</v>
      </c>
      <c r="AB6" t="s">
        <v>80</v>
      </c>
      <c r="AC6">
        <v>0</v>
      </c>
      <c r="AD6">
        <v>0</v>
      </c>
      <c r="AE6">
        <v>0</v>
      </c>
      <c r="AF6">
        <v>0</v>
      </c>
      <c r="AH6" t="s">
        <v>38</v>
      </c>
      <c r="AI6" t="s">
        <v>39</v>
      </c>
      <c r="AJ6" t="s">
        <v>38</v>
      </c>
      <c r="AK6">
        <v>1</v>
      </c>
      <c r="AL6">
        <v>1</v>
      </c>
      <c r="AM6">
        <v>1</v>
      </c>
      <c r="AN6">
        <v>1</v>
      </c>
      <c r="AO6">
        <v>0</v>
      </c>
      <c r="AP6">
        <v>1</v>
      </c>
      <c r="AQ6">
        <v>0</v>
      </c>
      <c r="AR6">
        <v>0</v>
      </c>
      <c r="AS6" t="s">
        <v>82</v>
      </c>
    </row>
    <row r="7" spans="1:46" x14ac:dyDescent="0.55000000000000004">
      <c r="A7" s="16" t="s">
        <v>46</v>
      </c>
      <c r="B7" s="16"/>
      <c r="C7" s="16" t="s">
        <v>81</v>
      </c>
      <c r="D7" s="16">
        <v>2012</v>
      </c>
      <c r="E7" s="16" t="s">
        <v>342</v>
      </c>
      <c r="F7" s="16" t="s">
        <v>2</v>
      </c>
      <c r="G7" s="36" t="s">
        <v>318</v>
      </c>
      <c r="H7" s="36">
        <v>0.04</v>
      </c>
      <c r="I7" s="36"/>
      <c r="J7" s="35" t="s">
        <v>43</v>
      </c>
      <c r="K7" s="36">
        <v>84</v>
      </c>
      <c r="L7">
        <f>2/3*0.04</f>
        <v>2.6666666666666665E-2</v>
      </c>
      <c r="M7">
        <v>258</v>
      </c>
      <c r="N7">
        <v>7</v>
      </c>
      <c r="O7">
        <v>46</v>
      </c>
      <c r="P7">
        <v>82</v>
      </c>
      <c r="Z7" t="s">
        <v>328</v>
      </c>
      <c r="AA7" t="s">
        <v>67</v>
      </c>
      <c r="AB7" t="s">
        <v>80</v>
      </c>
      <c r="AC7">
        <v>0</v>
      </c>
      <c r="AD7">
        <v>0</v>
      </c>
      <c r="AE7">
        <v>0</v>
      </c>
      <c r="AF7">
        <v>0</v>
      </c>
      <c r="AH7" t="s">
        <v>38</v>
      </c>
      <c r="AI7" t="s">
        <v>39</v>
      </c>
      <c r="AJ7" t="s">
        <v>38</v>
      </c>
      <c r="AK7">
        <v>1</v>
      </c>
      <c r="AL7">
        <v>1</v>
      </c>
      <c r="AM7">
        <v>1</v>
      </c>
      <c r="AN7">
        <v>1</v>
      </c>
      <c r="AO7">
        <v>0</v>
      </c>
      <c r="AP7">
        <v>1</v>
      </c>
      <c r="AQ7">
        <v>0</v>
      </c>
      <c r="AR7">
        <v>0</v>
      </c>
      <c r="AS7" t="s">
        <v>82</v>
      </c>
    </row>
    <row r="8" spans="1:46" x14ac:dyDescent="0.55000000000000004">
      <c r="A8" s="16" t="s">
        <v>46</v>
      </c>
      <c r="B8" s="16"/>
      <c r="C8" s="16" t="s">
        <v>62</v>
      </c>
      <c r="D8" s="16">
        <v>2016</v>
      </c>
      <c r="E8" s="16" t="s">
        <v>63</v>
      </c>
      <c r="F8" s="16" t="s">
        <v>1</v>
      </c>
      <c r="G8" s="36" t="s">
        <v>317</v>
      </c>
      <c r="H8" s="36">
        <v>10</v>
      </c>
      <c r="I8" s="36"/>
      <c r="J8" s="35" t="s">
        <v>43</v>
      </c>
      <c r="K8" s="36">
        <v>73</v>
      </c>
      <c r="L8">
        <f>10*2/3</f>
        <v>6.666666666666667</v>
      </c>
      <c r="M8">
        <v>32</v>
      </c>
      <c r="N8">
        <f>10*2/3</f>
        <v>6.666666666666667</v>
      </c>
      <c r="O8">
        <f>10*2/3</f>
        <v>6.666666666666667</v>
      </c>
      <c r="Z8" t="s">
        <v>60</v>
      </c>
      <c r="AA8" t="s">
        <v>41</v>
      </c>
      <c r="AB8" t="s">
        <v>59</v>
      </c>
      <c r="AC8">
        <v>0</v>
      </c>
      <c r="AD8">
        <v>0</v>
      </c>
      <c r="AE8">
        <v>0</v>
      </c>
      <c r="AF8">
        <v>0</v>
      </c>
      <c r="AG8" t="s">
        <v>58</v>
      </c>
      <c r="AH8" t="s">
        <v>38</v>
      </c>
      <c r="AI8" t="s">
        <v>38</v>
      </c>
      <c r="AJ8" t="s">
        <v>38</v>
      </c>
      <c r="AK8">
        <v>1</v>
      </c>
      <c r="AL8">
        <v>0</v>
      </c>
      <c r="AM8">
        <v>1</v>
      </c>
      <c r="AN8">
        <v>1</v>
      </c>
      <c r="AO8">
        <v>0</v>
      </c>
      <c r="AP8">
        <v>0</v>
      </c>
      <c r="AQ8">
        <v>0</v>
      </c>
      <c r="AR8">
        <v>0</v>
      </c>
    </row>
    <row r="9" spans="1:46" x14ac:dyDescent="0.55000000000000004">
      <c r="A9" s="16" t="s">
        <v>46</v>
      </c>
      <c r="B9" s="16"/>
      <c r="C9" s="16" t="s">
        <v>62</v>
      </c>
      <c r="D9" s="16">
        <v>2016</v>
      </c>
      <c r="E9" s="16" t="s">
        <v>63</v>
      </c>
      <c r="F9" s="16" t="s">
        <v>2</v>
      </c>
      <c r="G9" s="36" t="s">
        <v>317</v>
      </c>
      <c r="H9" s="36">
        <v>25</v>
      </c>
      <c r="I9" s="36"/>
      <c r="J9" s="35" t="s">
        <v>43</v>
      </c>
      <c r="K9" s="36">
        <v>73</v>
      </c>
      <c r="L9">
        <f>25*2/3</f>
        <v>16.666666666666668</v>
      </c>
      <c r="M9">
        <v>43</v>
      </c>
      <c r="N9">
        <f>25*2/3</f>
        <v>16.666666666666668</v>
      </c>
      <c r="O9">
        <f>25*2/3</f>
        <v>16.666666666666668</v>
      </c>
      <c r="Z9" t="s">
        <v>60</v>
      </c>
      <c r="AA9" t="s">
        <v>41</v>
      </c>
      <c r="AB9" t="s">
        <v>59</v>
      </c>
      <c r="AC9">
        <v>0</v>
      </c>
      <c r="AD9">
        <v>0</v>
      </c>
      <c r="AE9">
        <v>0</v>
      </c>
      <c r="AF9">
        <v>0</v>
      </c>
      <c r="AG9" t="s">
        <v>58</v>
      </c>
      <c r="AH9" t="s">
        <v>38</v>
      </c>
      <c r="AI9" t="s">
        <v>38</v>
      </c>
      <c r="AJ9" t="s">
        <v>38</v>
      </c>
      <c r="AK9">
        <v>1</v>
      </c>
      <c r="AL9">
        <v>0</v>
      </c>
      <c r="AM9">
        <v>1</v>
      </c>
      <c r="AN9">
        <v>1</v>
      </c>
      <c r="AO9">
        <v>0</v>
      </c>
      <c r="AP9">
        <v>0</v>
      </c>
      <c r="AQ9">
        <v>0</v>
      </c>
      <c r="AR9">
        <v>0</v>
      </c>
    </row>
    <row r="10" spans="1:46" x14ac:dyDescent="0.55000000000000004">
      <c r="A10" s="16" t="s">
        <v>194</v>
      </c>
      <c r="B10" s="16">
        <v>393</v>
      </c>
      <c r="C10" s="16" t="s">
        <v>193</v>
      </c>
      <c r="D10" s="16">
        <v>2017</v>
      </c>
      <c r="E10" s="16" t="s">
        <v>192</v>
      </c>
      <c r="F10" s="16" t="s">
        <v>198</v>
      </c>
      <c r="G10" s="36" t="s">
        <v>319</v>
      </c>
      <c r="H10" s="36"/>
      <c r="I10" s="36">
        <v>0.22</v>
      </c>
      <c r="J10" s="35" t="s">
        <v>181</v>
      </c>
      <c r="K10" s="36">
        <v>57</v>
      </c>
      <c r="L10">
        <f>2/3*I10</f>
        <v>0.14666666666666667</v>
      </c>
      <c r="M10">
        <v>2.93</v>
      </c>
      <c r="N10">
        <v>0.67</v>
      </c>
      <c r="O10">
        <v>0.74</v>
      </c>
      <c r="P10">
        <v>0.51</v>
      </c>
      <c r="Q10">
        <v>0.61</v>
      </c>
      <c r="Y10" t="s">
        <v>190</v>
      </c>
      <c r="AA10" t="s">
        <v>95</v>
      </c>
      <c r="AB10" t="s">
        <v>65</v>
      </c>
      <c r="AC10">
        <v>0</v>
      </c>
      <c r="AD10">
        <v>0</v>
      </c>
      <c r="AE10">
        <v>0</v>
      </c>
      <c r="AF10">
        <v>0</v>
      </c>
      <c r="AG10" t="s">
        <v>38</v>
      </c>
      <c r="AH10" t="s">
        <v>39</v>
      </c>
      <c r="AI10" t="s">
        <v>39</v>
      </c>
      <c r="AJ10" t="s">
        <v>39</v>
      </c>
      <c r="AK10">
        <v>0</v>
      </c>
      <c r="AL10">
        <v>1</v>
      </c>
      <c r="AM10">
        <v>1</v>
      </c>
      <c r="AN10">
        <v>0</v>
      </c>
      <c r="AO10">
        <v>0</v>
      </c>
      <c r="AP10">
        <v>0</v>
      </c>
      <c r="AQ10">
        <v>0</v>
      </c>
      <c r="AR10">
        <v>0</v>
      </c>
    </row>
    <row r="11" spans="1:46" x14ac:dyDescent="0.55000000000000004">
      <c r="A11" s="16" t="s">
        <v>194</v>
      </c>
      <c r="B11" s="16">
        <v>393</v>
      </c>
      <c r="C11" s="16" t="s">
        <v>193</v>
      </c>
      <c r="D11" s="16">
        <v>2017</v>
      </c>
      <c r="E11" s="16" t="s">
        <v>192</v>
      </c>
      <c r="F11" s="16" t="s">
        <v>197</v>
      </c>
      <c r="G11" s="36" t="s">
        <v>319</v>
      </c>
      <c r="H11" s="36"/>
      <c r="I11" s="36">
        <v>0.47</v>
      </c>
      <c r="J11" s="35" t="s">
        <v>181</v>
      </c>
      <c r="K11" s="36">
        <v>57</v>
      </c>
      <c r="L11">
        <f>2/3*I11</f>
        <v>0.3133333333333333</v>
      </c>
      <c r="M11">
        <v>5.04</v>
      </c>
      <c r="N11">
        <v>1.24</v>
      </c>
      <c r="O11">
        <v>1.33</v>
      </c>
      <c r="P11">
        <v>0.89</v>
      </c>
      <c r="Q11">
        <v>1.0900000000000001</v>
      </c>
      <c r="Y11" t="s">
        <v>190</v>
      </c>
      <c r="AA11" t="s">
        <v>95</v>
      </c>
      <c r="AB11" t="s">
        <v>65</v>
      </c>
      <c r="AC11">
        <v>0</v>
      </c>
      <c r="AD11">
        <v>0</v>
      </c>
      <c r="AE11">
        <v>0</v>
      </c>
      <c r="AF11">
        <v>0</v>
      </c>
      <c r="AG11" t="s">
        <v>38</v>
      </c>
      <c r="AH11" t="s">
        <v>39</v>
      </c>
      <c r="AI11" t="s">
        <v>39</v>
      </c>
      <c r="AJ11" t="s">
        <v>39</v>
      </c>
      <c r="AK11">
        <v>0</v>
      </c>
      <c r="AL11">
        <v>1</v>
      </c>
      <c r="AM11">
        <v>1</v>
      </c>
      <c r="AN11">
        <v>0</v>
      </c>
      <c r="AO11">
        <v>0</v>
      </c>
      <c r="AP11">
        <v>0</v>
      </c>
      <c r="AQ11">
        <v>0</v>
      </c>
      <c r="AR11">
        <v>0</v>
      </c>
    </row>
    <row r="12" spans="1:46" x14ac:dyDescent="0.55000000000000004">
      <c r="A12" s="16" t="s">
        <v>194</v>
      </c>
      <c r="B12" s="16">
        <v>393</v>
      </c>
      <c r="C12" s="16" t="s">
        <v>193</v>
      </c>
      <c r="D12" s="16">
        <v>2017</v>
      </c>
      <c r="E12" s="16" t="s">
        <v>192</v>
      </c>
      <c r="F12" s="16" t="s">
        <v>196</v>
      </c>
      <c r="G12" s="36" t="s">
        <v>319</v>
      </c>
      <c r="H12" s="36"/>
      <c r="I12" s="36">
        <v>4.4800000000000004</v>
      </c>
      <c r="J12" s="35" t="s">
        <v>181</v>
      </c>
      <c r="K12" s="36">
        <v>57</v>
      </c>
      <c r="L12">
        <f>2/3*I12</f>
        <v>2.9866666666666668</v>
      </c>
      <c r="M12">
        <v>99.8</v>
      </c>
      <c r="N12">
        <v>15.2</v>
      </c>
      <c r="O12">
        <v>21.2</v>
      </c>
      <c r="P12">
        <v>18</v>
      </c>
      <c r="Q12">
        <v>16.2</v>
      </c>
      <c r="Y12" t="s">
        <v>190</v>
      </c>
      <c r="AA12" t="s">
        <v>95</v>
      </c>
      <c r="AB12" t="s">
        <v>65</v>
      </c>
      <c r="AC12">
        <v>0</v>
      </c>
      <c r="AD12">
        <v>0</v>
      </c>
      <c r="AE12">
        <v>0</v>
      </c>
      <c r="AF12">
        <v>0</v>
      </c>
      <c r="AG12" t="s">
        <v>38</v>
      </c>
      <c r="AH12" t="s">
        <v>39</v>
      </c>
      <c r="AI12" t="s">
        <v>39</v>
      </c>
      <c r="AJ12" t="s">
        <v>39</v>
      </c>
      <c r="AK12">
        <v>0</v>
      </c>
      <c r="AL12">
        <v>1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0</v>
      </c>
      <c r="AS12" t="s">
        <v>195</v>
      </c>
    </row>
    <row r="13" spans="1:46" x14ac:dyDescent="0.55000000000000004">
      <c r="A13" s="16" t="s">
        <v>194</v>
      </c>
      <c r="B13" s="16">
        <v>393</v>
      </c>
      <c r="C13" s="16" t="s">
        <v>193</v>
      </c>
      <c r="D13" s="16">
        <v>2017</v>
      </c>
      <c r="E13" s="16" t="s">
        <v>192</v>
      </c>
      <c r="F13" s="16" t="s">
        <v>191</v>
      </c>
      <c r="G13" s="36" t="s">
        <v>319</v>
      </c>
      <c r="H13" s="36"/>
      <c r="I13" s="36">
        <v>0.2</v>
      </c>
      <c r="J13" s="35" t="s">
        <v>181</v>
      </c>
      <c r="K13" s="36">
        <v>57</v>
      </c>
      <c r="L13">
        <f>0.2*2/3</f>
        <v>0.13333333333333333</v>
      </c>
      <c r="M13">
        <v>2.65</v>
      </c>
      <c r="N13">
        <f>0.2*2/3</f>
        <v>0.13333333333333333</v>
      </c>
      <c r="Y13" t="s">
        <v>190</v>
      </c>
      <c r="AA13" t="s">
        <v>95</v>
      </c>
      <c r="AB13" t="s">
        <v>65</v>
      </c>
      <c r="AC13">
        <v>0</v>
      </c>
      <c r="AD13">
        <v>0</v>
      </c>
      <c r="AE13">
        <v>0</v>
      </c>
      <c r="AF13">
        <v>0</v>
      </c>
      <c r="AG13" t="s">
        <v>38</v>
      </c>
      <c r="AH13" t="s">
        <v>39</v>
      </c>
      <c r="AI13" t="s">
        <v>39</v>
      </c>
      <c r="AJ13" t="s">
        <v>39</v>
      </c>
      <c r="AK13">
        <v>0</v>
      </c>
      <c r="AL13">
        <v>1</v>
      </c>
      <c r="AM13">
        <v>1</v>
      </c>
      <c r="AN13">
        <v>0</v>
      </c>
      <c r="AO13">
        <v>0</v>
      </c>
      <c r="AP13">
        <v>0</v>
      </c>
      <c r="AQ13">
        <v>0</v>
      </c>
      <c r="AR13">
        <v>0</v>
      </c>
    </row>
    <row r="14" spans="1:46" x14ac:dyDescent="0.55000000000000004">
      <c r="A14" s="16" t="s">
        <v>130</v>
      </c>
      <c r="B14" s="16">
        <v>169</v>
      </c>
      <c r="C14" s="16" t="s">
        <v>160</v>
      </c>
      <c r="D14" s="16">
        <v>2011</v>
      </c>
      <c r="E14" s="16" t="s">
        <v>128</v>
      </c>
      <c r="F14" s="16" t="s">
        <v>1</v>
      </c>
      <c r="G14" s="36" t="s">
        <v>316</v>
      </c>
      <c r="H14" s="36"/>
      <c r="I14" s="36">
        <v>0.98</v>
      </c>
      <c r="J14" s="35" t="s">
        <v>115</v>
      </c>
      <c r="K14" s="36">
        <v>45</v>
      </c>
      <c r="L14">
        <f>2/3*0.98</f>
        <v>0.65333333333333332</v>
      </c>
      <c r="M14">
        <v>4100</v>
      </c>
      <c r="N14">
        <v>190</v>
      </c>
      <c r="O14">
        <v>310</v>
      </c>
      <c r="Y14" t="s">
        <v>166</v>
      </c>
      <c r="AA14" t="s">
        <v>165</v>
      </c>
      <c r="AB14" t="s">
        <v>159</v>
      </c>
      <c r="AC14">
        <v>0</v>
      </c>
      <c r="AD14">
        <v>0</v>
      </c>
      <c r="AE14">
        <v>0</v>
      </c>
      <c r="AF14">
        <v>0</v>
      </c>
      <c r="AG14" t="s">
        <v>38</v>
      </c>
      <c r="AH14" t="s">
        <v>39</v>
      </c>
      <c r="AI14" t="s">
        <v>39</v>
      </c>
      <c r="AJ14" t="s">
        <v>38</v>
      </c>
      <c r="AK14">
        <v>0</v>
      </c>
      <c r="AL14">
        <v>1</v>
      </c>
      <c r="AM14">
        <v>1</v>
      </c>
      <c r="AN14">
        <v>1</v>
      </c>
      <c r="AO14">
        <v>0</v>
      </c>
      <c r="AP14">
        <v>0</v>
      </c>
      <c r="AQ14">
        <v>0</v>
      </c>
      <c r="AR14">
        <v>0</v>
      </c>
    </row>
    <row r="15" spans="1:46" x14ac:dyDescent="0.55000000000000004">
      <c r="A15" s="16" t="s">
        <v>130</v>
      </c>
      <c r="B15" s="16">
        <v>169</v>
      </c>
      <c r="C15" s="16" t="s">
        <v>160</v>
      </c>
      <c r="D15" s="16">
        <v>2011</v>
      </c>
      <c r="E15" s="16" t="s">
        <v>128</v>
      </c>
      <c r="F15" s="16" t="s">
        <v>2</v>
      </c>
      <c r="G15" s="36" t="s">
        <v>316</v>
      </c>
      <c r="H15" s="36"/>
      <c r="I15" s="36"/>
      <c r="J15" s="35" t="s">
        <v>115</v>
      </c>
      <c r="K15" s="36">
        <v>45</v>
      </c>
      <c r="L15">
        <v>3.5</v>
      </c>
      <c r="M15">
        <v>7400</v>
      </c>
      <c r="N15">
        <v>140</v>
      </c>
      <c r="O15">
        <v>450</v>
      </c>
      <c r="Y15" t="s">
        <v>166</v>
      </c>
      <c r="AA15" t="s">
        <v>165</v>
      </c>
      <c r="AB15" t="s">
        <v>159</v>
      </c>
      <c r="AC15">
        <v>0</v>
      </c>
      <c r="AD15">
        <v>0</v>
      </c>
      <c r="AE15">
        <v>0</v>
      </c>
      <c r="AF15">
        <v>0</v>
      </c>
      <c r="AG15" t="s">
        <v>38</v>
      </c>
      <c r="AH15" t="s">
        <v>39</v>
      </c>
      <c r="AI15" t="s">
        <v>39</v>
      </c>
      <c r="AJ15" t="s">
        <v>38</v>
      </c>
      <c r="AK15">
        <v>0</v>
      </c>
      <c r="AL15">
        <v>1</v>
      </c>
      <c r="AM15">
        <v>1</v>
      </c>
      <c r="AN15">
        <v>1</v>
      </c>
      <c r="AO15">
        <v>0</v>
      </c>
      <c r="AP15">
        <v>0</v>
      </c>
      <c r="AQ15">
        <v>0</v>
      </c>
      <c r="AR15">
        <v>0</v>
      </c>
    </row>
    <row r="16" spans="1:46" x14ac:dyDescent="0.55000000000000004">
      <c r="A16" s="16" t="s">
        <v>46</v>
      </c>
      <c r="B16" s="16"/>
      <c r="C16" s="16" t="s">
        <v>51</v>
      </c>
      <c r="D16" s="16">
        <v>2015</v>
      </c>
      <c r="E16" s="16" t="s">
        <v>53</v>
      </c>
      <c r="F16" s="16" t="s">
        <v>1</v>
      </c>
      <c r="G16" s="36" t="s">
        <v>319</v>
      </c>
      <c r="H16" s="36">
        <v>0.6</v>
      </c>
      <c r="I16" s="36"/>
      <c r="J16" s="35" t="s">
        <v>43</v>
      </c>
      <c r="K16" s="36">
        <v>43</v>
      </c>
      <c r="L16">
        <f>0.6*2/3</f>
        <v>0.39999999999999997</v>
      </c>
      <c r="M16">
        <v>3.6</v>
      </c>
      <c r="O16">
        <f>0.6*2/3</f>
        <v>0.39999999999999997</v>
      </c>
      <c r="AA16" t="s">
        <v>52</v>
      </c>
      <c r="AB16" t="s">
        <v>48</v>
      </c>
      <c r="AC16">
        <v>0</v>
      </c>
      <c r="AD16">
        <v>0</v>
      </c>
      <c r="AE16">
        <v>0</v>
      </c>
      <c r="AF16">
        <v>0</v>
      </c>
      <c r="AH16" t="s">
        <v>39</v>
      </c>
      <c r="AI16" t="s">
        <v>38</v>
      </c>
      <c r="AJ16" t="s">
        <v>38</v>
      </c>
      <c r="AK16">
        <v>1</v>
      </c>
      <c r="AL16">
        <v>0</v>
      </c>
      <c r="AM16">
        <v>1</v>
      </c>
      <c r="AN16">
        <v>1</v>
      </c>
      <c r="AO16">
        <v>0</v>
      </c>
      <c r="AP16">
        <v>1</v>
      </c>
      <c r="AQ16">
        <v>0</v>
      </c>
      <c r="AR16">
        <v>0</v>
      </c>
    </row>
    <row r="17" spans="1:45" x14ac:dyDescent="0.55000000000000004">
      <c r="A17" s="16" t="s">
        <v>46</v>
      </c>
      <c r="B17" s="16"/>
      <c r="C17" s="16" t="s">
        <v>51</v>
      </c>
      <c r="D17" s="16">
        <v>2015</v>
      </c>
      <c r="E17" s="16" t="s">
        <v>53</v>
      </c>
      <c r="F17" s="16" t="s">
        <v>2</v>
      </c>
      <c r="G17" s="36" t="s">
        <v>319</v>
      </c>
      <c r="H17" s="36">
        <v>0.6</v>
      </c>
      <c r="I17" s="36"/>
      <c r="J17" s="35" t="s">
        <v>43</v>
      </c>
      <c r="K17" s="36">
        <v>43</v>
      </c>
      <c r="L17">
        <f>0.6*2/3</f>
        <v>0.39999999999999997</v>
      </c>
      <c r="M17">
        <f>0.6*2/3</f>
        <v>0.39999999999999997</v>
      </c>
      <c r="O17">
        <f>0.6*2/3</f>
        <v>0.39999999999999997</v>
      </c>
      <c r="AA17" t="s">
        <v>52</v>
      </c>
      <c r="AB17" t="s">
        <v>48</v>
      </c>
      <c r="AC17">
        <v>0</v>
      </c>
      <c r="AD17">
        <v>0</v>
      </c>
      <c r="AE17">
        <v>0</v>
      </c>
      <c r="AF17">
        <v>0</v>
      </c>
      <c r="AH17" t="s">
        <v>39</v>
      </c>
      <c r="AI17" t="s">
        <v>38</v>
      </c>
      <c r="AJ17" t="s">
        <v>38</v>
      </c>
      <c r="AK17">
        <v>1</v>
      </c>
      <c r="AL17">
        <v>0</v>
      </c>
      <c r="AM17">
        <v>1</v>
      </c>
      <c r="AN17">
        <v>1</v>
      </c>
      <c r="AO17">
        <v>0</v>
      </c>
      <c r="AP17">
        <v>1</v>
      </c>
      <c r="AQ17">
        <v>0</v>
      </c>
      <c r="AR17">
        <v>0</v>
      </c>
    </row>
    <row r="18" spans="1:45" x14ac:dyDescent="0.55000000000000004">
      <c r="A18" s="16" t="s">
        <v>130</v>
      </c>
      <c r="B18" s="16">
        <v>169</v>
      </c>
      <c r="C18" s="16" t="s">
        <v>160</v>
      </c>
      <c r="D18" s="16">
        <v>2011</v>
      </c>
      <c r="E18" s="16" t="s">
        <v>169</v>
      </c>
      <c r="F18" s="16" t="s">
        <v>2</v>
      </c>
      <c r="G18" s="36" t="s">
        <v>316</v>
      </c>
      <c r="H18" s="36"/>
      <c r="I18" s="36"/>
      <c r="J18" s="35" t="s">
        <v>115</v>
      </c>
      <c r="K18" s="36">
        <v>42</v>
      </c>
      <c r="L18">
        <v>22</v>
      </c>
      <c r="M18">
        <v>3700</v>
      </c>
      <c r="N18">
        <v>840</v>
      </c>
      <c r="O18">
        <v>980</v>
      </c>
      <c r="Y18" t="s">
        <v>166</v>
      </c>
      <c r="AA18" t="s">
        <v>165</v>
      </c>
      <c r="AB18" t="s">
        <v>159</v>
      </c>
      <c r="AC18">
        <v>0</v>
      </c>
      <c r="AD18">
        <v>0</v>
      </c>
      <c r="AE18">
        <v>0</v>
      </c>
      <c r="AF18">
        <v>0</v>
      </c>
      <c r="AG18" t="s">
        <v>38</v>
      </c>
      <c r="AH18" t="s">
        <v>39</v>
      </c>
      <c r="AI18" t="s">
        <v>39</v>
      </c>
      <c r="AJ18" t="s">
        <v>38</v>
      </c>
      <c r="AK18">
        <v>0</v>
      </c>
      <c r="AL18">
        <v>1</v>
      </c>
      <c r="AM18">
        <v>1</v>
      </c>
      <c r="AN18">
        <v>1</v>
      </c>
      <c r="AO18">
        <v>0</v>
      </c>
      <c r="AP18">
        <v>0</v>
      </c>
      <c r="AQ18">
        <v>0</v>
      </c>
      <c r="AR18">
        <v>0</v>
      </c>
    </row>
    <row r="19" spans="1:45" x14ac:dyDescent="0.55000000000000004">
      <c r="A19" s="16" t="s">
        <v>130</v>
      </c>
      <c r="B19" s="16">
        <v>169</v>
      </c>
      <c r="C19" s="16" t="s">
        <v>160</v>
      </c>
      <c r="D19" s="16">
        <v>2011</v>
      </c>
      <c r="E19" s="16" t="s">
        <v>169</v>
      </c>
      <c r="F19" s="16" t="s">
        <v>1</v>
      </c>
      <c r="G19" s="36" t="s">
        <v>316</v>
      </c>
      <c r="H19" s="36"/>
      <c r="I19" s="36" t="s">
        <v>168</v>
      </c>
      <c r="J19" s="35" t="s">
        <v>115</v>
      </c>
      <c r="K19" s="36">
        <v>42</v>
      </c>
      <c r="L19">
        <v>18</v>
      </c>
      <c r="M19">
        <v>1700</v>
      </c>
      <c r="N19">
        <v>240</v>
      </c>
      <c r="O19">
        <v>310</v>
      </c>
      <c r="Y19" t="s">
        <v>166</v>
      </c>
      <c r="AA19" t="s">
        <v>165</v>
      </c>
      <c r="AB19" t="s">
        <v>159</v>
      </c>
      <c r="AC19">
        <v>0</v>
      </c>
      <c r="AD19">
        <v>0</v>
      </c>
      <c r="AE19">
        <v>0</v>
      </c>
      <c r="AF19">
        <v>0</v>
      </c>
      <c r="AG19" t="s">
        <v>38</v>
      </c>
      <c r="AH19" t="s">
        <v>39</v>
      </c>
      <c r="AI19" t="s">
        <v>39</v>
      </c>
      <c r="AJ19" t="s">
        <v>38</v>
      </c>
      <c r="AK19">
        <v>0</v>
      </c>
      <c r="AL19">
        <v>1</v>
      </c>
      <c r="AM19">
        <v>1</v>
      </c>
      <c r="AN19">
        <v>1</v>
      </c>
      <c r="AO19">
        <v>0</v>
      </c>
      <c r="AP19">
        <v>0</v>
      </c>
      <c r="AQ19">
        <v>0</v>
      </c>
      <c r="AR19">
        <v>0</v>
      </c>
    </row>
    <row r="20" spans="1:45" x14ac:dyDescent="0.55000000000000004">
      <c r="A20" s="16" t="s">
        <v>130</v>
      </c>
      <c r="B20" s="16">
        <v>620</v>
      </c>
      <c r="C20" s="16" t="s">
        <v>129</v>
      </c>
      <c r="D20" s="16">
        <v>2011</v>
      </c>
      <c r="E20" s="16" t="s">
        <v>128</v>
      </c>
      <c r="F20" s="16" t="s">
        <v>1</v>
      </c>
      <c r="G20" s="36" t="s">
        <v>320</v>
      </c>
      <c r="H20" s="36">
        <v>6.3</v>
      </c>
      <c r="I20" s="36"/>
      <c r="J20" s="35" t="s">
        <v>115</v>
      </c>
      <c r="K20" s="36">
        <v>41</v>
      </c>
      <c r="L20">
        <f>6.3*2/3</f>
        <v>4.2</v>
      </c>
      <c r="M20">
        <v>56</v>
      </c>
      <c r="N20">
        <v>18</v>
      </c>
      <c r="O20">
        <v>20</v>
      </c>
      <c r="T20">
        <v>11</v>
      </c>
      <c r="U20">
        <v>25</v>
      </c>
      <c r="Y20" t="s">
        <v>127</v>
      </c>
      <c r="AA20" t="s">
        <v>126</v>
      </c>
      <c r="AB20" t="s">
        <v>125</v>
      </c>
      <c r="AC20">
        <v>0</v>
      </c>
      <c r="AD20">
        <v>0</v>
      </c>
      <c r="AE20">
        <v>0</v>
      </c>
      <c r="AF20">
        <v>0</v>
      </c>
      <c r="AG20" t="s">
        <v>38</v>
      </c>
      <c r="AH20" t="s">
        <v>39</v>
      </c>
      <c r="AI20" t="s">
        <v>39</v>
      </c>
      <c r="AJ20" t="s">
        <v>38</v>
      </c>
      <c r="AK20">
        <v>1</v>
      </c>
      <c r="AL20">
        <v>1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0</v>
      </c>
    </row>
    <row r="21" spans="1:45" x14ac:dyDescent="0.55000000000000004">
      <c r="A21" s="16" t="s">
        <v>130</v>
      </c>
      <c r="B21" s="16">
        <v>620</v>
      </c>
      <c r="C21" s="16" t="s">
        <v>129</v>
      </c>
      <c r="D21" s="16">
        <v>2011</v>
      </c>
      <c r="E21" s="16" t="s">
        <v>128</v>
      </c>
      <c r="F21" s="16" t="s">
        <v>2</v>
      </c>
      <c r="G21" s="36" t="s">
        <v>320</v>
      </c>
      <c r="H21" s="36">
        <v>0.15</v>
      </c>
      <c r="I21" s="36"/>
      <c r="J21" s="35" t="s">
        <v>115</v>
      </c>
      <c r="K21" s="36">
        <v>41</v>
      </c>
      <c r="L21">
        <v>1.2</v>
      </c>
      <c r="M21">
        <v>94</v>
      </c>
      <c r="N21">
        <v>3.1</v>
      </c>
      <c r="O21">
        <v>11</v>
      </c>
      <c r="T21">
        <v>2.4</v>
      </c>
      <c r="U21">
        <v>8.1</v>
      </c>
      <c r="Y21" t="s">
        <v>127</v>
      </c>
      <c r="AA21" t="s">
        <v>126</v>
      </c>
      <c r="AB21" t="s">
        <v>125</v>
      </c>
      <c r="AC21">
        <v>0</v>
      </c>
      <c r="AD21">
        <v>0</v>
      </c>
      <c r="AE21">
        <v>0</v>
      </c>
      <c r="AF21">
        <v>0</v>
      </c>
      <c r="AG21" t="s">
        <v>38</v>
      </c>
      <c r="AH21" t="s">
        <v>39</v>
      </c>
      <c r="AI21" t="s">
        <v>39</v>
      </c>
      <c r="AJ21" t="s">
        <v>38</v>
      </c>
      <c r="AK21">
        <v>1</v>
      </c>
      <c r="AL21">
        <v>1</v>
      </c>
      <c r="AM21">
        <v>1</v>
      </c>
      <c r="AN21">
        <v>0</v>
      </c>
      <c r="AO21">
        <v>0</v>
      </c>
      <c r="AP21">
        <v>0</v>
      </c>
      <c r="AQ21">
        <v>0</v>
      </c>
      <c r="AR21">
        <v>0</v>
      </c>
    </row>
    <row r="22" spans="1:45" x14ac:dyDescent="0.55000000000000004">
      <c r="A22" s="16" t="s">
        <v>194</v>
      </c>
      <c r="B22" s="16">
        <v>627</v>
      </c>
      <c r="C22" s="16" t="s">
        <v>178</v>
      </c>
      <c r="D22" s="16">
        <v>2011</v>
      </c>
      <c r="E22" s="16" t="s">
        <v>192</v>
      </c>
      <c r="F22" s="16" t="s">
        <v>1</v>
      </c>
      <c r="G22" s="36" t="s">
        <v>316</v>
      </c>
      <c r="H22" s="36"/>
      <c r="I22" s="36">
        <v>0.47</v>
      </c>
      <c r="J22" s="35" t="s">
        <v>181</v>
      </c>
      <c r="K22" s="36">
        <v>39</v>
      </c>
      <c r="L22">
        <v>3.4</v>
      </c>
      <c r="M22">
        <v>2570</v>
      </c>
      <c r="O22">
        <v>113</v>
      </c>
      <c r="Q22">
        <v>28</v>
      </c>
      <c r="Y22" t="s">
        <v>189</v>
      </c>
      <c r="AA22" t="s">
        <v>150</v>
      </c>
      <c r="AB22" t="s">
        <v>188</v>
      </c>
      <c r="AC22">
        <v>0</v>
      </c>
      <c r="AD22">
        <v>0</v>
      </c>
      <c r="AE22">
        <v>0</v>
      </c>
      <c r="AF22">
        <v>0</v>
      </c>
      <c r="AG22" t="s">
        <v>38</v>
      </c>
      <c r="AH22" t="s">
        <v>39</v>
      </c>
      <c r="AI22" t="s">
        <v>39</v>
      </c>
      <c r="AJ22" t="s">
        <v>38</v>
      </c>
      <c r="AK22">
        <v>1</v>
      </c>
      <c r="AL22">
        <v>1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0</v>
      </c>
    </row>
    <row r="23" spans="1:45" x14ac:dyDescent="0.55000000000000004">
      <c r="A23" s="16" t="s">
        <v>194</v>
      </c>
      <c r="B23" s="16">
        <v>627</v>
      </c>
      <c r="C23" s="16" t="s">
        <v>178</v>
      </c>
      <c r="D23" s="16">
        <v>2011</v>
      </c>
      <c r="E23" s="16" t="s">
        <v>192</v>
      </c>
      <c r="F23" s="16" t="s">
        <v>2</v>
      </c>
      <c r="G23" s="36" t="s">
        <v>316</v>
      </c>
      <c r="H23" s="36"/>
      <c r="I23" s="36">
        <v>0.02</v>
      </c>
      <c r="J23" s="35" t="s">
        <v>181</v>
      </c>
      <c r="K23" s="36">
        <v>39</v>
      </c>
      <c r="L23">
        <f>0.02/3*2</f>
        <v>1.3333333333333334E-2</v>
      </c>
      <c r="M23">
        <f>0.02/3*2</f>
        <v>1.3333333333333334E-2</v>
      </c>
      <c r="N23">
        <f>0.02/3*2</f>
        <v>1.3333333333333334E-2</v>
      </c>
      <c r="O23">
        <f>0.02/3*2</f>
        <v>1.3333333333333334E-2</v>
      </c>
      <c r="Y23" s="18" t="s">
        <v>189</v>
      </c>
      <c r="Z23" s="18"/>
      <c r="AA23" s="18" t="s">
        <v>150</v>
      </c>
      <c r="AB23" s="18">
        <v>2007</v>
      </c>
      <c r="AC23" s="18">
        <v>0</v>
      </c>
      <c r="AD23" s="18">
        <v>0</v>
      </c>
      <c r="AE23" s="18">
        <v>0</v>
      </c>
      <c r="AF23" s="18">
        <v>0</v>
      </c>
      <c r="AG23" s="18">
        <v>0</v>
      </c>
      <c r="AH23" s="18">
        <v>1</v>
      </c>
      <c r="AI23" s="18">
        <v>1</v>
      </c>
      <c r="AJ23" s="18">
        <v>0</v>
      </c>
      <c r="AK23" s="18">
        <v>1</v>
      </c>
      <c r="AL23" s="18">
        <v>1</v>
      </c>
      <c r="AM23" s="18">
        <v>1</v>
      </c>
      <c r="AN23" s="18">
        <v>0</v>
      </c>
      <c r="AO23" s="18">
        <v>0</v>
      </c>
      <c r="AP23" s="18">
        <v>0</v>
      </c>
      <c r="AQ23" s="18">
        <v>0</v>
      </c>
      <c r="AR23" s="18">
        <v>0</v>
      </c>
      <c r="AS23" s="18"/>
    </row>
    <row r="24" spans="1:45" x14ac:dyDescent="0.55000000000000004">
      <c r="A24" s="16" t="s">
        <v>130</v>
      </c>
      <c r="B24" s="16">
        <v>516</v>
      </c>
      <c r="C24" s="16" t="s">
        <v>137</v>
      </c>
      <c r="D24" s="16">
        <v>2012</v>
      </c>
      <c r="E24" s="16" t="s">
        <v>128</v>
      </c>
      <c r="F24" s="16" t="s">
        <v>2</v>
      </c>
      <c r="G24" s="36" t="s">
        <v>319</v>
      </c>
      <c r="H24" s="36">
        <v>1</v>
      </c>
      <c r="I24" s="36"/>
      <c r="J24" s="35" t="s">
        <v>115</v>
      </c>
      <c r="K24" s="36">
        <v>39</v>
      </c>
      <c r="L24">
        <v>8.6999999999999993</v>
      </c>
      <c r="M24">
        <v>1100</v>
      </c>
      <c r="N24">
        <v>47</v>
      </c>
      <c r="Y24" t="s">
        <v>136</v>
      </c>
      <c r="Z24" t="s">
        <v>135</v>
      </c>
      <c r="AA24" t="s">
        <v>112</v>
      </c>
      <c r="AB24" t="s">
        <v>125</v>
      </c>
      <c r="AC24">
        <v>0</v>
      </c>
      <c r="AD24">
        <v>0</v>
      </c>
      <c r="AE24">
        <v>0</v>
      </c>
      <c r="AF24">
        <v>0</v>
      </c>
      <c r="AG24" t="s">
        <v>38</v>
      </c>
      <c r="AH24" t="s">
        <v>39</v>
      </c>
      <c r="AI24" t="s">
        <v>39</v>
      </c>
      <c r="AJ24" t="s">
        <v>39</v>
      </c>
      <c r="AK24">
        <v>0</v>
      </c>
      <c r="AL24">
        <v>1</v>
      </c>
      <c r="AM24">
        <v>1</v>
      </c>
      <c r="AN24">
        <v>1</v>
      </c>
      <c r="AO24">
        <v>0</v>
      </c>
      <c r="AP24">
        <v>0</v>
      </c>
      <c r="AQ24">
        <v>0</v>
      </c>
      <c r="AR24">
        <v>0</v>
      </c>
    </row>
    <row r="25" spans="1:45" x14ac:dyDescent="0.55000000000000004">
      <c r="A25" s="16" t="s">
        <v>130</v>
      </c>
      <c r="B25" s="16">
        <v>516</v>
      </c>
      <c r="C25" s="16" t="s">
        <v>137</v>
      </c>
      <c r="D25" s="16">
        <v>2012</v>
      </c>
      <c r="E25" s="16" t="s">
        <v>128</v>
      </c>
      <c r="F25" s="16" t="s">
        <v>1</v>
      </c>
      <c r="G25" s="36" t="s">
        <v>319</v>
      </c>
      <c r="H25" s="36">
        <v>1</v>
      </c>
      <c r="I25" s="36"/>
      <c r="J25" s="35" t="s">
        <v>115</v>
      </c>
      <c r="K25" s="36">
        <v>39</v>
      </c>
      <c r="L25">
        <v>6.5</v>
      </c>
      <c r="M25">
        <v>420</v>
      </c>
      <c r="N25">
        <v>44</v>
      </c>
      <c r="Y25" t="s">
        <v>136</v>
      </c>
      <c r="Z25" t="s">
        <v>135</v>
      </c>
      <c r="AA25" t="s">
        <v>112</v>
      </c>
      <c r="AB25" t="s">
        <v>125</v>
      </c>
      <c r="AC25">
        <v>0</v>
      </c>
      <c r="AD25">
        <v>0</v>
      </c>
      <c r="AE25">
        <v>0</v>
      </c>
      <c r="AF25">
        <v>0</v>
      </c>
      <c r="AG25" t="s">
        <v>38</v>
      </c>
      <c r="AH25" t="s">
        <v>39</v>
      </c>
      <c r="AI25" t="s">
        <v>39</v>
      </c>
      <c r="AJ25" t="s">
        <v>39</v>
      </c>
      <c r="AK25">
        <v>0</v>
      </c>
      <c r="AL25">
        <v>1</v>
      </c>
      <c r="AM25">
        <v>1</v>
      </c>
      <c r="AN25">
        <v>1</v>
      </c>
      <c r="AO25">
        <v>0</v>
      </c>
      <c r="AP25">
        <v>0</v>
      </c>
      <c r="AQ25">
        <v>0</v>
      </c>
      <c r="AR25">
        <v>0</v>
      </c>
    </row>
    <row r="26" spans="1:45" x14ac:dyDescent="0.55000000000000004">
      <c r="A26" s="16" t="s">
        <v>46</v>
      </c>
      <c r="B26" s="16"/>
      <c r="C26" s="16" t="s">
        <v>51</v>
      </c>
      <c r="D26" s="16">
        <v>2015</v>
      </c>
      <c r="E26" s="16" t="s">
        <v>50</v>
      </c>
      <c r="F26" s="16" t="s">
        <v>1</v>
      </c>
      <c r="G26" s="36" t="s">
        <v>319</v>
      </c>
      <c r="H26" s="36">
        <v>0.6</v>
      </c>
      <c r="I26" s="36"/>
      <c r="J26" s="35" t="s">
        <v>43</v>
      </c>
      <c r="K26" s="36">
        <v>37</v>
      </c>
      <c r="L26">
        <f>0.6*2/3</f>
        <v>0.39999999999999997</v>
      </c>
      <c r="M26">
        <v>11.1</v>
      </c>
      <c r="O26">
        <f>0.6*2/3</f>
        <v>0.39999999999999997</v>
      </c>
      <c r="AA26" t="s">
        <v>49</v>
      </c>
      <c r="AB26" t="s">
        <v>48</v>
      </c>
      <c r="AC26">
        <v>0</v>
      </c>
      <c r="AD26">
        <v>0</v>
      </c>
      <c r="AE26">
        <v>0</v>
      </c>
      <c r="AF26">
        <v>0</v>
      </c>
      <c r="AH26" t="s">
        <v>39</v>
      </c>
      <c r="AI26" t="s">
        <v>38</v>
      </c>
      <c r="AJ26" t="s">
        <v>38</v>
      </c>
      <c r="AK26">
        <v>1</v>
      </c>
      <c r="AL26">
        <v>0</v>
      </c>
      <c r="AM26">
        <v>1</v>
      </c>
      <c r="AN26">
        <v>1</v>
      </c>
      <c r="AO26">
        <v>0</v>
      </c>
      <c r="AP26">
        <v>1</v>
      </c>
      <c r="AQ26">
        <v>0</v>
      </c>
      <c r="AR26">
        <v>0</v>
      </c>
    </row>
    <row r="27" spans="1:45" x14ac:dyDescent="0.55000000000000004">
      <c r="A27" s="16" t="s">
        <v>46</v>
      </c>
      <c r="B27" s="16"/>
      <c r="C27" s="16" t="s">
        <v>51</v>
      </c>
      <c r="D27" s="16">
        <v>2015</v>
      </c>
      <c r="E27" s="16" t="s">
        <v>50</v>
      </c>
      <c r="F27" s="16" t="s">
        <v>2</v>
      </c>
      <c r="G27" s="36" t="s">
        <v>319</v>
      </c>
      <c r="H27" s="36">
        <v>0.6</v>
      </c>
      <c r="I27" s="36"/>
      <c r="J27" s="35" t="s">
        <v>43</v>
      </c>
      <c r="K27" s="36">
        <v>37</v>
      </c>
      <c r="L27">
        <f>0.6*2/3</f>
        <v>0.39999999999999997</v>
      </c>
      <c r="M27">
        <v>5</v>
      </c>
      <c r="O27">
        <f>0.6*2/3</f>
        <v>0.39999999999999997</v>
      </c>
      <c r="AA27" t="s">
        <v>49</v>
      </c>
      <c r="AB27" t="s">
        <v>48</v>
      </c>
      <c r="AC27">
        <v>0</v>
      </c>
      <c r="AD27">
        <v>0</v>
      </c>
      <c r="AE27">
        <v>0</v>
      </c>
      <c r="AF27">
        <v>0</v>
      </c>
      <c r="AH27" t="s">
        <v>39</v>
      </c>
      <c r="AI27" t="s">
        <v>38</v>
      </c>
      <c r="AJ27" t="s">
        <v>38</v>
      </c>
      <c r="AK27">
        <v>1</v>
      </c>
      <c r="AL27">
        <v>0</v>
      </c>
      <c r="AM27">
        <v>1</v>
      </c>
      <c r="AN27">
        <v>1</v>
      </c>
      <c r="AO27">
        <v>0</v>
      </c>
      <c r="AP27">
        <v>1</v>
      </c>
      <c r="AQ27">
        <v>0</v>
      </c>
      <c r="AR27">
        <v>0</v>
      </c>
    </row>
    <row r="28" spans="1:45" x14ac:dyDescent="0.55000000000000004">
      <c r="A28" s="16" t="s">
        <v>46</v>
      </c>
      <c r="B28" s="16"/>
      <c r="C28" s="16" t="s">
        <v>45</v>
      </c>
      <c r="D28" s="16">
        <v>2016</v>
      </c>
      <c r="E28" s="16" t="s">
        <v>44</v>
      </c>
      <c r="F28" s="16" t="s">
        <v>1</v>
      </c>
      <c r="G28" s="36" t="s">
        <v>319</v>
      </c>
      <c r="H28" s="36"/>
      <c r="I28" s="36">
        <v>7.0000000000000007E-2</v>
      </c>
      <c r="J28" s="35" t="s">
        <v>43</v>
      </c>
      <c r="K28" s="36">
        <v>37</v>
      </c>
      <c r="L28">
        <v>0.3</v>
      </c>
      <c r="M28">
        <v>56</v>
      </c>
      <c r="N28">
        <v>3.5</v>
      </c>
      <c r="Z28" t="s">
        <v>42</v>
      </c>
      <c r="AA28" t="s">
        <v>41</v>
      </c>
      <c r="AB28" t="s">
        <v>40</v>
      </c>
      <c r="AC28">
        <v>0</v>
      </c>
      <c r="AD28">
        <v>0</v>
      </c>
      <c r="AE28">
        <v>0</v>
      </c>
      <c r="AF28">
        <v>0</v>
      </c>
      <c r="AH28" t="s">
        <v>39</v>
      </c>
      <c r="AI28" t="s">
        <v>39</v>
      </c>
      <c r="AJ28" t="s">
        <v>38</v>
      </c>
      <c r="AK28">
        <v>0</v>
      </c>
      <c r="AL28">
        <v>0</v>
      </c>
      <c r="AM28">
        <v>1</v>
      </c>
      <c r="AN28">
        <v>1</v>
      </c>
      <c r="AO28">
        <v>0</v>
      </c>
      <c r="AP28">
        <v>1</v>
      </c>
      <c r="AQ28">
        <v>1</v>
      </c>
      <c r="AR28">
        <v>1</v>
      </c>
      <c r="AS28" t="s">
        <v>47</v>
      </c>
    </row>
    <row r="29" spans="1:45" x14ac:dyDescent="0.55000000000000004">
      <c r="A29" s="16" t="s">
        <v>46</v>
      </c>
      <c r="B29" s="16"/>
      <c r="C29" s="16" t="s">
        <v>45</v>
      </c>
      <c r="D29" s="16">
        <v>2016</v>
      </c>
      <c r="E29" s="16" t="s">
        <v>44</v>
      </c>
      <c r="F29" s="16" t="s">
        <v>2</v>
      </c>
      <c r="G29" s="36" t="s">
        <v>319</v>
      </c>
      <c r="H29" s="36"/>
      <c r="I29" s="36">
        <v>0.05</v>
      </c>
      <c r="J29" s="35" t="s">
        <v>43</v>
      </c>
      <c r="K29" s="36">
        <v>37</v>
      </c>
      <c r="L29">
        <f>0.05*2/3</f>
        <v>3.3333333333333333E-2</v>
      </c>
      <c r="M29">
        <v>27.5</v>
      </c>
      <c r="N29">
        <v>0.96</v>
      </c>
      <c r="Z29" t="s">
        <v>42</v>
      </c>
      <c r="AA29" t="s">
        <v>41</v>
      </c>
      <c r="AB29" t="s">
        <v>40</v>
      </c>
      <c r="AC29">
        <v>0</v>
      </c>
      <c r="AD29">
        <v>0</v>
      </c>
      <c r="AE29">
        <v>0</v>
      </c>
      <c r="AF29">
        <v>0</v>
      </c>
      <c r="AH29" t="s">
        <v>39</v>
      </c>
      <c r="AI29" t="s">
        <v>39</v>
      </c>
      <c r="AJ29" t="s">
        <v>38</v>
      </c>
      <c r="AK29">
        <v>0</v>
      </c>
      <c r="AL29">
        <v>0</v>
      </c>
      <c r="AM29">
        <v>1</v>
      </c>
      <c r="AN29">
        <v>1</v>
      </c>
      <c r="AO29">
        <v>0</v>
      </c>
      <c r="AP29">
        <v>1</v>
      </c>
      <c r="AQ29">
        <v>1</v>
      </c>
      <c r="AR29">
        <v>1</v>
      </c>
    </row>
    <row r="30" spans="1:45" x14ac:dyDescent="0.55000000000000004">
      <c r="A30" s="16" t="s">
        <v>46</v>
      </c>
      <c r="B30" s="16"/>
      <c r="C30" s="16" t="s">
        <v>62</v>
      </c>
      <c r="D30" s="16">
        <v>2016</v>
      </c>
      <c r="E30" s="16" t="s">
        <v>61</v>
      </c>
      <c r="F30" s="16" t="s">
        <v>1</v>
      </c>
      <c r="G30" s="36" t="s">
        <v>317</v>
      </c>
      <c r="H30" s="36">
        <v>10</v>
      </c>
      <c r="I30" s="36"/>
      <c r="J30" s="35" t="s">
        <v>43</v>
      </c>
      <c r="K30" s="36">
        <v>34</v>
      </c>
      <c r="L30">
        <f>10*2/3</f>
        <v>6.666666666666667</v>
      </c>
      <c r="M30">
        <v>17</v>
      </c>
      <c r="N30">
        <f>10*2/3</f>
        <v>6.666666666666667</v>
      </c>
      <c r="O30">
        <f>10*2/3</f>
        <v>6.666666666666667</v>
      </c>
      <c r="Z30" t="s">
        <v>60</v>
      </c>
      <c r="AA30" t="s">
        <v>41</v>
      </c>
      <c r="AB30" t="s">
        <v>59</v>
      </c>
      <c r="AC30">
        <v>0</v>
      </c>
      <c r="AD30">
        <v>0</v>
      </c>
      <c r="AE30">
        <v>0</v>
      </c>
      <c r="AF30">
        <v>0</v>
      </c>
      <c r="AG30" t="s">
        <v>58</v>
      </c>
      <c r="AH30" t="s">
        <v>38</v>
      </c>
      <c r="AI30" t="s">
        <v>38</v>
      </c>
      <c r="AJ30" t="s">
        <v>38</v>
      </c>
      <c r="AK30">
        <v>1</v>
      </c>
      <c r="AL30">
        <v>0</v>
      </c>
      <c r="AM30">
        <v>1</v>
      </c>
      <c r="AN30">
        <v>1</v>
      </c>
      <c r="AO30">
        <v>0</v>
      </c>
      <c r="AP30">
        <v>0</v>
      </c>
      <c r="AQ30">
        <v>0</v>
      </c>
      <c r="AR30">
        <v>0</v>
      </c>
    </row>
    <row r="31" spans="1:45" x14ac:dyDescent="0.55000000000000004">
      <c r="A31" s="16" t="s">
        <v>46</v>
      </c>
      <c r="B31" s="16"/>
      <c r="C31" s="16" t="s">
        <v>62</v>
      </c>
      <c r="D31" s="16">
        <v>2016</v>
      </c>
      <c r="E31" s="16" t="s">
        <v>61</v>
      </c>
      <c r="F31" s="16" t="s">
        <v>2</v>
      </c>
      <c r="G31" s="36" t="s">
        <v>317</v>
      </c>
      <c r="H31" s="36">
        <v>25</v>
      </c>
      <c r="I31" s="36"/>
      <c r="J31" s="35" t="s">
        <v>43</v>
      </c>
      <c r="K31" s="36">
        <v>34</v>
      </c>
      <c r="L31">
        <f>25*2/3</f>
        <v>16.666666666666668</v>
      </c>
      <c r="M31">
        <v>40</v>
      </c>
      <c r="N31">
        <f>25*2/3</f>
        <v>16.666666666666668</v>
      </c>
      <c r="O31">
        <f>25*2/3</f>
        <v>16.666666666666668</v>
      </c>
      <c r="Z31" t="s">
        <v>60</v>
      </c>
      <c r="AA31" t="s">
        <v>41</v>
      </c>
      <c r="AB31" t="s">
        <v>59</v>
      </c>
      <c r="AC31">
        <v>0</v>
      </c>
      <c r="AD31">
        <v>0</v>
      </c>
      <c r="AE31">
        <v>0</v>
      </c>
      <c r="AF31">
        <v>0</v>
      </c>
      <c r="AG31" t="s">
        <v>58</v>
      </c>
      <c r="AH31" t="s">
        <v>38</v>
      </c>
      <c r="AI31" t="s">
        <v>38</v>
      </c>
      <c r="AJ31" t="s">
        <v>38</v>
      </c>
      <c r="AK31">
        <v>1</v>
      </c>
      <c r="AL31">
        <v>0</v>
      </c>
      <c r="AM31">
        <v>1</v>
      </c>
      <c r="AN31">
        <v>1</v>
      </c>
      <c r="AO31">
        <v>0</v>
      </c>
      <c r="AP31">
        <v>0</v>
      </c>
      <c r="AQ31">
        <v>0</v>
      </c>
      <c r="AR31">
        <v>0</v>
      </c>
    </row>
    <row r="32" spans="1:45" x14ac:dyDescent="0.55000000000000004">
      <c r="A32" s="16" t="s">
        <v>311</v>
      </c>
      <c r="B32" s="16">
        <v>550</v>
      </c>
      <c r="C32" s="16" t="s">
        <v>122</v>
      </c>
      <c r="D32" s="16">
        <v>2016</v>
      </c>
      <c r="E32" s="16" t="s">
        <v>117</v>
      </c>
      <c r="F32" s="16" t="s">
        <v>1</v>
      </c>
      <c r="G32" s="36" t="s">
        <v>314</v>
      </c>
      <c r="H32" s="36"/>
      <c r="I32" s="36"/>
      <c r="J32" s="35" t="s">
        <v>121</v>
      </c>
      <c r="K32" s="36">
        <v>33</v>
      </c>
      <c r="L32">
        <v>22.1</v>
      </c>
      <c r="M32">
        <v>1838.17</v>
      </c>
      <c r="N32">
        <v>396.85</v>
      </c>
      <c r="O32">
        <v>540.22575757575805</v>
      </c>
      <c r="P32">
        <v>479.92168222423498</v>
      </c>
      <c r="Y32" t="s">
        <v>124</v>
      </c>
      <c r="AA32" t="s">
        <v>120</v>
      </c>
      <c r="AB32" t="s">
        <v>119</v>
      </c>
      <c r="AC32">
        <v>0</v>
      </c>
      <c r="AD32">
        <v>0</v>
      </c>
      <c r="AE32">
        <v>0</v>
      </c>
      <c r="AF32">
        <v>0</v>
      </c>
      <c r="AG32" t="s">
        <v>38</v>
      </c>
      <c r="AH32" t="s">
        <v>38</v>
      </c>
      <c r="AI32" t="s">
        <v>38</v>
      </c>
      <c r="AJ32" t="s">
        <v>39</v>
      </c>
      <c r="AK32">
        <v>0</v>
      </c>
      <c r="AL32">
        <v>1</v>
      </c>
      <c r="AM32">
        <v>0</v>
      </c>
      <c r="AN32">
        <v>1</v>
      </c>
      <c r="AO32">
        <v>0</v>
      </c>
      <c r="AP32">
        <v>0</v>
      </c>
      <c r="AQ32">
        <v>0</v>
      </c>
      <c r="AR32">
        <v>0</v>
      </c>
    </row>
    <row r="33" spans="1:45" x14ac:dyDescent="0.55000000000000004">
      <c r="A33" s="16" t="s">
        <v>311</v>
      </c>
      <c r="B33" s="16">
        <v>550</v>
      </c>
      <c r="C33" s="16" t="s">
        <v>122</v>
      </c>
      <c r="D33" s="16">
        <v>2016</v>
      </c>
      <c r="E33" s="16" t="s">
        <v>117</v>
      </c>
      <c r="F33" s="16" t="s">
        <v>2</v>
      </c>
      <c r="G33" s="36" t="s">
        <v>314</v>
      </c>
      <c r="H33" s="36"/>
      <c r="I33" s="36"/>
      <c r="J33" s="35" t="s">
        <v>121</v>
      </c>
      <c r="K33" s="36">
        <v>33</v>
      </c>
      <c r="L33">
        <v>18.09</v>
      </c>
      <c r="M33">
        <v>1956.34</v>
      </c>
      <c r="N33">
        <v>205.36</v>
      </c>
      <c r="O33">
        <v>392.47121212121198</v>
      </c>
      <c r="P33">
        <v>462.79437203361198</v>
      </c>
      <c r="Y33" t="s">
        <v>124</v>
      </c>
      <c r="AA33" t="s">
        <v>120</v>
      </c>
      <c r="AB33" t="s">
        <v>119</v>
      </c>
      <c r="AC33">
        <v>0</v>
      </c>
      <c r="AD33">
        <v>0</v>
      </c>
      <c r="AE33">
        <v>0</v>
      </c>
      <c r="AF33">
        <v>0</v>
      </c>
      <c r="AG33" t="s">
        <v>38</v>
      </c>
      <c r="AH33" t="s">
        <v>38</v>
      </c>
      <c r="AI33" t="s">
        <v>38</v>
      </c>
      <c r="AJ33" t="s">
        <v>39</v>
      </c>
      <c r="AK33">
        <v>0</v>
      </c>
      <c r="AL33">
        <v>1</v>
      </c>
      <c r="AM33">
        <v>0</v>
      </c>
      <c r="AN33">
        <v>1</v>
      </c>
      <c r="AO33">
        <v>0</v>
      </c>
      <c r="AP33">
        <v>0</v>
      </c>
      <c r="AQ33">
        <v>0</v>
      </c>
      <c r="AR33">
        <v>0</v>
      </c>
    </row>
    <row r="34" spans="1:45" x14ac:dyDescent="0.55000000000000004">
      <c r="A34" s="16" t="s">
        <v>46</v>
      </c>
      <c r="B34" s="16"/>
      <c r="C34" s="16" t="s">
        <v>89</v>
      </c>
      <c r="D34" s="16">
        <v>2011</v>
      </c>
      <c r="E34" s="16" t="s">
        <v>91</v>
      </c>
      <c r="F34" s="16" t="s">
        <v>2</v>
      </c>
      <c r="G34" s="36" t="s">
        <v>321</v>
      </c>
      <c r="H34" s="36">
        <v>10</v>
      </c>
      <c r="I34" s="36"/>
      <c r="J34" s="35" t="s">
        <v>43</v>
      </c>
      <c r="K34" s="36">
        <v>32</v>
      </c>
      <c r="L34">
        <v>6.6666666666666599</v>
      </c>
      <c r="M34">
        <v>83.9</v>
      </c>
      <c r="N34">
        <v>6.66699999999999</v>
      </c>
      <c r="O34">
        <v>16.98</v>
      </c>
      <c r="P34">
        <v>19.11</v>
      </c>
      <c r="Y34" t="s">
        <v>87</v>
      </c>
      <c r="Z34" t="s">
        <v>86</v>
      </c>
      <c r="AA34" t="s">
        <v>41</v>
      </c>
      <c r="AB34" t="s">
        <v>85</v>
      </c>
      <c r="AC34">
        <v>0</v>
      </c>
      <c r="AD34">
        <v>0</v>
      </c>
      <c r="AE34">
        <v>0</v>
      </c>
      <c r="AF34">
        <v>0</v>
      </c>
      <c r="AH34" t="s">
        <v>39</v>
      </c>
      <c r="AI34" t="s">
        <v>38</v>
      </c>
      <c r="AJ34" t="s">
        <v>38</v>
      </c>
      <c r="AK34">
        <v>1</v>
      </c>
      <c r="AL34">
        <v>0</v>
      </c>
      <c r="AM34">
        <v>1</v>
      </c>
      <c r="AN34">
        <v>1</v>
      </c>
      <c r="AO34">
        <v>0</v>
      </c>
      <c r="AP34">
        <v>1</v>
      </c>
      <c r="AQ34">
        <v>0</v>
      </c>
      <c r="AR34">
        <v>1</v>
      </c>
      <c r="AS34" t="s">
        <v>90</v>
      </c>
    </row>
    <row r="35" spans="1:45" x14ac:dyDescent="0.55000000000000004">
      <c r="A35" s="16" t="s">
        <v>46</v>
      </c>
      <c r="B35" s="16"/>
      <c r="C35" s="16" t="s">
        <v>89</v>
      </c>
      <c r="D35" s="16">
        <v>2011</v>
      </c>
      <c r="E35" s="16" t="s">
        <v>44</v>
      </c>
      <c r="F35" s="16" t="s">
        <v>1</v>
      </c>
      <c r="G35" s="36" t="s">
        <v>321</v>
      </c>
      <c r="H35" s="36">
        <v>10</v>
      </c>
      <c r="I35" s="36"/>
      <c r="J35" s="35" t="s">
        <v>43</v>
      </c>
      <c r="K35" s="36">
        <v>32</v>
      </c>
      <c r="L35">
        <v>6.6666666666666599</v>
      </c>
      <c r="M35">
        <v>11000</v>
      </c>
      <c r="N35">
        <v>79.2</v>
      </c>
      <c r="O35">
        <v>667.8</v>
      </c>
      <c r="P35">
        <v>1955</v>
      </c>
      <c r="Y35" t="s">
        <v>87</v>
      </c>
      <c r="Z35" t="s">
        <v>86</v>
      </c>
      <c r="AA35" t="s">
        <v>41</v>
      </c>
      <c r="AB35" t="s">
        <v>85</v>
      </c>
      <c r="AC35">
        <v>0</v>
      </c>
      <c r="AD35">
        <v>0</v>
      </c>
      <c r="AE35">
        <v>0</v>
      </c>
      <c r="AF35">
        <v>0</v>
      </c>
      <c r="AH35" t="s">
        <v>39</v>
      </c>
      <c r="AI35" t="s">
        <v>38</v>
      </c>
      <c r="AJ35" t="s">
        <v>38</v>
      </c>
      <c r="AK35">
        <v>1</v>
      </c>
      <c r="AL35">
        <v>0</v>
      </c>
      <c r="AM35">
        <v>1</v>
      </c>
      <c r="AN35">
        <v>1</v>
      </c>
      <c r="AO35">
        <v>0</v>
      </c>
      <c r="AP35">
        <v>1</v>
      </c>
      <c r="AQ35">
        <v>0</v>
      </c>
      <c r="AR35">
        <v>1</v>
      </c>
      <c r="AS35" t="s">
        <v>84</v>
      </c>
    </row>
    <row r="36" spans="1:45" x14ac:dyDescent="0.55000000000000004">
      <c r="A36" s="16" t="s">
        <v>130</v>
      </c>
      <c r="B36" s="16">
        <v>399</v>
      </c>
      <c r="C36" s="16" t="s">
        <v>134</v>
      </c>
      <c r="D36" s="16">
        <v>2013</v>
      </c>
      <c r="E36" s="16" t="s">
        <v>128</v>
      </c>
      <c r="F36" s="16" t="s">
        <v>1</v>
      </c>
      <c r="G36" s="36" t="s">
        <v>319</v>
      </c>
      <c r="H36" s="36"/>
      <c r="I36" s="36">
        <v>0.6</v>
      </c>
      <c r="J36" s="35" t="s">
        <v>115</v>
      </c>
      <c r="K36" s="36">
        <v>31</v>
      </c>
      <c r="L36">
        <v>6.1</v>
      </c>
      <c r="M36">
        <v>676</v>
      </c>
      <c r="N36">
        <v>39.200000000000003</v>
      </c>
      <c r="O36">
        <v>114</v>
      </c>
      <c r="P36">
        <v>173</v>
      </c>
      <c r="S36">
        <v>12.6</v>
      </c>
      <c r="V36">
        <v>343</v>
      </c>
      <c r="Y36" t="s">
        <v>133</v>
      </c>
      <c r="Z36" t="s">
        <v>132</v>
      </c>
      <c r="AA36" t="s">
        <v>83</v>
      </c>
      <c r="AB36" t="s">
        <v>131</v>
      </c>
      <c r="AC36">
        <v>0</v>
      </c>
      <c r="AD36">
        <v>0</v>
      </c>
      <c r="AE36">
        <v>0</v>
      </c>
      <c r="AF36">
        <v>0</v>
      </c>
      <c r="AG36" t="s">
        <v>38</v>
      </c>
      <c r="AH36" t="s">
        <v>39</v>
      </c>
      <c r="AI36" t="s">
        <v>39</v>
      </c>
      <c r="AJ36" t="s">
        <v>39</v>
      </c>
      <c r="AK36">
        <v>0</v>
      </c>
      <c r="AL36">
        <v>1</v>
      </c>
      <c r="AM36">
        <v>1</v>
      </c>
      <c r="AN36">
        <v>0</v>
      </c>
      <c r="AO36">
        <v>0</v>
      </c>
      <c r="AP36">
        <v>0</v>
      </c>
      <c r="AQ36">
        <v>0</v>
      </c>
      <c r="AR36">
        <v>0</v>
      </c>
    </row>
    <row r="37" spans="1:45" x14ac:dyDescent="0.55000000000000004">
      <c r="A37" s="16" t="s">
        <v>130</v>
      </c>
      <c r="B37" s="16">
        <v>399</v>
      </c>
      <c r="C37" s="16" t="s">
        <v>134</v>
      </c>
      <c r="D37" s="16">
        <v>2013</v>
      </c>
      <c r="E37" s="16" t="s">
        <v>128</v>
      </c>
      <c r="F37" s="16" t="s">
        <v>2</v>
      </c>
      <c r="G37" s="36" t="s">
        <v>319</v>
      </c>
      <c r="H37" s="36"/>
      <c r="I37" s="36">
        <v>0.6</v>
      </c>
      <c r="J37" s="35" t="s">
        <v>115</v>
      </c>
      <c r="K37" s="36">
        <v>31</v>
      </c>
      <c r="L37">
        <v>3.3</v>
      </c>
      <c r="M37">
        <v>1046</v>
      </c>
      <c r="N37">
        <v>19.899999999999999</v>
      </c>
      <c r="O37">
        <v>97.1</v>
      </c>
      <c r="P37">
        <v>217</v>
      </c>
      <c r="S37">
        <v>4.0999999999999996</v>
      </c>
      <c r="V37">
        <v>272</v>
      </c>
      <c r="Y37" t="s">
        <v>133</v>
      </c>
      <c r="Z37" t="s">
        <v>132</v>
      </c>
      <c r="AA37" t="s">
        <v>83</v>
      </c>
      <c r="AB37" t="s">
        <v>131</v>
      </c>
      <c r="AC37">
        <v>0</v>
      </c>
      <c r="AD37">
        <v>0</v>
      </c>
      <c r="AE37">
        <v>0</v>
      </c>
      <c r="AF37">
        <v>0</v>
      </c>
      <c r="AG37" t="s">
        <v>38</v>
      </c>
      <c r="AH37" t="s">
        <v>39</v>
      </c>
      <c r="AI37" t="s">
        <v>39</v>
      </c>
      <c r="AJ37" t="s">
        <v>39</v>
      </c>
      <c r="AK37">
        <v>0</v>
      </c>
      <c r="AL37">
        <v>1</v>
      </c>
      <c r="AM37">
        <v>1</v>
      </c>
      <c r="AN37">
        <v>0</v>
      </c>
      <c r="AO37">
        <v>0</v>
      </c>
      <c r="AP37">
        <v>0</v>
      </c>
      <c r="AQ37">
        <v>0</v>
      </c>
      <c r="AR37">
        <v>0</v>
      </c>
    </row>
    <row r="38" spans="1:45" x14ac:dyDescent="0.55000000000000004">
      <c r="A38" s="16" t="s">
        <v>130</v>
      </c>
      <c r="B38" s="16">
        <v>143</v>
      </c>
      <c r="C38" s="16" t="s">
        <v>174</v>
      </c>
      <c r="D38" s="16">
        <v>2013</v>
      </c>
      <c r="E38" s="16" t="s">
        <v>167</v>
      </c>
      <c r="F38" s="16" t="s">
        <v>1</v>
      </c>
      <c r="G38" s="36" t="s">
        <v>322</v>
      </c>
      <c r="H38" s="36">
        <v>5</v>
      </c>
      <c r="I38" s="36"/>
      <c r="J38" s="35" t="s">
        <v>115</v>
      </c>
      <c r="K38" s="36">
        <v>31</v>
      </c>
      <c r="L38">
        <f>5*2/3</f>
        <v>3.3333333333333335</v>
      </c>
      <c r="M38">
        <v>336</v>
      </c>
      <c r="Q38">
        <v>32</v>
      </c>
      <c r="R38">
        <v>4.4000000000000004</v>
      </c>
      <c r="Y38" t="s">
        <v>172</v>
      </c>
      <c r="Z38" t="s">
        <v>171</v>
      </c>
      <c r="AA38" t="s">
        <v>112</v>
      </c>
      <c r="AB38" t="s">
        <v>145</v>
      </c>
      <c r="AC38">
        <v>0</v>
      </c>
      <c r="AD38">
        <v>0</v>
      </c>
      <c r="AE38">
        <v>0</v>
      </c>
      <c r="AF38">
        <v>0</v>
      </c>
      <c r="AG38" t="s">
        <v>38</v>
      </c>
      <c r="AH38" t="s">
        <v>39</v>
      </c>
      <c r="AI38" t="s">
        <v>39</v>
      </c>
      <c r="AJ38" t="s">
        <v>38</v>
      </c>
      <c r="AK38">
        <v>1</v>
      </c>
      <c r="AL38">
        <v>1</v>
      </c>
      <c r="AM38">
        <v>1</v>
      </c>
      <c r="AN38">
        <v>0</v>
      </c>
      <c r="AO38">
        <v>0</v>
      </c>
      <c r="AP38">
        <v>0</v>
      </c>
      <c r="AQ38">
        <v>0</v>
      </c>
      <c r="AR38">
        <v>0</v>
      </c>
      <c r="AS38" t="s">
        <v>175</v>
      </c>
    </row>
    <row r="39" spans="1:45" x14ac:dyDescent="0.55000000000000004">
      <c r="A39" s="16" t="s">
        <v>130</v>
      </c>
      <c r="B39" s="16">
        <v>143</v>
      </c>
      <c r="C39" s="16" t="s">
        <v>174</v>
      </c>
      <c r="D39" s="16">
        <v>2013</v>
      </c>
      <c r="E39" s="16" t="s">
        <v>167</v>
      </c>
      <c r="F39" s="16" t="s">
        <v>2</v>
      </c>
      <c r="G39" s="36" t="s">
        <v>322</v>
      </c>
      <c r="H39" s="36">
        <v>7</v>
      </c>
      <c r="I39" s="36"/>
      <c r="J39" s="35" t="s">
        <v>115</v>
      </c>
      <c r="K39" s="36">
        <v>31</v>
      </c>
      <c r="L39">
        <f>7*2/3</f>
        <v>4.666666666666667</v>
      </c>
      <c r="M39">
        <v>98.2</v>
      </c>
      <c r="Q39">
        <v>14.6</v>
      </c>
      <c r="R39">
        <v>3.2</v>
      </c>
      <c r="Y39" t="s">
        <v>172</v>
      </c>
      <c r="Z39" t="s">
        <v>171</v>
      </c>
      <c r="AA39" t="s">
        <v>112</v>
      </c>
      <c r="AB39" t="s">
        <v>145</v>
      </c>
      <c r="AC39">
        <v>0</v>
      </c>
      <c r="AD39">
        <v>0</v>
      </c>
      <c r="AE39">
        <v>0</v>
      </c>
      <c r="AF39">
        <v>0</v>
      </c>
      <c r="AG39" t="s">
        <v>38</v>
      </c>
      <c r="AH39" t="s">
        <v>39</v>
      </c>
      <c r="AI39" t="s">
        <v>39</v>
      </c>
      <c r="AJ39" t="s">
        <v>38</v>
      </c>
      <c r="AK39">
        <v>1</v>
      </c>
      <c r="AL39">
        <v>1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0</v>
      </c>
    </row>
    <row r="40" spans="1:45" x14ac:dyDescent="0.55000000000000004">
      <c r="A40" s="16" t="s">
        <v>46</v>
      </c>
      <c r="B40" s="16"/>
      <c r="C40" s="16" t="s">
        <v>105</v>
      </c>
      <c r="D40" s="16">
        <v>2015</v>
      </c>
      <c r="E40" s="16" t="s">
        <v>106</v>
      </c>
      <c r="F40" s="16" t="s">
        <v>2</v>
      </c>
      <c r="G40" s="36" t="s">
        <v>316</v>
      </c>
      <c r="H40" s="36">
        <v>1.2</v>
      </c>
      <c r="I40" s="36"/>
      <c r="J40" s="35" t="s">
        <v>43</v>
      </c>
      <c r="K40" s="36">
        <v>31</v>
      </c>
      <c r="L40">
        <f>1.2*2/3</f>
        <v>0.79999999999999993</v>
      </c>
      <c r="M40">
        <v>43</v>
      </c>
      <c r="N40">
        <v>12</v>
      </c>
      <c r="O40">
        <v>14</v>
      </c>
      <c r="V40">
        <v>59</v>
      </c>
      <c r="Y40" t="s">
        <v>107</v>
      </c>
      <c r="Z40" t="s">
        <v>102</v>
      </c>
      <c r="AA40" t="s">
        <v>101</v>
      </c>
      <c r="AB40" t="s">
        <v>100</v>
      </c>
      <c r="AC40">
        <v>0</v>
      </c>
      <c r="AD40">
        <v>0</v>
      </c>
      <c r="AE40">
        <v>0</v>
      </c>
      <c r="AF40">
        <v>0</v>
      </c>
      <c r="AG40" t="s">
        <v>99</v>
      </c>
      <c r="AH40" t="s">
        <v>38</v>
      </c>
      <c r="AI40" t="s">
        <v>39</v>
      </c>
      <c r="AJ40" t="s">
        <v>38</v>
      </c>
      <c r="AK40">
        <v>1</v>
      </c>
      <c r="AL40">
        <v>0</v>
      </c>
      <c r="AM40">
        <v>1</v>
      </c>
      <c r="AN40">
        <v>1</v>
      </c>
      <c r="AO40">
        <v>0</v>
      </c>
      <c r="AP40">
        <v>1</v>
      </c>
      <c r="AQ40">
        <v>0</v>
      </c>
      <c r="AR40">
        <v>1</v>
      </c>
    </row>
    <row r="41" spans="1:45" x14ac:dyDescent="0.55000000000000004">
      <c r="A41" s="16" t="s">
        <v>46</v>
      </c>
      <c r="B41" s="16"/>
      <c r="C41" s="16" t="s">
        <v>105</v>
      </c>
      <c r="D41" s="16">
        <v>2015</v>
      </c>
      <c r="E41" s="16" t="s">
        <v>106</v>
      </c>
      <c r="F41" s="16" t="s">
        <v>1</v>
      </c>
      <c r="G41" s="36" t="s">
        <v>316</v>
      </c>
      <c r="H41" s="36">
        <v>0.8</v>
      </c>
      <c r="I41" s="36"/>
      <c r="J41" s="35" t="s">
        <v>43</v>
      </c>
      <c r="K41" s="36">
        <v>31</v>
      </c>
      <c r="L41">
        <v>3</v>
      </c>
      <c r="M41">
        <v>303</v>
      </c>
      <c r="N41">
        <v>26</v>
      </c>
      <c r="O41">
        <v>42</v>
      </c>
      <c r="Y41" t="s">
        <v>103</v>
      </c>
      <c r="Z41" t="s">
        <v>102</v>
      </c>
      <c r="AA41" t="s">
        <v>101</v>
      </c>
      <c r="AB41" t="s">
        <v>100</v>
      </c>
      <c r="AC41">
        <v>0</v>
      </c>
      <c r="AD41">
        <v>0</v>
      </c>
      <c r="AE41">
        <v>0</v>
      </c>
      <c r="AF41">
        <v>0</v>
      </c>
      <c r="AG41" t="s">
        <v>99</v>
      </c>
      <c r="AH41" t="s">
        <v>38</v>
      </c>
      <c r="AI41" t="s">
        <v>39</v>
      </c>
      <c r="AJ41" t="s">
        <v>38</v>
      </c>
      <c r="AK41">
        <v>1</v>
      </c>
      <c r="AL41">
        <v>0</v>
      </c>
      <c r="AM41">
        <v>1</v>
      </c>
      <c r="AN41">
        <v>1</v>
      </c>
      <c r="AO41">
        <v>0</v>
      </c>
      <c r="AP41">
        <v>1</v>
      </c>
      <c r="AQ41">
        <v>0</v>
      </c>
      <c r="AR41">
        <v>1</v>
      </c>
    </row>
    <row r="42" spans="1:45" x14ac:dyDescent="0.55000000000000004">
      <c r="A42" s="16" t="s">
        <v>130</v>
      </c>
      <c r="B42" s="16">
        <v>143</v>
      </c>
      <c r="C42" s="16" t="s">
        <v>174</v>
      </c>
      <c r="D42" s="16">
        <v>2013</v>
      </c>
      <c r="E42" s="16" t="s">
        <v>128</v>
      </c>
      <c r="F42" s="16" t="s">
        <v>1</v>
      </c>
      <c r="G42" s="36" t="s">
        <v>322</v>
      </c>
      <c r="H42" s="36">
        <v>5</v>
      </c>
      <c r="I42" s="36"/>
      <c r="J42" s="35" t="s">
        <v>115</v>
      </c>
      <c r="K42" s="36">
        <v>30</v>
      </c>
      <c r="L42">
        <f>5*2/3</f>
        <v>3.3333333333333335</v>
      </c>
      <c r="M42">
        <v>894</v>
      </c>
      <c r="Q42">
        <v>23.7</v>
      </c>
      <c r="R42">
        <v>4.4000000000000004</v>
      </c>
      <c r="Y42" t="s">
        <v>172</v>
      </c>
      <c r="Z42" t="s">
        <v>171</v>
      </c>
      <c r="AA42" t="s">
        <v>112</v>
      </c>
      <c r="AB42" t="s">
        <v>145</v>
      </c>
      <c r="AC42">
        <v>0</v>
      </c>
      <c r="AD42">
        <v>0</v>
      </c>
      <c r="AE42">
        <v>0</v>
      </c>
      <c r="AF42">
        <v>0</v>
      </c>
      <c r="AG42" t="s">
        <v>38</v>
      </c>
      <c r="AH42" t="s">
        <v>39</v>
      </c>
      <c r="AI42" t="s">
        <v>39</v>
      </c>
      <c r="AJ42" t="s">
        <v>38</v>
      </c>
      <c r="AK42">
        <v>1</v>
      </c>
      <c r="AL42">
        <v>1</v>
      </c>
      <c r="AM42">
        <v>1</v>
      </c>
      <c r="AN42">
        <v>0</v>
      </c>
      <c r="AO42">
        <v>0</v>
      </c>
      <c r="AP42">
        <v>0</v>
      </c>
      <c r="AQ42">
        <v>0</v>
      </c>
      <c r="AR42">
        <v>0</v>
      </c>
    </row>
    <row r="43" spans="1:45" x14ac:dyDescent="0.55000000000000004">
      <c r="A43" s="16" t="s">
        <v>130</v>
      </c>
      <c r="B43" s="16">
        <v>143</v>
      </c>
      <c r="C43" s="16" t="s">
        <v>174</v>
      </c>
      <c r="D43" s="16">
        <v>2013</v>
      </c>
      <c r="E43" s="16" t="s">
        <v>128</v>
      </c>
      <c r="F43" s="16" t="s">
        <v>2</v>
      </c>
      <c r="G43" s="36" t="s">
        <v>322</v>
      </c>
      <c r="H43" s="36">
        <v>7</v>
      </c>
      <c r="I43" s="36"/>
      <c r="J43" s="35" t="s">
        <v>115</v>
      </c>
      <c r="K43" s="36">
        <v>30</v>
      </c>
      <c r="L43">
        <f>7*2/3</f>
        <v>4.666666666666667</v>
      </c>
      <c r="M43">
        <v>280</v>
      </c>
      <c r="Q43">
        <v>26.9</v>
      </c>
      <c r="R43">
        <v>3.7</v>
      </c>
      <c r="Y43" t="s">
        <v>172</v>
      </c>
      <c r="Z43" t="s">
        <v>171</v>
      </c>
      <c r="AA43" t="s">
        <v>112</v>
      </c>
      <c r="AB43" t="s">
        <v>145</v>
      </c>
      <c r="AC43">
        <v>0</v>
      </c>
      <c r="AD43">
        <v>0</v>
      </c>
      <c r="AE43">
        <v>0</v>
      </c>
      <c r="AF43">
        <v>0</v>
      </c>
      <c r="AG43" t="s">
        <v>38</v>
      </c>
      <c r="AH43" t="s">
        <v>39</v>
      </c>
      <c r="AI43" t="s">
        <v>39</v>
      </c>
      <c r="AJ43" t="s">
        <v>38</v>
      </c>
      <c r="AK43">
        <v>1</v>
      </c>
      <c r="AL43">
        <v>1</v>
      </c>
      <c r="AM43">
        <v>1</v>
      </c>
      <c r="AN43">
        <v>0</v>
      </c>
      <c r="AO43">
        <v>0</v>
      </c>
      <c r="AP43">
        <v>0</v>
      </c>
      <c r="AQ43">
        <v>0</v>
      </c>
      <c r="AR43">
        <v>0</v>
      </c>
    </row>
    <row r="44" spans="1:45" x14ac:dyDescent="0.55000000000000004">
      <c r="A44" s="16" t="s">
        <v>311</v>
      </c>
      <c r="B44" s="16">
        <v>550</v>
      </c>
      <c r="C44" s="16" t="s">
        <v>122</v>
      </c>
      <c r="D44" s="16">
        <v>2016</v>
      </c>
      <c r="E44" s="16" t="s">
        <v>117</v>
      </c>
      <c r="F44" s="16" t="s">
        <v>1</v>
      </c>
      <c r="G44" s="36" t="s">
        <v>314</v>
      </c>
      <c r="H44" s="36"/>
      <c r="I44" s="36"/>
      <c r="J44" s="35" t="s">
        <v>121</v>
      </c>
      <c r="K44" s="36">
        <v>29</v>
      </c>
      <c r="L44">
        <v>94.04</v>
      </c>
      <c r="M44">
        <v>1838.17</v>
      </c>
      <c r="N44">
        <v>430.4</v>
      </c>
      <c r="O44">
        <v>574.32965517241405</v>
      </c>
      <c r="P44">
        <v>480.79189860124598</v>
      </c>
      <c r="Y44" t="s">
        <v>120</v>
      </c>
      <c r="AA44" t="s">
        <v>112</v>
      </c>
      <c r="AB44" t="s">
        <v>119</v>
      </c>
      <c r="AC44">
        <v>0</v>
      </c>
      <c r="AD44">
        <v>0</v>
      </c>
      <c r="AE44">
        <v>0</v>
      </c>
      <c r="AF44">
        <v>0</v>
      </c>
      <c r="AG44" t="s">
        <v>38</v>
      </c>
      <c r="AH44" t="s">
        <v>38</v>
      </c>
      <c r="AI44" t="s">
        <v>38</v>
      </c>
      <c r="AJ44" t="s">
        <v>39</v>
      </c>
      <c r="AK44">
        <v>0</v>
      </c>
      <c r="AL44">
        <v>1</v>
      </c>
      <c r="AM44">
        <v>0</v>
      </c>
      <c r="AN44">
        <v>1</v>
      </c>
      <c r="AO44">
        <v>0</v>
      </c>
      <c r="AP44">
        <v>0</v>
      </c>
      <c r="AQ44">
        <v>0</v>
      </c>
      <c r="AR44">
        <v>0</v>
      </c>
    </row>
    <row r="45" spans="1:45" x14ac:dyDescent="0.55000000000000004">
      <c r="A45" s="16" t="s">
        <v>311</v>
      </c>
      <c r="B45" s="16">
        <v>550</v>
      </c>
      <c r="C45" s="16" t="s">
        <v>122</v>
      </c>
      <c r="D45" s="16">
        <v>2016</v>
      </c>
      <c r="E45" s="16" t="s">
        <v>117</v>
      </c>
      <c r="F45" s="16" t="s">
        <v>2</v>
      </c>
      <c r="G45" s="36" t="s">
        <v>314</v>
      </c>
      <c r="H45" s="36"/>
      <c r="I45" s="36"/>
      <c r="J45" s="35" t="s">
        <v>121</v>
      </c>
      <c r="K45" s="36">
        <v>29</v>
      </c>
      <c r="L45">
        <v>30.05</v>
      </c>
      <c r="M45">
        <v>1956.34</v>
      </c>
      <c r="N45">
        <v>302.05</v>
      </c>
      <c r="O45">
        <v>438.27344827586199</v>
      </c>
      <c r="P45">
        <v>476.07211632029498</v>
      </c>
      <c r="Y45" t="s">
        <v>120</v>
      </c>
      <c r="AA45" t="s">
        <v>112</v>
      </c>
      <c r="AB45" t="s">
        <v>119</v>
      </c>
      <c r="AC45">
        <v>0</v>
      </c>
      <c r="AD45">
        <v>0</v>
      </c>
      <c r="AE45">
        <v>0</v>
      </c>
      <c r="AF45">
        <v>0</v>
      </c>
      <c r="AG45" t="s">
        <v>38</v>
      </c>
      <c r="AH45" t="s">
        <v>38</v>
      </c>
      <c r="AI45" t="s">
        <v>38</v>
      </c>
      <c r="AJ45" t="s">
        <v>39</v>
      </c>
      <c r="AK45">
        <v>0</v>
      </c>
      <c r="AL45">
        <v>1</v>
      </c>
      <c r="AM45">
        <v>0</v>
      </c>
      <c r="AN45">
        <v>1</v>
      </c>
      <c r="AO45">
        <v>0</v>
      </c>
      <c r="AP45">
        <v>0</v>
      </c>
      <c r="AQ45">
        <v>0</v>
      </c>
      <c r="AR45">
        <v>0</v>
      </c>
    </row>
    <row r="46" spans="1:45" x14ac:dyDescent="0.55000000000000004">
      <c r="A46" s="16" t="s">
        <v>46</v>
      </c>
      <c r="B46" s="16"/>
      <c r="C46" s="16" t="s">
        <v>70</v>
      </c>
      <c r="D46" s="16">
        <v>2015</v>
      </c>
      <c r="E46" s="16" t="s">
        <v>76</v>
      </c>
      <c r="F46" s="16" t="s">
        <v>1</v>
      </c>
      <c r="G46" s="36" t="s">
        <v>323</v>
      </c>
      <c r="H46" s="36">
        <v>2.7</v>
      </c>
      <c r="I46" s="36">
        <v>0.89</v>
      </c>
      <c r="J46" s="35" t="s">
        <v>43</v>
      </c>
      <c r="K46" s="36">
        <v>29</v>
      </c>
      <c r="L46">
        <f>0.89*2/3</f>
        <v>0.59333333333333338</v>
      </c>
      <c r="M46">
        <v>29</v>
      </c>
      <c r="N46">
        <f>0.89*2/3</f>
        <v>0.59333333333333338</v>
      </c>
      <c r="O46">
        <v>14</v>
      </c>
      <c r="Y46" t="s">
        <v>68</v>
      </c>
      <c r="AA46" t="s">
        <v>67</v>
      </c>
      <c r="AB46" t="s">
        <v>71</v>
      </c>
      <c r="AC46">
        <v>0</v>
      </c>
      <c r="AD46">
        <v>0</v>
      </c>
      <c r="AE46">
        <v>0</v>
      </c>
      <c r="AF46">
        <v>0</v>
      </c>
      <c r="AH46" t="s">
        <v>38</v>
      </c>
      <c r="AI46" t="s">
        <v>39</v>
      </c>
      <c r="AJ46" t="s">
        <v>38</v>
      </c>
      <c r="AK46">
        <v>1</v>
      </c>
      <c r="AL46">
        <v>1</v>
      </c>
      <c r="AM46">
        <v>1</v>
      </c>
      <c r="AN46">
        <v>1</v>
      </c>
      <c r="AO46">
        <v>0</v>
      </c>
      <c r="AP46">
        <v>0</v>
      </c>
      <c r="AQ46">
        <v>0</v>
      </c>
      <c r="AR46">
        <v>0</v>
      </c>
    </row>
    <row r="47" spans="1:45" x14ac:dyDescent="0.55000000000000004">
      <c r="A47" s="16" t="s">
        <v>46</v>
      </c>
      <c r="B47" s="16"/>
      <c r="C47" s="16" t="s">
        <v>70</v>
      </c>
      <c r="D47" s="16">
        <v>2015</v>
      </c>
      <c r="E47" s="16" t="s">
        <v>75</v>
      </c>
      <c r="F47" s="16" t="s">
        <v>2</v>
      </c>
      <c r="G47" s="36" t="s">
        <v>323</v>
      </c>
      <c r="H47" s="36">
        <v>1.2</v>
      </c>
      <c r="I47" s="36">
        <v>0.41</v>
      </c>
      <c r="J47" s="35" t="s">
        <v>43</v>
      </c>
      <c r="K47" s="36">
        <v>29</v>
      </c>
      <c r="L47">
        <f>0.41*2/3</f>
        <v>0.27333333333333332</v>
      </c>
      <c r="M47">
        <v>140</v>
      </c>
      <c r="N47">
        <f>0.41*2/3</f>
        <v>0.27333333333333332</v>
      </c>
      <c r="O47">
        <v>40</v>
      </c>
      <c r="Y47" t="s">
        <v>68</v>
      </c>
      <c r="AA47" t="s">
        <v>67</v>
      </c>
      <c r="AB47" t="s">
        <v>71</v>
      </c>
      <c r="AC47">
        <v>0</v>
      </c>
      <c r="AD47">
        <v>0</v>
      </c>
      <c r="AE47">
        <v>0</v>
      </c>
      <c r="AF47">
        <v>0</v>
      </c>
      <c r="AH47" t="s">
        <v>38</v>
      </c>
      <c r="AI47" t="s">
        <v>39</v>
      </c>
      <c r="AJ47" t="s">
        <v>38</v>
      </c>
      <c r="AK47">
        <v>1</v>
      </c>
      <c r="AL47">
        <v>1</v>
      </c>
      <c r="AM47">
        <v>1</v>
      </c>
      <c r="AN47">
        <v>1</v>
      </c>
      <c r="AO47">
        <v>0</v>
      </c>
      <c r="AP47">
        <v>0</v>
      </c>
      <c r="AQ47">
        <v>0</v>
      </c>
      <c r="AR47">
        <v>0</v>
      </c>
    </row>
    <row r="48" spans="1:45" x14ac:dyDescent="0.55000000000000004">
      <c r="A48" s="16" t="s">
        <v>311</v>
      </c>
      <c r="B48" s="16">
        <v>629</v>
      </c>
      <c r="C48" s="16" t="s">
        <v>118</v>
      </c>
      <c r="D48" s="16">
        <v>2015</v>
      </c>
      <c r="E48" s="16" t="s">
        <v>117</v>
      </c>
      <c r="F48" s="16" t="s">
        <v>1</v>
      </c>
      <c r="G48" s="36" t="s">
        <v>315</v>
      </c>
      <c r="H48" s="36" t="s">
        <v>116</v>
      </c>
      <c r="I48" s="37">
        <v>7.0000000000000007E-2</v>
      </c>
      <c r="J48" s="35" t="s">
        <v>115</v>
      </c>
      <c r="K48" s="36">
        <v>28</v>
      </c>
      <c r="L48">
        <v>5.5</v>
      </c>
      <c r="M48">
        <v>125.7</v>
      </c>
      <c r="N48">
        <v>8</v>
      </c>
      <c r="O48">
        <v>9.2935483870967808</v>
      </c>
      <c r="P48">
        <v>8.2505731309556491</v>
      </c>
      <c r="Y48" t="s">
        <v>114</v>
      </c>
      <c r="Z48" t="s">
        <v>113</v>
      </c>
      <c r="AA48" t="s">
        <v>112</v>
      </c>
      <c r="AB48" t="s">
        <v>111</v>
      </c>
      <c r="AC48">
        <v>0</v>
      </c>
      <c r="AD48">
        <v>1</v>
      </c>
      <c r="AE48">
        <v>0</v>
      </c>
      <c r="AF48">
        <v>0</v>
      </c>
      <c r="AG48" t="s">
        <v>38</v>
      </c>
      <c r="AH48" t="s">
        <v>39</v>
      </c>
      <c r="AI48" t="s">
        <v>39</v>
      </c>
      <c r="AJ48" t="s">
        <v>38</v>
      </c>
      <c r="AK48">
        <v>1</v>
      </c>
      <c r="AL48">
        <v>0</v>
      </c>
      <c r="AM48">
        <v>1</v>
      </c>
      <c r="AN48">
        <v>1</v>
      </c>
      <c r="AO48">
        <v>0</v>
      </c>
      <c r="AP48">
        <v>1</v>
      </c>
      <c r="AQ48">
        <v>0</v>
      </c>
      <c r="AR48">
        <v>0</v>
      </c>
    </row>
    <row r="49" spans="1:45" x14ac:dyDescent="0.55000000000000004">
      <c r="A49" s="16" t="s">
        <v>311</v>
      </c>
      <c r="B49" s="16">
        <v>629</v>
      </c>
      <c r="C49" s="16" t="s">
        <v>118</v>
      </c>
      <c r="D49" s="16">
        <v>2015</v>
      </c>
      <c r="E49" s="16" t="s">
        <v>117</v>
      </c>
      <c r="F49" s="16" t="s">
        <v>2</v>
      </c>
      <c r="G49" s="36" t="s">
        <v>315</v>
      </c>
      <c r="H49" s="36" t="s">
        <v>116</v>
      </c>
      <c r="I49" s="36">
        <v>0.13</v>
      </c>
      <c r="J49" s="35" t="s">
        <v>115</v>
      </c>
      <c r="K49" s="36">
        <v>28</v>
      </c>
      <c r="L49">
        <v>0.2</v>
      </c>
      <c r="M49">
        <v>28.2</v>
      </c>
      <c r="N49">
        <v>12.2</v>
      </c>
      <c r="O49">
        <v>19.3483870967742</v>
      </c>
      <c r="P49">
        <v>21.9973312164263</v>
      </c>
      <c r="Y49" t="s">
        <v>114</v>
      </c>
      <c r="Z49" t="s">
        <v>113</v>
      </c>
      <c r="AA49" t="s">
        <v>112</v>
      </c>
      <c r="AB49" t="s">
        <v>111</v>
      </c>
      <c r="AC49">
        <v>0</v>
      </c>
      <c r="AD49">
        <v>1</v>
      </c>
      <c r="AE49">
        <v>0</v>
      </c>
      <c r="AF49">
        <v>0</v>
      </c>
      <c r="AG49" t="s">
        <v>38</v>
      </c>
      <c r="AH49" t="s">
        <v>39</v>
      </c>
      <c r="AI49" t="s">
        <v>39</v>
      </c>
      <c r="AJ49" t="s">
        <v>38</v>
      </c>
      <c r="AK49">
        <v>1</v>
      </c>
      <c r="AL49">
        <v>0</v>
      </c>
      <c r="AM49">
        <v>1</v>
      </c>
      <c r="AN49">
        <v>1</v>
      </c>
      <c r="AO49">
        <v>0</v>
      </c>
      <c r="AP49">
        <v>1</v>
      </c>
      <c r="AQ49">
        <v>0</v>
      </c>
      <c r="AR49">
        <v>0</v>
      </c>
    </row>
    <row r="50" spans="1:45" ht="18" customHeight="1" x14ac:dyDescent="0.55000000000000004">
      <c r="A50" s="16" t="s">
        <v>46</v>
      </c>
      <c r="B50" s="16"/>
      <c r="C50" s="16" t="s">
        <v>105</v>
      </c>
      <c r="D50" s="16">
        <v>2015</v>
      </c>
      <c r="E50" s="16" t="s">
        <v>104</v>
      </c>
      <c r="F50" s="16" t="s">
        <v>1</v>
      </c>
      <c r="G50" s="36" t="s">
        <v>316</v>
      </c>
      <c r="H50" s="38">
        <v>1</v>
      </c>
      <c r="I50" s="38"/>
      <c r="J50" s="35" t="s">
        <v>43</v>
      </c>
      <c r="K50" s="38">
        <v>27</v>
      </c>
      <c r="L50" s="17">
        <f>2/3</f>
        <v>0.66666666666666663</v>
      </c>
      <c r="M50" s="17">
        <v>17</v>
      </c>
      <c r="N50" s="17">
        <v>7</v>
      </c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9" t="s">
        <v>103</v>
      </c>
      <c r="Z50" s="19" t="s">
        <v>102</v>
      </c>
      <c r="AA50" s="19" t="s">
        <v>101</v>
      </c>
      <c r="AB50" s="19" t="s">
        <v>100</v>
      </c>
      <c r="AC50" s="19">
        <v>0</v>
      </c>
      <c r="AD50" s="19">
        <v>0</v>
      </c>
      <c r="AE50" s="19">
        <v>0</v>
      </c>
      <c r="AF50" s="19">
        <v>0</v>
      </c>
      <c r="AG50" s="19" t="s">
        <v>99</v>
      </c>
      <c r="AH50" s="19">
        <v>0</v>
      </c>
      <c r="AI50" s="19">
        <v>1</v>
      </c>
      <c r="AJ50" s="19">
        <v>0</v>
      </c>
      <c r="AK50" s="19">
        <v>1</v>
      </c>
      <c r="AL50" s="19">
        <v>0</v>
      </c>
      <c r="AM50" s="19">
        <v>1</v>
      </c>
      <c r="AN50" s="19">
        <v>1</v>
      </c>
      <c r="AO50" s="19">
        <v>0</v>
      </c>
      <c r="AP50" s="19">
        <v>1</v>
      </c>
      <c r="AQ50" s="19">
        <v>0</v>
      </c>
      <c r="AR50" s="19">
        <v>1</v>
      </c>
      <c r="AS50" s="18"/>
    </row>
    <row r="51" spans="1:45" x14ac:dyDescent="0.55000000000000004">
      <c r="A51" s="16" t="s">
        <v>46</v>
      </c>
      <c r="B51" s="16"/>
      <c r="C51" s="16" t="s">
        <v>81</v>
      </c>
      <c r="D51" s="16">
        <v>2012</v>
      </c>
      <c r="E51" s="16" t="s">
        <v>343</v>
      </c>
      <c r="F51" s="16" t="s">
        <v>1</v>
      </c>
      <c r="G51" s="36" t="s">
        <v>318</v>
      </c>
      <c r="H51" s="36">
        <v>0.16</v>
      </c>
      <c r="I51" s="36"/>
      <c r="J51" s="35" t="s">
        <v>43</v>
      </c>
      <c r="K51" s="36">
        <v>24</v>
      </c>
      <c r="L51">
        <f>2/3*0.16</f>
        <v>0.10666666666666666</v>
      </c>
      <c r="M51">
        <v>68</v>
      </c>
      <c r="N51">
        <v>5.3</v>
      </c>
      <c r="O51">
        <v>13</v>
      </c>
      <c r="P51">
        <v>20</v>
      </c>
      <c r="AA51" t="s">
        <v>67</v>
      </c>
      <c r="AB51" t="s">
        <v>80</v>
      </c>
      <c r="AC51">
        <v>0</v>
      </c>
      <c r="AD51">
        <v>0</v>
      </c>
      <c r="AE51">
        <v>0</v>
      </c>
      <c r="AF51">
        <v>0</v>
      </c>
      <c r="AH51" t="s">
        <v>38</v>
      </c>
      <c r="AI51" t="s">
        <v>39</v>
      </c>
      <c r="AJ51" t="s">
        <v>38</v>
      </c>
      <c r="AK51">
        <v>1</v>
      </c>
      <c r="AL51">
        <v>1</v>
      </c>
      <c r="AM51">
        <v>1</v>
      </c>
      <c r="AN51">
        <v>1</v>
      </c>
      <c r="AO51">
        <v>0</v>
      </c>
      <c r="AP51">
        <v>1</v>
      </c>
      <c r="AQ51">
        <v>0</v>
      </c>
      <c r="AR51">
        <v>0</v>
      </c>
    </row>
    <row r="52" spans="1:45" x14ac:dyDescent="0.55000000000000004">
      <c r="A52" s="16" t="s">
        <v>46</v>
      </c>
      <c r="B52" s="16"/>
      <c r="C52" s="16" t="s">
        <v>81</v>
      </c>
      <c r="D52" s="16">
        <v>2012</v>
      </c>
      <c r="E52" s="16" t="s">
        <v>343</v>
      </c>
      <c r="F52" s="16" t="s">
        <v>1</v>
      </c>
      <c r="G52" s="36" t="s">
        <v>318</v>
      </c>
      <c r="H52" s="36">
        <v>0.16</v>
      </c>
      <c r="I52" s="36"/>
      <c r="J52" s="35" t="s">
        <v>43</v>
      </c>
      <c r="K52" s="36">
        <v>24</v>
      </c>
      <c r="L52">
        <f>2/3*0.16</f>
        <v>0.10666666666666666</v>
      </c>
      <c r="M52">
        <v>6.5</v>
      </c>
      <c r="N52">
        <v>1.3</v>
      </c>
      <c r="O52">
        <v>2.1</v>
      </c>
      <c r="P52">
        <v>2.2000000000000002</v>
      </c>
      <c r="AA52" t="s">
        <v>83</v>
      </c>
      <c r="AB52" t="s">
        <v>80</v>
      </c>
      <c r="AC52">
        <v>0</v>
      </c>
      <c r="AD52">
        <v>0</v>
      </c>
      <c r="AE52">
        <v>0</v>
      </c>
      <c r="AF52">
        <v>0</v>
      </c>
      <c r="AH52" t="s">
        <v>38</v>
      </c>
      <c r="AI52" t="s">
        <v>39</v>
      </c>
      <c r="AJ52" t="s">
        <v>38</v>
      </c>
      <c r="AK52">
        <v>1</v>
      </c>
      <c r="AL52">
        <v>1</v>
      </c>
      <c r="AM52">
        <v>1</v>
      </c>
      <c r="AN52">
        <v>1</v>
      </c>
      <c r="AO52">
        <v>0</v>
      </c>
      <c r="AP52">
        <v>1</v>
      </c>
      <c r="AQ52">
        <v>0</v>
      </c>
      <c r="AR52">
        <v>0</v>
      </c>
    </row>
    <row r="53" spans="1:45" x14ac:dyDescent="0.55000000000000004">
      <c r="A53" s="16" t="s">
        <v>46</v>
      </c>
      <c r="B53" s="16"/>
      <c r="C53" s="16" t="s">
        <v>81</v>
      </c>
      <c r="D53" s="16">
        <v>2012</v>
      </c>
      <c r="E53" s="16" t="s">
        <v>343</v>
      </c>
      <c r="F53" s="16" t="s">
        <v>2</v>
      </c>
      <c r="G53" s="36" t="s">
        <v>318</v>
      </c>
      <c r="H53" s="36">
        <v>0.04</v>
      </c>
      <c r="I53" s="36"/>
      <c r="J53" s="35" t="s">
        <v>43</v>
      </c>
      <c r="K53" s="36">
        <v>24</v>
      </c>
      <c r="L53">
        <f>2/3*0.04</f>
        <v>2.6666666666666665E-2</v>
      </c>
      <c r="M53">
        <v>2709</v>
      </c>
      <c r="N53">
        <v>5.0999999999999996</v>
      </c>
      <c r="O53">
        <v>264</v>
      </c>
      <c r="P53">
        <v>812</v>
      </c>
      <c r="AA53" t="s">
        <v>67</v>
      </c>
      <c r="AB53" t="s">
        <v>80</v>
      </c>
      <c r="AC53">
        <v>0</v>
      </c>
      <c r="AD53">
        <v>0</v>
      </c>
      <c r="AE53">
        <v>0</v>
      </c>
      <c r="AF53">
        <v>0</v>
      </c>
      <c r="AH53" t="s">
        <v>38</v>
      </c>
      <c r="AI53" t="s">
        <v>39</v>
      </c>
      <c r="AJ53" t="s">
        <v>38</v>
      </c>
      <c r="AK53">
        <v>1</v>
      </c>
      <c r="AL53">
        <v>1</v>
      </c>
      <c r="AM53">
        <v>1</v>
      </c>
      <c r="AN53">
        <v>1</v>
      </c>
      <c r="AO53">
        <v>0</v>
      </c>
      <c r="AP53">
        <v>1</v>
      </c>
      <c r="AQ53">
        <v>0</v>
      </c>
      <c r="AR53">
        <v>0</v>
      </c>
    </row>
    <row r="54" spans="1:45" x14ac:dyDescent="0.55000000000000004">
      <c r="A54" s="16" t="s">
        <v>46</v>
      </c>
      <c r="B54" s="16"/>
      <c r="C54" s="16" t="s">
        <v>81</v>
      </c>
      <c r="D54" s="16">
        <v>2012</v>
      </c>
      <c r="E54" s="16" t="s">
        <v>343</v>
      </c>
      <c r="F54" s="16" t="s">
        <v>2</v>
      </c>
      <c r="G54" s="36" t="s">
        <v>318</v>
      </c>
      <c r="H54" s="36">
        <v>0.04</v>
      </c>
      <c r="I54" s="36"/>
      <c r="J54" s="35" t="s">
        <v>43</v>
      </c>
      <c r="K54" s="36">
        <v>24</v>
      </c>
      <c r="L54">
        <f>2/3*0.04</f>
        <v>2.6666666666666665E-2</v>
      </c>
      <c r="M54">
        <v>4.5999999999999996</v>
      </c>
      <c r="N54">
        <v>1.4</v>
      </c>
      <c r="O54">
        <v>2.1</v>
      </c>
      <c r="P54">
        <v>2.2999999999999998</v>
      </c>
      <c r="AA54" t="s">
        <v>83</v>
      </c>
      <c r="AB54" t="s">
        <v>80</v>
      </c>
      <c r="AC54">
        <v>0</v>
      </c>
      <c r="AD54">
        <v>0</v>
      </c>
      <c r="AE54">
        <v>0</v>
      </c>
      <c r="AF54">
        <v>0</v>
      </c>
      <c r="AH54" t="s">
        <v>38</v>
      </c>
      <c r="AI54" t="s">
        <v>39</v>
      </c>
      <c r="AJ54" t="s">
        <v>38</v>
      </c>
      <c r="AK54">
        <v>1</v>
      </c>
      <c r="AL54">
        <v>1</v>
      </c>
      <c r="AM54">
        <v>1</v>
      </c>
      <c r="AN54">
        <v>1</v>
      </c>
      <c r="AO54">
        <v>0</v>
      </c>
      <c r="AP54">
        <v>1</v>
      </c>
      <c r="AQ54">
        <v>0</v>
      </c>
      <c r="AR54">
        <v>0</v>
      </c>
    </row>
    <row r="55" spans="1:45" x14ac:dyDescent="0.55000000000000004">
      <c r="A55" s="16" t="s">
        <v>130</v>
      </c>
      <c r="B55" s="16">
        <v>169</v>
      </c>
      <c r="C55" s="16" t="s">
        <v>160</v>
      </c>
      <c r="D55" s="16">
        <v>2011</v>
      </c>
      <c r="E55" s="16" t="s">
        <v>167</v>
      </c>
      <c r="F55" s="16" t="s">
        <v>1</v>
      </c>
      <c r="G55" s="36" t="s">
        <v>316</v>
      </c>
      <c r="H55" s="36"/>
      <c r="I55" s="36">
        <v>0.98</v>
      </c>
      <c r="J55" s="35" t="s">
        <v>115</v>
      </c>
      <c r="K55" s="36">
        <v>20</v>
      </c>
      <c r="L55">
        <f>2/3*0.98</f>
        <v>0.65333333333333332</v>
      </c>
      <c r="M55">
        <v>6000</v>
      </c>
      <c r="N55">
        <v>290</v>
      </c>
      <c r="O55">
        <v>550</v>
      </c>
      <c r="Y55" t="s">
        <v>166</v>
      </c>
      <c r="AA55" t="s">
        <v>165</v>
      </c>
      <c r="AB55" t="s">
        <v>159</v>
      </c>
      <c r="AC55">
        <v>0</v>
      </c>
      <c r="AD55">
        <v>0</v>
      </c>
      <c r="AE55">
        <v>0</v>
      </c>
      <c r="AF55">
        <v>0</v>
      </c>
      <c r="AG55" t="s">
        <v>38</v>
      </c>
      <c r="AH55" t="s">
        <v>39</v>
      </c>
      <c r="AI55" t="s">
        <v>39</v>
      </c>
      <c r="AJ55" t="s">
        <v>38</v>
      </c>
      <c r="AK55">
        <v>0</v>
      </c>
      <c r="AL55">
        <v>1</v>
      </c>
      <c r="AM55">
        <v>1</v>
      </c>
      <c r="AN55">
        <v>1</v>
      </c>
      <c r="AO55">
        <v>0</v>
      </c>
      <c r="AP55">
        <v>0</v>
      </c>
      <c r="AQ55">
        <v>0</v>
      </c>
      <c r="AR55">
        <v>0</v>
      </c>
    </row>
    <row r="56" spans="1:45" x14ac:dyDescent="0.55000000000000004">
      <c r="A56" s="16" t="s">
        <v>130</v>
      </c>
      <c r="B56" s="16">
        <v>169</v>
      </c>
      <c r="C56" s="16" t="s">
        <v>160</v>
      </c>
      <c r="D56" s="16">
        <v>2011</v>
      </c>
      <c r="E56" s="16" t="s">
        <v>167</v>
      </c>
      <c r="F56" s="16" t="s">
        <v>2</v>
      </c>
      <c r="G56" s="36" t="s">
        <v>316</v>
      </c>
      <c r="H56" s="36"/>
      <c r="I56" s="36"/>
      <c r="J56" s="35" t="s">
        <v>115</v>
      </c>
      <c r="K56" s="36">
        <v>20</v>
      </c>
      <c r="L56">
        <v>20</v>
      </c>
      <c r="M56">
        <v>1000</v>
      </c>
      <c r="N56">
        <v>230</v>
      </c>
      <c r="O56">
        <v>370</v>
      </c>
      <c r="Y56" t="s">
        <v>166</v>
      </c>
      <c r="AA56" t="s">
        <v>165</v>
      </c>
      <c r="AB56" t="s">
        <v>159</v>
      </c>
      <c r="AC56">
        <v>0</v>
      </c>
      <c r="AD56">
        <v>0</v>
      </c>
      <c r="AE56">
        <v>0</v>
      </c>
      <c r="AF56">
        <v>0</v>
      </c>
      <c r="AG56" t="s">
        <v>38</v>
      </c>
      <c r="AH56" t="s">
        <v>39</v>
      </c>
      <c r="AI56" t="s">
        <v>39</v>
      </c>
      <c r="AJ56" t="s">
        <v>38</v>
      </c>
      <c r="AK56">
        <v>0</v>
      </c>
      <c r="AL56">
        <v>1</v>
      </c>
      <c r="AM56">
        <v>1</v>
      </c>
      <c r="AN56">
        <v>1</v>
      </c>
      <c r="AO56">
        <v>0</v>
      </c>
      <c r="AP56">
        <v>0</v>
      </c>
      <c r="AQ56">
        <v>0</v>
      </c>
      <c r="AR56">
        <v>0</v>
      </c>
    </row>
    <row r="57" spans="1:45" x14ac:dyDescent="0.55000000000000004">
      <c r="A57" s="16" t="s">
        <v>130</v>
      </c>
      <c r="B57" s="16">
        <v>169</v>
      </c>
      <c r="C57" s="16" t="s">
        <v>160</v>
      </c>
      <c r="D57" s="16">
        <v>2011</v>
      </c>
      <c r="E57" s="16" t="s">
        <v>170</v>
      </c>
      <c r="F57" s="16" t="s">
        <v>2</v>
      </c>
      <c r="G57" s="36" t="s">
        <v>316</v>
      </c>
      <c r="H57" s="36"/>
      <c r="I57" s="36"/>
      <c r="J57" s="35" t="s">
        <v>115</v>
      </c>
      <c r="K57" s="36">
        <v>20</v>
      </c>
      <c r="L57">
        <v>20</v>
      </c>
      <c r="M57">
        <v>1500</v>
      </c>
      <c r="N57">
        <v>97</v>
      </c>
      <c r="O57">
        <v>260</v>
      </c>
      <c r="Y57" t="s">
        <v>166</v>
      </c>
      <c r="AA57" t="s">
        <v>165</v>
      </c>
      <c r="AB57" t="s">
        <v>159</v>
      </c>
      <c r="AC57">
        <v>0</v>
      </c>
      <c r="AD57">
        <v>0</v>
      </c>
      <c r="AE57">
        <v>0</v>
      </c>
      <c r="AF57">
        <v>0</v>
      </c>
      <c r="AG57" t="s">
        <v>38</v>
      </c>
      <c r="AH57" t="s">
        <v>39</v>
      </c>
      <c r="AI57" t="s">
        <v>39</v>
      </c>
      <c r="AJ57" t="s">
        <v>38</v>
      </c>
      <c r="AK57">
        <v>0</v>
      </c>
      <c r="AL57">
        <v>1</v>
      </c>
      <c r="AM57">
        <v>1</v>
      </c>
      <c r="AN57">
        <v>1</v>
      </c>
      <c r="AO57">
        <v>0</v>
      </c>
      <c r="AP57">
        <v>0</v>
      </c>
      <c r="AQ57">
        <v>0</v>
      </c>
      <c r="AR57">
        <v>0</v>
      </c>
    </row>
    <row r="58" spans="1:45" x14ac:dyDescent="0.55000000000000004">
      <c r="A58" s="16" t="s">
        <v>130</v>
      </c>
      <c r="B58" s="16">
        <v>169</v>
      </c>
      <c r="C58" s="16" t="s">
        <v>160</v>
      </c>
      <c r="D58" s="16">
        <v>2011</v>
      </c>
      <c r="E58" s="16" t="s">
        <v>170</v>
      </c>
      <c r="F58" s="16" t="s">
        <v>1</v>
      </c>
      <c r="G58" s="36" t="s">
        <v>316</v>
      </c>
      <c r="H58" s="36"/>
      <c r="I58" s="36">
        <v>0.98</v>
      </c>
      <c r="J58" s="35" t="s">
        <v>115</v>
      </c>
      <c r="K58" s="36">
        <v>20</v>
      </c>
      <c r="L58">
        <f>0.98*2/3</f>
        <v>0.65333333333333332</v>
      </c>
      <c r="M58">
        <v>370</v>
      </c>
      <c r="N58">
        <v>65</v>
      </c>
      <c r="O58">
        <v>110</v>
      </c>
      <c r="Y58" t="s">
        <v>166</v>
      </c>
      <c r="AA58" t="s">
        <v>165</v>
      </c>
      <c r="AB58" t="s">
        <v>159</v>
      </c>
      <c r="AC58">
        <v>0</v>
      </c>
      <c r="AD58">
        <v>0</v>
      </c>
      <c r="AE58">
        <v>0</v>
      </c>
      <c r="AF58">
        <v>0</v>
      </c>
      <c r="AG58" t="s">
        <v>38</v>
      </c>
      <c r="AH58" t="s">
        <v>39</v>
      </c>
      <c r="AI58" t="s">
        <v>39</v>
      </c>
      <c r="AJ58" t="s">
        <v>38</v>
      </c>
      <c r="AK58">
        <v>0</v>
      </c>
      <c r="AL58">
        <v>1</v>
      </c>
      <c r="AM58">
        <v>1</v>
      </c>
      <c r="AN58">
        <v>1</v>
      </c>
      <c r="AO58">
        <v>0</v>
      </c>
      <c r="AP58">
        <v>0</v>
      </c>
      <c r="AQ58">
        <v>0</v>
      </c>
      <c r="AR58">
        <v>0</v>
      </c>
    </row>
    <row r="59" spans="1:45" x14ac:dyDescent="0.55000000000000004">
      <c r="A59" s="16" t="s">
        <v>130</v>
      </c>
      <c r="B59" s="16">
        <v>211</v>
      </c>
      <c r="C59" s="16" t="s">
        <v>155</v>
      </c>
      <c r="D59" s="16">
        <v>2016</v>
      </c>
      <c r="E59" s="16" t="s">
        <v>128</v>
      </c>
      <c r="F59" s="16" t="s">
        <v>2</v>
      </c>
      <c r="G59" s="36" t="s">
        <v>316</v>
      </c>
      <c r="H59" s="36">
        <v>0.52</v>
      </c>
      <c r="I59" s="36">
        <v>0.2</v>
      </c>
      <c r="J59" s="35" t="s">
        <v>115</v>
      </c>
      <c r="K59" s="36">
        <v>20</v>
      </c>
      <c r="L59">
        <v>5.7</v>
      </c>
      <c r="M59">
        <v>239</v>
      </c>
      <c r="N59">
        <v>14.1</v>
      </c>
      <c r="O59">
        <v>42.4</v>
      </c>
      <c r="Y59" t="s">
        <v>154</v>
      </c>
      <c r="Z59" t="s">
        <v>153</v>
      </c>
      <c r="AA59" t="s">
        <v>112</v>
      </c>
      <c r="AB59" t="s">
        <v>59</v>
      </c>
      <c r="AC59">
        <v>0</v>
      </c>
      <c r="AD59">
        <v>0</v>
      </c>
      <c r="AE59">
        <v>0</v>
      </c>
      <c r="AF59">
        <v>0</v>
      </c>
      <c r="AG59" t="s">
        <v>38</v>
      </c>
      <c r="AH59" t="s">
        <v>39</v>
      </c>
      <c r="AI59" t="s">
        <v>152</v>
      </c>
      <c r="AJ59" t="s">
        <v>152</v>
      </c>
      <c r="AK59">
        <v>0</v>
      </c>
      <c r="AL59">
        <v>1</v>
      </c>
      <c r="AM59">
        <v>1</v>
      </c>
      <c r="AN59">
        <v>1</v>
      </c>
      <c r="AO59">
        <v>0</v>
      </c>
      <c r="AP59">
        <v>0</v>
      </c>
      <c r="AQ59">
        <v>0</v>
      </c>
      <c r="AR59">
        <v>0</v>
      </c>
    </row>
    <row r="60" spans="1:45" x14ac:dyDescent="0.55000000000000004">
      <c r="A60" s="16" t="s">
        <v>130</v>
      </c>
      <c r="B60" s="16">
        <v>211</v>
      </c>
      <c r="C60" s="16" t="s">
        <v>155</v>
      </c>
      <c r="D60" s="16">
        <v>2016</v>
      </c>
      <c r="E60" s="16" t="s">
        <v>128</v>
      </c>
      <c r="F60" s="16" t="s">
        <v>2</v>
      </c>
      <c r="G60" s="36" t="s">
        <v>316</v>
      </c>
      <c r="H60" s="36">
        <v>0.52</v>
      </c>
      <c r="I60" s="36">
        <v>0.2</v>
      </c>
      <c r="J60" s="35" t="s">
        <v>115</v>
      </c>
      <c r="K60" s="36">
        <v>20</v>
      </c>
      <c r="L60">
        <v>3.3</v>
      </c>
      <c r="M60">
        <v>31.8</v>
      </c>
      <c r="N60">
        <v>9.1</v>
      </c>
      <c r="O60">
        <v>10.8</v>
      </c>
      <c r="Y60" t="s">
        <v>156</v>
      </c>
      <c r="AA60" t="s">
        <v>150</v>
      </c>
      <c r="AB60" t="s">
        <v>59</v>
      </c>
      <c r="AC60">
        <v>0</v>
      </c>
      <c r="AD60">
        <v>0</v>
      </c>
      <c r="AE60">
        <v>0</v>
      </c>
      <c r="AF60">
        <v>0</v>
      </c>
      <c r="AG60" t="s">
        <v>38</v>
      </c>
      <c r="AH60" t="s">
        <v>39</v>
      </c>
      <c r="AI60" t="s">
        <v>152</v>
      </c>
      <c r="AJ60" t="s">
        <v>152</v>
      </c>
      <c r="AK60">
        <v>0</v>
      </c>
      <c r="AL60">
        <v>1</v>
      </c>
      <c r="AM60">
        <v>1</v>
      </c>
      <c r="AN60">
        <v>1</v>
      </c>
      <c r="AO60">
        <v>0</v>
      </c>
      <c r="AP60">
        <v>0</v>
      </c>
      <c r="AQ60">
        <v>0</v>
      </c>
      <c r="AR60">
        <v>0</v>
      </c>
    </row>
    <row r="61" spans="1:45" x14ac:dyDescent="0.55000000000000004">
      <c r="A61" s="16" t="s">
        <v>130</v>
      </c>
      <c r="B61" s="16">
        <v>211</v>
      </c>
      <c r="C61" s="16" t="s">
        <v>155</v>
      </c>
      <c r="D61" s="16">
        <v>2016</v>
      </c>
      <c r="E61" s="16" t="s">
        <v>128</v>
      </c>
      <c r="F61" s="16" t="s">
        <v>1</v>
      </c>
      <c r="G61" s="36" t="s">
        <v>316</v>
      </c>
      <c r="H61" s="37">
        <v>1.1299999999999999</v>
      </c>
      <c r="I61" s="36">
        <v>0.39</v>
      </c>
      <c r="J61" s="35" t="s">
        <v>115</v>
      </c>
      <c r="K61" s="36">
        <v>20</v>
      </c>
      <c r="L61">
        <f>1.13*2/3</f>
        <v>0.7533333333333333</v>
      </c>
      <c r="M61">
        <v>318</v>
      </c>
      <c r="N61">
        <v>9</v>
      </c>
      <c r="O61">
        <v>38.6</v>
      </c>
      <c r="Y61" t="s">
        <v>154</v>
      </c>
      <c r="Z61" t="s">
        <v>153</v>
      </c>
      <c r="AA61" t="s">
        <v>112</v>
      </c>
      <c r="AB61" t="s">
        <v>59</v>
      </c>
      <c r="AC61">
        <v>0</v>
      </c>
      <c r="AD61">
        <v>0</v>
      </c>
      <c r="AE61">
        <v>0</v>
      </c>
      <c r="AF61">
        <v>0</v>
      </c>
      <c r="AG61" t="s">
        <v>38</v>
      </c>
      <c r="AH61" t="s">
        <v>39</v>
      </c>
      <c r="AI61" t="s">
        <v>152</v>
      </c>
      <c r="AJ61" t="s">
        <v>152</v>
      </c>
      <c r="AK61">
        <v>0</v>
      </c>
      <c r="AL61">
        <v>1</v>
      </c>
      <c r="AM61">
        <v>1</v>
      </c>
      <c r="AN61">
        <v>1</v>
      </c>
      <c r="AO61">
        <v>0</v>
      </c>
      <c r="AP61">
        <v>0</v>
      </c>
      <c r="AQ61">
        <v>0</v>
      </c>
      <c r="AR61">
        <v>0</v>
      </c>
    </row>
    <row r="62" spans="1:45" x14ac:dyDescent="0.55000000000000004">
      <c r="A62" s="16" t="s">
        <v>130</v>
      </c>
      <c r="B62" s="16">
        <v>211</v>
      </c>
      <c r="C62" s="16" t="s">
        <v>155</v>
      </c>
      <c r="D62" s="16">
        <v>2016</v>
      </c>
      <c r="E62" s="16" t="s">
        <v>128</v>
      </c>
      <c r="F62" s="16" t="s">
        <v>1</v>
      </c>
      <c r="G62" s="36" t="s">
        <v>316</v>
      </c>
      <c r="H62" s="37">
        <v>1.1299999999999999</v>
      </c>
      <c r="I62" s="36">
        <v>0.39</v>
      </c>
      <c r="J62" s="35" t="s">
        <v>115</v>
      </c>
      <c r="K62" s="36">
        <v>20</v>
      </c>
      <c r="L62">
        <v>2.1</v>
      </c>
      <c r="M62">
        <v>92.7</v>
      </c>
      <c r="N62">
        <v>8.1999999999999993</v>
      </c>
      <c r="O62">
        <v>17.7</v>
      </c>
      <c r="Y62" t="s">
        <v>156</v>
      </c>
      <c r="AA62" t="s">
        <v>150</v>
      </c>
      <c r="AB62" t="s">
        <v>59</v>
      </c>
      <c r="AC62">
        <v>0</v>
      </c>
      <c r="AD62">
        <v>0</v>
      </c>
      <c r="AE62">
        <v>0</v>
      </c>
      <c r="AF62">
        <v>0</v>
      </c>
      <c r="AG62" t="s">
        <v>38</v>
      </c>
      <c r="AH62" t="s">
        <v>39</v>
      </c>
      <c r="AI62" t="s">
        <v>152</v>
      </c>
      <c r="AJ62" t="s">
        <v>152</v>
      </c>
      <c r="AK62">
        <v>0</v>
      </c>
      <c r="AL62">
        <v>1</v>
      </c>
      <c r="AM62">
        <v>1</v>
      </c>
      <c r="AN62">
        <v>1</v>
      </c>
      <c r="AO62">
        <v>0</v>
      </c>
      <c r="AP62">
        <v>0</v>
      </c>
      <c r="AQ62">
        <v>0</v>
      </c>
      <c r="AR62">
        <v>0</v>
      </c>
    </row>
    <row r="63" spans="1:45" x14ac:dyDescent="0.55000000000000004">
      <c r="A63" s="16" t="s">
        <v>130</v>
      </c>
      <c r="B63" s="16">
        <v>169</v>
      </c>
      <c r="C63" s="16" t="s">
        <v>160</v>
      </c>
      <c r="D63" s="16">
        <v>2011</v>
      </c>
      <c r="E63" s="16" t="s">
        <v>128</v>
      </c>
      <c r="F63" s="16" t="s">
        <v>2</v>
      </c>
      <c r="G63" s="36" t="s">
        <v>316</v>
      </c>
      <c r="H63" s="36"/>
      <c r="I63" s="36"/>
      <c r="J63" s="35" t="s">
        <v>115</v>
      </c>
      <c r="K63" s="36">
        <v>19</v>
      </c>
      <c r="L63">
        <v>42</v>
      </c>
      <c r="M63">
        <v>1300</v>
      </c>
      <c r="N63">
        <v>140</v>
      </c>
      <c r="O63">
        <v>290</v>
      </c>
      <c r="Y63" t="s">
        <v>156</v>
      </c>
      <c r="AA63" t="s">
        <v>150</v>
      </c>
      <c r="AB63" t="s">
        <v>159</v>
      </c>
      <c r="AC63">
        <v>0</v>
      </c>
      <c r="AD63">
        <v>0</v>
      </c>
      <c r="AE63">
        <v>0</v>
      </c>
      <c r="AF63">
        <v>0</v>
      </c>
      <c r="AG63" t="s">
        <v>38</v>
      </c>
      <c r="AH63" t="s">
        <v>39</v>
      </c>
      <c r="AI63" t="s">
        <v>39</v>
      </c>
      <c r="AJ63" t="s">
        <v>38</v>
      </c>
      <c r="AK63">
        <v>0</v>
      </c>
      <c r="AL63">
        <v>1</v>
      </c>
      <c r="AM63">
        <v>1</v>
      </c>
      <c r="AN63">
        <v>1</v>
      </c>
      <c r="AO63">
        <v>0</v>
      </c>
      <c r="AP63">
        <v>0</v>
      </c>
      <c r="AQ63">
        <v>0</v>
      </c>
      <c r="AR63">
        <v>0</v>
      </c>
    </row>
    <row r="64" spans="1:45" x14ac:dyDescent="0.55000000000000004">
      <c r="A64" s="16" t="s">
        <v>130</v>
      </c>
      <c r="B64" s="16">
        <v>169</v>
      </c>
      <c r="C64" s="16" t="s">
        <v>160</v>
      </c>
      <c r="D64" s="16">
        <v>2011</v>
      </c>
      <c r="E64" s="16" t="s">
        <v>128</v>
      </c>
      <c r="F64" s="16" t="s">
        <v>1</v>
      </c>
      <c r="G64" s="36" t="s">
        <v>316</v>
      </c>
      <c r="H64" s="36"/>
      <c r="I64" s="36">
        <v>0.98</v>
      </c>
      <c r="J64" s="35" t="s">
        <v>115</v>
      </c>
      <c r="K64" s="36">
        <v>19</v>
      </c>
      <c r="L64">
        <f>2/3*0.98</f>
        <v>0.65333333333333332</v>
      </c>
      <c r="M64">
        <v>4000</v>
      </c>
      <c r="N64">
        <v>69</v>
      </c>
      <c r="O64">
        <v>270</v>
      </c>
      <c r="Y64" t="s">
        <v>156</v>
      </c>
      <c r="AA64" t="s">
        <v>150</v>
      </c>
      <c r="AB64" t="s">
        <v>159</v>
      </c>
      <c r="AC64">
        <v>0</v>
      </c>
      <c r="AD64">
        <v>0</v>
      </c>
      <c r="AE64">
        <v>0</v>
      </c>
      <c r="AF64">
        <v>0</v>
      </c>
      <c r="AG64" t="s">
        <v>38</v>
      </c>
      <c r="AH64" t="s">
        <v>39</v>
      </c>
      <c r="AI64" t="s">
        <v>39</v>
      </c>
      <c r="AJ64" t="s">
        <v>38</v>
      </c>
      <c r="AK64">
        <v>0</v>
      </c>
      <c r="AL64">
        <v>1</v>
      </c>
      <c r="AM64">
        <v>1</v>
      </c>
      <c r="AN64">
        <v>1</v>
      </c>
      <c r="AO64">
        <v>0</v>
      </c>
      <c r="AP64">
        <v>0</v>
      </c>
      <c r="AQ64">
        <v>0</v>
      </c>
      <c r="AR64">
        <v>0</v>
      </c>
    </row>
    <row r="65" spans="1:45" ht="18.75" customHeight="1" x14ac:dyDescent="0.55000000000000004">
      <c r="A65" s="16" t="s">
        <v>46</v>
      </c>
      <c r="B65" s="16"/>
      <c r="C65" s="16" t="s">
        <v>89</v>
      </c>
      <c r="D65" s="16">
        <v>2011</v>
      </c>
      <c r="E65" s="16" t="s">
        <v>88</v>
      </c>
      <c r="F65" s="16" t="s">
        <v>2</v>
      </c>
      <c r="G65" s="36" t="s">
        <v>321</v>
      </c>
      <c r="H65" s="36">
        <v>10</v>
      </c>
      <c r="I65" s="36"/>
      <c r="J65" s="35" t="s">
        <v>43</v>
      </c>
      <c r="K65" s="36">
        <v>19</v>
      </c>
      <c r="L65">
        <v>6.6666666666666599</v>
      </c>
      <c r="M65">
        <v>150.6</v>
      </c>
      <c r="N65">
        <v>6.66699999999999</v>
      </c>
      <c r="O65">
        <v>14.91</v>
      </c>
      <c r="P65">
        <v>32.92</v>
      </c>
      <c r="Y65" t="s">
        <v>87</v>
      </c>
      <c r="Z65" t="s">
        <v>86</v>
      </c>
      <c r="AA65" t="s">
        <v>41</v>
      </c>
      <c r="AB65" t="s">
        <v>85</v>
      </c>
      <c r="AC65">
        <v>0</v>
      </c>
      <c r="AD65">
        <v>0</v>
      </c>
      <c r="AE65">
        <v>0</v>
      </c>
      <c r="AF65">
        <v>0</v>
      </c>
      <c r="AH65" t="s">
        <v>39</v>
      </c>
      <c r="AI65" t="s">
        <v>38</v>
      </c>
      <c r="AJ65" t="s">
        <v>38</v>
      </c>
      <c r="AK65">
        <v>1</v>
      </c>
      <c r="AL65">
        <v>0</v>
      </c>
      <c r="AM65">
        <v>1</v>
      </c>
      <c r="AN65">
        <v>1</v>
      </c>
      <c r="AO65">
        <v>0</v>
      </c>
      <c r="AP65">
        <v>1</v>
      </c>
      <c r="AQ65">
        <v>0</v>
      </c>
      <c r="AR65">
        <v>1</v>
      </c>
      <c r="AS65" t="s">
        <v>90</v>
      </c>
    </row>
    <row r="66" spans="1:45" x14ac:dyDescent="0.55000000000000004">
      <c r="A66" s="16" t="s">
        <v>46</v>
      </c>
      <c r="B66" s="16"/>
      <c r="C66" s="16" t="s">
        <v>89</v>
      </c>
      <c r="D66" s="16">
        <v>2011</v>
      </c>
      <c r="E66" s="16" t="s">
        <v>88</v>
      </c>
      <c r="F66" s="16" t="s">
        <v>1</v>
      </c>
      <c r="G66" s="36" t="s">
        <v>321</v>
      </c>
      <c r="H66" s="36">
        <v>10</v>
      </c>
      <c r="I66" s="36"/>
      <c r="J66" s="35" t="s">
        <v>43</v>
      </c>
      <c r="K66" s="36">
        <v>19</v>
      </c>
      <c r="L66">
        <v>6.6666666666666599</v>
      </c>
      <c r="M66">
        <v>6410</v>
      </c>
      <c r="N66">
        <v>6.66699999999999</v>
      </c>
      <c r="O66">
        <v>490.7</v>
      </c>
      <c r="P66">
        <v>1512</v>
      </c>
      <c r="Y66" t="s">
        <v>87</v>
      </c>
      <c r="Z66" t="s">
        <v>86</v>
      </c>
      <c r="AA66" t="s">
        <v>41</v>
      </c>
      <c r="AB66" t="s">
        <v>85</v>
      </c>
      <c r="AC66">
        <v>0</v>
      </c>
      <c r="AD66">
        <v>0</v>
      </c>
      <c r="AE66">
        <v>0</v>
      </c>
      <c r="AF66">
        <v>0</v>
      </c>
      <c r="AH66" t="s">
        <v>39</v>
      </c>
      <c r="AI66" t="s">
        <v>38</v>
      </c>
      <c r="AJ66" t="s">
        <v>38</v>
      </c>
      <c r="AK66">
        <v>1</v>
      </c>
      <c r="AL66">
        <v>0</v>
      </c>
      <c r="AM66">
        <v>1</v>
      </c>
      <c r="AN66">
        <v>1</v>
      </c>
      <c r="AO66">
        <v>0</v>
      </c>
      <c r="AP66">
        <v>1</v>
      </c>
      <c r="AQ66">
        <v>0</v>
      </c>
      <c r="AR66">
        <v>1</v>
      </c>
      <c r="AS66" t="s">
        <v>84</v>
      </c>
    </row>
    <row r="67" spans="1:45" x14ac:dyDescent="0.55000000000000004">
      <c r="A67" s="16" t="s">
        <v>46</v>
      </c>
      <c r="B67" s="16"/>
      <c r="C67" s="16" t="s">
        <v>70</v>
      </c>
      <c r="D67" s="16">
        <v>2015</v>
      </c>
      <c r="E67" s="16" t="s">
        <v>74</v>
      </c>
      <c r="F67" s="16" t="s">
        <v>1</v>
      </c>
      <c r="G67" s="36" t="s">
        <v>323</v>
      </c>
      <c r="H67" s="36">
        <v>2.7</v>
      </c>
      <c r="I67" s="36">
        <v>0.89</v>
      </c>
      <c r="J67" s="35" t="s">
        <v>43</v>
      </c>
      <c r="K67" s="36">
        <v>19</v>
      </c>
      <c r="L67">
        <f>0.89*2/3</f>
        <v>0.59333333333333338</v>
      </c>
      <c r="M67">
        <v>7.4</v>
      </c>
      <c r="N67">
        <f>0.89*2/3</f>
        <v>0.59333333333333338</v>
      </c>
      <c r="O67">
        <v>5.4</v>
      </c>
      <c r="Y67" t="s">
        <v>73</v>
      </c>
      <c r="AA67" t="s">
        <v>72</v>
      </c>
      <c r="AB67" t="s">
        <v>71</v>
      </c>
      <c r="AC67">
        <v>0</v>
      </c>
      <c r="AD67">
        <v>0</v>
      </c>
      <c r="AE67">
        <v>0</v>
      </c>
      <c r="AF67">
        <v>0</v>
      </c>
      <c r="AH67" t="s">
        <v>38</v>
      </c>
      <c r="AI67" t="s">
        <v>39</v>
      </c>
      <c r="AJ67" t="s">
        <v>38</v>
      </c>
      <c r="AK67">
        <v>1</v>
      </c>
      <c r="AL67">
        <v>1</v>
      </c>
      <c r="AM67">
        <v>1</v>
      </c>
      <c r="AN67">
        <v>1</v>
      </c>
      <c r="AO67">
        <v>0</v>
      </c>
      <c r="AP67">
        <v>0</v>
      </c>
      <c r="AQ67">
        <v>0</v>
      </c>
      <c r="AR67">
        <v>0</v>
      </c>
    </row>
    <row r="68" spans="1:45" x14ac:dyDescent="0.55000000000000004">
      <c r="A68" s="16" t="s">
        <v>46</v>
      </c>
      <c r="B68" s="16"/>
      <c r="C68" s="16" t="s">
        <v>70</v>
      </c>
      <c r="D68" s="16">
        <v>2015</v>
      </c>
      <c r="E68" s="16" t="s">
        <v>74</v>
      </c>
      <c r="F68" s="16" t="s">
        <v>2</v>
      </c>
      <c r="G68" s="36" t="s">
        <v>323</v>
      </c>
      <c r="H68" s="36">
        <v>1.2</v>
      </c>
      <c r="I68" s="36">
        <v>0.41</v>
      </c>
      <c r="J68" s="35" t="s">
        <v>43</v>
      </c>
      <c r="K68" s="36">
        <v>19</v>
      </c>
      <c r="L68">
        <f>0.41*2/3</f>
        <v>0.27333333333333332</v>
      </c>
      <c r="M68">
        <v>11</v>
      </c>
      <c r="N68">
        <f>0.41*2/3</f>
        <v>0.27333333333333332</v>
      </c>
      <c r="O68">
        <v>5.2</v>
      </c>
      <c r="Y68" t="s">
        <v>73</v>
      </c>
      <c r="AA68" t="s">
        <v>72</v>
      </c>
      <c r="AB68" t="s">
        <v>71</v>
      </c>
      <c r="AC68">
        <v>0</v>
      </c>
      <c r="AD68">
        <v>0</v>
      </c>
      <c r="AE68">
        <v>0</v>
      </c>
      <c r="AF68">
        <v>0</v>
      </c>
      <c r="AH68" t="s">
        <v>38</v>
      </c>
      <c r="AI68" t="s">
        <v>39</v>
      </c>
      <c r="AJ68" t="s">
        <v>38</v>
      </c>
      <c r="AK68">
        <v>1</v>
      </c>
      <c r="AL68">
        <v>1</v>
      </c>
      <c r="AM68">
        <v>1</v>
      </c>
      <c r="AN68">
        <v>1</v>
      </c>
      <c r="AO68">
        <v>0</v>
      </c>
      <c r="AP68">
        <v>0</v>
      </c>
      <c r="AQ68">
        <v>0</v>
      </c>
      <c r="AR68">
        <v>0</v>
      </c>
    </row>
    <row r="69" spans="1:45" x14ac:dyDescent="0.55000000000000004">
      <c r="A69" s="16" t="s">
        <v>130</v>
      </c>
      <c r="B69" s="16">
        <v>633</v>
      </c>
      <c r="C69" s="16" t="s">
        <v>141</v>
      </c>
      <c r="D69" s="16">
        <v>2015</v>
      </c>
      <c r="E69" s="16" t="s">
        <v>128</v>
      </c>
      <c r="F69" s="16" t="s">
        <v>1</v>
      </c>
      <c r="G69" s="36" t="s">
        <v>314</v>
      </c>
      <c r="H69" s="36">
        <v>1</v>
      </c>
      <c r="I69" s="36"/>
      <c r="J69" s="35" t="s">
        <v>115</v>
      </c>
      <c r="K69" s="36">
        <v>18</v>
      </c>
      <c r="L69">
        <f>2/3</f>
        <v>0.66666666666666663</v>
      </c>
      <c r="M69">
        <v>9.1199999999999992</v>
      </c>
      <c r="N69">
        <v>2.44</v>
      </c>
      <c r="O69">
        <v>3.3</v>
      </c>
      <c r="Y69" t="s">
        <v>139</v>
      </c>
      <c r="AA69" t="s">
        <v>138</v>
      </c>
      <c r="AB69" t="s">
        <v>59</v>
      </c>
      <c r="AC69">
        <v>0</v>
      </c>
      <c r="AD69">
        <v>0</v>
      </c>
      <c r="AE69">
        <v>0</v>
      </c>
      <c r="AF69">
        <v>0</v>
      </c>
      <c r="AG69" t="s">
        <v>38</v>
      </c>
      <c r="AH69" t="s">
        <v>39</v>
      </c>
      <c r="AI69" t="s">
        <v>39</v>
      </c>
      <c r="AJ69" t="s">
        <v>38</v>
      </c>
      <c r="AK69">
        <v>0</v>
      </c>
      <c r="AL69">
        <v>1</v>
      </c>
      <c r="AM69">
        <v>1</v>
      </c>
      <c r="AN69">
        <v>0</v>
      </c>
      <c r="AO69">
        <v>0</v>
      </c>
      <c r="AP69">
        <v>0</v>
      </c>
      <c r="AQ69">
        <v>0</v>
      </c>
      <c r="AR69">
        <v>0</v>
      </c>
    </row>
    <row r="70" spans="1:45" x14ac:dyDescent="0.55000000000000004">
      <c r="A70" s="16" t="s">
        <v>130</v>
      </c>
      <c r="B70" s="16">
        <v>633</v>
      </c>
      <c r="C70" s="16" t="s">
        <v>141</v>
      </c>
      <c r="D70" s="16">
        <v>2015</v>
      </c>
      <c r="E70" s="16" t="s">
        <v>128</v>
      </c>
      <c r="F70" s="20" t="s">
        <v>140</v>
      </c>
      <c r="G70" s="36" t="s">
        <v>314</v>
      </c>
      <c r="H70" s="36">
        <v>0.5</v>
      </c>
      <c r="I70" s="36"/>
      <c r="J70" s="35" t="s">
        <v>115</v>
      </c>
      <c r="K70" s="36">
        <v>18</v>
      </c>
      <c r="L70">
        <f>1/3</f>
        <v>0.33333333333333331</v>
      </c>
      <c r="M70">
        <v>3.38</v>
      </c>
      <c r="N70">
        <v>1.48</v>
      </c>
      <c r="O70">
        <v>1.43</v>
      </c>
      <c r="Y70" t="s">
        <v>139</v>
      </c>
      <c r="AA70" t="s">
        <v>138</v>
      </c>
      <c r="AB70" t="s">
        <v>59</v>
      </c>
      <c r="AC70">
        <v>0</v>
      </c>
      <c r="AD70">
        <v>0</v>
      </c>
      <c r="AE70">
        <v>0</v>
      </c>
      <c r="AF70">
        <v>0</v>
      </c>
      <c r="AG70" t="s">
        <v>38</v>
      </c>
      <c r="AH70" t="s">
        <v>39</v>
      </c>
      <c r="AI70" t="s">
        <v>39</v>
      </c>
      <c r="AJ70" t="s">
        <v>38</v>
      </c>
      <c r="AK70">
        <v>0</v>
      </c>
      <c r="AL70">
        <v>1</v>
      </c>
      <c r="AM70">
        <v>1</v>
      </c>
      <c r="AN70">
        <v>0</v>
      </c>
      <c r="AO70">
        <v>0</v>
      </c>
      <c r="AP70">
        <v>0</v>
      </c>
      <c r="AQ70">
        <v>0</v>
      </c>
      <c r="AR70">
        <v>0</v>
      </c>
    </row>
    <row r="71" spans="1:45" x14ac:dyDescent="0.55000000000000004">
      <c r="A71" s="16" t="s">
        <v>184</v>
      </c>
      <c r="B71" s="16">
        <v>534</v>
      </c>
      <c r="C71" s="16" t="s">
        <v>183</v>
      </c>
      <c r="D71" s="16">
        <v>2012</v>
      </c>
      <c r="E71" s="16" t="s">
        <v>182</v>
      </c>
      <c r="F71" s="16" t="s">
        <v>2</v>
      </c>
      <c r="G71" s="36" t="s">
        <v>319</v>
      </c>
      <c r="H71" s="36">
        <v>0.46</v>
      </c>
      <c r="I71" s="36"/>
      <c r="J71" s="35" t="s">
        <v>181</v>
      </c>
      <c r="K71" s="36">
        <v>16</v>
      </c>
      <c r="O71">
        <v>2.2999999999999998</v>
      </c>
      <c r="Y71" t="s">
        <v>185</v>
      </c>
      <c r="AA71" t="s">
        <v>179</v>
      </c>
      <c r="AB71" t="s">
        <v>54</v>
      </c>
      <c r="AC71">
        <v>0</v>
      </c>
      <c r="AD71">
        <v>0</v>
      </c>
      <c r="AE71">
        <v>0</v>
      </c>
      <c r="AF71">
        <v>0</v>
      </c>
      <c r="AG71" t="s">
        <v>38</v>
      </c>
      <c r="AH71" t="s">
        <v>39</v>
      </c>
      <c r="AI71" t="s">
        <v>39</v>
      </c>
      <c r="AJ71" t="s">
        <v>38</v>
      </c>
      <c r="AK71">
        <v>0</v>
      </c>
      <c r="AL71">
        <v>1</v>
      </c>
      <c r="AM71">
        <v>1</v>
      </c>
      <c r="AN71">
        <v>0</v>
      </c>
      <c r="AO71">
        <v>0</v>
      </c>
      <c r="AP71">
        <v>0</v>
      </c>
      <c r="AQ71">
        <v>0</v>
      </c>
      <c r="AR71">
        <v>0</v>
      </c>
    </row>
    <row r="72" spans="1:45" x14ac:dyDescent="0.55000000000000004">
      <c r="A72" s="16" t="s">
        <v>184</v>
      </c>
      <c r="B72" s="16">
        <v>534</v>
      </c>
      <c r="C72" s="16" t="s">
        <v>183</v>
      </c>
      <c r="D72" s="16">
        <v>2012</v>
      </c>
      <c r="E72" s="16" t="s">
        <v>182</v>
      </c>
      <c r="F72" s="16" t="s">
        <v>1</v>
      </c>
      <c r="G72" s="36" t="s">
        <v>319</v>
      </c>
      <c r="H72" s="36">
        <v>1.52</v>
      </c>
      <c r="I72" s="36"/>
      <c r="J72" s="35" t="s">
        <v>181</v>
      </c>
      <c r="K72" s="36">
        <v>16</v>
      </c>
      <c r="O72">
        <v>7.7</v>
      </c>
      <c r="Y72" t="s">
        <v>185</v>
      </c>
      <c r="AA72" t="s">
        <v>179</v>
      </c>
      <c r="AB72" t="s">
        <v>54</v>
      </c>
      <c r="AC72">
        <v>0</v>
      </c>
      <c r="AD72">
        <v>0</v>
      </c>
      <c r="AE72">
        <v>0</v>
      </c>
      <c r="AF72">
        <v>0</v>
      </c>
      <c r="AG72" t="s">
        <v>38</v>
      </c>
      <c r="AH72" t="s">
        <v>39</v>
      </c>
      <c r="AI72" t="s">
        <v>39</v>
      </c>
      <c r="AJ72" t="s">
        <v>38</v>
      </c>
      <c r="AK72">
        <v>0</v>
      </c>
      <c r="AL72">
        <v>1</v>
      </c>
      <c r="AM72">
        <v>1</v>
      </c>
      <c r="AN72">
        <v>0</v>
      </c>
      <c r="AO72">
        <v>0</v>
      </c>
      <c r="AP72">
        <v>0</v>
      </c>
      <c r="AQ72">
        <v>0</v>
      </c>
      <c r="AR72">
        <v>0</v>
      </c>
    </row>
    <row r="73" spans="1:45" x14ac:dyDescent="0.55000000000000004">
      <c r="A73" s="16" t="s">
        <v>130</v>
      </c>
      <c r="B73" s="16">
        <v>211</v>
      </c>
      <c r="C73" s="16" t="s">
        <v>155</v>
      </c>
      <c r="D73" s="16">
        <v>2016</v>
      </c>
      <c r="E73" s="16" t="s">
        <v>128</v>
      </c>
      <c r="F73" s="16" t="s">
        <v>2</v>
      </c>
      <c r="G73" s="36" t="s">
        <v>314</v>
      </c>
      <c r="H73" s="36">
        <v>0.52</v>
      </c>
      <c r="I73" s="36">
        <v>0.2</v>
      </c>
      <c r="J73" s="35" t="s">
        <v>115</v>
      </c>
      <c r="K73" s="36">
        <v>16</v>
      </c>
      <c r="L73">
        <f>0.52*2/3</f>
        <v>0.34666666666666668</v>
      </c>
      <c r="M73">
        <v>118</v>
      </c>
      <c r="N73">
        <v>10.3</v>
      </c>
      <c r="O73">
        <v>20.7</v>
      </c>
      <c r="Y73" t="s">
        <v>157</v>
      </c>
      <c r="AA73" t="s">
        <v>138</v>
      </c>
      <c r="AB73" t="s">
        <v>59</v>
      </c>
      <c r="AC73">
        <v>0</v>
      </c>
      <c r="AD73">
        <v>0</v>
      </c>
      <c r="AE73">
        <v>0</v>
      </c>
      <c r="AF73">
        <v>0</v>
      </c>
      <c r="AG73" t="s">
        <v>38</v>
      </c>
      <c r="AH73" t="s">
        <v>39</v>
      </c>
      <c r="AI73" t="s">
        <v>152</v>
      </c>
      <c r="AJ73" t="s">
        <v>152</v>
      </c>
      <c r="AK73">
        <v>0</v>
      </c>
      <c r="AL73">
        <v>1</v>
      </c>
      <c r="AM73">
        <v>1</v>
      </c>
      <c r="AN73">
        <v>1</v>
      </c>
      <c r="AO73">
        <v>0</v>
      </c>
      <c r="AP73">
        <v>0</v>
      </c>
      <c r="AQ73">
        <v>0</v>
      </c>
      <c r="AR73">
        <v>0</v>
      </c>
    </row>
    <row r="74" spans="1:45" x14ac:dyDescent="0.55000000000000004">
      <c r="A74" s="16" t="s">
        <v>130</v>
      </c>
      <c r="B74" s="16">
        <v>211</v>
      </c>
      <c r="C74" s="16" t="s">
        <v>155</v>
      </c>
      <c r="D74" s="16">
        <v>2016</v>
      </c>
      <c r="E74" s="16" t="s">
        <v>128</v>
      </c>
      <c r="F74" s="16" t="s">
        <v>1</v>
      </c>
      <c r="G74" s="36" t="s">
        <v>314</v>
      </c>
      <c r="H74" s="37">
        <v>1.1299999999999999</v>
      </c>
      <c r="I74" s="36">
        <v>0.39</v>
      </c>
      <c r="J74" s="35" t="s">
        <v>115</v>
      </c>
      <c r="K74" s="36">
        <v>16</v>
      </c>
      <c r="L74">
        <f>1.13*2/3</f>
        <v>0.7533333333333333</v>
      </c>
      <c r="M74">
        <v>26.7</v>
      </c>
      <c r="N74">
        <v>2</v>
      </c>
      <c r="O74">
        <v>8.9</v>
      </c>
      <c r="Y74" t="s">
        <v>157</v>
      </c>
      <c r="AA74" t="s">
        <v>138</v>
      </c>
      <c r="AB74" t="s">
        <v>59</v>
      </c>
      <c r="AC74">
        <v>0</v>
      </c>
      <c r="AD74">
        <v>0</v>
      </c>
      <c r="AE74">
        <v>0</v>
      </c>
      <c r="AF74">
        <v>0</v>
      </c>
      <c r="AG74" t="s">
        <v>38</v>
      </c>
      <c r="AH74" t="s">
        <v>39</v>
      </c>
      <c r="AI74" t="s">
        <v>152</v>
      </c>
      <c r="AJ74" t="s">
        <v>152</v>
      </c>
      <c r="AK74">
        <v>0</v>
      </c>
      <c r="AL74">
        <v>1</v>
      </c>
      <c r="AM74">
        <v>1</v>
      </c>
      <c r="AN74">
        <v>1</v>
      </c>
      <c r="AO74">
        <v>0</v>
      </c>
      <c r="AP74">
        <v>0</v>
      </c>
      <c r="AQ74">
        <v>0</v>
      </c>
      <c r="AR74">
        <v>0</v>
      </c>
      <c r="AS74" t="s">
        <v>158</v>
      </c>
    </row>
    <row r="75" spans="1:45" x14ac:dyDescent="0.55000000000000004">
      <c r="A75" s="16" t="s">
        <v>130</v>
      </c>
      <c r="B75" s="16">
        <v>143</v>
      </c>
      <c r="C75" s="16" t="s">
        <v>174</v>
      </c>
      <c r="D75" s="16">
        <v>2013</v>
      </c>
      <c r="E75" s="16" t="s">
        <v>173</v>
      </c>
      <c r="F75" s="16" t="s">
        <v>1</v>
      </c>
      <c r="G75" s="36" t="s">
        <v>322</v>
      </c>
      <c r="H75" s="36">
        <v>5</v>
      </c>
      <c r="I75" s="36"/>
      <c r="J75" s="35" t="s">
        <v>115</v>
      </c>
      <c r="K75" s="36">
        <v>13</v>
      </c>
      <c r="L75">
        <f>5*2/3</f>
        <v>3.3333333333333335</v>
      </c>
      <c r="M75">
        <v>58.4</v>
      </c>
      <c r="Q75">
        <v>11.4</v>
      </c>
      <c r="R75">
        <v>3.2</v>
      </c>
      <c r="Y75" t="s">
        <v>172</v>
      </c>
      <c r="Z75" t="s">
        <v>171</v>
      </c>
      <c r="AA75" t="s">
        <v>112</v>
      </c>
      <c r="AB75" t="s">
        <v>145</v>
      </c>
      <c r="AC75">
        <v>0</v>
      </c>
      <c r="AD75">
        <v>0</v>
      </c>
      <c r="AE75">
        <v>0</v>
      </c>
      <c r="AF75">
        <v>0</v>
      </c>
      <c r="AG75" t="s">
        <v>38</v>
      </c>
      <c r="AH75" t="s">
        <v>39</v>
      </c>
      <c r="AI75" t="s">
        <v>39</v>
      </c>
      <c r="AJ75" t="s">
        <v>38</v>
      </c>
      <c r="AK75">
        <v>1</v>
      </c>
      <c r="AL75">
        <v>1</v>
      </c>
      <c r="AM75">
        <v>1</v>
      </c>
      <c r="AN75">
        <v>0</v>
      </c>
      <c r="AO75">
        <v>0</v>
      </c>
      <c r="AP75">
        <v>0</v>
      </c>
      <c r="AQ75">
        <v>0</v>
      </c>
      <c r="AR75">
        <v>0</v>
      </c>
    </row>
    <row r="76" spans="1:45" x14ac:dyDescent="0.55000000000000004">
      <c r="A76" s="16" t="s">
        <v>130</v>
      </c>
      <c r="B76" s="16">
        <v>143</v>
      </c>
      <c r="C76" s="16" t="s">
        <v>174</v>
      </c>
      <c r="D76" s="16">
        <v>2013</v>
      </c>
      <c r="E76" s="16" t="s">
        <v>173</v>
      </c>
      <c r="F76" s="16" t="s">
        <v>2</v>
      </c>
      <c r="G76" s="36" t="s">
        <v>322</v>
      </c>
      <c r="H76" s="36">
        <v>7</v>
      </c>
      <c r="I76" s="36"/>
      <c r="J76" s="35" t="s">
        <v>115</v>
      </c>
      <c r="K76" s="36">
        <v>13</v>
      </c>
      <c r="L76">
        <f>7*2/3</f>
        <v>4.666666666666667</v>
      </c>
      <c r="M76">
        <v>280</v>
      </c>
      <c r="Q76">
        <v>15.8</v>
      </c>
      <c r="R76">
        <v>4.5999999999999996</v>
      </c>
      <c r="Y76" t="s">
        <v>172</v>
      </c>
      <c r="Z76" t="s">
        <v>171</v>
      </c>
      <c r="AA76" t="s">
        <v>112</v>
      </c>
      <c r="AB76" t="s">
        <v>145</v>
      </c>
      <c r="AC76">
        <v>0</v>
      </c>
      <c r="AD76">
        <v>0</v>
      </c>
      <c r="AE76">
        <v>0</v>
      </c>
      <c r="AF76">
        <v>0</v>
      </c>
      <c r="AG76" t="s">
        <v>38</v>
      </c>
      <c r="AH76" t="s">
        <v>39</v>
      </c>
      <c r="AI76" t="s">
        <v>39</v>
      </c>
      <c r="AJ76" t="s">
        <v>38</v>
      </c>
      <c r="AK76">
        <v>1</v>
      </c>
      <c r="AL76">
        <v>1</v>
      </c>
      <c r="AM76">
        <v>1</v>
      </c>
      <c r="AN76">
        <v>0</v>
      </c>
      <c r="AO76">
        <v>0</v>
      </c>
      <c r="AP76">
        <v>0</v>
      </c>
      <c r="AQ76">
        <v>0</v>
      </c>
      <c r="AR76">
        <v>0</v>
      </c>
    </row>
    <row r="77" spans="1:45" ht="19.2" customHeight="1" x14ac:dyDescent="0.55000000000000004">
      <c r="A77" s="16" t="s">
        <v>46</v>
      </c>
      <c r="B77" s="16"/>
      <c r="C77" s="16" t="s">
        <v>105</v>
      </c>
      <c r="D77" s="16">
        <v>2015</v>
      </c>
      <c r="E77" s="16" t="s">
        <v>104</v>
      </c>
      <c r="F77" s="16" t="s">
        <v>1</v>
      </c>
      <c r="G77" s="36" t="s">
        <v>316</v>
      </c>
      <c r="H77" s="38">
        <v>1</v>
      </c>
      <c r="I77" s="38"/>
      <c r="J77" s="35" t="s">
        <v>43</v>
      </c>
      <c r="K77" s="38">
        <v>13</v>
      </c>
      <c r="L77" s="17">
        <f>2/3</f>
        <v>0.66666666666666663</v>
      </c>
      <c r="M77" s="17">
        <v>47</v>
      </c>
      <c r="N77" s="17">
        <v>14</v>
      </c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9" t="s">
        <v>103</v>
      </c>
      <c r="Z77" s="19" t="s">
        <v>102</v>
      </c>
      <c r="AA77" s="19" t="s">
        <v>101</v>
      </c>
      <c r="AB77" s="19" t="s">
        <v>100</v>
      </c>
      <c r="AC77" s="19">
        <v>0</v>
      </c>
      <c r="AD77" s="19">
        <v>0</v>
      </c>
      <c r="AE77" s="19">
        <v>0</v>
      </c>
      <c r="AF77" s="19">
        <v>0</v>
      </c>
      <c r="AG77" s="19" t="s">
        <v>99</v>
      </c>
      <c r="AH77" s="19">
        <v>0</v>
      </c>
      <c r="AI77" s="19">
        <v>1</v>
      </c>
      <c r="AJ77" s="19">
        <v>0</v>
      </c>
      <c r="AK77" s="19">
        <v>1</v>
      </c>
      <c r="AL77" s="19">
        <v>0</v>
      </c>
      <c r="AM77" s="19">
        <v>1</v>
      </c>
      <c r="AN77" s="19">
        <v>1</v>
      </c>
      <c r="AO77" s="19">
        <v>0</v>
      </c>
      <c r="AP77" s="19">
        <v>1</v>
      </c>
      <c r="AQ77" s="19">
        <v>0</v>
      </c>
      <c r="AR77" s="19">
        <v>1</v>
      </c>
      <c r="AS77" s="18"/>
    </row>
    <row r="78" spans="1:45" x14ac:dyDescent="0.55000000000000004">
      <c r="A78" s="16" t="s">
        <v>46</v>
      </c>
      <c r="B78" s="16"/>
      <c r="C78" s="16" t="s">
        <v>98</v>
      </c>
      <c r="D78" s="16">
        <v>2016</v>
      </c>
      <c r="E78" s="16" t="s">
        <v>97</v>
      </c>
      <c r="F78" s="16" t="s">
        <v>1</v>
      </c>
      <c r="G78" s="36" t="s">
        <v>324</v>
      </c>
      <c r="H78" s="36"/>
      <c r="I78" s="36"/>
      <c r="J78" s="35" t="s">
        <v>43</v>
      </c>
      <c r="K78" s="36">
        <v>13</v>
      </c>
      <c r="O78">
        <v>10.3</v>
      </c>
      <c r="Y78" t="s">
        <v>96</v>
      </c>
      <c r="AA78" t="s">
        <v>95</v>
      </c>
      <c r="AB78" t="s">
        <v>94</v>
      </c>
      <c r="AC78">
        <v>0</v>
      </c>
      <c r="AD78">
        <v>0</v>
      </c>
      <c r="AE78">
        <v>0</v>
      </c>
      <c r="AF78">
        <v>0</v>
      </c>
      <c r="AG78" t="s">
        <v>93</v>
      </c>
      <c r="AH78" t="s">
        <v>38</v>
      </c>
      <c r="AI78" t="s">
        <v>38</v>
      </c>
      <c r="AJ78" t="s">
        <v>38</v>
      </c>
      <c r="AK78">
        <v>0</v>
      </c>
      <c r="AL78">
        <v>1</v>
      </c>
      <c r="AM78">
        <v>1</v>
      </c>
      <c r="AN78">
        <v>0</v>
      </c>
      <c r="AO78">
        <v>0</v>
      </c>
      <c r="AP78">
        <v>0</v>
      </c>
      <c r="AQ78">
        <v>0</v>
      </c>
      <c r="AR78">
        <v>1</v>
      </c>
      <c r="AS78" t="s">
        <v>92</v>
      </c>
    </row>
    <row r="79" spans="1:45" x14ac:dyDescent="0.55000000000000004">
      <c r="A79" s="16" t="s">
        <v>194</v>
      </c>
      <c r="B79" s="16">
        <v>495</v>
      </c>
      <c r="C79" s="16" t="s">
        <v>187</v>
      </c>
      <c r="D79" s="16">
        <v>2012</v>
      </c>
      <c r="E79" s="16" t="s">
        <v>199</v>
      </c>
      <c r="F79" s="16" t="s">
        <v>2</v>
      </c>
      <c r="G79" s="36" t="s">
        <v>319</v>
      </c>
      <c r="H79" s="36"/>
      <c r="I79" s="36"/>
      <c r="J79" s="35" t="s">
        <v>181</v>
      </c>
      <c r="K79" s="36">
        <v>12</v>
      </c>
      <c r="L79">
        <v>12</v>
      </c>
      <c r="M79">
        <v>89</v>
      </c>
      <c r="N79">
        <v>55</v>
      </c>
      <c r="O79">
        <v>56</v>
      </c>
      <c r="Y79" t="s">
        <v>166</v>
      </c>
      <c r="AA79" t="s">
        <v>165</v>
      </c>
      <c r="AB79" t="s">
        <v>131</v>
      </c>
      <c r="AC79">
        <v>0</v>
      </c>
      <c r="AD79">
        <v>0</v>
      </c>
      <c r="AE79">
        <v>0</v>
      </c>
      <c r="AF79">
        <v>0</v>
      </c>
      <c r="AG79" t="s">
        <v>38</v>
      </c>
      <c r="AH79" t="s">
        <v>39</v>
      </c>
      <c r="AI79" t="s">
        <v>39</v>
      </c>
      <c r="AJ79" t="s">
        <v>38</v>
      </c>
      <c r="AK79">
        <v>0</v>
      </c>
      <c r="AL79">
        <v>1</v>
      </c>
      <c r="AM79">
        <v>1</v>
      </c>
      <c r="AN79">
        <v>0</v>
      </c>
      <c r="AO79">
        <v>0</v>
      </c>
      <c r="AP79">
        <v>0</v>
      </c>
      <c r="AQ79">
        <v>0</v>
      </c>
      <c r="AR79">
        <v>0</v>
      </c>
      <c r="AS79" t="s">
        <v>186</v>
      </c>
    </row>
    <row r="80" spans="1:45" x14ac:dyDescent="0.55000000000000004">
      <c r="A80" s="16" t="s">
        <v>194</v>
      </c>
      <c r="B80" s="16">
        <v>495</v>
      </c>
      <c r="C80" s="16" t="s">
        <v>187</v>
      </c>
      <c r="D80" s="16">
        <v>2012</v>
      </c>
      <c r="E80" s="16" t="s">
        <v>199</v>
      </c>
      <c r="F80" s="16" t="s">
        <v>1</v>
      </c>
      <c r="G80" s="36" t="s">
        <v>319</v>
      </c>
      <c r="H80" s="36"/>
      <c r="I80" s="36">
        <v>1.9</v>
      </c>
      <c r="J80" s="35" t="s">
        <v>181</v>
      </c>
      <c r="K80" s="36">
        <v>12</v>
      </c>
      <c r="L80">
        <f>2/3*1.9</f>
        <v>1.2666666666666666</v>
      </c>
      <c r="M80">
        <v>200</v>
      </c>
      <c r="N80">
        <v>18</v>
      </c>
      <c r="O80">
        <v>58</v>
      </c>
      <c r="Y80" t="s">
        <v>166</v>
      </c>
      <c r="AA80" t="s">
        <v>165</v>
      </c>
      <c r="AB80" t="s">
        <v>131</v>
      </c>
      <c r="AC80">
        <v>0</v>
      </c>
      <c r="AD80">
        <v>0</v>
      </c>
      <c r="AE80">
        <v>0</v>
      </c>
      <c r="AF80">
        <v>0</v>
      </c>
      <c r="AG80" t="s">
        <v>38</v>
      </c>
      <c r="AH80" t="s">
        <v>39</v>
      </c>
      <c r="AI80" t="s">
        <v>39</v>
      </c>
      <c r="AJ80" t="s">
        <v>38</v>
      </c>
      <c r="AK80">
        <v>0</v>
      </c>
      <c r="AL80">
        <v>1</v>
      </c>
      <c r="AM80">
        <v>1</v>
      </c>
      <c r="AN80">
        <v>0</v>
      </c>
      <c r="AO80">
        <v>0</v>
      </c>
      <c r="AP80">
        <v>0</v>
      </c>
      <c r="AQ80">
        <v>0</v>
      </c>
      <c r="AR80">
        <v>0</v>
      </c>
      <c r="AS80" t="s">
        <v>186</v>
      </c>
    </row>
    <row r="81" spans="1:45" x14ac:dyDescent="0.55000000000000004">
      <c r="A81" s="16" t="s">
        <v>184</v>
      </c>
      <c r="B81" s="16">
        <v>534</v>
      </c>
      <c r="C81" s="16" t="s">
        <v>183</v>
      </c>
      <c r="D81" s="16">
        <v>2012</v>
      </c>
      <c r="E81" s="16" t="s">
        <v>182</v>
      </c>
      <c r="F81" s="16" t="s">
        <v>2</v>
      </c>
      <c r="G81" s="36" t="s">
        <v>319</v>
      </c>
      <c r="H81" s="36">
        <v>0.46</v>
      </c>
      <c r="I81" s="36"/>
      <c r="J81" s="35" t="s">
        <v>181</v>
      </c>
      <c r="K81" s="36">
        <v>12</v>
      </c>
      <c r="O81">
        <v>1.7</v>
      </c>
      <c r="Y81" t="s">
        <v>180</v>
      </c>
      <c r="AA81" t="s">
        <v>179</v>
      </c>
      <c r="AB81" t="s">
        <v>54</v>
      </c>
      <c r="AC81">
        <v>0</v>
      </c>
      <c r="AD81">
        <v>0</v>
      </c>
      <c r="AE81">
        <v>0</v>
      </c>
      <c r="AF81">
        <v>0</v>
      </c>
      <c r="AG81" t="s">
        <v>38</v>
      </c>
      <c r="AH81" t="s">
        <v>38</v>
      </c>
      <c r="AI81" t="s">
        <v>38</v>
      </c>
      <c r="AJ81" t="s">
        <v>39</v>
      </c>
      <c r="AK81">
        <v>0</v>
      </c>
      <c r="AL81">
        <v>1</v>
      </c>
      <c r="AM81">
        <v>1</v>
      </c>
      <c r="AN81">
        <v>0</v>
      </c>
      <c r="AO81">
        <v>0</v>
      </c>
      <c r="AP81">
        <v>0</v>
      </c>
      <c r="AQ81">
        <v>0</v>
      </c>
      <c r="AR81">
        <v>0</v>
      </c>
    </row>
    <row r="82" spans="1:45" x14ac:dyDescent="0.55000000000000004">
      <c r="A82" s="16" t="s">
        <v>184</v>
      </c>
      <c r="B82" s="16">
        <v>534</v>
      </c>
      <c r="C82" s="16" t="s">
        <v>183</v>
      </c>
      <c r="D82" s="16">
        <v>2012</v>
      </c>
      <c r="E82" s="16" t="s">
        <v>182</v>
      </c>
      <c r="F82" s="16" t="s">
        <v>1</v>
      </c>
      <c r="G82" s="36" t="s">
        <v>319</v>
      </c>
      <c r="H82" s="36">
        <v>1.52</v>
      </c>
      <c r="I82" s="36"/>
      <c r="J82" s="35" t="s">
        <v>181</v>
      </c>
      <c r="K82" s="36">
        <v>12</v>
      </c>
      <c r="O82">
        <v>1.7</v>
      </c>
      <c r="Y82" t="s">
        <v>180</v>
      </c>
      <c r="AA82" t="s">
        <v>179</v>
      </c>
      <c r="AB82" t="s">
        <v>54</v>
      </c>
      <c r="AC82">
        <v>0</v>
      </c>
      <c r="AD82">
        <v>0</v>
      </c>
      <c r="AE82">
        <v>0</v>
      </c>
      <c r="AF82">
        <v>0</v>
      </c>
      <c r="AG82" t="s">
        <v>38</v>
      </c>
      <c r="AH82" t="s">
        <v>38</v>
      </c>
      <c r="AI82" t="s">
        <v>38</v>
      </c>
      <c r="AJ82" t="s">
        <v>39</v>
      </c>
      <c r="AK82">
        <v>0</v>
      </c>
      <c r="AL82">
        <v>1</v>
      </c>
      <c r="AM82">
        <v>1</v>
      </c>
      <c r="AN82">
        <v>0</v>
      </c>
      <c r="AO82">
        <v>0</v>
      </c>
      <c r="AP82">
        <v>0</v>
      </c>
      <c r="AQ82">
        <v>0</v>
      </c>
      <c r="AR82">
        <v>0</v>
      </c>
    </row>
    <row r="83" spans="1:45" x14ac:dyDescent="0.55000000000000004">
      <c r="A83" s="16" t="s">
        <v>46</v>
      </c>
      <c r="B83" s="16"/>
      <c r="C83" s="16" t="s">
        <v>109</v>
      </c>
      <c r="D83" s="16">
        <v>2017</v>
      </c>
      <c r="E83" s="16" t="s">
        <v>44</v>
      </c>
      <c r="F83" s="16" t="s">
        <v>1</v>
      </c>
      <c r="G83" s="36" t="s">
        <v>319</v>
      </c>
      <c r="H83" s="36">
        <v>4</v>
      </c>
      <c r="I83" s="36"/>
      <c r="J83" s="35" t="s">
        <v>43</v>
      </c>
      <c r="K83" s="36">
        <v>11</v>
      </c>
      <c r="L83">
        <v>2.6666666666666599</v>
      </c>
      <c r="M83">
        <v>13</v>
      </c>
      <c r="N83">
        <v>3.3330000000000002</v>
      </c>
      <c r="O83">
        <v>5.0640000000000001</v>
      </c>
      <c r="P83">
        <v>3.024</v>
      </c>
      <c r="Y83" t="s">
        <v>108</v>
      </c>
      <c r="AA83" t="s">
        <v>72</v>
      </c>
      <c r="AB83" t="s">
        <v>59</v>
      </c>
      <c r="AC83">
        <v>0</v>
      </c>
      <c r="AD83">
        <v>0</v>
      </c>
      <c r="AE83">
        <v>0</v>
      </c>
      <c r="AF83">
        <v>0</v>
      </c>
      <c r="AH83" t="s">
        <v>38</v>
      </c>
      <c r="AI83" t="s">
        <v>38</v>
      </c>
      <c r="AJ83" t="s">
        <v>38</v>
      </c>
      <c r="AK83">
        <v>1</v>
      </c>
      <c r="AL83">
        <v>0</v>
      </c>
      <c r="AM83">
        <v>1</v>
      </c>
      <c r="AN83">
        <v>1</v>
      </c>
      <c r="AO83">
        <v>0</v>
      </c>
      <c r="AP83">
        <v>1</v>
      </c>
      <c r="AQ83">
        <v>0</v>
      </c>
      <c r="AR83">
        <v>1</v>
      </c>
      <c r="AS83" t="s">
        <v>110</v>
      </c>
    </row>
    <row r="84" spans="1:45" x14ac:dyDescent="0.55000000000000004">
      <c r="A84" s="16" t="s">
        <v>46</v>
      </c>
      <c r="B84" s="16"/>
      <c r="C84" s="16" t="s">
        <v>109</v>
      </c>
      <c r="D84" s="16">
        <v>2017</v>
      </c>
      <c r="E84" s="16" t="s">
        <v>44</v>
      </c>
      <c r="F84" s="16" t="s">
        <v>2</v>
      </c>
      <c r="G84" s="36" t="s">
        <v>319</v>
      </c>
      <c r="H84" s="36">
        <v>4</v>
      </c>
      <c r="I84" s="36"/>
      <c r="J84" s="35" t="s">
        <v>43</v>
      </c>
      <c r="K84" s="36">
        <v>11</v>
      </c>
      <c r="L84">
        <v>2.6666666666666599</v>
      </c>
      <c r="M84">
        <v>6</v>
      </c>
      <c r="N84">
        <v>2.6680000000000001</v>
      </c>
      <c r="O84">
        <v>3.218</v>
      </c>
      <c r="P84">
        <v>1.0369999999999999</v>
      </c>
      <c r="Y84" t="s">
        <v>108</v>
      </c>
      <c r="AA84" t="s">
        <v>72</v>
      </c>
      <c r="AB84" t="s">
        <v>59</v>
      </c>
      <c r="AC84">
        <v>0</v>
      </c>
      <c r="AD84">
        <v>0</v>
      </c>
      <c r="AE84">
        <v>0</v>
      </c>
      <c r="AF84">
        <v>0</v>
      </c>
      <c r="AH84" t="s">
        <v>38</v>
      </c>
      <c r="AI84" t="s">
        <v>38</v>
      </c>
      <c r="AJ84" t="s">
        <v>38</v>
      </c>
      <c r="AK84">
        <v>1</v>
      </c>
      <c r="AL84">
        <v>0</v>
      </c>
      <c r="AM84">
        <v>1</v>
      </c>
      <c r="AN84">
        <v>1</v>
      </c>
      <c r="AO84">
        <v>0</v>
      </c>
      <c r="AP84">
        <v>1</v>
      </c>
      <c r="AQ84">
        <v>0</v>
      </c>
      <c r="AR84">
        <v>1</v>
      </c>
    </row>
    <row r="85" spans="1:45" x14ac:dyDescent="0.55000000000000004">
      <c r="A85" s="16" t="s">
        <v>184</v>
      </c>
      <c r="B85" s="16">
        <v>495</v>
      </c>
      <c r="C85" s="16" t="s">
        <v>187</v>
      </c>
      <c r="D85" s="16">
        <v>2012</v>
      </c>
      <c r="E85" s="16" t="s">
        <v>182</v>
      </c>
      <c r="F85" s="16" t="s">
        <v>2</v>
      </c>
      <c r="G85" s="36" t="s">
        <v>319</v>
      </c>
      <c r="H85" s="36">
        <v>1</v>
      </c>
      <c r="I85" s="36"/>
      <c r="J85" s="35" t="s">
        <v>181</v>
      </c>
      <c r="K85" s="36">
        <v>10</v>
      </c>
      <c r="L85">
        <f>2/3*1</f>
        <v>0.66666666666666663</v>
      </c>
      <c r="M85">
        <v>6.1</v>
      </c>
      <c r="N85">
        <v>1.5</v>
      </c>
      <c r="O85">
        <v>2.2999999999999998</v>
      </c>
      <c r="Y85" t="s">
        <v>166</v>
      </c>
      <c r="AA85" t="s">
        <v>165</v>
      </c>
      <c r="AB85" t="s">
        <v>145</v>
      </c>
      <c r="AC85">
        <v>0</v>
      </c>
      <c r="AD85">
        <v>0</v>
      </c>
      <c r="AE85">
        <v>0</v>
      </c>
      <c r="AF85">
        <v>0</v>
      </c>
      <c r="AG85" t="s">
        <v>38</v>
      </c>
      <c r="AH85" t="s">
        <v>39</v>
      </c>
      <c r="AI85" t="s">
        <v>39</v>
      </c>
      <c r="AJ85" t="s">
        <v>38</v>
      </c>
      <c r="AK85">
        <v>0</v>
      </c>
      <c r="AL85">
        <v>1</v>
      </c>
      <c r="AM85">
        <v>1</v>
      </c>
      <c r="AN85">
        <v>0</v>
      </c>
      <c r="AO85">
        <v>0</v>
      </c>
      <c r="AP85">
        <v>0</v>
      </c>
      <c r="AQ85">
        <v>0</v>
      </c>
      <c r="AR85">
        <v>0</v>
      </c>
      <c r="AS85" t="s">
        <v>186</v>
      </c>
    </row>
    <row r="86" spans="1:45" ht="15.75" customHeight="1" x14ac:dyDescent="0.55000000000000004">
      <c r="A86" s="16" t="s">
        <v>184</v>
      </c>
      <c r="B86" s="16">
        <v>495</v>
      </c>
      <c r="C86" s="16" t="s">
        <v>187</v>
      </c>
      <c r="D86" s="16">
        <v>2012</v>
      </c>
      <c r="E86" s="16" t="s">
        <v>182</v>
      </c>
      <c r="F86" s="16" t="s">
        <v>1</v>
      </c>
      <c r="G86" s="36" t="s">
        <v>319</v>
      </c>
      <c r="H86" s="36">
        <v>1.9</v>
      </c>
      <c r="I86" s="36"/>
      <c r="J86" s="35" t="s">
        <v>181</v>
      </c>
      <c r="K86" s="36">
        <v>10</v>
      </c>
      <c r="L86">
        <f>2/3*1.9</f>
        <v>1.2666666666666666</v>
      </c>
      <c r="M86">
        <v>20</v>
      </c>
      <c r="N86">
        <v>1.1000000000000001</v>
      </c>
      <c r="O86">
        <v>3.5</v>
      </c>
      <c r="Y86" t="s">
        <v>166</v>
      </c>
      <c r="AA86" t="s">
        <v>165</v>
      </c>
      <c r="AB86" t="s">
        <v>145</v>
      </c>
      <c r="AC86">
        <v>0</v>
      </c>
      <c r="AD86">
        <v>0</v>
      </c>
      <c r="AE86">
        <v>0</v>
      </c>
      <c r="AF86">
        <v>0</v>
      </c>
      <c r="AG86" t="s">
        <v>38</v>
      </c>
      <c r="AH86" t="s">
        <v>39</v>
      </c>
      <c r="AI86" t="s">
        <v>39</v>
      </c>
      <c r="AJ86" t="s">
        <v>38</v>
      </c>
      <c r="AK86">
        <v>0</v>
      </c>
      <c r="AL86">
        <v>1</v>
      </c>
      <c r="AM86">
        <v>1</v>
      </c>
      <c r="AN86">
        <v>0</v>
      </c>
      <c r="AO86">
        <v>0</v>
      </c>
      <c r="AP86">
        <v>0</v>
      </c>
      <c r="AQ86">
        <v>0</v>
      </c>
      <c r="AR86">
        <v>0</v>
      </c>
      <c r="AS86" t="s">
        <v>186</v>
      </c>
    </row>
    <row r="87" spans="1:45" ht="13.5" customHeight="1" x14ac:dyDescent="0.55000000000000004">
      <c r="A87" s="16" t="s">
        <v>130</v>
      </c>
      <c r="B87" s="16">
        <v>169</v>
      </c>
      <c r="C87" s="16" t="s">
        <v>160</v>
      </c>
      <c r="D87" s="16">
        <v>2011</v>
      </c>
      <c r="E87" s="16" t="s">
        <v>128</v>
      </c>
      <c r="F87" s="16" t="s">
        <v>2</v>
      </c>
      <c r="G87" s="36" t="s">
        <v>316</v>
      </c>
      <c r="H87" s="36"/>
      <c r="I87" s="36"/>
      <c r="J87" s="35" t="s">
        <v>115</v>
      </c>
      <c r="K87" s="36">
        <v>10</v>
      </c>
      <c r="L87">
        <v>110</v>
      </c>
      <c r="M87">
        <v>930</v>
      </c>
      <c r="N87">
        <v>310</v>
      </c>
      <c r="O87">
        <v>420</v>
      </c>
      <c r="Y87" t="s">
        <v>162</v>
      </c>
      <c r="Z87" t="s">
        <v>161</v>
      </c>
      <c r="AA87" t="s">
        <v>112</v>
      </c>
      <c r="AB87" t="s">
        <v>159</v>
      </c>
      <c r="AC87">
        <v>0</v>
      </c>
      <c r="AD87">
        <v>0</v>
      </c>
      <c r="AE87">
        <v>0</v>
      </c>
      <c r="AF87">
        <v>0</v>
      </c>
      <c r="AG87" t="s">
        <v>38</v>
      </c>
      <c r="AH87" t="s">
        <v>39</v>
      </c>
      <c r="AI87" t="s">
        <v>39</v>
      </c>
      <c r="AJ87" t="s">
        <v>38</v>
      </c>
      <c r="AK87">
        <v>0</v>
      </c>
      <c r="AL87">
        <v>1</v>
      </c>
      <c r="AM87">
        <v>1</v>
      </c>
      <c r="AN87">
        <v>1</v>
      </c>
      <c r="AO87">
        <v>0</v>
      </c>
      <c r="AP87">
        <v>0</v>
      </c>
      <c r="AQ87">
        <v>0</v>
      </c>
      <c r="AR87">
        <v>0</v>
      </c>
    </row>
    <row r="88" spans="1:45" ht="12.75" customHeight="1" x14ac:dyDescent="0.55000000000000004">
      <c r="A88" s="16" t="s">
        <v>130</v>
      </c>
      <c r="B88" s="16">
        <v>169</v>
      </c>
      <c r="C88" s="16" t="s">
        <v>160</v>
      </c>
      <c r="D88" s="16">
        <v>2011</v>
      </c>
      <c r="E88" s="16" t="s">
        <v>128</v>
      </c>
      <c r="F88" s="16" t="s">
        <v>1</v>
      </c>
      <c r="G88" s="36" t="s">
        <v>316</v>
      </c>
      <c r="H88" s="36"/>
      <c r="I88" s="36"/>
      <c r="J88" s="35" t="s">
        <v>115</v>
      </c>
      <c r="K88" s="36">
        <v>10</v>
      </c>
      <c r="L88">
        <v>19</v>
      </c>
      <c r="M88">
        <v>730</v>
      </c>
      <c r="N88">
        <v>300</v>
      </c>
      <c r="O88">
        <v>290</v>
      </c>
      <c r="Y88" t="s">
        <v>163</v>
      </c>
      <c r="AA88" t="s">
        <v>83</v>
      </c>
      <c r="AB88" t="s">
        <v>159</v>
      </c>
      <c r="AC88">
        <v>0</v>
      </c>
      <c r="AD88">
        <v>0</v>
      </c>
      <c r="AE88">
        <v>0</v>
      </c>
      <c r="AF88">
        <v>0</v>
      </c>
      <c r="AG88" t="s">
        <v>38</v>
      </c>
      <c r="AH88" t="s">
        <v>39</v>
      </c>
      <c r="AI88" t="s">
        <v>39</v>
      </c>
      <c r="AJ88" t="s">
        <v>38</v>
      </c>
      <c r="AK88">
        <v>0</v>
      </c>
      <c r="AL88">
        <v>1</v>
      </c>
      <c r="AM88">
        <v>1</v>
      </c>
      <c r="AN88">
        <v>1</v>
      </c>
      <c r="AO88">
        <v>0</v>
      </c>
      <c r="AP88">
        <v>0</v>
      </c>
      <c r="AQ88">
        <v>0</v>
      </c>
      <c r="AR88">
        <v>0</v>
      </c>
    </row>
    <row r="89" spans="1:45" x14ac:dyDescent="0.55000000000000004">
      <c r="A89" s="16" t="s">
        <v>130</v>
      </c>
      <c r="B89" s="16">
        <v>169</v>
      </c>
      <c r="C89" s="16" t="s">
        <v>160</v>
      </c>
      <c r="D89" s="16">
        <v>2011</v>
      </c>
      <c r="E89" s="16" t="s">
        <v>128</v>
      </c>
      <c r="F89" s="16" t="s">
        <v>1</v>
      </c>
      <c r="G89" s="36" t="s">
        <v>316</v>
      </c>
      <c r="H89" s="36"/>
      <c r="I89" s="36"/>
      <c r="J89" s="35" t="s">
        <v>115</v>
      </c>
      <c r="K89" s="36">
        <v>10</v>
      </c>
      <c r="L89">
        <v>27</v>
      </c>
      <c r="M89">
        <v>1800</v>
      </c>
      <c r="N89">
        <v>240</v>
      </c>
      <c r="O89">
        <v>370</v>
      </c>
      <c r="Y89" t="s">
        <v>162</v>
      </c>
      <c r="Z89" t="s">
        <v>161</v>
      </c>
      <c r="AA89" t="s">
        <v>112</v>
      </c>
      <c r="AB89" t="s">
        <v>159</v>
      </c>
      <c r="AC89">
        <v>0</v>
      </c>
      <c r="AD89">
        <v>0</v>
      </c>
      <c r="AE89">
        <v>0</v>
      </c>
      <c r="AF89">
        <v>0</v>
      </c>
      <c r="AG89" t="s">
        <v>38</v>
      </c>
      <c r="AH89" t="s">
        <v>39</v>
      </c>
      <c r="AI89" t="s">
        <v>39</v>
      </c>
      <c r="AJ89" t="s">
        <v>38</v>
      </c>
      <c r="AK89">
        <v>0</v>
      </c>
      <c r="AL89">
        <v>1</v>
      </c>
      <c r="AM89">
        <v>1</v>
      </c>
      <c r="AN89">
        <v>1</v>
      </c>
      <c r="AO89">
        <v>0</v>
      </c>
      <c r="AP89">
        <v>0</v>
      </c>
      <c r="AQ89">
        <v>0</v>
      </c>
      <c r="AR89">
        <v>0</v>
      </c>
    </row>
    <row r="90" spans="1:45" x14ac:dyDescent="0.55000000000000004">
      <c r="A90" s="16" t="s">
        <v>130</v>
      </c>
      <c r="B90" s="16">
        <v>169</v>
      </c>
      <c r="C90" s="16" t="s">
        <v>160</v>
      </c>
      <c r="D90" s="16">
        <v>2011</v>
      </c>
      <c r="E90" s="16" t="s">
        <v>128</v>
      </c>
      <c r="F90" s="16" t="s">
        <v>2</v>
      </c>
      <c r="G90" s="36" t="s">
        <v>316</v>
      </c>
      <c r="H90" s="36"/>
      <c r="I90" s="36"/>
      <c r="J90" s="35" t="s">
        <v>115</v>
      </c>
      <c r="K90" s="36">
        <v>10</v>
      </c>
      <c r="L90">
        <v>47</v>
      </c>
      <c r="M90">
        <v>1000</v>
      </c>
      <c r="N90">
        <v>170</v>
      </c>
      <c r="O90">
        <v>310</v>
      </c>
      <c r="Y90" t="s">
        <v>163</v>
      </c>
      <c r="AA90" t="s">
        <v>83</v>
      </c>
      <c r="AB90" t="s">
        <v>159</v>
      </c>
      <c r="AC90">
        <v>0</v>
      </c>
      <c r="AD90">
        <v>0</v>
      </c>
      <c r="AE90">
        <v>0</v>
      </c>
      <c r="AF90">
        <v>0</v>
      </c>
      <c r="AG90" t="s">
        <v>38</v>
      </c>
      <c r="AH90" t="s">
        <v>39</v>
      </c>
      <c r="AI90" t="s">
        <v>39</v>
      </c>
      <c r="AJ90" t="s">
        <v>38</v>
      </c>
      <c r="AK90">
        <v>0</v>
      </c>
      <c r="AL90">
        <v>1</v>
      </c>
      <c r="AM90">
        <v>1</v>
      </c>
      <c r="AN90">
        <v>1</v>
      </c>
      <c r="AO90">
        <v>0</v>
      </c>
      <c r="AP90">
        <v>0</v>
      </c>
      <c r="AQ90">
        <v>0</v>
      </c>
      <c r="AR90">
        <v>0</v>
      </c>
    </row>
    <row r="91" spans="1:45" x14ac:dyDescent="0.55000000000000004">
      <c r="A91" s="16" t="s">
        <v>130</v>
      </c>
      <c r="B91" s="16">
        <v>169</v>
      </c>
      <c r="C91" s="16" t="s">
        <v>160</v>
      </c>
      <c r="D91" s="16">
        <v>2011</v>
      </c>
      <c r="E91" s="16" t="s">
        <v>128</v>
      </c>
      <c r="F91" s="16" t="s">
        <v>2</v>
      </c>
      <c r="G91" s="36" t="s">
        <v>316</v>
      </c>
      <c r="H91" s="36"/>
      <c r="I91" s="36"/>
      <c r="J91" s="35" t="s">
        <v>115</v>
      </c>
      <c r="K91" s="36">
        <v>10</v>
      </c>
      <c r="L91">
        <v>54</v>
      </c>
      <c r="M91">
        <v>1700</v>
      </c>
      <c r="N91">
        <v>160</v>
      </c>
      <c r="O91">
        <v>330</v>
      </c>
      <c r="Y91" t="s">
        <v>164</v>
      </c>
      <c r="AA91" t="s">
        <v>72</v>
      </c>
      <c r="AB91" t="s">
        <v>159</v>
      </c>
      <c r="AC91">
        <v>0</v>
      </c>
      <c r="AD91">
        <v>0</v>
      </c>
      <c r="AE91">
        <v>0</v>
      </c>
      <c r="AF91">
        <v>0</v>
      </c>
      <c r="AG91" t="s">
        <v>38</v>
      </c>
      <c r="AH91" t="s">
        <v>39</v>
      </c>
      <c r="AI91" t="s">
        <v>39</v>
      </c>
      <c r="AJ91" t="s">
        <v>38</v>
      </c>
      <c r="AK91">
        <v>0</v>
      </c>
      <c r="AL91">
        <v>1</v>
      </c>
      <c r="AM91">
        <v>1</v>
      </c>
      <c r="AN91">
        <v>1</v>
      </c>
      <c r="AO91">
        <v>0</v>
      </c>
      <c r="AP91">
        <v>0</v>
      </c>
      <c r="AQ91">
        <v>0</v>
      </c>
      <c r="AR91">
        <v>0</v>
      </c>
    </row>
    <row r="92" spans="1:45" x14ac:dyDescent="0.55000000000000004">
      <c r="A92" s="16" t="s">
        <v>130</v>
      </c>
      <c r="B92" s="16">
        <v>169</v>
      </c>
      <c r="C92" s="16" t="s">
        <v>160</v>
      </c>
      <c r="D92" s="16">
        <v>2011</v>
      </c>
      <c r="E92" s="16" t="s">
        <v>128</v>
      </c>
      <c r="F92" s="16" t="s">
        <v>1</v>
      </c>
      <c r="G92" s="36" t="s">
        <v>316</v>
      </c>
      <c r="H92" s="36"/>
      <c r="I92" s="36"/>
      <c r="J92" s="35" t="s">
        <v>115</v>
      </c>
      <c r="K92" s="36">
        <v>10</v>
      </c>
      <c r="L92">
        <v>15</v>
      </c>
      <c r="M92">
        <v>220</v>
      </c>
      <c r="N92">
        <v>31</v>
      </c>
      <c r="O92">
        <v>52</v>
      </c>
      <c r="Y92" t="s">
        <v>164</v>
      </c>
      <c r="AA92" t="s">
        <v>72</v>
      </c>
      <c r="AB92" t="s">
        <v>159</v>
      </c>
      <c r="AC92">
        <v>0</v>
      </c>
      <c r="AD92">
        <v>0</v>
      </c>
      <c r="AE92">
        <v>0</v>
      </c>
      <c r="AF92">
        <v>0</v>
      </c>
      <c r="AG92" t="s">
        <v>38</v>
      </c>
      <c r="AH92" t="s">
        <v>39</v>
      </c>
      <c r="AI92" t="s">
        <v>39</v>
      </c>
      <c r="AJ92" t="s">
        <v>38</v>
      </c>
      <c r="AK92">
        <v>0</v>
      </c>
      <c r="AL92">
        <v>1</v>
      </c>
      <c r="AM92">
        <v>1</v>
      </c>
      <c r="AN92">
        <v>1</v>
      </c>
      <c r="AO92">
        <v>0</v>
      </c>
      <c r="AP92">
        <v>0</v>
      </c>
      <c r="AQ92">
        <v>0</v>
      </c>
      <c r="AR92">
        <v>0</v>
      </c>
    </row>
    <row r="93" spans="1:45" x14ac:dyDescent="0.55000000000000004">
      <c r="A93" s="16" t="s">
        <v>130</v>
      </c>
      <c r="B93" s="16">
        <v>634</v>
      </c>
      <c r="C93" s="16" t="s">
        <v>142</v>
      </c>
      <c r="D93" s="16">
        <v>2015</v>
      </c>
      <c r="E93" s="16" t="s">
        <v>128</v>
      </c>
      <c r="F93" s="16" t="s">
        <v>1</v>
      </c>
      <c r="G93" s="36" t="s">
        <v>325</v>
      </c>
      <c r="H93" s="36"/>
      <c r="I93" s="36">
        <v>7.01</v>
      </c>
      <c r="J93" s="35" t="s">
        <v>115</v>
      </c>
      <c r="K93" s="36">
        <v>10</v>
      </c>
      <c r="L93">
        <f>2/3*7.01</f>
        <v>4.6733333333333329</v>
      </c>
      <c r="M93">
        <v>310</v>
      </c>
      <c r="N93">
        <v>21</v>
      </c>
      <c r="O93">
        <v>55.6</v>
      </c>
      <c r="Y93" t="s">
        <v>151</v>
      </c>
      <c r="AA93" t="s">
        <v>150</v>
      </c>
      <c r="AB93" t="s">
        <v>48</v>
      </c>
      <c r="AC93">
        <v>0</v>
      </c>
      <c r="AD93">
        <v>0</v>
      </c>
      <c r="AE93">
        <v>0</v>
      </c>
      <c r="AF93">
        <v>0</v>
      </c>
      <c r="AG93" t="s">
        <v>38</v>
      </c>
      <c r="AH93" t="s">
        <v>39</v>
      </c>
      <c r="AI93" t="s">
        <v>39</v>
      </c>
      <c r="AJ93" t="s">
        <v>38</v>
      </c>
      <c r="AK93">
        <v>0</v>
      </c>
      <c r="AL93">
        <v>1</v>
      </c>
      <c r="AM93">
        <v>1</v>
      </c>
      <c r="AN93">
        <v>0</v>
      </c>
      <c r="AO93">
        <v>0</v>
      </c>
      <c r="AP93">
        <v>0</v>
      </c>
      <c r="AQ93">
        <v>0</v>
      </c>
      <c r="AR93">
        <v>0</v>
      </c>
    </row>
    <row r="94" spans="1:45" x14ac:dyDescent="0.55000000000000004">
      <c r="A94" s="16" t="s">
        <v>130</v>
      </c>
      <c r="B94" s="16">
        <v>634</v>
      </c>
      <c r="C94" s="16" t="s">
        <v>142</v>
      </c>
      <c r="D94" s="16">
        <v>2015</v>
      </c>
      <c r="E94" s="16" t="s">
        <v>128</v>
      </c>
      <c r="F94" s="16" t="s">
        <v>1</v>
      </c>
      <c r="G94" s="36" t="s">
        <v>325</v>
      </c>
      <c r="H94" s="36"/>
      <c r="I94" s="36">
        <v>7.01</v>
      </c>
      <c r="J94" s="35" t="s">
        <v>115</v>
      </c>
      <c r="K94" s="36">
        <v>10</v>
      </c>
      <c r="L94">
        <f>2/3*7.01</f>
        <v>4.6733333333333329</v>
      </c>
      <c r="M94">
        <v>192</v>
      </c>
      <c r="N94">
        <v>15.3</v>
      </c>
      <c r="O94">
        <v>31.8</v>
      </c>
      <c r="Y94" t="s">
        <v>149</v>
      </c>
      <c r="AA94" t="s">
        <v>148</v>
      </c>
      <c r="AB94" t="s">
        <v>48</v>
      </c>
      <c r="AC94">
        <v>0</v>
      </c>
      <c r="AD94">
        <v>0</v>
      </c>
      <c r="AE94">
        <v>0</v>
      </c>
      <c r="AF94">
        <v>0</v>
      </c>
      <c r="AG94" t="s">
        <v>38</v>
      </c>
      <c r="AH94" t="s">
        <v>39</v>
      </c>
      <c r="AI94" t="s">
        <v>39</v>
      </c>
      <c r="AJ94" t="s">
        <v>38</v>
      </c>
      <c r="AK94">
        <v>0</v>
      </c>
      <c r="AL94">
        <v>1</v>
      </c>
      <c r="AM94">
        <v>1</v>
      </c>
      <c r="AN94">
        <v>0</v>
      </c>
      <c r="AO94">
        <v>0</v>
      </c>
      <c r="AP94">
        <v>0</v>
      </c>
      <c r="AQ94">
        <v>0</v>
      </c>
      <c r="AR94">
        <v>0</v>
      </c>
    </row>
    <row r="95" spans="1:45" x14ac:dyDescent="0.55000000000000004">
      <c r="A95" s="16" t="s">
        <v>130</v>
      </c>
      <c r="B95" s="16">
        <v>634</v>
      </c>
      <c r="C95" s="16" t="s">
        <v>142</v>
      </c>
      <c r="D95" s="16">
        <v>2015</v>
      </c>
      <c r="E95" s="16" t="s">
        <v>128</v>
      </c>
      <c r="F95" s="16" t="s">
        <v>1</v>
      </c>
      <c r="G95" s="36" t="s">
        <v>325</v>
      </c>
      <c r="H95" s="36"/>
      <c r="I95" s="36">
        <v>7.01</v>
      </c>
      <c r="J95" s="35" t="s">
        <v>115</v>
      </c>
      <c r="K95" s="36">
        <v>10</v>
      </c>
      <c r="L95">
        <f>2/3*7.01</f>
        <v>4.6733333333333329</v>
      </c>
      <c r="M95">
        <v>49.5</v>
      </c>
      <c r="N95">
        <v>14.4</v>
      </c>
      <c r="O95">
        <v>17.5</v>
      </c>
      <c r="Y95" t="s">
        <v>144</v>
      </c>
      <c r="AA95" t="s">
        <v>143</v>
      </c>
      <c r="AB95" t="s">
        <v>48</v>
      </c>
      <c r="AC95">
        <v>0</v>
      </c>
      <c r="AD95">
        <v>0</v>
      </c>
      <c r="AE95">
        <v>0</v>
      </c>
      <c r="AF95">
        <v>0</v>
      </c>
      <c r="AG95" t="s">
        <v>38</v>
      </c>
      <c r="AH95" t="s">
        <v>39</v>
      </c>
      <c r="AI95" t="s">
        <v>39</v>
      </c>
      <c r="AJ95" t="s">
        <v>38</v>
      </c>
      <c r="AK95">
        <v>0</v>
      </c>
      <c r="AL95">
        <v>1</v>
      </c>
      <c r="AM95">
        <v>1</v>
      </c>
      <c r="AN95">
        <v>0</v>
      </c>
      <c r="AO95">
        <v>0</v>
      </c>
      <c r="AP95">
        <v>0</v>
      </c>
      <c r="AQ95">
        <v>0</v>
      </c>
      <c r="AR95">
        <v>0</v>
      </c>
    </row>
    <row r="96" spans="1:45" x14ac:dyDescent="0.55000000000000004">
      <c r="A96" s="16" t="s">
        <v>130</v>
      </c>
      <c r="B96" s="16">
        <v>634</v>
      </c>
      <c r="C96" s="16" t="s">
        <v>142</v>
      </c>
      <c r="D96" s="16">
        <v>2015</v>
      </c>
      <c r="E96" s="16" t="s">
        <v>128</v>
      </c>
      <c r="F96" s="16" t="s">
        <v>1</v>
      </c>
      <c r="G96" s="36" t="s">
        <v>325</v>
      </c>
      <c r="H96" s="36"/>
      <c r="I96" s="36">
        <v>7.01</v>
      </c>
      <c r="J96" s="35" t="s">
        <v>115</v>
      </c>
      <c r="K96" s="36">
        <v>10</v>
      </c>
      <c r="L96">
        <f>2/3*7.01</f>
        <v>4.6733333333333329</v>
      </c>
      <c r="M96">
        <v>39.700000000000003</v>
      </c>
      <c r="N96">
        <v>8.81</v>
      </c>
      <c r="O96">
        <v>13.9</v>
      </c>
      <c r="Y96" t="s">
        <v>146</v>
      </c>
      <c r="AA96" t="s">
        <v>67</v>
      </c>
      <c r="AB96" t="s">
        <v>145</v>
      </c>
      <c r="AC96">
        <v>0</v>
      </c>
      <c r="AD96">
        <v>0</v>
      </c>
      <c r="AE96">
        <v>0</v>
      </c>
      <c r="AF96">
        <v>0</v>
      </c>
      <c r="AG96" t="s">
        <v>38</v>
      </c>
      <c r="AH96" t="s">
        <v>39</v>
      </c>
      <c r="AI96" t="s">
        <v>39</v>
      </c>
      <c r="AJ96" t="s">
        <v>38</v>
      </c>
      <c r="AK96">
        <v>0</v>
      </c>
      <c r="AL96">
        <v>1</v>
      </c>
      <c r="AM96">
        <v>1</v>
      </c>
      <c r="AN96">
        <v>0</v>
      </c>
      <c r="AO96">
        <v>0</v>
      </c>
      <c r="AP96">
        <v>0</v>
      </c>
      <c r="AQ96">
        <v>0</v>
      </c>
      <c r="AR96">
        <v>0</v>
      </c>
    </row>
    <row r="97" spans="1:45" x14ac:dyDescent="0.55000000000000004">
      <c r="A97" s="16" t="s">
        <v>130</v>
      </c>
      <c r="B97" s="16">
        <v>634</v>
      </c>
      <c r="C97" s="16" t="s">
        <v>142</v>
      </c>
      <c r="D97" s="16">
        <v>2015</v>
      </c>
      <c r="E97" s="16" t="s">
        <v>128</v>
      </c>
      <c r="F97" s="16" t="s">
        <v>2</v>
      </c>
      <c r="G97" s="36" t="s">
        <v>325</v>
      </c>
      <c r="H97" s="36"/>
      <c r="I97" s="36">
        <v>0.2</v>
      </c>
      <c r="J97" s="35" t="s">
        <v>115</v>
      </c>
      <c r="K97" s="36">
        <v>10</v>
      </c>
      <c r="L97">
        <v>1.69</v>
      </c>
      <c r="M97">
        <v>699</v>
      </c>
      <c r="N97">
        <v>7.29</v>
      </c>
      <c r="O97">
        <v>87.3</v>
      </c>
      <c r="Y97" t="s">
        <v>151</v>
      </c>
      <c r="AA97" t="s">
        <v>150</v>
      </c>
      <c r="AB97" t="s">
        <v>48</v>
      </c>
      <c r="AC97">
        <v>0</v>
      </c>
      <c r="AD97">
        <v>0</v>
      </c>
      <c r="AE97">
        <v>0</v>
      </c>
      <c r="AF97">
        <v>0</v>
      </c>
      <c r="AG97" t="s">
        <v>38</v>
      </c>
      <c r="AH97" t="s">
        <v>39</v>
      </c>
      <c r="AI97" t="s">
        <v>39</v>
      </c>
      <c r="AJ97" t="s">
        <v>38</v>
      </c>
      <c r="AK97">
        <v>0</v>
      </c>
      <c r="AL97">
        <v>1</v>
      </c>
      <c r="AM97">
        <v>1</v>
      </c>
      <c r="AN97">
        <v>0</v>
      </c>
      <c r="AO97">
        <v>0</v>
      </c>
      <c r="AP97">
        <v>0</v>
      </c>
      <c r="AQ97">
        <v>0</v>
      </c>
      <c r="AR97">
        <v>0</v>
      </c>
    </row>
    <row r="98" spans="1:45" x14ac:dyDescent="0.55000000000000004">
      <c r="A98" s="16" t="s">
        <v>130</v>
      </c>
      <c r="B98" s="16">
        <v>634</v>
      </c>
      <c r="C98" s="16" t="s">
        <v>142</v>
      </c>
      <c r="D98" s="16">
        <v>2015</v>
      </c>
      <c r="E98" s="16" t="s">
        <v>128</v>
      </c>
      <c r="F98" s="16" t="s">
        <v>2</v>
      </c>
      <c r="G98" s="36" t="s">
        <v>325</v>
      </c>
      <c r="H98" s="36"/>
      <c r="I98" s="36">
        <v>0.2</v>
      </c>
      <c r="J98" s="35" t="s">
        <v>115</v>
      </c>
      <c r="K98" s="36">
        <v>10</v>
      </c>
      <c r="L98">
        <v>2.57</v>
      </c>
      <c r="M98">
        <v>149</v>
      </c>
      <c r="N98">
        <v>5.75</v>
      </c>
      <c r="O98">
        <v>20.100000000000001</v>
      </c>
      <c r="Y98" t="s">
        <v>149</v>
      </c>
      <c r="AA98" t="s">
        <v>148</v>
      </c>
      <c r="AB98" t="s">
        <v>48</v>
      </c>
      <c r="AC98">
        <v>0</v>
      </c>
      <c r="AD98">
        <v>0</v>
      </c>
      <c r="AE98">
        <v>0</v>
      </c>
      <c r="AF98">
        <v>0</v>
      </c>
      <c r="AG98" t="s">
        <v>38</v>
      </c>
      <c r="AH98" t="s">
        <v>39</v>
      </c>
      <c r="AI98" t="s">
        <v>39</v>
      </c>
      <c r="AJ98" t="s">
        <v>38</v>
      </c>
      <c r="AK98">
        <v>0</v>
      </c>
      <c r="AL98">
        <v>1</v>
      </c>
      <c r="AM98">
        <v>1</v>
      </c>
      <c r="AN98">
        <v>0</v>
      </c>
      <c r="AO98">
        <v>0</v>
      </c>
      <c r="AP98">
        <v>0</v>
      </c>
      <c r="AQ98">
        <v>0</v>
      </c>
      <c r="AR98">
        <v>0</v>
      </c>
    </row>
    <row r="99" spans="1:45" x14ac:dyDescent="0.55000000000000004">
      <c r="A99" s="16" t="s">
        <v>130</v>
      </c>
      <c r="B99" s="16">
        <v>634</v>
      </c>
      <c r="C99" s="16" t="s">
        <v>142</v>
      </c>
      <c r="D99" s="16">
        <v>2015</v>
      </c>
      <c r="E99" s="16" t="s">
        <v>128</v>
      </c>
      <c r="F99" s="16" t="s">
        <v>2</v>
      </c>
      <c r="G99" s="36" t="s">
        <v>325</v>
      </c>
      <c r="H99" s="36"/>
      <c r="I99" s="36">
        <v>0.2</v>
      </c>
      <c r="J99" s="35" t="s">
        <v>115</v>
      </c>
      <c r="K99" s="36">
        <v>10</v>
      </c>
      <c r="L99">
        <v>2.12</v>
      </c>
      <c r="M99">
        <v>7.16</v>
      </c>
      <c r="N99">
        <v>5.29</v>
      </c>
      <c r="O99">
        <v>4.93</v>
      </c>
      <c r="Y99" t="s">
        <v>146</v>
      </c>
      <c r="AA99" t="s">
        <v>67</v>
      </c>
      <c r="AB99" t="s">
        <v>145</v>
      </c>
      <c r="AC99">
        <v>0</v>
      </c>
      <c r="AD99">
        <v>0</v>
      </c>
      <c r="AE99">
        <v>0</v>
      </c>
      <c r="AF99">
        <v>0</v>
      </c>
      <c r="AG99" t="s">
        <v>38</v>
      </c>
      <c r="AH99" t="s">
        <v>39</v>
      </c>
      <c r="AI99" t="s">
        <v>39</v>
      </c>
      <c r="AJ99" t="s">
        <v>38</v>
      </c>
      <c r="AK99">
        <v>0</v>
      </c>
      <c r="AL99">
        <v>1</v>
      </c>
      <c r="AM99">
        <v>1</v>
      </c>
      <c r="AN99">
        <v>0</v>
      </c>
      <c r="AO99">
        <v>0</v>
      </c>
      <c r="AP99">
        <v>0</v>
      </c>
      <c r="AQ99">
        <v>0</v>
      </c>
      <c r="AR99">
        <v>0</v>
      </c>
    </row>
    <row r="100" spans="1:45" x14ac:dyDescent="0.55000000000000004">
      <c r="A100" s="16" t="s">
        <v>130</v>
      </c>
      <c r="B100" s="16">
        <v>634</v>
      </c>
      <c r="C100" s="16" t="s">
        <v>142</v>
      </c>
      <c r="D100" s="16">
        <v>2015</v>
      </c>
      <c r="E100" s="16" t="s">
        <v>128</v>
      </c>
      <c r="F100" s="16" t="s">
        <v>2</v>
      </c>
      <c r="G100" s="36" t="s">
        <v>325</v>
      </c>
      <c r="H100" s="36"/>
      <c r="I100" s="36">
        <v>0.68</v>
      </c>
      <c r="J100" s="35" t="s">
        <v>115</v>
      </c>
      <c r="K100" s="36">
        <v>10</v>
      </c>
      <c r="L100">
        <f>2/3*0.68</f>
        <v>0.45333333333333337</v>
      </c>
      <c r="M100">
        <v>9.67</v>
      </c>
      <c r="N100">
        <v>2.77</v>
      </c>
      <c r="O100">
        <v>3.8</v>
      </c>
      <c r="Y100" t="s">
        <v>144</v>
      </c>
      <c r="AA100" t="s">
        <v>143</v>
      </c>
      <c r="AB100" t="s">
        <v>48</v>
      </c>
      <c r="AC100">
        <v>0</v>
      </c>
      <c r="AD100">
        <v>0</v>
      </c>
      <c r="AE100">
        <v>0</v>
      </c>
      <c r="AF100">
        <v>0</v>
      </c>
      <c r="AG100" t="s">
        <v>38</v>
      </c>
      <c r="AH100" t="s">
        <v>39</v>
      </c>
      <c r="AI100" t="s">
        <v>39</v>
      </c>
      <c r="AJ100" t="s">
        <v>38</v>
      </c>
      <c r="AK100">
        <v>0</v>
      </c>
      <c r="AL100">
        <v>1</v>
      </c>
      <c r="AM100">
        <v>1</v>
      </c>
      <c r="AN100">
        <v>0</v>
      </c>
      <c r="AO100">
        <v>0</v>
      </c>
      <c r="AP100">
        <v>0</v>
      </c>
      <c r="AQ100">
        <v>0</v>
      </c>
      <c r="AR100">
        <v>0</v>
      </c>
    </row>
    <row r="101" spans="1:45" x14ac:dyDescent="0.55000000000000004">
      <c r="A101" s="16" t="s">
        <v>311</v>
      </c>
      <c r="B101" s="16">
        <v>550</v>
      </c>
      <c r="C101" s="16" t="s">
        <v>122</v>
      </c>
      <c r="D101" s="16">
        <v>2016</v>
      </c>
      <c r="E101" s="16" t="s">
        <v>117</v>
      </c>
      <c r="F101" s="16" t="s">
        <v>2</v>
      </c>
      <c r="G101" s="36" t="s">
        <v>314</v>
      </c>
      <c r="H101" s="36"/>
      <c r="I101" s="36"/>
      <c r="J101" s="35" t="s">
        <v>121</v>
      </c>
      <c r="K101" s="36">
        <v>10</v>
      </c>
      <c r="L101">
        <v>7.06</v>
      </c>
      <c r="M101">
        <v>3130.08</v>
      </c>
      <c r="N101">
        <v>83.65</v>
      </c>
      <c r="O101">
        <v>862.84222222222195</v>
      </c>
      <c r="P101">
        <v>1160.95742106222</v>
      </c>
      <c r="Y101" t="s">
        <v>123</v>
      </c>
      <c r="AA101" t="s">
        <v>120</v>
      </c>
      <c r="AB101" t="s">
        <v>119</v>
      </c>
      <c r="AC101">
        <v>0</v>
      </c>
      <c r="AD101">
        <v>0</v>
      </c>
      <c r="AE101">
        <v>0</v>
      </c>
      <c r="AF101">
        <v>0</v>
      </c>
      <c r="AG101" t="s">
        <v>38</v>
      </c>
      <c r="AH101" t="s">
        <v>38</v>
      </c>
      <c r="AI101" t="s">
        <v>38</v>
      </c>
      <c r="AJ101" t="s">
        <v>39</v>
      </c>
      <c r="AK101">
        <v>0</v>
      </c>
      <c r="AL101">
        <v>1</v>
      </c>
      <c r="AM101">
        <v>0</v>
      </c>
      <c r="AN101">
        <v>1</v>
      </c>
      <c r="AO101">
        <v>0</v>
      </c>
      <c r="AP101">
        <v>0</v>
      </c>
      <c r="AQ101">
        <v>0</v>
      </c>
      <c r="AR101">
        <v>0</v>
      </c>
    </row>
    <row r="102" spans="1:45" x14ac:dyDescent="0.55000000000000004">
      <c r="A102" s="16" t="s">
        <v>311</v>
      </c>
      <c r="B102" s="16">
        <v>550</v>
      </c>
      <c r="C102" s="16" t="s">
        <v>122</v>
      </c>
      <c r="D102" s="16">
        <v>2016</v>
      </c>
      <c r="E102" s="16" t="s">
        <v>117</v>
      </c>
      <c r="F102" s="16" t="s">
        <v>1</v>
      </c>
      <c r="G102" s="36" t="s">
        <v>314</v>
      </c>
      <c r="H102" s="36"/>
      <c r="I102" s="36"/>
      <c r="J102" s="35" t="s">
        <v>121</v>
      </c>
      <c r="K102" s="36">
        <v>10</v>
      </c>
      <c r="L102">
        <v>15.17</v>
      </c>
      <c r="M102">
        <v>2674.04</v>
      </c>
      <c r="N102">
        <v>131.27000000000001</v>
      </c>
      <c r="O102">
        <v>551.37</v>
      </c>
      <c r="P102">
        <v>834.71994308137698</v>
      </c>
      <c r="Y102" t="s">
        <v>123</v>
      </c>
      <c r="AA102" t="s">
        <v>120</v>
      </c>
      <c r="AB102" t="s">
        <v>119</v>
      </c>
      <c r="AC102">
        <v>0</v>
      </c>
      <c r="AD102">
        <v>0</v>
      </c>
      <c r="AE102">
        <v>0</v>
      </c>
      <c r="AF102">
        <v>0</v>
      </c>
      <c r="AG102" t="s">
        <v>38</v>
      </c>
      <c r="AH102" t="s">
        <v>38</v>
      </c>
      <c r="AI102" t="s">
        <v>38</v>
      </c>
      <c r="AJ102" t="s">
        <v>39</v>
      </c>
      <c r="AK102">
        <v>0</v>
      </c>
      <c r="AL102">
        <v>1</v>
      </c>
      <c r="AM102">
        <v>0</v>
      </c>
      <c r="AN102">
        <v>1</v>
      </c>
      <c r="AO102">
        <v>0</v>
      </c>
      <c r="AP102">
        <v>0</v>
      </c>
      <c r="AQ102">
        <v>0</v>
      </c>
      <c r="AR102">
        <v>0</v>
      </c>
    </row>
    <row r="103" spans="1:45" x14ac:dyDescent="0.55000000000000004">
      <c r="A103" s="16" t="s">
        <v>46</v>
      </c>
      <c r="B103" s="16"/>
      <c r="C103" s="16" t="s">
        <v>70</v>
      </c>
      <c r="D103" s="16">
        <v>2015</v>
      </c>
      <c r="E103" s="16" t="s">
        <v>69</v>
      </c>
      <c r="F103" s="16" t="s">
        <v>1</v>
      </c>
      <c r="G103" s="36" t="s">
        <v>323</v>
      </c>
      <c r="H103" s="36">
        <v>2.7</v>
      </c>
      <c r="I103" s="36">
        <v>0.89</v>
      </c>
      <c r="J103" s="35" t="s">
        <v>43</v>
      </c>
      <c r="K103" s="36">
        <v>10</v>
      </c>
      <c r="L103">
        <f>0.89*2/3</f>
        <v>0.59333333333333338</v>
      </c>
      <c r="M103">
        <v>11</v>
      </c>
      <c r="N103">
        <f>0.89*2/3</f>
        <v>0.59333333333333338</v>
      </c>
      <c r="O103">
        <v>9.5</v>
      </c>
      <c r="Y103" t="s">
        <v>68</v>
      </c>
      <c r="AA103" t="s">
        <v>67</v>
      </c>
      <c r="AB103" t="s">
        <v>71</v>
      </c>
      <c r="AC103">
        <v>0</v>
      </c>
      <c r="AD103">
        <v>0</v>
      </c>
      <c r="AE103">
        <v>0</v>
      </c>
      <c r="AF103">
        <v>0</v>
      </c>
      <c r="AH103" t="s">
        <v>38</v>
      </c>
      <c r="AI103" t="s">
        <v>39</v>
      </c>
      <c r="AJ103" t="s">
        <v>38</v>
      </c>
      <c r="AK103">
        <v>1</v>
      </c>
      <c r="AL103">
        <v>1</v>
      </c>
      <c r="AM103">
        <v>1</v>
      </c>
      <c r="AN103">
        <v>1</v>
      </c>
      <c r="AO103">
        <v>0</v>
      </c>
      <c r="AP103">
        <v>0</v>
      </c>
      <c r="AQ103">
        <v>0</v>
      </c>
      <c r="AR103">
        <v>0</v>
      </c>
    </row>
    <row r="104" spans="1:45" x14ac:dyDescent="0.55000000000000004">
      <c r="A104" s="16" t="s">
        <v>46</v>
      </c>
      <c r="B104" s="16"/>
      <c r="C104" s="16" t="s">
        <v>70</v>
      </c>
      <c r="D104" s="16">
        <v>2015</v>
      </c>
      <c r="E104" s="16" t="s">
        <v>69</v>
      </c>
      <c r="F104" s="16" t="s">
        <v>2</v>
      </c>
      <c r="G104" s="36" t="s">
        <v>323</v>
      </c>
      <c r="H104" s="36">
        <v>1.2</v>
      </c>
      <c r="I104" s="36">
        <v>0.41</v>
      </c>
      <c r="J104" s="35" t="s">
        <v>43</v>
      </c>
      <c r="K104" s="36">
        <v>10</v>
      </c>
      <c r="L104">
        <f>0.41*2/3</f>
        <v>0.27333333333333332</v>
      </c>
      <c r="M104">
        <f>0.41*2/3</f>
        <v>0.27333333333333332</v>
      </c>
      <c r="N104">
        <f>0.41*2/3</f>
        <v>0.27333333333333332</v>
      </c>
      <c r="O104">
        <f>0.41*2/3</f>
        <v>0.27333333333333332</v>
      </c>
      <c r="Y104" t="s">
        <v>68</v>
      </c>
      <c r="AA104" t="s">
        <v>67</v>
      </c>
      <c r="AC104">
        <v>0</v>
      </c>
      <c r="AD104">
        <v>0</v>
      </c>
      <c r="AE104">
        <v>0</v>
      </c>
      <c r="AF104">
        <v>0</v>
      </c>
      <c r="AH104" t="s">
        <v>38</v>
      </c>
      <c r="AI104" t="s">
        <v>39</v>
      </c>
      <c r="AJ104" t="s">
        <v>38</v>
      </c>
      <c r="AK104">
        <v>1</v>
      </c>
      <c r="AL104">
        <v>1</v>
      </c>
      <c r="AM104">
        <v>1</v>
      </c>
      <c r="AN104">
        <v>1</v>
      </c>
      <c r="AO104">
        <v>0</v>
      </c>
      <c r="AP104">
        <v>0</v>
      </c>
      <c r="AQ104">
        <v>0</v>
      </c>
      <c r="AR104">
        <v>0</v>
      </c>
    </row>
    <row r="105" spans="1:45" x14ac:dyDescent="0.55000000000000004">
      <c r="A105" s="16" t="s">
        <v>46</v>
      </c>
      <c r="B105" s="16"/>
      <c r="C105" s="16" t="s">
        <v>70</v>
      </c>
      <c r="D105" s="16">
        <v>2015</v>
      </c>
      <c r="E105" s="16" t="s">
        <v>79</v>
      </c>
      <c r="F105" s="16" t="s">
        <v>1</v>
      </c>
      <c r="G105" s="36" t="s">
        <v>323</v>
      </c>
      <c r="H105" s="36">
        <v>2.7</v>
      </c>
      <c r="I105" s="36">
        <v>0.89</v>
      </c>
      <c r="J105" s="35" t="s">
        <v>43</v>
      </c>
      <c r="K105" s="36">
        <v>8</v>
      </c>
      <c r="L105">
        <f>0.89*2/3</f>
        <v>0.59333333333333338</v>
      </c>
      <c r="M105">
        <v>18</v>
      </c>
      <c r="N105">
        <f>0.89*2/3</f>
        <v>0.59333333333333338</v>
      </c>
      <c r="O105">
        <v>13</v>
      </c>
      <c r="Y105" t="s">
        <v>73</v>
      </c>
      <c r="AA105" t="s">
        <v>72</v>
      </c>
      <c r="AB105" t="s">
        <v>71</v>
      </c>
      <c r="AC105">
        <v>0</v>
      </c>
      <c r="AD105">
        <v>0</v>
      </c>
      <c r="AE105">
        <v>0</v>
      </c>
      <c r="AF105">
        <v>0</v>
      </c>
      <c r="AH105" t="s">
        <v>38</v>
      </c>
      <c r="AI105" t="s">
        <v>39</v>
      </c>
      <c r="AJ105" t="s">
        <v>38</v>
      </c>
      <c r="AK105">
        <v>1</v>
      </c>
      <c r="AL105">
        <v>1</v>
      </c>
      <c r="AM105">
        <v>1</v>
      </c>
      <c r="AN105">
        <v>1</v>
      </c>
      <c r="AO105">
        <v>0</v>
      </c>
      <c r="AP105">
        <v>0</v>
      </c>
      <c r="AQ105">
        <v>0</v>
      </c>
      <c r="AR105">
        <v>0</v>
      </c>
    </row>
    <row r="106" spans="1:45" x14ac:dyDescent="0.55000000000000004">
      <c r="A106" s="16" t="s">
        <v>46</v>
      </c>
      <c r="B106" s="16"/>
      <c r="C106" s="16" t="s">
        <v>70</v>
      </c>
      <c r="D106" s="16">
        <v>2015</v>
      </c>
      <c r="E106" s="16" t="s">
        <v>78</v>
      </c>
      <c r="F106" s="16" t="s">
        <v>2</v>
      </c>
      <c r="G106" s="36" t="s">
        <v>323</v>
      </c>
      <c r="H106" s="36">
        <v>1.2</v>
      </c>
      <c r="I106" s="36">
        <v>0.41</v>
      </c>
      <c r="J106" s="35" t="s">
        <v>43</v>
      </c>
      <c r="K106" s="36">
        <v>8</v>
      </c>
      <c r="L106">
        <f>0.41*2/3</f>
        <v>0.27333333333333332</v>
      </c>
      <c r="N106">
        <f>0.41*2/3</f>
        <v>0.27333333333333332</v>
      </c>
      <c r="O106">
        <v>20.61</v>
      </c>
      <c r="Y106" t="s">
        <v>73</v>
      </c>
      <c r="AA106" t="s">
        <v>72</v>
      </c>
      <c r="AB106" t="s">
        <v>71</v>
      </c>
      <c r="AC106">
        <v>0</v>
      </c>
      <c r="AD106">
        <v>0</v>
      </c>
      <c r="AE106">
        <v>0</v>
      </c>
      <c r="AF106">
        <v>0</v>
      </c>
      <c r="AH106" t="s">
        <v>38</v>
      </c>
      <c r="AI106" t="s">
        <v>39</v>
      </c>
      <c r="AJ106" t="s">
        <v>38</v>
      </c>
      <c r="AK106">
        <v>1</v>
      </c>
      <c r="AL106">
        <v>1</v>
      </c>
      <c r="AM106">
        <v>1</v>
      </c>
      <c r="AN106">
        <v>1</v>
      </c>
      <c r="AO106">
        <v>0</v>
      </c>
      <c r="AP106">
        <v>0</v>
      </c>
      <c r="AQ106">
        <v>0</v>
      </c>
      <c r="AR106">
        <v>0</v>
      </c>
      <c r="AS106" t="s">
        <v>77</v>
      </c>
    </row>
    <row r="107" spans="1:45" x14ac:dyDescent="0.55000000000000004">
      <c r="A107" s="16" t="s">
        <v>130</v>
      </c>
      <c r="B107" s="16">
        <v>634</v>
      </c>
      <c r="C107" s="16" t="s">
        <v>142</v>
      </c>
      <c r="D107" s="16">
        <v>2015</v>
      </c>
      <c r="E107" s="16" t="s">
        <v>128</v>
      </c>
      <c r="F107" s="16" t="s">
        <v>1</v>
      </c>
      <c r="G107" s="36" t="s">
        <v>325</v>
      </c>
      <c r="H107" s="36"/>
      <c r="I107" s="36">
        <v>7.01</v>
      </c>
      <c r="J107" s="35" t="s">
        <v>115</v>
      </c>
      <c r="K107" s="36">
        <v>7</v>
      </c>
      <c r="L107">
        <f>2/3*7.01</f>
        <v>4.6733333333333329</v>
      </c>
      <c r="M107">
        <v>129</v>
      </c>
      <c r="N107">
        <v>12.8</v>
      </c>
      <c r="O107">
        <v>26.7</v>
      </c>
      <c r="Y107" t="s">
        <v>147</v>
      </c>
      <c r="AA107" t="s">
        <v>52</v>
      </c>
      <c r="AB107" t="s">
        <v>48</v>
      </c>
      <c r="AC107">
        <v>0</v>
      </c>
      <c r="AD107">
        <v>0</v>
      </c>
      <c r="AE107">
        <v>0</v>
      </c>
      <c r="AF107">
        <v>0</v>
      </c>
      <c r="AG107" t="s">
        <v>38</v>
      </c>
      <c r="AH107" t="s">
        <v>39</v>
      </c>
      <c r="AI107" t="s">
        <v>39</v>
      </c>
      <c r="AJ107" t="s">
        <v>38</v>
      </c>
      <c r="AK107">
        <v>0</v>
      </c>
      <c r="AL107">
        <v>1</v>
      </c>
      <c r="AM107">
        <v>1</v>
      </c>
      <c r="AN107">
        <v>0</v>
      </c>
      <c r="AO107">
        <v>0</v>
      </c>
      <c r="AP107">
        <v>0</v>
      </c>
      <c r="AQ107">
        <v>0</v>
      </c>
      <c r="AR107">
        <v>0</v>
      </c>
    </row>
    <row r="108" spans="1:45" x14ac:dyDescent="0.55000000000000004">
      <c r="A108" s="16" t="s">
        <v>130</v>
      </c>
      <c r="B108" s="16">
        <v>634</v>
      </c>
      <c r="C108" s="16" t="s">
        <v>142</v>
      </c>
      <c r="D108" s="16">
        <v>2015</v>
      </c>
      <c r="E108" s="16" t="s">
        <v>128</v>
      </c>
      <c r="F108" s="16" t="s">
        <v>2</v>
      </c>
      <c r="G108" s="36" t="s">
        <v>325</v>
      </c>
      <c r="H108" s="36"/>
      <c r="I108" s="36">
        <v>0.2</v>
      </c>
      <c r="J108" s="35" t="s">
        <v>115</v>
      </c>
      <c r="K108" s="36">
        <v>7</v>
      </c>
      <c r="L108">
        <v>2.77</v>
      </c>
      <c r="M108">
        <v>81</v>
      </c>
      <c r="N108">
        <v>7.2050000000000001</v>
      </c>
      <c r="O108">
        <v>27.3</v>
      </c>
      <c r="Y108" t="s">
        <v>147</v>
      </c>
      <c r="AA108" t="s">
        <v>52</v>
      </c>
      <c r="AB108" t="s">
        <v>48</v>
      </c>
      <c r="AC108">
        <v>0</v>
      </c>
      <c r="AD108">
        <v>0</v>
      </c>
      <c r="AE108">
        <v>0</v>
      </c>
      <c r="AF108">
        <v>0</v>
      </c>
      <c r="AG108" t="s">
        <v>38</v>
      </c>
      <c r="AH108" t="s">
        <v>39</v>
      </c>
      <c r="AI108" t="s">
        <v>39</v>
      </c>
      <c r="AJ108" t="s">
        <v>38</v>
      </c>
      <c r="AK108">
        <v>0</v>
      </c>
      <c r="AL108">
        <v>1</v>
      </c>
      <c r="AM108">
        <v>1</v>
      </c>
      <c r="AN108">
        <v>0</v>
      </c>
      <c r="AO108">
        <v>0</v>
      </c>
      <c r="AP108">
        <v>0</v>
      </c>
      <c r="AQ108">
        <v>0</v>
      </c>
      <c r="AR108">
        <v>0</v>
      </c>
    </row>
    <row r="109" spans="1:45" x14ac:dyDescent="0.55000000000000004">
      <c r="A109" s="16" t="s">
        <v>46</v>
      </c>
      <c r="B109" s="16"/>
      <c r="C109" s="16" t="s">
        <v>57</v>
      </c>
      <c r="D109" s="16">
        <v>2011</v>
      </c>
      <c r="E109" s="16" t="s">
        <v>56</v>
      </c>
      <c r="F109" s="16" t="s">
        <v>1</v>
      </c>
      <c r="G109" s="36" t="s">
        <v>327</v>
      </c>
      <c r="H109" s="36">
        <v>0.3</v>
      </c>
      <c r="I109" s="36">
        <v>9.0999999999999998E-2</v>
      </c>
      <c r="J109" s="35" t="s">
        <v>43</v>
      </c>
      <c r="K109" s="36">
        <v>7</v>
      </c>
      <c r="L109">
        <v>0.30199999999999899</v>
      </c>
      <c r="M109">
        <v>8.56</v>
      </c>
      <c r="N109">
        <v>4.92</v>
      </c>
      <c r="O109">
        <v>4.3600000000000003</v>
      </c>
      <c r="P109">
        <v>2.794</v>
      </c>
      <c r="AA109" t="s">
        <v>55</v>
      </c>
      <c r="AB109" t="s">
        <v>54</v>
      </c>
      <c r="AC109">
        <v>0</v>
      </c>
      <c r="AD109">
        <v>0</v>
      </c>
      <c r="AE109">
        <v>0</v>
      </c>
      <c r="AF109">
        <v>0</v>
      </c>
      <c r="AH109" t="s">
        <v>38</v>
      </c>
      <c r="AI109" t="s">
        <v>39</v>
      </c>
      <c r="AJ109" t="s">
        <v>38</v>
      </c>
      <c r="AK109">
        <v>0</v>
      </c>
      <c r="AL109">
        <v>1</v>
      </c>
      <c r="AM109">
        <v>1</v>
      </c>
      <c r="AN109">
        <v>1</v>
      </c>
      <c r="AO109">
        <v>0</v>
      </c>
      <c r="AP109">
        <v>0</v>
      </c>
      <c r="AQ109">
        <v>0</v>
      </c>
      <c r="AR109">
        <v>0</v>
      </c>
    </row>
    <row r="110" spans="1:45" x14ac:dyDescent="0.55000000000000004">
      <c r="A110" s="16" t="s">
        <v>46</v>
      </c>
      <c r="B110" s="16"/>
      <c r="C110" s="16" t="s">
        <v>57</v>
      </c>
      <c r="D110" s="16">
        <v>2011</v>
      </c>
      <c r="E110" s="16" t="s">
        <v>56</v>
      </c>
      <c r="F110" s="16" t="s">
        <v>2</v>
      </c>
      <c r="G110" s="36" t="s">
        <v>327</v>
      </c>
      <c r="H110" s="36">
        <v>0.08</v>
      </c>
      <c r="I110" s="36">
        <v>2.4E-2</v>
      </c>
      <c r="J110" s="35" t="s">
        <v>43</v>
      </c>
      <c r="K110" s="36">
        <v>7</v>
      </c>
      <c r="L110">
        <v>0.39700000000000002</v>
      </c>
      <c r="M110">
        <v>8.81</v>
      </c>
      <c r="N110">
        <v>0.86099999999999899</v>
      </c>
      <c r="O110">
        <v>3.0169999999999901</v>
      </c>
      <c r="P110">
        <v>3.4420000000000002</v>
      </c>
      <c r="AA110" t="s">
        <v>55</v>
      </c>
      <c r="AB110" t="s">
        <v>54</v>
      </c>
      <c r="AC110">
        <v>0</v>
      </c>
      <c r="AD110">
        <v>0</v>
      </c>
      <c r="AE110">
        <v>0</v>
      </c>
      <c r="AF110">
        <v>0</v>
      </c>
      <c r="AH110" t="s">
        <v>38</v>
      </c>
      <c r="AI110" t="s">
        <v>39</v>
      </c>
      <c r="AJ110" t="s">
        <v>38</v>
      </c>
      <c r="AK110">
        <v>0</v>
      </c>
      <c r="AL110">
        <v>1</v>
      </c>
      <c r="AM110">
        <v>1</v>
      </c>
      <c r="AN110">
        <v>1</v>
      </c>
      <c r="AO110">
        <v>0</v>
      </c>
      <c r="AP110">
        <v>0</v>
      </c>
      <c r="AQ110">
        <v>0</v>
      </c>
      <c r="AR110">
        <v>0</v>
      </c>
    </row>
    <row r="111" spans="1:45" x14ac:dyDescent="0.55000000000000004">
      <c r="A111" s="16" t="s">
        <v>184</v>
      </c>
      <c r="B111" s="16">
        <v>627</v>
      </c>
      <c r="C111" s="16" t="s">
        <v>178</v>
      </c>
      <c r="D111" s="16">
        <v>2011</v>
      </c>
      <c r="E111" s="16" t="s">
        <v>182</v>
      </c>
      <c r="F111" s="16" t="s">
        <v>1</v>
      </c>
      <c r="G111" s="36" t="s">
        <v>316</v>
      </c>
      <c r="H111" s="36"/>
      <c r="I111" s="36">
        <v>0.47</v>
      </c>
      <c r="J111" s="35" t="s">
        <v>181</v>
      </c>
      <c r="K111" s="36">
        <v>6</v>
      </c>
      <c r="L111">
        <f>0.47*2/3</f>
        <v>0.3133333333333333</v>
      </c>
      <c r="M111">
        <v>9.1999999999999993</v>
      </c>
      <c r="O111">
        <v>2.5</v>
      </c>
      <c r="Y111" t="s">
        <v>189</v>
      </c>
      <c r="AA111" t="s">
        <v>150</v>
      </c>
      <c r="AB111" t="s">
        <v>188</v>
      </c>
      <c r="AC111">
        <v>0</v>
      </c>
      <c r="AD111">
        <v>0</v>
      </c>
      <c r="AE111">
        <v>0</v>
      </c>
      <c r="AF111">
        <v>0</v>
      </c>
      <c r="AG111" t="s">
        <v>38</v>
      </c>
      <c r="AH111" t="s">
        <v>39</v>
      </c>
      <c r="AI111" t="s">
        <v>39</v>
      </c>
      <c r="AJ111" t="s">
        <v>38</v>
      </c>
      <c r="AK111">
        <v>1</v>
      </c>
      <c r="AL111">
        <v>1</v>
      </c>
      <c r="AM111">
        <v>1</v>
      </c>
      <c r="AN111">
        <v>0</v>
      </c>
      <c r="AO111">
        <v>0</v>
      </c>
      <c r="AP111">
        <v>0</v>
      </c>
      <c r="AQ111">
        <v>0</v>
      </c>
      <c r="AR111">
        <v>0</v>
      </c>
    </row>
    <row r="112" spans="1:45" x14ac:dyDescent="0.55000000000000004">
      <c r="A112" s="16" t="s">
        <v>184</v>
      </c>
      <c r="B112" s="16">
        <v>627</v>
      </c>
      <c r="C112" s="16" t="s">
        <v>178</v>
      </c>
      <c r="D112" s="16">
        <v>2011</v>
      </c>
      <c r="E112" s="16" t="s">
        <v>182</v>
      </c>
      <c r="F112" s="16" t="s">
        <v>2</v>
      </c>
      <c r="G112" s="36" t="s">
        <v>316</v>
      </c>
      <c r="H112" s="36"/>
      <c r="I112" s="36">
        <v>0.02</v>
      </c>
      <c r="J112" s="35" t="s">
        <v>181</v>
      </c>
      <c r="K112" s="36">
        <v>6</v>
      </c>
      <c r="L112">
        <v>1.3333333333333299E-2</v>
      </c>
      <c r="M112">
        <v>1.3333333333333299E-2</v>
      </c>
      <c r="N112">
        <v>1.3333333333333299E-2</v>
      </c>
      <c r="O112">
        <v>1.3333333333333299E-2</v>
      </c>
      <c r="Y112" t="s">
        <v>189</v>
      </c>
      <c r="AA112" t="s">
        <v>150</v>
      </c>
      <c r="AB112" t="s">
        <v>188</v>
      </c>
      <c r="AC112">
        <v>0</v>
      </c>
      <c r="AD112">
        <v>0</v>
      </c>
      <c r="AE112">
        <v>0</v>
      </c>
      <c r="AF112">
        <v>0</v>
      </c>
      <c r="AG112" t="s">
        <v>38</v>
      </c>
      <c r="AH112" t="s">
        <v>39</v>
      </c>
      <c r="AI112" t="s">
        <v>39</v>
      </c>
      <c r="AJ112" t="s">
        <v>38</v>
      </c>
      <c r="AK112">
        <v>1</v>
      </c>
      <c r="AL112">
        <v>1</v>
      </c>
      <c r="AM112">
        <v>1</v>
      </c>
      <c r="AN112">
        <v>0</v>
      </c>
      <c r="AO112">
        <v>0</v>
      </c>
      <c r="AP112">
        <v>0</v>
      </c>
      <c r="AQ112">
        <v>0</v>
      </c>
      <c r="AR112">
        <v>0</v>
      </c>
    </row>
    <row r="113" spans="1:45" x14ac:dyDescent="0.55000000000000004">
      <c r="A113" s="16" t="s">
        <v>46</v>
      </c>
      <c r="B113" s="16"/>
      <c r="C113" s="16" t="s">
        <v>109</v>
      </c>
      <c r="D113" s="16">
        <v>2017</v>
      </c>
      <c r="E113" s="16" t="s">
        <v>88</v>
      </c>
      <c r="F113" s="16" t="s">
        <v>1</v>
      </c>
      <c r="G113" s="36" t="s">
        <v>319</v>
      </c>
      <c r="H113" s="36">
        <v>4</v>
      </c>
      <c r="I113" s="36"/>
      <c r="J113" s="35" t="s">
        <v>43</v>
      </c>
      <c r="K113" s="36">
        <v>6</v>
      </c>
      <c r="L113">
        <v>2.6666666666666599</v>
      </c>
      <c r="M113">
        <v>9</v>
      </c>
      <c r="N113">
        <v>3.5</v>
      </c>
      <c r="O113">
        <v>4.0999999999999899</v>
      </c>
      <c r="P113">
        <v>1.861</v>
      </c>
      <c r="Y113" t="s">
        <v>108</v>
      </c>
      <c r="AA113" t="s">
        <v>72</v>
      </c>
      <c r="AB113" t="s">
        <v>59</v>
      </c>
      <c r="AC113">
        <v>0</v>
      </c>
      <c r="AD113">
        <v>0</v>
      </c>
      <c r="AE113">
        <v>0</v>
      </c>
      <c r="AF113">
        <v>0</v>
      </c>
      <c r="AH113" t="s">
        <v>38</v>
      </c>
      <c r="AI113" t="s">
        <v>38</v>
      </c>
      <c r="AJ113" t="s">
        <v>38</v>
      </c>
      <c r="AK113">
        <v>1</v>
      </c>
      <c r="AL113">
        <v>0</v>
      </c>
      <c r="AM113">
        <v>1</v>
      </c>
      <c r="AN113">
        <v>1</v>
      </c>
      <c r="AO113">
        <v>0</v>
      </c>
      <c r="AP113">
        <v>1</v>
      </c>
      <c r="AQ113">
        <v>0</v>
      </c>
      <c r="AR113">
        <v>1</v>
      </c>
    </row>
    <row r="114" spans="1:45" x14ac:dyDescent="0.55000000000000004">
      <c r="A114" s="16" t="s">
        <v>46</v>
      </c>
      <c r="B114" s="16"/>
      <c r="C114" s="16" t="s">
        <v>109</v>
      </c>
      <c r="D114" s="16">
        <v>2017</v>
      </c>
      <c r="E114" s="16" t="s">
        <v>88</v>
      </c>
      <c r="F114" s="16" t="s">
        <v>2</v>
      </c>
      <c r="G114" s="36" t="s">
        <v>319</v>
      </c>
      <c r="H114" s="36">
        <v>4</v>
      </c>
      <c r="I114" s="36"/>
      <c r="J114" s="35" t="s">
        <v>43</v>
      </c>
      <c r="K114" s="36">
        <v>6</v>
      </c>
      <c r="L114">
        <v>2.6666666666666599</v>
      </c>
      <c r="M114">
        <v>6</v>
      </c>
      <c r="N114">
        <v>2.6680000000000001</v>
      </c>
      <c r="O114">
        <v>2.9</v>
      </c>
      <c r="P114">
        <v>0.78800000000000003</v>
      </c>
      <c r="Y114" t="s">
        <v>108</v>
      </c>
      <c r="AA114" t="s">
        <v>72</v>
      </c>
      <c r="AB114" t="s">
        <v>59</v>
      </c>
      <c r="AC114">
        <v>0</v>
      </c>
      <c r="AD114">
        <v>0</v>
      </c>
      <c r="AE114">
        <v>0</v>
      </c>
      <c r="AF114">
        <v>0</v>
      </c>
      <c r="AH114" t="s">
        <v>38</v>
      </c>
      <c r="AI114" t="s">
        <v>38</v>
      </c>
      <c r="AJ114" t="s">
        <v>38</v>
      </c>
      <c r="AK114">
        <v>1</v>
      </c>
      <c r="AL114">
        <v>0</v>
      </c>
      <c r="AM114">
        <v>1</v>
      </c>
      <c r="AN114">
        <v>1</v>
      </c>
      <c r="AO114">
        <v>0</v>
      </c>
      <c r="AP114">
        <v>1</v>
      </c>
      <c r="AQ114">
        <v>0</v>
      </c>
      <c r="AR114">
        <v>1</v>
      </c>
    </row>
    <row r="115" spans="1:45" x14ac:dyDescent="0.55000000000000004">
      <c r="A115" s="16" t="s">
        <v>46</v>
      </c>
      <c r="B115" s="16" t="s">
        <v>332</v>
      </c>
      <c r="C115" s="16" t="s">
        <v>66</v>
      </c>
      <c r="D115" s="16">
        <v>2016</v>
      </c>
      <c r="E115" s="16" t="s">
        <v>44</v>
      </c>
      <c r="F115" s="16" t="s">
        <v>1</v>
      </c>
      <c r="G115" s="36" t="s">
        <v>326</v>
      </c>
      <c r="H115" s="36"/>
      <c r="I115" s="36"/>
      <c r="J115" s="35" t="s">
        <v>43</v>
      </c>
      <c r="K115" s="36">
        <v>10</v>
      </c>
      <c r="L115" s="36">
        <v>0.2</v>
      </c>
      <c r="M115" s="36">
        <v>105.12</v>
      </c>
      <c r="O115">
        <v>26.53</v>
      </c>
      <c r="Y115" t="s">
        <v>334</v>
      </c>
      <c r="AA115" t="s">
        <v>83</v>
      </c>
      <c r="AB115" t="s">
        <v>65</v>
      </c>
      <c r="AC115">
        <v>0</v>
      </c>
      <c r="AD115">
        <v>0</v>
      </c>
      <c r="AE115">
        <v>0</v>
      </c>
      <c r="AF115">
        <v>0</v>
      </c>
      <c r="AG115" t="s">
        <v>333</v>
      </c>
      <c r="AH115" t="s">
        <v>38</v>
      </c>
      <c r="AI115" t="s">
        <v>39</v>
      </c>
      <c r="AJ115" t="s">
        <v>38</v>
      </c>
      <c r="AK115">
        <v>1</v>
      </c>
      <c r="AL115">
        <v>1</v>
      </c>
      <c r="AM115">
        <v>1</v>
      </c>
      <c r="AN115">
        <v>0</v>
      </c>
      <c r="AO115">
        <v>0</v>
      </c>
      <c r="AP115">
        <v>1</v>
      </c>
      <c r="AQ115">
        <v>0</v>
      </c>
      <c r="AR115">
        <v>0</v>
      </c>
      <c r="AS115" t="s">
        <v>329</v>
      </c>
    </row>
    <row r="116" spans="1:45" x14ac:dyDescent="0.55000000000000004">
      <c r="A116" s="16" t="s">
        <v>46</v>
      </c>
      <c r="B116" s="16"/>
      <c r="C116" s="16" t="s">
        <v>81</v>
      </c>
      <c r="D116" s="16">
        <v>2012</v>
      </c>
      <c r="E116" s="16" t="s">
        <v>344</v>
      </c>
      <c r="F116" s="16" t="s">
        <v>1</v>
      </c>
      <c r="G116" s="36" t="s">
        <v>318</v>
      </c>
      <c r="H116" s="36">
        <v>0.16</v>
      </c>
      <c r="I116" s="36"/>
      <c r="J116" s="35" t="s">
        <v>43</v>
      </c>
      <c r="K116" s="36">
        <v>5</v>
      </c>
      <c r="L116">
        <f>2/3*0.16</f>
        <v>0.10666666666666666</v>
      </c>
      <c r="M116">
        <v>1.9</v>
      </c>
      <c r="N116">
        <v>1.3</v>
      </c>
      <c r="O116">
        <v>1.3</v>
      </c>
      <c r="P116">
        <v>0.9</v>
      </c>
      <c r="AA116" t="s">
        <v>83</v>
      </c>
      <c r="AB116" t="s">
        <v>80</v>
      </c>
      <c r="AC116">
        <v>0</v>
      </c>
      <c r="AD116">
        <v>0</v>
      </c>
      <c r="AE116">
        <v>0</v>
      </c>
      <c r="AF116">
        <v>0</v>
      </c>
      <c r="AH116" t="s">
        <v>38</v>
      </c>
      <c r="AI116" t="s">
        <v>39</v>
      </c>
      <c r="AJ116" t="s">
        <v>38</v>
      </c>
      <c r="AK116">
        <v>1</v>
      </c>
      <c r="AL116">
        <v>1</v>
      </c>
      <c r="AM116">
        <v>1</v>
      </c>
      <c r="AN116">
        <v>1</v>
      </c>
      <c r="AO116">
        <v>0</v>
      </c>
      <c r="AP116">
        <v>1</v>
      </c>
      <c r="AQ116">
        <v>0</v>
      </c>
      <c r="AR116">
        <v>0</v>
      </c>
    </row>
    <row r="117" spans="1:45" x14ac:dyDescent="0.55000000000000004">
      <c r="A117" s="16" t="s">
        <v>46</v>
      </c>
      <c r="B117" s="16"/>
      <c r="C117" s="16" t="s">
        <v>81</v>
      </c>
      <c r="D117" s="16">
        <v>2012</v>
      </c>
      <c r="E117" s="16" t="s">
        <v>344</v>
      </c>
      <c r="F117" s="16" t="s">
        <v>2</v>
      </c>
      <c r="G117" s="36" t="s">
        <v>318</v>
      </c>
      <c r="H117" s="36">
        <v>0.04</v>
      </c>
      <c r="I117" s="36"/>
      <c r="J117" s="35" t="s">
        <v>43</v>
      </c>
      <c r="K117" s="36">
        <v>5</v>
      </c>
      <c r="L117">
        <f>2/3*0.04</f>
        <v>2.6666666666666665E-2</v>
      </c>
      <c r="M117">
        <v>0.4</v>
      </c>
      <c r="O117">
        <v>0.4</v>
      </c>
      <c r="AA117" t="s">
        <v>83</v>
      </c>
      <c r="AB117" t="s">
        <v>80</v>
      </c>
      <c r="AC117">
        <v>0</v>
      </c>
      <c r="AD117">
        <v>0</v>
      </c>
      <c r="AE117">
        <v>0</v>
      </c>
      <c r="AF117">
        <v>0</v>
      </c>
      <c r="AH117" t="s">
        <v>38</v>
      </c>
      <c r="AI117" t="s">
        <v>39</v>
      </c>
      <c r="AJ117" t="s">
        <v>38</v>
      </c>
      <c r="AK117">
        <v>1</v>
      </c>
      <c r="AL117">
        <v>1</v>
      </c>
      <c r="AM117">
        <v>1</v>
      </c>
      <c r="AN117">
        <v>1</v>
      </c>
      <c r="AO117">
        <v>0</v>
      </c>
      <c r="AP117">
        <v>1</v>
      </c>
      <c r="AQ117">
        <v>0</v>
      </c>
      <c r="AR117">
        <v>0</v>
      </c>
    </row>
    <row r="118" spans="1:45" ht="19.8" customHeight="1" x14ac:dyDescent="0.55000000000000004">
      <c r="A118" s="16" t="s">
        <v>46</v>
      </c>
      <c r="B118" s="16"/>
      <c r="C118" s="16" t="s">
        <v>105</v>
      </c>
      <c r="D118" s="16">
        <v>2015</v>
      </c>
      <c r="E118" s="16" t="s">
        <v>104</v>
      </c>
      <c r="F118" s="16" t="s">
        <v>1</v>
      </c>
      <c r="G118" s="36" t="s">
        <v>316</v>
      </c>
      <c r="H118" s="38">
        <v>1</v>
      </c>
      <c r="I118" s="38"/>
      <c r="J118" s="35" t="s">
        <v>43</v>
      </c>
      <c r="K118" s="38">
        <v>4</v>
      </c>
      <c r="L118" s="17">
        <f>2/3</f>
        <v>0.66666666666666663</v>
      </c>
      <c r="M118" s="17">
        <f>2/3</f>
        <v>0.66666666666666663</v>
      </c>
      <c r="N118" s="17">
        <f>2/3</f>
        <v>0.66666666666666663</v>
      </c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9" t="s">
        <v>103</v>
      </c>
      <c r="Z118" s="19" t="s">
        <v>102</v>
      </c>
      <c r="AA118" s="19" t="s">
        <v>101</v>
      </c>
      <c r="AB118" s="19" t="s">
        <v>100</v>
      </c>
      <c r="AC118" s="19">
        <v>0</v>
      </c>
      <c r="AD118" s="19">
        <v>0</v>
      </c>
      <c r="AE118" s="19">
        <v>0</v>
      </c>
      <c r="AF118" s="19">
        <v>0</v>
      </c>
      <c r="AG118" s="19" t="s">
        <v>99</v>
      </c>
      <c r="AH118" s="19">
        <v>0</v>
      </c>
      <c r="AI118" s="19">
        <v>1</v>
      </c>
      <c r="AJ118" s="19">
        <v>0</v>
      </c>
      <c r="AK118" s="19">
        <v>1</v>
      </c>
      <c r="AL118" s="19">
        <v>0</v>
      </c>
      <c r="AM118" s="19">
        <v>1</v>
      </c>
      <c r="AN118" s="19">
        <v>1</v>
      </c>
      <c r="AO118" s="19">
        <v>0</v>
      </c>
      <c r="AP118" s="19">
        <v>1</v>
      </c>
      <c r="AQ118" s="19">
        <v>0</v>
      </c>
      <c r="AR118" s="19">
        <v>1</v>
      </c>
      <c r="AS118" s="18"/>
    </row>
    <row r="119" spans="1:45" x14ac:dyDescent="0.55000000000000004">
      <c r="A119" s="16" t="s">
        <v>46</v>
      </c>
      <c r="B119" s="16" t="s">
        <v>332</v>
      </c>
      <c r="C119" s="16" t="s">
        <v>66</v>
      </c>
      <c r="D119" s="16">
        <v>2016</v>
      </c>
      <c r="E119" s="16" t="s">
        <v>44</v>
      </c>
      <c r="F119" s="16" t="s">
        <v>1</v>
      </c>
      <c r="G119" s="36" t="s">
        <v>326</v>
      </c>
      <c r="H119" s="36"/>
      <c r="I119" s="36"/>
      <c r="J119" s="35" t="s">
        <v>43</v>
      </c>
      <c r="K119" s="36">
        <v>10</v>
      </c>
      <c r="L119" s="36">
        <v>0.42</v>
      </c>
      <c r="M119" s="36">
        <v>47.7</v>
      </c>
      <c r="O119">
        <v>15.34</v>
      </c>
      <c r="Y119" t="s">
        <v>334</v>
      </c>
      <c r="AA119" t="s">
        <v>83</v>
      </c>
      <c r="AB119" t="s">
        <v>65</v>
      </c>
      <c r="AC119">
        <v>0</v>
      </c>
      <c r="AD119">
        <v>0</v>
      </c>
      <c r="AE119">
        <v>0</v>
      </c>
      <c r="AF119">
        <v>0</v>
      </c>
      <c r="AG119" t="s">
        <v>333</v>
      </c>
      <c r="AH119" t="s">
        <v>38</v>
      </c>
      <c r="AI119" t="s">
        <v>39</v>
      </c>
      <c r="AJ119" t="s">
        <v>38</v>
      </c>
      <c r="AK119">
        <v>1</v>
      </c>
      <c r="AL119">
        <v>1</v>
      </c>
      <c r="AM119">
        <v>1</v>
      </c>
      <c r="AN119">
        <v>0</v>
      </c>
      <c r="AO119">
        <v>0</v>
      </c>
      <c r="AP119">
        <v>1</v>
      </c>
      <c r="AQ119">
        <v>0</v>
      </c>
      <c r="AR119">
        <v>0</v>
      </c>
      <c r="AS119" t="s">
        <v>331</v>
      </c>
    </row>
    <row r="120" spans="1:45" x14ac:dyDescent="0.55000000000000004">
      <c r="A120" s="16" t="s">
        <v>46</v>
      </c>
      <c r="B120" s="16" t="s">
        <v>332</v>
      </c>
      <c r="C120" s="16" t="s">
        <v>66</v>
      </c>
      <c r="D120" s="16">
        <v>2016</v>
      </c>
      <c r="E120" s="16" t="s">
        <v>44</v>
      </c>
      <c r="F120" s="16" t="s">
        <v>1</v>
      </c>
      <c r="G120" s="36" t="s">
        <v>326</v>
      </c>
      <c r="H120" s="36"/>
      <c r="I120" s="36"/>
      <c r="J120" s="35" t="s">
        <v>43</v>
      </c>
      <c r="K120" s="36">
        <v>10</v>
      </c>
      <c r="L120" s="36">
        <v>2.92</v>
      </c>
      <c r="M120" s="36">
        <v>60.35</v>
      </c>
      <c r="O120">
        <v>22.23</v>
      </c>
      <c r="Y120" t="s">
        <v>334</v>
      </c>
      <c r="AA120" t="s">
        <v>83</v>
      </c>
      <c r="AB120" t="s">
        <v>65</v>
      </c>
      <c r="AC120">
        <v>0</v>
      </c>
      <c r="AD120">
        <v>0</v>
      </c>
      <c r="AE120">
        <v>0</v>
      </c>
      <c r="AF120">
        <v>0</v>
      </c>
      <c r="AG120" t="s">
        <v>333</v>
      </c>
      <c r="AH120" t="s">
        <v>38</v>
      </c>
      <c r="AI120" t="s">
        <v>39</v>
      </c>
      <c r="AJ120" t="s">
        <v>38</v>
      </c>
      <c r="AK120">
        <v>1</v>
      </c>
      <c r="AL120">
        <v>0</v>
      </c>
      <c r="AM120">
        <v>1</v>
      </c>
      <c r="AN120">
        <v>0</v>
      </c>
      <c r="AO120">
        <v>0</v>
      </c>
      <c r="AP120">
        <v>1</v>
      </c>
      <c r="AQ120">
        <v>0</v>
      </c>
      <c r="AR120">
        <v>0</v>
      </c>
      <c r="AS120" t="s">
        <v>335</v>
      </c>
    </row>
    <row r="121" spans="1:45" x14ac:dyDescent="0.55000000000000004">
      <c r="A121" s="16" t="s">
        <v>46</v>
      </c>
      <c r="B121" s="16" t="s">
        <v>332</v>
      </c>
      <c r="C121" s="16" t="s">
        <v>66</v>
      </c>
      <c r="D121" s="16">
        <v>2016</v>
      </c>
      <c r="E121" s="16" t="s">
        <v>44</v>
      </c>
      <c r="F121" s="16" t="s">
        <v>2</v>
      </c>
      <c r="G121" s="36" t="s">
        <v>326</v>
      </c>
      <c r="H121" s="36"/>
      <c r="I121" s="36"/>
      <c r="J121" s="35" t="s">
        <v>43</v>
      </c>
      <c r="K121" s="36">
        <v>10</v>
      </c>
      <c r="L121" s="36">
        <v>0.94</v>
      </c>
      <c r="M121" s="36">
        <v>1.72</v>
      </c>
      <c r="O121">
        <v>1.34</v>
      </c>
      <c r="Y121" t="s">
        <v>334</v>
      </c>
      <c r="AA121" t="s">
        <v>83</v>
      </c>
      <c r="AB121" t="s">
        <v>65</v>
      </c>
      <c r="AC121">
        <v>0</v>
      </c>
      <c r="AD121">
        <v>0</v>
      </c>
      <c r="AE121">
        <v>0</v>
      </c>
      <c r="AF121">
        <v>0</v>
      </c>
      <c r="AG121" t="s">
        <v>333</v>
      </c>
      <c r="AH121" t="s">
        <v>38</v>
      </c>
      <c r="AI121" t="s">
        <v>39</v>
      </c>
      <c r="AJ121" t="s">
        <v>38</v>
      </c>
      <c r="AK121">
        <v>1</v>
      </c>
      <c r="AL121">
        <v>1</v>
      </c>
      <c r="AM121">
        <v>1</v>
      </c>
      <c r="AN121">
        <v>0</v>
      </c>
      <c r="AO121">
        <v>0</v>
      </c>
      <c r="AP121">
        <v>1</v>
      </c>
      <c r="AQ121">
        <v>0</v>
      </c>
      <c r="AR121">
        <v>0</v>
      </c>
      <c r="AS121" t="s">
        <v>329</v>
      </c>
    </row>
    <row r="122" spans="1:45" x14ac:dyDescent="0.55000000000000004">
      <c r="A122" s="16" t="s">
        <v>46</v>
      </c>
      <c r="B122" s="16" t="s">
        <v>332</v>
      </c>
      <c r="C122" s="16" t="s">
        <v>66</v>
      </c>
      <c r="D122" s="16">
        <v>2016</v>
      </c>
      <c r="E122" s="16" t="s">
        <v>44</v>
      </c>
      <c r="F122" s="16" t="s">
        <v>2</v>
      </c>
      <c r="G122" s="36" t="s">
        <v>326</v>
      </c>
      <c r="H122" s="36"/>
      <c r="I122" s="36"/>
      <c r="J122" s="35" t="s">
        <v>43</v>
      </c>
      <c r="K122" s="36">
        <v>10</v>
      </c>
      <c r="L122" s="36">
        <v>0.62</v>
      </c>
      <c r="M122" s="36">
        <v>11.03</v>
      </c>
      <c r="O122">
        <v>3</v>
      </c>
      <c r="Y122" t="s">
        <v>334</v>
      </c>
      <c r="AA122" t="s">
        <v>83</v>
      </c>
      <c r="AB122" t="s">
        <v>65</v>
      </c>
      <c r="AC122">
        <v>0</v>
      </c>
      <c r="AD122">
        <v>0</v>
      </c>
      <c r="AE122">
        <v>0</v>
      </c>
      <c r="AF122">
        <v>0</v>
      </c>
      <c r="AG122" t="s">
        <v>333</v>
      </c>
      <c r="AH122" t="s">
        <v>38</v>
      </c>
      <c r="AI122" t="s">
        <v>39</v>
      </c>
      <c r="AJ122" t="s">
        <v>38</v>
      </c>
      <c r="AK122">
        <v>1</v>
      </c>
      <c r="AL122">
        <v>1</v>
      </c>
      <c r="AM122">
        <v>1</v>
      </c>
      <c r="AN122">
        <v>0</v>
      </c>
      <c r="AO122">
        <v>0</v>
      </c>
      <c r="AP122">
        <v>1</v>
      </c>
      <c r="AQ122">
        <v>0</v>
      </c>
      <c r="AR122">
        <v>0</v>
      </c>
      <c r="AS122" t="s">
        <v>331</v>
      </c>
    </row>
    <row r="123" spans="1:45" x14ac:dyDescent="0.55000000000000004">
      <c r="A123" s="16" t="s">
        <v>46</v>
      </c>
      <c r="B123" s="16" t="s">
        <v>332</v>
      </c>
      <c r="C123" s="16" t="s">
        <v>66</v>
      </c>
      <c r="D123" s="16">
        <v>2016</v>
      </c>
      <c r="E123" s="16" t="s">
        <v>44</v>
      </c>
      <c r="F123" s="16" t="s">
        <v>2</v>
      </c>
      <c r="G123" s="36" t="s">
        <v>326</v>
      </c>
      <c r="H123" s="36"/>
      <c r="I123" s="36"/>
      <c r="J123" s="35" t="s">
        <v>43</v>
      </c>
      <c r="K123" s="36">
        <v>10</v>
      </c>
      <c r="L123" s="36">
        <v>4.21</v>
      </c>
      <c r="M123" s="36">
        <v>6.01</v>
      </c>
      <c r="O123">
        <v>4.99</v>
      </c>
      <c r="Y123" t="s">
        <v>334</v>
      </c>
      <c r="AA123" t="s">
        <v>83</v>
      </c>
      <c r="AB123" t="s">
        <v>65</v>
      </c>
      <c r="AC123">
        <v>0</v>
      </c>
      <c r="AD123">
        <v>0</v>
      </c>
      <c r="AE123">
        <v>0</v>
      </c>
      <c r="AF123">
        <v>0</v>
      </c>
      <c r="AG123" t="s">
        <v>333</v>
      </c>
      <c r="AH123" t="s">
        <v>38</v>
      </c>
      <c r="AI123" t="s">
        <v>39</v>
      </c>
      <c r="AJ123" t="s">
        <v>38</v>
      </c>
      <c r="AK123">
        <v>1</v>
      </c>
      <c r="AL123">
        <v>0</v>
      </c>
      <c r="AM123">
        <v>1</v>
      </c>
      <c r="AN123">
        <v>0</v>
      </c>
      <c r="AO123">
        <v>0</v>
      </c>
      <c r="AP123">
        <v>1</v>
      </c>
      <c r="AQ123">
        <v>0</v>
      </c>
      <c r="AR123">
        <v>0</v>
      </c>
      <c r="AS123" t="s">
        <v>335</v>
      </c>
    </row>
  </sheetData>
  <autoFilter ref="A1:AS123" xr:uid="{E8EB0F62-6D5F-41DD-B50F-C508D98E73A9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07B12-0582-4F2B-BD40-0C2DD68D6248}">
  <sheetPr>
    <tabColor theme="4" tint="0.79998168889431442"/>
  </sheetPr>
  <dimension ref="A5:O20"/>
  <sheetViews>
    <sheetView workbookViewId="0">
      <selection activeCell="A14" sqref="A14"/>
    </sheetView>
  </sheetViews>
  <sheetFormatPr defaultColWidth="9.1015625" defaultRowHeight="12.3" x14ac:dyDescent="0.4"/>
  <cols>
    <col min="1" max="16384" width="9.1015625" style="25"/>
  </cols>
  <sheetData>
    <row r="5" spans="1:15" ht="24.75" customHeight="1" x14ac:dyDescent="0.4"/>
    <row r="6" spans="1:15" x14ac:dyDescent="0.4">
      <c r="A6" s="27" t="s">
        <v>307</v>
      </c>
    </row>
    <row r="8" spans="1:15" ht="76.5" customHeight="1" x14ac:dyDescent="0.55000000000000004">
      <c r="A8" s="25" t="s">
        <v>306</v>
      </c>
      <c r="C8" s="40" t="s">
        <v>305</v>
      </c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</row>
    <row r="10" spans="1:15" ht="14.4" x14ac:dyDescent="0.55000000000000004">
      <c r="A10" s="25" t="s">
        <v>304</v>
      </c>
      <c r="C10" s="26" t="s">
        <v>303</v>
      </c>
    </row>
    <row r="12" spans="1:15" x14ac:dyDescent="0.4">
      <c r="A12" s="25" t="s">
        <v>302</v>
      </c>
    </row>
    <row r="15" spans="1:15" x14ac:dyDescent="0.4">
      <c r="A15" s="25" t="s">
        <v>301</v>
      </c>
    </row>
    <row r="16" spans="1:15" ht="14.4" x14ac:dyDescent="0.55000000000000004">
      <c r="A16" t="s">
        <v>299</v>
      </c>
      <c r="B16"/>
      <c r="C16"/>
      <c r="D16" s="24"/>
      <c r="E16" s="23"/>
      <c r="F16" s="23"/>
      <c r="G16" s="23"/>
    </row>
    <row r="19" spans="1:7" x14ac:dyDescent="0.4">
      <c r="A19" s="25" t="s">
        <v>300</v>
      </c>
    </row>
    <row r="20" spans="1:7" ht="14.4" x14ac:dyDescent="0.55000000000000004">
      <c r="A20" t="s">
        <v>299</v>
      </c>
      <c r="B20"/>
      <c r="C20"/>
      <c r="D20" s="24"/>
      <c r="E20" s="23"/>
      <c r="F20" s="23"/>
      <c r="G20" s="23"/>
    </row>
  </sheetData>
  <mergeCells count="1">
    <mergeCell ref="C8:O8"/>
  </mergeCells>
  <hyperlinks>
    <hyperlink ref="C10" r:id="rId1" display="http://onlinelibrary.wiley.com/journal/10.1002/(ISSN)1831-4732" xr:uid="{3DF44C13-2383-4DAF-9B5C-18F12D866854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B7112-457C-4683-8C29-BED3A8FFF665}">
  <sheetPr>
    <tabColor theme="4" tint="0.79998168889431442"/>
  </sheetPr>
  <dimension ref="A1:J193"/>
  <sheetViews>
    <sheetView topLeftCell="C1" zoomScale="80" zoomScaleNormal="80" workbookViewId="0">
      <selection activeCell="J1" sqref="J1"/>
    </sheetView>
  </sheetViews>
  <sheetFormatPr defaultRowHeight="14.4" x14ac:dyDescent="0.55000000000000004"/>
  <cols>
    <col min="1" max="1" width="9.7890625" customWidth="1"/>
    <col min="2" max="2" width="23.1015625" customWidth="1"/>
    <col min="3" max="3" width="19.20703125" customWidth="1"/>
    <col min="4" max="4" width="19.41796875" style="24" customWidth="1"/>
    <col min="5" max="5" width="35.1015625" style="23" customWidth="1"/>
    <col min="6" max="6" width="19.89453125" style="23" customWidth="1"/>
    <col min="7" max="7" width="29.41796875" style="23" customWidth="1"/>
    <col min="8" max="8" width="27.7890625" style="23" customWidth="1"/>
    <col min="9" max="9" width="26.41796875" customWidth="1"/>
    <col min="10" max="10" width="23.41796875" customWidth="1"/>
  </cols>
  <sheetData>
    <row r="1" spans="1:10" x14ac:dyDescent="0.55000000000000004">
      <c r="A1" s="32" t="s">
        <v>0</v>
      </c>
      <c r="B1" s="21" t="s">
        <v>234</v>
      </c>
      <c r="C1" s="33" t="s">
        <v>298</v>
      </c>
      <c r="D1" s="33" t="s">
        <v>217</v>
      </c>
      <c r="E1" s="33" t="s">
        <v>297</v>
      </c>
      <c r="F1" s="33" t="s">
        <v>296</v>
      </c>
      <c r="G1" s="34" t="s">
        <v>336</v>
      </c>
      <c r="H1" s="34" t="s">
        <v>337</v>
      </c>
      <c r="I1" s="34" t="s">
        <v>338</v>
      </c>
      <c r="J1" s="34" t="s">
        <v>339</v>
      </c>
    </row>
    <row r="2" spans="1:10" ht="16.5" customHeight="1" x14ac:dyDescent="0.55000000000000004">
      <c r="A2" s="28" t="s">
        <v>2</v>
      </c>
      <c r="B2" t="s">
        <v>243</v>
      </c>
      <c r="C2" s="28" t="s">
        <v>295</v>
      </c>
      <c r="D2" s="28" t="s">
        <v>290</v>
      </c>
      <c r="E2" s="28" t="s">
        <v>289</v>
      </c>
      <c r="F2" s="29">
        <v>859</v>
      </c>
      <c r="G2" s="30">
        <v>0.247782</v>
      </c>
      <c r="H2" s="30">
        <v>1.772151</v>
      </c>
      <c r="I2" s="30">
        <v>0.904138</v>
      </c>
      <c r="J2" s="30">
        <v>6.3676300000000001</v>
      </c>
    </row>
    <row r="3" spans="1:10" x14ac:dyDescent="0.55000000000000004">
      <c r="A3" s="28" t="s">
        <v>2</v>
      </c>
      <c r="B3" t="s">
        <v>243</v>
      </c>
      <c r="C3" s="28" t="s">
        <v>295</v>
      </c>
      <c r="D3" s="28" t="s">
        <v>83</v>
      </c>
      <c r="E3" s="28" t="s">
        <v>288</v>
      </c>
      <c r="F3" s="29">
        <v>159</v>
      </c>
      <c r="G3" s="30">
        <v>0.27179399999999998</v>
      </c>
      <c r="H3" s="30">
        <v>2.0293450000000002</v>
      </c>
      <c r="I3" s="30">
        <v>1.194307</v>
      </c>
      <c r="J3" s="30">
        <v>6.3553800000000003</v>
      </c>
    </row>
    <row r="4" spans="1:10" ht="15.75" customHeight="1" x14ac:dyDescent="0.55000000000000004">
      <c r="A4" s="28" t="s">
        <v>2</v>
      </c>
      <c r="B4" t="s">
        <v>243</v>
      </c>
      <c r="C4" s="28" t="s">
        <v>295</v>
      </c>
      <c r="D4" s="28" t="s">
        <v>262</v>
      </c>
      <c r="E4" s="28" t="s">
        <v>294</v>
      </c>
      <c r="F4" s="29">
        <v>826</v>
      </c>
      <c r="G4" s="30">
        <v>1.2323470000000001</v>
      </c>
      <c r="H4" s="30">
        <v>5.7144979999999999</v>
      </c>
      <c r="I4" s="30">
        <v>4.3432849999999998</v>
      </c>
      <c r="J4" s="30">
        <v>13.99512</v>
      </c>
    </row>
    <row r="5" spans="1:10" x14ac:dyDescent="0.55000000000000004">
      <c r="A5" s="28" t="s">
        <v>2</v>
      </c>
      <c r="B5" t="s">
        <v>243</v>
      </c>
      <c r="C5" s="28" t="s">
        <v>295</v>
      </c>
      <c r="D5" s="28" t="s">
        <v>95</v>
      </c>
      <c r="E5" s="28" t="s">
        <v>287</v>
      </c>
      <c r="F5" s="29">
        <v>500</v>
      </c>
      <c r="G5" s="30">
        <v>0.357821</v>
      </c>
      <c r="H5" s="30">
        <v>2.08528</v>
      </c>
      <c r="I5" s="30">
        <v>1.1494139999999999</v>
      </c>
      <c r="J5" s="30">
        <v>5.1538430000000002</v>
      </c>
    </row>
    <row r="6" spans="1:10" x14ac:dyDescent="0.55000000000000004">
      <c r="A6" s="28" t="s">
        <v>2</v>
      </c>
      <c r="B6" t="s">
        <v>243</v>
      </c>
      <c r="C6" s="28" t="s">
        <v>295</v>
      </c>
      <c r="D6" s="28" t="s">
        <v>165</v>
      </c>
      <c r="E6" s="28" t="s">
        <v>293</v>
      </c>
      <c r="F6" s="29">
        <v>1369</v>
      </c>
      <c r="G6" s="30">
        <v>0.41816300000000001</v>
      </c>
      <c r="H6" s="30">
        <v>2.4235289999999998</v>
      </c>
      <c r="I6" s="30">
        <v>1.6854830000000001</v>
      </c>
      <c r="J6" s="30">
        <v>7.9096840000000004</v>
      </c>
    </row>
    <row r="7" spans="1:10" x14ac:dyDescent="0.55000000000000004">
      <c r="A7" s="28" t="s">
        <v>2</v>
      </c>
      <c r="B7" t="s">
        <v>243</v>
      </c>
      <c r="C7" s="28" t="s">
        <v>295</v>
      </c>
      <c r="D7" s="28" t="s">
        <v>101</v>
      </c>
      <c r="E7" s="28" t="s">
        <v>254</v>
      </c>
      <c r="F7" s="29">
        <v>16</v>
      </c>
      <c r="G7" s="30">
        <v>0.42025099999999999</v>
      </c>
      <c r="H7" s="30">
        <v>3.440528</v>
      </c>
      <c r="I7" s="30"/>
      <c r="J7" s="30"/>
    </row>
    <row r="8" spans="1:10" x14ac:dyDescent="0.55000000000000004">
      <c r="A8" s="28" t="s">
        <v>2</v>
      </c>
      <c r="B8" t="s">
        <v>243</v>
      </c>
      <c r="C8" s="28" t="s">
        <v>292</v>
      </c>
      <c r="D8" s="28" t="s">
        <v>265</v>
      </c>
      <c r="E8" s="28" t="s">
        <v>291</v>
      </c>
      <c r="F8" s="29">
        <v>36</v>
      </c>
      <c r="G8" s="30">
        <v>0.59295299999999995</v>
      </c>
      <c r="H8" s="30">
        <v>3.4783949999999999</v>
      </c>
      <c r="I8" s="30"/>
      <c r="J8" s="30"/>
    </row>
    <row r="9" spans="1:10" x14ac:dyDescent="0.55000000000000004">
      <c r="A9" s="28" t="s">
        <v>2</v>
      </c>
      <c r="B9" t="s">
        <v>243</v>
      </c>
      <c r="C9" s="28" t="s">
        <v>292</v>
      </c>
      <c r="D9" s="28" t="s">
        <v>290</v>
      </c>
      <c r="E9" s="28" t="s">
        <v>289</v>
      </c>
      <c r="F9" s="29">
        <v>428</v>
      </c>
      <c r="G9" s="30">
        <v>1.0942510000000001</v>
      </c>
      <c r="H9" s="30">
        <v>4.2483620000000002</v>
      </c>
      <c r="I9" s="30">
        <v>3.161483</v>
      </c>
      <c r="J9" s="30">
        <v>10.206670000000001</v>
      </c>
    </row>
    <row r="10" spans="1:10" x14ac:dyDescent="0.55000000000000004">
      <c r="A10" s="28" t="s">
        <v>2</v>
      </c>
      <c r="B10" t="s">
        <v>243</v>
      </c>
      <c r="C10" s="28" t="s">
        <v>292</v>
      </c>
      <c r="D10" s="28" t="s">
        <v>83</v>
      </c>
      <c r="E10" s="28" t="s">
        <v>288</v>
      </c>
      <c r="F10" s="29">
        <v>348</v>
      </c>
      <c r="G10" s="30">
        <v>0.773895</v>
      </c>
      <c r="H10" s="30">
        <v>5.5351030000000003</v>
      </c>
      <c r="I10" s="30">
        <v>2.0892360000000001</v>
      </c>
      <c r="J10" s="30">
        <v>11.42037</v>
      </c>
    </row>
    <row r="11" spans="1:10" x14ac:dyDescent="0.55000000000000004">
      <c r="A11" s="28" t="s">
        <v>2</v>
      </c>
      <c r="B11" t="s">
        <v>243</v>
      </c>
      <c r="C11" s="28" t="s">
        <v>292</v>
      </c>
      <c r="D11" s="28" t="s">
        <v>262</v>
      </c>
      <c r="E11" s="28" t="s">
        <v>294</v>
      </c>
      <c r="F11" s="29">
        <v>917</v>
      </c>
      <c r="G11" s="30">
        <v>1.337299</v>
      </c>
      <c r="H11" s="30">
        <v>8.6899259999999998</v>
      </c>
      <c r="I11" s="30">
        <v>4.0989639999999996</v>
      </c>
      <c r="J11" s="30">
        <v>14.551489999999999</v>
      </c>
    </row>
    <row r="12" spans="1:10" x14ac:dyDescent="0.55000000000000004">
      <c r="A12" s="28" t="s">
        <v>2</v>
      </c>
      <c r="B12" t="s">
        <v>243</v>
      </c>
      <c r="C12" s="28" t="s">
        <v>292</v>
      </c>
      <c r="D12" s="28" t="s">
        <v>67</v>
      </c>
      <c r="E12" s="28" t="s">
        <v>278</v>
      </c>
      <c r="F12" s="29">
        <v>17</v>
      </c>
      <c r="G12" s="30">
        <v>2.0952299999999999</v>
      </c>
      <c r="H12" s="30">
        <v>12.040380000000001</v>
      </c>
      <c r="I12" s="30"/>
      <c r="J12" s="30"/>
    </row>
    <row r="13" spans="1:10" x14ac:dyDescent="0.55000000000000004">
      <c r="A13" s="28" t="s">
        <v>2</v>
      </c>
      <c r="B13" t="s">
        <v>243</v>
      </c>
      <c r="C13" s="28" t="s">
        <v>292</v>
      </c>
      <c r="D13" s="28" t="s">
        <v>95</v>
      </c>
      <c r="E13" s="28" t="s">
        <v>287</v>
      </c>
      <c r="F13" s="29">
        <v>500</v>
      </c>
      <c r="G13" s="30">
        <v>0.73386399999999996</v>
      </c>
      <c r="H13" s="30">
        <v>7.5273120000000002</v>
      </c>
      <c r="I13" s="30">
        <v>2.4594610000000001</v>
      </c>
      <c r="J13" s="30">
        <v>17.46012</v>
      </c>
    </row>
    <row r="14" spans="1:10" ht="15" customHeight="1" x14ac:dyDescent="0.55000000000000004">
      <c r="A14" s="28" t="s">
        <v>2</v>
      </c>
      <c r="B14" t="s">
        <v>243</v>
      </c>
      <c r="C14" s="28" t="s">
        <v>292</v>
      </c>
      <c r="D14" s="28" t="s">
        <v>165</v>
      </c>
      <c r="E14" s="28" t="s">
        <v>259</v>
      </c>
      <c r="F14" s="29">
        <v>185</v>
      </c>
      <c r="G14" s="30">
        <v>0.556118</v>
      </c>
      <c r="H14" s="30">
        <v>7.5122910000000003</v>
      </c>
      <c r="I14" s="30">
        <v>1.992445</v>
      </c>
      <c r="J14" s="30">
        <v>13.98657</v>
      </c>
    </row>
    <row r="15" spans="1:10" x14ac:dyDescent="0.55000000000000004">
      <c r="A15" s="28" t="s">
        <v>2</v>
      </c>
      <c r="B15" t="s">
        <v>243</v>
      </c>
      <c r="C15" s="28" t="s">
        <v>292</v>
      </c>
      <c r="D15" s="28" t="s">
        <v>165</v>
      </c>
      <c r="E15" s="28" t="s">
        <v>293</v>
      </c>
      <c r="F15" s="29">
        <v>1314</v>
      </c>
      <c r="G15" s="30">
        <v>0.62263500000000005</v>
      </c>
      <c r="H15" s="30">
        <v>7.7920730000000002</v>
      </c>
      <c r="I15" s="30">
        <v>2.0886640000000001</v>
      </c>
      <c r="J15" s="30">
        <v>15.95776</v>
      </c>
    </row>
    <row r="16" spans="1:10" x14ac:dyDescent="0.55000000000000004">
      <c r="A16" s="28" t="s">
        <v>2</v>
      </c>
      <c r="B16" t="s">
        <v>243</v>
      </c>
      <c r="C16" s="28" t="s">
        <v>292</v>
      </c>
      <c r="D16" s="28" t="s">
        <v>101</v>
      </c>
      <c r="E16" s="28" t="s">
        <v>254</v>
      </c>
      <c r="F16" s="29">
        <v>36</v>
      </c>
      <c r="G16" s="30">
        <v>2.3567900000000002</v>
      </c>
      <c r="H16" s="30">
        <v>9.5412289999999995</v>
      </c>
      <c r="I16" s="30"/>
      <c r="J16" s="30"/>
    </row>
    <row r="17" spans="1:10" x14ac:dyDescent="0.55000000000000004">
      <c r="A17" s="28" t="s">
        <v>2</v>
      </c>
      <c r="B17" t="s">
        <v>243</v>
      </c>
      <c r="C17" s="28" t="s">
        <v>292</v>
      </c>
      <c r="D17" s="28" t="s">
        <v>49</v>
      </c>
      <c r="E17" s="28" t="s">
        <v>285</v>
      </c>
      <c r="F17" s="29">
        <v>322</v>
      </c>
      <c r="G17" s="30">
        <v>0.44688899999999998</v>
      </c>
      <c r="H17" s="30">
        <v>5.2879750000000003</v>
      </c>
      <c r="I17" s="30">
        <v>1.2562139999999999</v>
      </c>
      <c r="J17" s="30">
        <v>11.18669</v>
      </c>
    </row>
    <row r="18" spans="1:10" x14ac:dyDescent="0.55000000000000004">
      <c r="A18" s="28" t="s">
        <v>2</v>
      </c>
      <c r="B18" t="s">
        <v>243</v>
      </c>
      <c r="C18" s="28" t="s">
        <v>284</v>
      </c>
      <c r="D18" s="28" t="s">
        <v>267</v>
      </c>
      <c r="E18" s="28" t="s">
        <v>283</v>
      </c>
      <c r="F18" s="29">
        <v>128</v>
      </c>
      <c r="G18" s="30">
        <v>0.64902300000000002</v>
      </c>
      <c r="H18" s="30">
        <v>3.4253490000000002</v>
      </c>
      <c r="I18" s="30">
        <v>2.4215819999999999</v>
      </c>
      <c r="J18" s="30">
        <v>8.0531360000000003</v>
      </c>
    </row>
    <row r="19" spans="1:10" x14ac:dyDescent="0.55000000000000004">
      <c r="A19" s="28" t="s">
        <v>2</v>
      </c>
      <c r="B19" t="s">
        <v>243</v>
      </c>
      <c r="C19" s="28" t="s">
        <v>284</v>
      </c>
      <c r="D19" s="28" t="s">
        <v>265</v>
      </c>
      <c r="E19" s="28" t="s">
        <v>291</v>
      </c>
      <c r="F19" s="29">
        <v>625</v>
      </c>
      <c r="G19" s="30">
        <v>0.64315299999999997</v>
      </c>
      <c r="H19" s="30">
        <v>3.03417</v>
      </c>
      <c r="I19" s="30">
        <v>2.2110439999999998</v>
      </c>
      <c r="J19" s="30">
        <v>7.5264519999999999</v>
      </c>
    </row>
    <row r="20" spans="1:10" x14ac:dyDescent="0.55000000000000004">
      <c r="A20" s="28" t="s">
        <v>2</v>
      </c>
      <c r="B20" t="s">
        <v>243</v>
      </c>
      <c r="C20" s="28" t="s">
        <v>284</v>
      </c>
      <c r="D20" s="28" t="s">
        <v>290</v>
      </c>
      <c r="E20" s="28" t="s">
        <v>289</v>
      </c>
      <c r="F20" s="29">
        <v>433</v>
      </c>
      <c r="G20" s="30">
        <v>1.461525</v>
      </c>
      <c r="H20" s="30">
        <v>4.0738909999999997</v>
      </c>
      <c r="I20" s="30">
        <v>4.5565980000000001</v>
      </c>
      <c r="J20" s="30">
        <v>9.2212270000000007</v>
      </c>
    </row>
    <row r="21" spans="1:10" x14ac:dyDescent="0.55000000000000004">
      <c r="A21" s="28" t="s">
        <v>2</v>
      </c>
      <c r="B21" t="s">
        <v>243</v>
      </c>
      <c r="C21" s="28" t="s">
        <v>284</v>
      </c>
      <c r="D21" s="28" t="s">
        <v>138</v>
      </c>
      <c r="E21" s="28" t="s">
        <v>274</v>
      </c>
      <c r="F21" s="29">
        <v>389</v>
      </c>
      <c r="G21" s="30">
        <v>1.273612</v>
      </c>
      <c r="H21" s="30">
        <v>4.9257460000000002</v>
      </c>
      <c r="I21" s="30">
        <v>3.9505089999999998</v>
      </c>
      <c r="J21" s="30">
        <v>10.34493</v>
      </c>
    </row>
    <row r="22" spans="1:10" x14ac:dyDescent="0.55000000000000004">
      <c r="A22" s="28" t="s">
        <v>2</v>
      </c>
      <c r="B22" t="s">
        <v>243</v>
      </c>
      <c r="C22" s="28" t="s">
        <v>284</v>
      </c>
      <c r="D22" s="28" t="s">
        <v>83</v>
      </c>
      <c r="E22" s="28" t="s">
        <v>288</v>
      </c>
      <c r="F22" s="29">
        <v>293</v>
      </c>
      <c r="G22" s="30">
        <v>0.62431700000000001</v>
      </c>
      <c r="H22" s="30">
        <v>4.5957400000000002</v>
      </c>
      <c r="I22" s="30">
        <v>1.5692950000000001</v>
      </c>
      <c r="J22" s="30">
        <v>8.684545</v>
      </c>
    </row>
    <row r="23" spans="1:10" x14ac:dyDescent="0.55000000000000004">
      <c r="A23" s="28" t="s">
        <v>2</v>
      </c>
      <c r="B23" t="s">
        <v>243</v>
      </c>
      <c r="C23" s="28" t="s">
        <v>284</v>
      </c>
      <c r="D23" s="28" t="s">
        <v>83</v>
      </c>
      <c r="E23" s="28" t="s">
        <v>280</v>
      </c>
      <c r="F23" s="29">
        <v>835</v>
      </c>
      <c r="G23" s="30">
        <v>0.70457800000000004</v>
      </c>
      <c r="H23" s="30">
        <v>3.9883060000000001</v>
      </c>
      <c r="I23" s="30">
        <v>1.8286100000000001</v>
      </c>
      <c r="J23" s="30">
        <v>7.9407870000000003</v>
      </c>
    </row>
    <row r="24" spans="1:10" x14ac:dyDescent="0.55000000000000004">
      <c r="A24" s="28" t="s">
        <v>2</v>
      </c>
      <c r="B24" t="s">
        <v>243</v>
      </c>
      <c r="C24" s="28" t="s">
        <v>284</v>
      </c>
      <c r="D24" s="28" t="s">
        <v>262</v>
      </c>
      <c r="E24" s="28" t="s">
        <v>261</v>
      </c>
      <c r="F24" s="29">
        <v>298</v>
      </c>
      <c r="G24" s="30">
        <v>1.0713520000000001</v>
      </c>
      <c r="H24" s="30">
        <v>6.2451109999999996</v>
      </c>
      <c r="I24" s="30">
        <v>3.5325760000000002</v>
      </c>
      <c r="J24" s="30">
        <v>12.10397</v>
      </c>
    </row>
    <row r="25" spans="1:10" x14ac:dyDescent="0.55000000000000004">
      <c r="A25" s="28" t="s">
        <v>2</v>
      </c>
      <c r="B25" t="s">
        <v>243</v>
      </c>
      <c r="C25" s="28" t="s">
        <v>284</v>
      </c>
      <c r="D25" s="28" t="s">
        <v>67</v>
      </c>
      <c r="E25" s="28" t="s">
        <v>278</v>
      </c>
      <c r="F25" s="29">
        <v>156</v>
      </c>
      <c r="G25" s="30">
        <v>2.008915</v>
      </c>
      <c r="H25" s="30">
        <v>7.8489769999999996</v>
      </c>
      <c r="I25" s="30">
        <v>7.9133370000000003</v>
      </c>
      <c r="J25" s="30">
        <v>16.11647</v>
      </c>
    </row>
    <row r="26" spans="1:10" x14ac:dyDescent="0.55000000000000004">
      <c r="A26" s="28" t="s">
        <v>2</v>
      </c>
      <c r="B26" t="s">
        <v>243</v>
      </c>
      <c r="C26" s="28" t="s">
        <v>284</v>
      </c>
      <c r="D26" s="28" t="s">
        <v>67</v>
      </c>
      <c r="E26" s="28" t="s">
        <v>279</v>
      </c>
      <c r="F26" s="29">
        <v>399</v>
      </c>
      <c r="G26" s="30">
        <v>1.952412</v>
      </c>
      <c r="H26" s="30">
        <v>6.1003949999999998</v>
      </c>
      <c r="I26" s="30">
        <v>8.2373899999999995</v>
      </c>
      <c r="J26" s="30">
        <v>13.066979999999999</v>
      </c>
    </row>
    <row r="27" spans="1:10" x14ac:dyDescent="0.55000000000000004">
      <c r="A27" s="28" t="s">
        <v>2</v>
      </c>
      <c r="B27" t="s">
        <v>243</v>
      </c>
      <c r="C27" s="28" t="s">
        <v>284</v>
      </c>
      <c r="D27" s="28" t="s">
        <v>95</v>
      </c>
      <c r="E27" s="28" t="s">
        <v>287</v>
      </c>
      <c r="F27" s="29">
        <v>750</v>
      </c>
      <c r="G27" s="30">
        <v>0.87252300000000005</v>
      </c>
      <c r="H27" s="30">
        <v>7.8252379999999997</v>
      </c>
      <c r="I27" s="30">
        <v>2.4310290000000001</v>
      </c>
      <c r="J27" s="30">
        <v>13.319800000000001</v>
      </c>
    </row>
    <row r="28" spans="1:10" x14ac:dyDescent="0.55000000000000004">
      <c r="A28" s="28" t="s">
        <v>2</v>
      </c>
      <c r="B28" t="s">
        <v>243</v>
      </c>
      <c r="C28" s="28" t="s">
        <v>284</v>
      </c>
      <c r="D28" s="28" t="s">
        <v>72</v>
      </c>
      <c r="E28" s="28" t="s">
        <v>260</v>
      </c>
      <c r="F28" s="29">
        <v>482</v>
      </c>
      <c r="G28" s="30">
        <v>0.87070800000000004</v>
      </c>
      <c r="H28" s="30">
        <v>4.2293710000000004</v>
      </c>
      <c r="I28" s="30">
        <v>2.2574920000000001</v>
      </c>
      <c r="J28" s="30">
        <v>9.2408780000000004</v>
      </c>
    </row>
    <row r="29" spans="1:10" x14ac:dyDescent="0.55000000000000004">
      <c r="A29" s="28" t="s">
        <v>2</v>
      </c>
      <c r="B29" t="s">
        <v>243</v>
      </c>
      <c r="C29" s="28" t="s">
        <v>284</v>
      </c>
      <c r="D29" s="28" t="s">
        <v>165</v>
      </c>
      <c r="E29" s="28" t="s">
        <v>259</v>
      </c>
      <c r="F29" s="29">
        <v>651</v>
      </c>
      <c r="G29" s="30">
        <v>0.55012099999999997</v>
      </c>
      <c r="H29" s="30">
        <v>4.8435569999999997</v>
      </c>
      <c r="I29" s="30">
        <v>1.9597100000000001</v>
      </c>
      <c r="J29" s="30">
        <v>9.6303999999999998</v>
      </c>
    </row>
    <row r="30" spans="1:10" x14ac:dyDescent="0.55000000000000004">
      <c r="A30" s="28" t="s">
        <v>2</v>
      </c>
      <c r="B30" t="s">
        <v>243</v>
      </c>
      <c r="C30" s="28" t="s">
        <v>284</v>
      </c>
      <c r="D30" s="28" t="s">
        <v>52</v>
      </c>
      <c r="E30" s="28" t="s">
        <v>286</v>
      </c>
      <c r="F30" s="29">
        <v>838</v>
      </c>
      <c r="G30" s="30">
        <v>0.82223000000000002</v>
      </c>
      <c r="H30" s="30">
        <v>3.26641</v>
      </c>
      <c r="I30" s="30">
        <v>2.9300079999999999</v>
      </c>
      <c r="J30" s="30">
        <v>8.5617979999999996</v>
      </c>
    </row>
    <row r="31" spans="1:10" x14ac:dyDescent="0.55000000000000004">
      <c r="A31" s="28" t="s">
        <v>2</v>
      </c>
      <c r="B31" t="s">
        <v>243</v>
      </c>
      <c r="C31" s="28" t="s">
        <v>284</v>
      </c>
      <c r="D31" s="28" t="s">
        <v>101</v>
      </c>
      <c r="E31" s="28" t="s">
        <v>254</v>
      </c>
      <c r="F31" s="29">
        <v>193</v>
      </c>
      <c r="G31" s="30">
        <v>2.9811990000000002</v>
      </c>
      <c r="H31" s="30">
        <v>6.6744060000000003</v>
      </c>
      <c r="I31" s="30">
        <v>23.67098</v>
      </c>
      <c r="J31" s="30">
        <v>26.8888</v>
      </c>
    </row>
    <row r="32" spans="1:10" x14ac:dyDescent="0.55000000000000004">
      <c r="A32" s="28" t="s">
        <v>2</v>
      </c>
      <c r="B32" t="s">
        <v>243</v>
      </c>
      <c r="C32" s="28" t="s">
        <v>284</v>
      </c>
      <c r="D32" s="28" t="s">
        <v>247</v>
      </c>
      <c r="E32" s="28" t="s">
        <v>271</v>
      </c>
      <c r="F32" s="29">
        <v>187</v>
      </c>
      <c r="G32" s="30">
        <v>0.83121999999999996</v>
      </c>
      <c r="H32" s="30">
        <v>2.5134029999999998</v>
      </c>
      <c r="I32" s="30">
        <v>2.0358450000000001</v>
      </c>
      <c r="J32" s="30">
        <v>6.3210230000000003</v>
      </c>
    </row>
    <row r="33" spans="1:10" x14ac:dyDescent="0.55000000000000004">
      <c r="A33" s="28" t="s">
        <v>2</v>
      </c>
      <c r="B33" t="s">
        <v>243</v>
      </c>
      <c r="C33" s="28" t="s">
        <v>284</v>
      </c>
      <c r="D33" s="28" t="s">
        <v>49</v>
      </c>
      <c r="E33" s="28" t="s">
        <v>268</v>
      </c>
      <c r="F33" s="29">
        <v>447</v>
      </c>
      <c r="G33" s="30">
        <v>0.52402800000000005</v>
      </c>
      <c r="H33" s="30">
        <v>3.96773</v>
      </c>
      <c r="I33" s="30">
        <v>1.856122</v>
      </c>
      <c r="J33" s="30">
        <v>9.9413800000000005</v>
      </c>
    </row>
    <row r="34" spans="1:10" x14ac:dyDescent="0.55000000000000004">
      <c r="A34" s="28" t="s">
        <v>2</v>
      </c>
      <c r="B34" t="s">
        <v>243</v>
      </c>
      <c r="C34" s="28" t="s">
        <v>284</v>
      </c>
      <c r="D34" s="28" t="s">
        <v>49</v>
      </c>
      <c r="E34" s="28" t="s">
        <v>285</v>
      </c>
      <c r="F34" s="29">
        <v>957</v>
      </c>
      <c r="G34" s="30">
        <v>0.441249</v>
      </c>
      <c r="H34" s="30">
        <v>3.9256739999999999</v>
      </c>
      <c r="I34" s="30">
        <v>1.1212219999999999</v>
      </c>
      <c r="J34" s="30">
        <v>8.8986599999999996</v>
      </c>
    </row>
    <row r="35" spans="1:10" x14ac:dyDescent="0.55000000000000004">
      <c r="A35" s="28" t="s">
        <v>2</v>
      </c>
      <c r="B35" t="s">
        <v>243</v>
      </c>
      <c r="C35" s="28" t="s">
        <v>284</v>
      </c>
      <c r="D35" s="28" t="s">
        <v>143</v>
      </c>
      <c r="E35" s="28" t="s">
        <v>275</v>
      </c>
      <c r="F35" s="29">
        <v>1473</v>
      </c>
      <c r="G35" s="30">
        <v>0.82922799999999997</v>
      </c>
      <c r="H35" s="30">
        <v>5.0152640000000002</v>
      </c>
      <c r="I35" s="30">
        <v>3.2611949999999998</v>
      </c>
      <c r="J35" s="30">
        <v>9.9749809999999997</v>
      </c>
    </row>
    <row r="36" spans="1:10" x14ac:dyDescent="0.55000000000000004">
      <c r="A36" s="28" t="s">
        <v>2</v>
      </c>
      <c r="B36" t="s">
        <v>243</v>
      </c>
      <c r="C36" s="28" t="s">
        <v>276</v>
      </c>
      <c r="D36" s="28" t="s">
        <v>267</v>
      </c>
      <c r="E36" s="28" t="s">
        <v>283</v>
      </c>
      <c r="F36" s="29">
        <v>237</v>
      </c>
      <c r="G36" s="30">
        <v>0.53457100000000002</v>
      </c>
      <c r="H36" s="30">
        <v>1.7849930000000001</v>
      </c>
      <c r="I36" s="30">
        <v>1.735552</v>
      </c>
      <c r="J36" s="30">
        <v>4.2497860000000003</v>
      </c>
    </row>
    <row r="37" spans="1:10" x14ac:dyDescent="0.55000000000000004">
      <c r="A37" s="28" t="s">
        <v>2</v>
      </c>
      <c r="B37" t="s">
        <v>243</v>
      </c>
      <c r="C37" s="28" t="s">
        <v>276</v>
      </c>
      <c r="D37" s="28" t="s">
        <v>265</v>
      </c>
      <c r="E37" s="28" t="s">
        <v>264</v>
      </c>
      <c r="F37" s="29">
        <v>576</v>
      </c>
      <c r="G37" s="30">
        <v>0.303786</v>
      </c>
      <c r="H37" s="30">
        <v>1.409016</v>
      </c>
      <c r="I37" s="30">
        <v>1.0757540000000001</v>
      </c>
      <c r="J37" s="30">
        <v>3.532572</v>
      </c>
    </row>
    <row r="38" spans="1:10" x14ac:dyDescent="0.55000000000000004">
      <c r="A38" s="28" t="s">
        <v>2</v>
      </c>
      <c r="B38" t="s">
        <v>243</v>
      </c>
      <c r="C38" s="28" t="s">
        <v>276</v>
      </c>
      <c r="D38" s="28" t="s">
        <v>282</v>
      </c>
      <c r="E38" s="28" t="s">
        <v>281</v>
      </c>
      <c r="F38" s="29">
        <v>303</v>
      </c>
      <c r="G38" s="30">
        <v>0.34940700000000002</v>
      </c>
      <c r="H38" s="30">
        <v>2.4378799999999998</v>
      </c>
      <c r="I38" s="30">
        <v>1.336489</v>
      </c>
      <c r="J38" s="30">
        <v>5.1906590000000001</v>
      </c>
    </row>
    <row r="39" spans="1:10" x14ac:dyDescent="0.55000000000000004">
      <c r="A39" s="28" t="s">
        <v>2</v>
      </c>
      <c r="B39" t="s">
        <v>243</v>
      </c>
      <c r="C39" s="28" t="s">
        <v>276</v>
      </c>
      <c r="D39" s="28" t="s">
        <v>138</v>
      </c>
      <c r="E39" s="28" t="s">
        <v>274</v>
      </c>
      <c r="F39" s="29">
        <v>298</v>
      </c>
      <c r="G39" s="30">
        <v>0.78855799999999998</v>
      </c>
      <c r="H39" s="30">
        <v>3.0389810000000002</v>
      </c>
      <c r="I39" s="30">
        <v>2.778076</v>
      </c>
      <c r="J39" s="30">
        <v>7.355315</v>
      </c>
    </row>
    <row r="40" spans="1:10" x14ac:dyDescent="0.55000000000000004">
      <c r="A40" s="28" t="s">
        <v>2</v>
      </c>
      <c r="B40" t="s">
        <v>243</v>
      </c>
      <c r="C40" s="28" t="s">
        <v>276</v>
      </c>
      <c r="D40" s="28" t="s">
        <v>83</v>
      </c>
      <c r="E40" s="28" t="s">
        <v>280</v>
      </c>
      <c r="F40" s="29">
        <v>393</v>
      </c>
      <c r="G40" s="30">
        <v>0.64436800000000005</v>
      </c>
      <c r="H40" s="30">
        <v>3.0084680000000001</v>
      </c>
      <c r="I40" s="30">
        <v>1.2042120000000001</v>
      </c>
      <c r="J40" s="30">
        <v>5.5986770000000003</v>
      </c>
    </row>
    <row r="41" spans="1:10" x14ac:dyDescent="0.55000000000000004">
      <c r="A41" s="28" t="s">
        <v>2</v>
      </c>
      <c r="B41" t="s">
        <v>243</v>
      </c>
      <c r="C41" s="28" t="s">
        <v>276</v>
      </c>
      <c r="D41" s="28" t="s">
        <v>83</v>
      </c>
      <c r="E41" s="28" t="s">
        <v>263</v>
      </c>
      <c r="F41" s="29">
        <v>1011</v>
      </c>
      <c r="G41" s="30">
        <v>0.181086</v>
      </c>
      <c r="H41" s="30">
        <v>1.269334</v>
      </c>
      <c r="I41" s="30">
        <v>0.49547000000000002</v>
      </c>
      <c r="J41" s="30">
        <v>3.1440730000000001</v>
      </c>
    </row>
    <row r="42" spans="1:10" x14ac:dyDescent="0.55000000000000004">
      <c r="A42" s="28" t="s">
        <v>2</v>
      </c>
      <c r="B42" t="s">
        <v>243</v>
      </c>
      <c r="C42" s="28" t="s">
        <v>276</v>
      </c>
      <c r="D42" s="28" t="s">
        <v>262</v>
      </c>
      <c r="E42" s="28" t="s">
        <v>261</v>
      </c>
      <c r="F42" s="29">
        <v>377</v>
      </c>
      <c r="G42" s="30">
        <v>0.48624400000000001</v>
      </c>
      <c r="H42" s="30">
        <v>2.7914590000000001</v>
      </c>
      <c r="I42" s="30">
        <v>1.5963970000000001</v>
      </c>
      <c r="J42" s="30">
        <v>5.6325159999999999</v>
      </c>
    </row>
    <row r="43" spans="1:10" x14ac:dyDescent="0.55000000000000004">
      <c r="A43" s="28" t="s">
        <v>2</v>
      </c>
      <c r="B43" t="s">
        <v>243</v>
      </c>
      <c r="C43" s="28" t="s">
        <v>276</v>
      </c>
      <c r="D43" s="28" t="s">
        <v>67</v>
      </c>
      <c r="E43" s="28" t="s">
        <v>273</v>
      </c>
      <c r="F43" s="29">
        <v>86</v>
      </c>
      <c r="G43" s="30">
        <v>1.144517</v>
      </c>
      <c r="H43" s="30">
        <v>3.162817</v>
      </c>
      <c r="I43" s="30">
        <v>3.6696939999999998</v>
      </c>
      <c r="J43" s="30">
        <v>7.3757859999999997</v>
      </c>
    </row>
    <row r="44" spans="1:10" x14ac:dyDescent="0.55000000000000004">
      <c r="A44" s="28" t="s">
        <v>2</v>
      </c>
      <c r="B44" t="s">
        <v>243</v>
      </c>
      <c r="C44" s="28" t="s">
        <v>276</v>
      </c>
      <c r="D44" s="28" t="s">
        <v>67</v>
      </c>
      <c r="E44" s="28" t="s">
        <v>279</v>
      </c>
      <c r="F44" s="29">
        <v>651</v>
      </c>
      <c r="G44" s="30">
        <v>1.4354499999999999</v>
      </c>
      <c r="H44" s="30">
        <v>3.6862979999999999</v>
      </c>
      <c r="I44" s="30">
        <v>7.9243230000000002</v>
      </c>
      <c r="J44" s="30">
        <v>9.9266030000000001</v>
      </c>
    </row>
    <row r="45" spans="1:10" x14ac:dyDescent="0.55000000000000004">
      <c r="A45" s="28" t="s">
        <v>2</v>
      </c>
      <c r="B45" t="s">
        <v>243</v>
      </c>
      <c r="C45" s="28" t="s">
        <v>276</v>
      </c>
      <c r="D45" s="28" t="s">
        <v>67</v>
      </c>
      <c r="E45" s="28" t="s">
        <v>278</v>
      </c>
      <c r="F45" s="29">
        <v>209</v>
      </c>
      <c r="G45" s="30">
        <v>1.541361</v>
      </c>
      <c r="H45" s="30">
        <v>4.708596</v>
      </c>
      <c r="I45" s="30">
        <v>6.9069719999999997</v>
      </c>
      <c r="J45" s="30">
        <v>11.772779999999999</v>
      </c>
    </row>
    <row r="46" spans="1:10" x14ac:dyDescent="0.55000000000000004">
      <c r="A46" s="28" t="s">
        <v>2</v>
      </c>
      <c r="B46" t="s">
        <v>243</v>
      </c>
      <c r="C46" s="28" t="s">
        <v>276</v>
      </c>
      <c r="D46" s="28" t="s">
        <v>95</v>
      </c>
      <c r="E46" s="28" t="s">
        <v>277</v>
      </c>
      <c r="F46" s="29">
        <v>306</v>
      </c>
      <c r="G46" s="30">
        <v>0.393235</v>
      </c>
      <c r="H46" s="30">
        <v>3.1228769999999999</v>
      </c>
      <c r="I46" s="30">
        <v>0.98535099999999998</v>
      </c>
      <c r="J46" s="30">
        <v>6.0249610000000002</v>
      </c>
    </row>
    <row r="47" spans="1:10" x14ac:dyDescent="0.55000000000000004">
      <c r="A47" s="28" t="s">
        <v>2</v>
      </c>
      <c r="B47" t="s">
        <v>243</v>
      </c>
      <c r="C47" s="28" t="s">
        <v>276</v>
      </c>
      <c r="D47" s="28" t="s">
        <v>72</v>
      </c>
      <c r="E47" s="28" t="s">
        <v>260</v>
      </c>
      <c r="F47" s="29">
        <v>973</v>
      </c>
      <c r="G47" s="30">
        <v>0.44770700000000002</v>
      </c>
      <c r="H47" s="30">
        <v>2.0359699999999998</v>
      </c>
      <c r="I47" s="30">
        <v>1.28762</v>
      </c>
      <c r="J47" s="30">
        <v>4.3494469999999996</v>
      </c>
    </row>
    <row r="48" spans="1:10" x14ac:dyDescent="0.55000000000000004">
      <c r="A48" s="28" t="s">
        <v>2</v>
      </c>
      <c r="B48" t="s">
        <v>243</v>
      </c>
      <c r="C48" s="28" t="s">
        <v>276</v>
      </c>
      <c r="D48" s="28" t="s">
        <v>165</v>
      </c>
      <c r="E48" s="28" t="s">
        <v>259</v>
      </c>
      <c r="F48" s="29">
        <v>666</v>
      </c>
      <c r="G48" s="30">
        <v>0.24246300000000001</v>
      </c>
      <c r="H48" s="30">
        <v>2.107764</v>
      </c>
      <c r="I48" s="30">
        <v>0.84692999999999996</v>
      </c>
      <c r="J48" s="30">
        <v>4.8612609999999998</v>
      </c>
    </row>
    <row r="49" spans="1:10" x14ac:dyDescent="0.55000000000000004">
      <c r="A49" s="28" t="s">
        <v>2</v>
      </c>
      <c r="B49" t="s">
        <v>243</v>
      </c>
      <c r="C49" s="28" t="s">
        <v>276</v>
      </c>
      <c r="D49" s="28" t="s">
        <v>101</v>
      </c>
      <c r="E49" s="28" t="s">
        <v>254</v>
      </c>
      <c r="F49" s="29">
        <v>247</v>
      </c>
      <c r="G49" s="30">
        <v>1.5922069999999999</v>
      </c>
      <c r="H49" s="30">
        <v>3.2847529999999998</v>
      </c>
      <c r="I49" s="30">
        <v>10.878869999999999</v>
      </c>
      <c r="J49" s="30">
        <v>12.909509999999999</v>
      </c>
    </row>
    <row r="50" spans="1:10" x14ac:dyDescent="0.55000000000000004">
      <c r="A50" s="28" t="s">
        <v>2</v>
      </c>
      <c r="B50" t="s">
        <v>243</v>
      </c>
      <c r="C50" s="28" t="s">
        <v>276</v>
      </c>
      <c r="D50" s="28" t="s">
        <v>247</v>
      </c>
      <c r="E50" s="28" t="s">
        <v>271</v>
      </c>
      <c r="F50" s="29">
        <v>453</v>
      </c>
      <c r="G50" s="30">
        <v>0.43578600000000001</v>
      </c>
      <c r="H50" s="30">
        <v>1.6237649999999999</v>
      </c>
      <c r="I50" s="30">
        <v>1.3925019999999999</v>
      </c>
      <c r="J50" s="30">
        <v>4.210547</v>
      </c>
    </row>
    <row r="51" spans="1:10" x14ac:dyDescent="0.55000000000000004">
      <c r="A51" s="28" t="s">
        <v>2</v>
      </c>
      <c r="B51" t="s">
        <v>243</v>
      </c>
      <c r="C51" s="28" t="s">
        <v>276</v>
      </c>
      <c r="D51" s="28" t="s">
        <v>49</v>
      </c>
      <c r="E51" s="28" t="s">
        <v>268</v>
      </c>
      <c r="F51" s="29">
        <v>1142</v>
      </c>
      <c r="G51" s="30">
        <v>0.31245899999999999</v>
      </c>
      <c r="H51" s="30">
        <v>2.5292509999999999</v>
      </c>
      <c r="I51" s="30">
        <v>0.95914699999999997</v>
      </c>
      <c r="J51" s="30">
        <v>6.4008500000000002</v>
      </c>
    </row>
    <row r="52" spans="1:10" x14ac:dyDescent="0.55000000000000004">
      <c r="A52" s="28" t="s">
        <v>2</v>
      </c>
      <c r="B52" t="s">
        <v>243</v>
      </c>
      <c r="C52" s="28" t="s">
        <v>276</v>
      </c>
      <c r="D52" s="28" t="s">
        <v>143</v>
      </c>
      <c r="E52" s="28" t="s">
        <v>275</v>
      </c>
      <c r="F52" s="29">
        <v>1018</v>
      </c>
      <c r="G52" s="30">
        <v>0.37507699999999999</v>
      </c>
      <c r="H52" s="30">
        <v>2.8035600000000001</v>
      </c>
      <c r="I52" s="30">
        <v>1.4501120000000001</v>
      </c>
      <c r="J52" s="30">
        <v>6.0620440000000002</v>
      </c>
    </row>
    <row r="53" spans="1:10" x14ac:dyDescent="0.55000000000000004">
      <c r="A53" s="28" t="s">
        <v>2</v>
      </c>
      <c r="B53" t="s">
        <v>243</v>
      </c>
      <c r="C53" s="28" t="s">
        <v>270</v>
      </c>
      <c r="D53" s="28" t="s">
        <v>267</v>
      </c>
      <c r="E53" s="28" t="s">
        <v>266</v>
      </c>
      <c r="F53" s="29">
        <v>308</v>
      </c>
      <c r="G53" s="30">
        <v>0.29118300000000003</v>
      </c>
      <c r="H53" s="30">
        <v>1.0674520000000001</v>
      </c>
      <c r="I53" s="30">
        <v>1.3292580000000001</v>
      </c>
      <c r="J53" s="30">
        <v>3.4475479999999998</v>
      </c>
    </row>
    <row r="54" spans="1:10" x14ac:dyDescent="0.55000000000000004">
      <c r="A54" s="28" t="s">
        <v>2</v>
      </c>
      <c r="B54" t="s">
        <v>243</v>
      </c>
      <c r="C54" s="28" t="s">
        <v>270</v>
      </c>
      <c r="D54" s="28" t="s">
        <v>265</v>
      </c>
      <c r="E54" s="28" t="s">
        <v>264</v>
      </c>
      <c r="F54" s="29">
        <v>1292</v>
      </c>
      <c r="G54" s="30">
        <v>0.51227599999999995</v>
      </c>
      <c r="H54" s="30">
        <v>1.419988</v>
      </c>
      <c r="I54" s="30">
        <v>1.802859</v>
      </c>
      <c r="J54" s="30">
        <v>3.7596609999999999</v>
      </c>
    </row>
    <row r="55" spans="1:10" x14ac:dyDescent="0.55000000000000004">
      <c r="A55" s="28" t="s">
        <v>2</v>
      </c>
      <c r="B55" t="s">
        <v>243</v>
      </c>
      <c r="C55" s="28" t="s">
        <v>270</v>
      </c>
      <c r="D55" s="28" t="s">
        <v>138</v>
      </c>
      <c r="E55" s="28" t="s">
        <v>274</v>
      </c>
      <c r="F55" s="29">
        <v>1666</v>
      </c>
      <c r="G55" s="30">
        <v>0.53890499999999997</v>
      </c>
      <c r="H55" s="30">
        <v>1.6836819999999999</v>
      </c>
      <c r="I55" s="30">
        <v>2.2019120000000001</v>
      </c>
      <c r="J55" s="30">
        <v>4.5818199999999996</v>
      </c>
    </row>
    <row r="56" spans="1:10" x14ac:dyDescent="0.55000000000000004">
      <c r="A56" s="28" t="s">
        <v>2</v>
      </c>
      <c r="B56" t="s">
        <v>243</v>
      </c>
      <c r="C56" s="28" t="s">
        <v>270</v>
      </c>
      <c r="D56" s="28" t="s">
        <v>83</v>
      </c>
      <c r="E56" s="28" t="s">
        <v>263</v>
      </c>
      <c r="F56" s="29">
        <v>10419</v>
      </c>
      <c r="G56" s="30">
        <v>0.50212400000000001</v>
      </c>
      <c r="H56" s="30">
        <v>1.451662</v>
      </c>
      <c r="I56" s="30">
        <v>1.255566</v>
      </c>
      <c r="J56" s="30">
        <v>3.3577180000000002</v>
      </c>
    </row>
    <row r="57" spans="1:10" x14ac:dyDescent="0.55000000000000004">
      <c r="A57" s="28" t="s">
        <v>2</v>
      </c>
      <c r="B57" t="s">
        <v>243</v>
      </c>
      <c r="C57" s="28" t="s">
        <v>270</v>
      </c>
      <c r="D57" s="28" t="s">
        <v>262</v>
      </c>
      <c r="E57" s="28" t="s">
        <v>261</v>
      </c>
      <c r="F57" s="29">
        <v>1739</v>
      </c>
      <c r="G57" s="30">
        <v>0.52871800000000002</v>
      </c>
      <c r="H57" s="30">
        <v>2.065242</v>
      </c>
      <c r="I57" s="30">
        <v>1.457249</v>
      </c>
      <c r="J57" s="30">
        <v>3.9677899999999999</v>
      </c>
    </row>
    <row r="58" spans="1:10" x14ac:dyDescent="0.55000000000000004">
      <c r="A58" s="28" t="s">
        <v>2</v>
      </c>
      <c r="B58" t="s">
        <v>243</v>
      </c>
      <c r="C58" s="28" t="s">
        <v>270</v>
      </c>
      <c r="D58" s="28" t="s">
        <v>67</v>
      </c>
      <c r="E58" s="28" t="s">
        <v>273</v>
      </c>
      <c r="F58" s="29">
        <v>981</v>
      </c>
      <c r="G58" s="30">
        <v>1.9254579999999999</v>
      </c>
      <c r="H58" s="30">
        <v>4.0813129999999997</v>
      </c>
      <c r="I58" s="30">
        <v>9.7223579999999998</v>
      </c>
      <c r="J58" s="30">
        <v>11.395860000000001</v>
      </c>
    </row>
    <row r="59" spans="1:10" x14ac:dyDescent="0.55000000000000004">
      <c r="A59" s="28" t="s">
        <v>2</v>
      </c>
      <c r="B59" t="s">
        <v>243</v>
      </c>
      <c r="C59" s="28" t="s">
        <v>270</v>
      </c>
      <c r="D59" s="28" t="s">
        <v>67</v>
      </c>
      <c r="E59" s="28" t="s">
        <v>272</v>
      </c>
      <c r="F59" s="29">
        <v>410</v>
      </c>
      <c r="G59" s="30">
        <v>1.1963079999999999</v>
      </c>
      <c r="H59" s="30">
        <v>2.857904</v>
      </c>
      <c r="I59" s="30">
        <v>4.8120839999999996</v>
      </c>
      <c r="J59" s="30">
        <v>9.2623300000000004</v>
      </c>
    </row>
    <row r="60" spans="1:10" x14ac:dyDescent="0.55000000000000004">
      <c r="A60" s="28" t="s">
        <v>2</v>
      </c>
      <c r="B60" t="s">
        <v>243</v>
      </c>
      <c r="C60" s="28" t="s">
        <v>270</v>
      </c>
      <c r="D60" s="28" t="s">
        <v>95</v>
      </c>
      <c r="E60" s="28" t="s">
        <v>269</v>
      </c>
      <c r="F60" s="29">
        <v>1295</v>
      </c>
      <c r="G60" s="30">
        <v>0.63662600000000003</v>
      </c>
      <c r="H60" s="30">
        <v>2.060918</v>
      </c>
      <c r="I60" s="30">
        <v>1.953676</v>
      </c>
      <c r="J60" s="30">
        <v>4.8892629999999997</v>
      </c>
    </row>
    <row r="61" spans="1:10" x14ac:dyDescent="0.55000000000000004">
      <c r="A61" s="28" t="s">
        <v>2</v>
      </c>
      <c r="B61" t="s">
        <v>243</v>
      </c>
      <c r="C61" s="28" t="s">
        <v>270</v>
      </c>
      <c r="D61" s="28" t="s">
        <v>72</v>
      </c>
      <c r="E61" s="28" t="s">
        <v>260</v>
      </c>
      <c r="F61" s="29">
        <v>2276</v>
      </c>
      <c r="G61" s="30">
        <v>0.60518099999999997</v>
      </c>
      <c r="H61" s="30">
        <v>1.742205</v>
      </c>
      <c r="I61" s="30">
        <v>1.883437</v>
      </c>
      <c r="J61" s="30">
        <v>3.8540570000000001</v>
      </c>
    </row>
    <row r="62" spans="1:10" x14ac:dyDescent="0.55000000000000004">
      <c r="A62" s="28" t="s">
        <v>2</v>
      </c>
      <c r="B62" t="s">
        <v>243</v>
      </c>
      <c r="C62" s="28" t="s">
        <v>270</v>
      </c>
      <c r="D62" s="28" t="s">
        <v>165</v>
      </c>
      <c r="E62" s="28" t="s">
        <v>259</v>
      </c>
      <c r="F62" s="29">
        <v>1266</v>
      </c>
      <c r="G62" s="30">
        <v>0.40649800000000003</v>
      </c>
      <c r="H62" s="30">
        <v>1.75834</v>
      </c>
      <c r="I62" s="30">
        <v>1.4915670000000001</v>
      </c>
      <c r="J62" s="30">
        <v>3.6685189999999999</v>
      </c>
    </row>
    <row r="63" spans="1:10" x14ac:dyDescent="0.55000000000000004">
      <c r="A63" s="28" t="s">
        <v>2</v>
      </c>
      <c r="B63" t="s">
        <v>243</v>
      </c>
      <c r="C63" s="28" t="s">
        <v>270</v>
      </c>
      <c r="D63" s="28" t="s">
        <v>258</v>
      </c>
      <c r="E63" s="28" t="s">
        <v>257</v>
      </c>
      <c r="F63" s="29">
        <v>1074</v>
      </c>
      <c r="G63" s="30">
        <v>0.83810300000000004</v>
      </c>
      <c r="H63" s="30">
        <v>2.2422369999999998</v>
      </c>
      <c r="I63" s="30">
        <v>2.3591329999999999</v>
      </c>
      <c r="J63" s="30">
        <v>5.0084600000000004</v>
      </c>
    </row>
    <row r="64" spans="1:10" x14ac:dyDescent="0.55000000000000004">
      <c r="A64" s="28" t="s">
        <v>2</v>
      </c>
      <c r="B64" t="s">
        <v>243</v>
      </c>
      <c r="C64" s="28" t="s">
        <v>270</v>
      </c>
      <c r="D64" s="28" t="s">
        <v>256</v>
      </c>
      <c r="E64" s="28" t="s">
        <v>255</v>
      </c>
      <c r="F64" s="29">
        <v>1274</v>
      </c>
      <c r="G64" s="30">
        <v>0.301562</v>
      </c>
      <c r="H64" s="30">
        <v>1.958863</v>
      </c>
      <c r="I64" s="30">
        <v>0.99143899999999996</v>
      </c>
      <c r="J64" s="30">
        <v>3.9853420000000002</v>
      </c>
    </row>
    <row r="65" spans="1:10" x14ac:dyDescent="0.55000000000000004">
      <c r="A65" s="28" t="s">
        <v>2</v>
      </c>
      <c r="B65" t="s">
        <v>243</v>
      </c>
      <c r="C65" s="28" t="s">
        <v>270</v>
      </c>
      <c r="D65" s="28" t="s">
        <v>101</v>
      </c>
      <c r="E65" s="28" t="s">
        <v>254</v>
      </c>
      <c r="F65" s="29">
        <v>2313</v>
      </c>
      <c r="G65" s="30">
        <v>1.761463</v>
      </c>
      <c r="H65" s="30">
        <v>2.9719090000000001</v>
      </c>
      <c r="I65" s="30">
        <v>11.594889999999999</v>
      </c>
      <c r="J65" s="30">
        <v>12.72297</v>
      </c>
    </row>
    <row r="66" spans="1:10" x14ac:dyDescent="0.55000000000000004">
      <c r="A66" s="28" t="s">
        <v>2</v>
      </c>
      <c r="B66" t="s">
        <v>243</v>
      </c>
      <c r="C66" s="28" t="s">
        <v>270</v>
      </c>
      <c r="D66" s="28" t="s">
        <v>247</v>
      </c>
      <c r="E66" s="28" t="s">
        <v>271</v>
      </c>
      <c r="F66" s="29">
        <v>1271</v>
      </c>
      <c r="G66" s="30">
        <v>0.67733900000000002</v>
      </c>
      <c r="H66" s="30">
        <v>1.5028570000000001</v>
      </c>
      <c r="I66" s="30">
        <v>2.1600160000000002</v>
      </c>
      <c r="J66" s="30">
        <v>3.810578</v>
      </c>
    </row>
    <row r="67" spans="1:10" x14ac:dyDescent="0.55000000000000004">
      <c r="A67" s="28" t="s">
        <v>2</v>
      </c>
      <c r="B67" t="s">
        <v>243</v>
      </c>
      <c r="C67" s="28" t="s">
        <v>270</v>
      </c>
      <c r="D67" s="28" t="s">
        <v>49</v>
      </c>
      <c r="E67" s="28" t="s">
        <v>268</v>
      </c>
      <c r="F67" s="29">
        <v>2057</v>
      </c>
      <c r="G67" s="30">
        <v>0.32078899999999999</v>
      </c>
      <c r="H67" s="30">
        <v>1.7743949999999999</v>
      </c>
      <c r="I67" s="30">
        <v>1.405894</v>
      </c>
      <c r="J67" s="30">
        <v>4.7252840000000003</v>
      </c>
    </row>
    <row r="68" spans="1:10" x14ac:dyDescent="0.55000000000000004">
      <c r="A68" s="28" t="s">
        <v>2</v>
      </c>
      <c r="B68" t="s">
        <v>243</v>
      </c>
      <c r="C68" s="28" t="s">
        <v>270</v>
      </c>
      <c r="D68" s="28" t="s">
        <v>252</v>
      </c>
      <c r="E68" s="28" t="s">
        <v>251</v>
      </c>
      <c r="F68" s="29">
        <v>1254</v>
      </c>
      <c r="G68" s="30">
        <v>0.73311700000000002</v>
      </c>
      <c r="H68" s="30">
        <v>2.2658860000000001</v>
      </c>
      <c r="I68" s="30">
        <v>2.3172860000000002</v>
      </c>
      <c r="J68" s="30">
        <v>5.3537850000000002</v>
      </c>
    </row>
    <row r="69" spans="1:10" x14ac:dyDescent="0.55000000000000004">
      <c r="A69" s="28" t="s">
        <v>2</v>
      </c>
      <c r="B69" t="s">
        <v>243</v>
      </c>
      <c r="C69" s="28" t="s">
        <v>270</v>
      </c>
      <c r="D69" s="28" t="s">
        <v>143</v>
      </c>
      <c r="E69" s="28" t="s">
        <v>249</v>
      </c>
      <c r="F69" s="29">
        <v>1430</v>
      </c>
      <c r="G69" s="30">
        <v>0.86585900000000005</v>
      </c>
      <c r="H69" s="30">
        <v>2.143866</v>
      </c>
      <c r="I69" s="30">
        <v>2.3276430000000001</v>
      </c>
      <c r="J69" s="30">
        <v>4.5473090000000003</v>
      </c>
    </row>
    <row r="70" spans="1:10" x14ac:dyDescent="0.55000000000000004">
      <c r="A70" s="28" t="s">
        <v>2</v>
      </c>
      <c r="B70" t="s">
        <v>243</v>
      </c>
      <c r="C70" s="28" t="s">
        <v>23</v>
      </c>
      <c r="D70" s="28" t="s">
        <v>267</v>
      </c>
      <c r="E70" s="28" t="s">
        <v>266</v>
      </c>
      <c r="F70" s="29">
        <v>67</v>
      </c>
      <c r="G70" s="30">
        <v>0.467557</v>
      </c>
      <c r="H70" s="30">
        <v>1.3371789999999999</v>
      </c>
      <c r="I70" s="30">
        <v>1.5633189999999999</v>
      </c>
      <c r="J70" s="30">
        <v>3.5309849999999998</v>
      </c>
    </row>
    <row r="71" spans="1:10" x14ac:dyDescent="0.55000000000000004">
      <c r="A71" s="28" t="s">
        <v>2</v>
      </c>
      <c r="B71" t="s">
        <v>243</v>
      </c>
      <c r="C71" s="28" t="s">
        <v>23</v>
      </c>
      <c r="D71" s="28" t="s">
        <v>265</v>
      </c>
      <c r="E71" s="28" t="s">
        <v>264</v>
      </c>
      <c r="F71" s="29">
        <v>511</v>
      </c>
      <c r="G71" s="30">
        <v>0.52580800000000005</v>
      </c>
      <c r="H71" s="30">
        <v>1.4141889999999999</v>
      </c>
      <c r="I71" s="30">
        <v>1.841056</v>
      </c>
      <c r="J71" s="30">
        <v>3.7820109999999998</v>
      </c>
    </row>
    <row r="72" spans="1:10" x14ac:dyDescent="0.55000000000000004">
      <c r="A72" s="28" t="s">
        <v>2</v>
      </c>
      <c r="B72" t="s">
        <v>243</v>
      </c>
      <c r="C72" s="28" t="s">
        <v>23</v>
      </c>
      <c r="D72" s="28" t="s">
        <v>83</v>
      </c>
      <c r="E72" s="28" t="s">
        <v>263</v>
      </c>
      <c r="F72" s="29">
        <v>2006</v>
      </c>
      <c r="G72" s="30">
        <v>0.80108199999999996</v>
      </c>
      <c r="H72" s="30">
        <v>1.745835</v>
      </c>
      <c r="I72" s="30">
        <v>1.9569049999999999</v>
      </c>
      <c r="J72" s="30">
        <v>4.0176949999999998</v>
      </c>
    </row>
    <row r="73" spans="1:10" x14ac:dyDescent="0.55000000000000004">
      <c r="A73" s="28" t="s">
        <v>2</v>
      </c>
      <c r="B73" t="s">
        <v>243</v>
      </c>
      <c r="C73" s="28" t="s">
        <v>23</v>
      </c>
      <c r="D73" s="28" t="s">
        <v>262</v>
      </c>
      <c r="E73" s="28" t="s">
        <v>261</v>
      </c>
      <c r="F73" s="29">
        <v>274</v>
      </c>
      <c r="G73" s="30">
        <v>0.65876800000000002</v>
      </c>
      <c r="H73" s="30">
        <v>2.118274</v>
      </c>
      <c r="I73" s="30">
        <v>1.7896939999999999</v>
      </c>
      <c r="J73" s="30">
        <v>4.1349660000000004</v>
      </c>
    </row>
    <row r="74" spans="1:10" x14ac:dyDescent="0.55000000000000004">
      <c r="A74" s="28" t="s">
        <v>2</v>
      </c>
      <c r="B74" t="s">
        <v>243</v>
      </c>
      <c r="C74" s="28" t="s">
        <v>23</v>
      </c>
      <c r="D74" s="28" t="s">
        <v>95</v>
      </c>
      <c r="E74" s="28" t="s">
        <v>269</v>
      </c>
      <c r="F74" s="29">
        <v>413</v>
      </c>
      <c r="G74" s="30">
        <v>0.59060100000000004</v>
      </c>
      <c r="H74" s="30">
        <v>1.9100630000000001</v>
      </c>
      <c r="I74" s="30">
        <v>1.932555</v>
      </c>
      <c r="J74" s="30">
        <v>4.2681180000000003</v>
      </c>
    </row>
    <row r="75" spans="1:10" x14ac:dyDescent="0.55000000000000004">
      <c r="A75" s="28" t="s">
        <v>2</v>
      </c>
      <c r="B75" t="s">
        <v>243</v>
      </c>
      <c r="C75" s="28" t="s">
        <v>23</v>
      </c>
      <c r="D75" s="28" t="s">
        <v>72</v>
      </c>
      <c r="E75" s="28" t="s">
        <v>260</v>
      </c>
      <c r="F75" s="29">
        <v>264</v>
      </c>
      <c r="G75" s="30">
        <v>0.76506799999999997</v>
      </c>
      <c r="H75" s="30">
        <v>2.057801</v>
      </c>
      <c r="I75" s="30">
        <v>2.5132500000000002</v>
      </c>
      <c r="J75" s="30">
        <v>4.3704340000000004</v>
      </c>
    </row>
    <row r="76" spans="1:10" x14ac:dyDescent="0.55000000000000004">
      <c r="A76" s="28" t="s">
        <v>2</v>
      </c>
      <c r="B76" t="s">
        <v>243</v>
      </c>
      <c r="C76" s="28" t="s">
        <v>23</v>
      </c>
      <c r="D76" s="28" t="s">
        <v>165</v>
      </c>
      <c r="E76" s="28" t="s">
        <v>259</v>
      </c>
      <c r="F76" s="29">
        <v>166</v>
      </c>
      <c r="G76" s="30">
        <v>0.55052500000000004</v>
      </c>
      <c r="H76" s="30">
        <v>1.9997389999999999</v>
      </c>
      <c r="I76" s="30">
        <v>1.7047019999999999</v>
      </c>
      <c r="J76" s="30">
        <v>4.1022879999999997</v>
      </c>
    </row>
    <row r="77" spans="1:10" x14ac:dyDescent="0.55000000000000004">
      <c r="A77" s="28" t="s">
        <v>2</v>
      </c>
      <c r="B77" t="s">
        <v>243</v>
      </c>
      <c r="C77" s="28" t="s">
        <v>23</v>
      </c>
      <c r="D77" s="28" t="s">
        <v>258</v>
      </c>
      <c r="E77" s="28" t="s">
        <v>257</v>
      </c>
      <c r="F77" s="29">
        <v>206</v>
      </c>
      <c r="G77" s="30">
        <v>0.63069200000000003</v>
      </c>
      <c r="H77" s="30">
        <v>1.9589970000000001</v>
      </c>
      <c r="I77" s="30">
        <v>1.592131</v>
      </c>
      <c r="J77" s="30">
        <v>4.0798709999999998</v>
      </c>
    </row>
    <row r="78" spans="1:10" x14ac:dyDescent="0.55000000000000004">
      <c r="A78" s="28" t="s">
        <v>2</v>
      </c>
      <c r="B78" t="s">
        <v>243</v>
      </c>
      <c r="C78" s="28" t="s">
        <v>23</v>
      </c>
      <c r="D78" s="28" t="s">
        <v>256</v>
      </c>
      <c r="E78" s="28" t="s">
        <v>255</v>
      </c>
      <c r="F78" s="29">
        <v>149</v>
      </c>
      <c r="G78" s="30">
        <v>0.460644</v>
      </c>
      <c r="H78" s="30">
        <v>2.1099130000000001</v>
      </c>
      <c r="I78" s="30">
        <v>1.4105799999999999</v>
      </c>
      <c r="J78" s="30">
        <v>4.4398910000000003</v>
      </c>
    </row>
    <row r="79" spans="1:10" x14ac:dyDescent="0.55000000000000004">
      <c r="A79" s="28" t="s">
        <v>2</v>
      </c>
      <c r="B79" t="s">
        <v>243</v>
      </c>
      <c r="C79" s="28" t="s">
        <v>23</v>
      </c>
      <c r="D79" s="28" t="s">
        <v>101</v>
      </c>
      <c r="E79" s="28" t="s">
        <v>254</v>
      </c>
      <c r="F79" s="29">
        <v>290</v>
      </c>
      <c r="G79" s="30">
        <v>1.5832599999999999</v>
      </c>
      <c r="H79" s="30">
        <v>2.9035250000000001</v>
      </c>
      <c r="I79" s="30">
        <v>9.4913880000000006</v>
      </c>
      <c r="J79" s="30">
        <v>10.820209999999999</v>
      </c>
    </row>
    <row r="80" spans="1:10" x14ac:dyDescent="0.55000000000000004">
      <c r="A80" s="28" t="s">
        <v>2</v>
      </c>
      <c r="B80" t="s">
        <v>243</v>
      </c>
      <c r="C80" s="28" t="s">
        <v>23</v>
      </c>
      <c r="D80" s="28" t="s">
        <v>49</v>
      </c>
      <c r="E80" s="28" t="s">
        <v>253</v>
      </c>
      <c r="F80" s="29">
        <v>289</v>
      </c>
      <c r="G80" s="30">
        <v>0.47788000000000003</v>
      </c>
      <c r="H80" s="30">
        <v>1.6645829999999999</v>
      </c>
      <c r="I80" s="30">
        <v>2.4179040000000001</v>
      </c>
      <c r="J80" s="30">
        <v>4.5255080000000003</v>
      </c>
    </row>
    <row r="81" spans="1:10" x14ac:dyDescent="0.55000000000000004">
      <c r="A81" s="28" t="s">
        <v>2</v>
      </c>
      <c r="B81" t="s">
        <v>243</v>
      </c>
      <c r="C81" s="28" t="s">
        <v>23</v>
      </c>
      <c r="D81" s="28" t="s">
        <v>49</v>
      </c>
      <c r="E81" s="28" t="s">
        <v>268</v>
      </c>
      <c r="F81" s="29">
        <v>173</v>
      </c>
      <c r="G81" s="30">
        <v>0.56921500000000003</v>
      </c>
      <c r="H81" s="30">
        <v>1.6289309999999999</v>
      </c>
      <c r="I81" s="30">
        <v>2.4247779999999999</v>
      </c>
      <c r="J81" s="30">
        <v>4.1824919999999999</v>
      </c>
    </row>
    <row r="82" spans="1:10" x14ac:dyDescent="0.55000000000000004">
      <c r="A82" s="28" t="s">
        <v>2</v>
      </c>
      <c r="B82" t="s">
        <v>243</v>
      </c>
      <c r="C82" s="28" t="s">
        <v>23</v>
      </c>
      <c r="D82" s="28" t="s">
        <v>252</v>
      </c>
      <c r="E82" s="28" t="s">
        <v>251</v>
      </c>
      <c r="F82" s="29">
        <v>83</v>
      </c>
      <c r="G82" s="30">
        <v>0.89728600000000003</v>
      </c>
      <c r="H82" s="30">
        <v>2.2652160000000001</v>
      </c>
      <c r="I82" s="30">
        <v>3.993449</v>
      </c>
      <c r="J82" s="30">
        <v>5.5715620000000001</v>
      </c>
    </row>
    <row r="83" spans="1:10" x14ac:dyDescent="0.55000000000000004">
      <c r="A83" s="28" t="s">
        <v>2</v>
      </c>
      <c r="B83" t="s">
        <v>243</v>
      </c>
      <c r="C83" s="28" t="s">
        <v>23</v>
      </c>
      <c r="D83" s="28" t="s">
        <v>143</v>
      </c>
      <c r="E83" s="28" t="s">
        <v>249</v>
      </c>
      <c r="F83" s="29">
        <v>295</v>
      </c>
      <c r="G83" s="30">
        <v>1.8098019999999999</v>
      </c>
      <c r="H83" s="30">
        <v>3.2176279999999999</v>
      </c>
      <c r="I83" s="30">
        <v>2.382971</v>
      </c>
      <c r="J83" s="30">
        <v>4.5751249999999999</v>
      </c>
    </row>
    <row r="84" spans="1:10" x14ac:dyDescent="0.55000000000000004">
      <c r="A84" s="28" t="s">
        <v>2</v>
      </c>
      <c r="B84" t="s">
        <v>243</v>
      </c>
      <c r="C84" s="28" t="s">
        <v>250</v>
      </c>
      <c r="D84" s="28" t="s">
        <v>267</v>
      </c>
      <c r="E84" s="28" t="s">
        <v>266</v>
      </c>
      <c r="F84" s="29">
        <v>25</v>
      </c>
      <c r="G84" s="30">
        <v>0.59409599999999996</v>
      </c>
      <c r="H84" s="30">
        <v>1.5401849999999999</v>
      </c>
      <c r="I84" s="30"/>
      <c r="J84" s="30"/>
    </row>
    <row r="85" spans="1:10" x14ac:dyDescent="0.55000000000000004">
      <c r="A85" s="28" t="s">
        <v>2</v>
      </c>
      <c r="B85" t="s">
        <v>243</v>
      </c>
      <c r="C85" s="28" t="s">
        <v>250</v>
      </c>
      <c r="D85" s="28" t="s">
        <v>265</v>
      </c>
      <c r="E85" s="28" t="s">
        <v>264</v>
      </c>
      <c r="F85" s="29">
        <v>704</v>
      </c>
      <c r="G85" s="30">
        <v>0.61503699999999994</v>
      </c>
      <c r="H85" s="30">
        <v>1.5325249999999999</v>
      </c>
      <c r="I85" s="30">
        <v>1.8886050000000001</v>
      </c>
      <c r="J85" s="30">
        <v>3.7517719999999999</v>
      </c>
    </row>
    <row r="86" spans="1:10" x14ac:dyDescent="0.55000000000000004">
      <c r="A86" s="28" t="s">
        <v>2</v>
      </c>
      <c r="B86" t="s">
        <v>243</v>
      </c>
      <c r="C86" s="28" t="s">
        <v>250</v>
      </c>
      <c r="D86" s="28" t="s">
        <v>83</v>
      </c>
      <c r="E86" s="28" t="s">
        <v>263</v>
      </c>
      <c r="F86" s="29">
        <v>490</v>
      </c>
      <c r="G86" s="30">
        <v>0.68527099999999996</v>
      </c>
      <c r="H86" s="30">
        <v>1.656914</v>
      </c>
      <c r="I86" s="30">
        <v>1.6873929999999999</v>
      </c>
      <c r="J86" s="30">
        <v>3.5543149999999999</v>
      </c>
    </row>
    <row r="87" spans="1:10" x14ac:dyDescent="0.55000000000000004">
      <c r="A87" s="28" t="s">
        <v>2</v>
      </c>
      <c r="B87" t="s">
        <v>243</v>
      </c>
      <c r="C87" s="28" t="s">
        <v>250</v>
      </c>
      <c r="D87" s="28" t="s">
        <v>262</v>
      </c>
      <c r="E87" s="28" t="s">
        <v>261</v>
      </c>
      <c r="F87" s="29">
        <v>12</v>
      </c>
      <c r="G87" s="30">
        <v>0.77058899999999997</v>
      </c>
      <c r="H87" s="30">
        <v>2.355664</v>
      </c>
      <c r="I87" s="30"/>
      <c r="J87" s="30"/>
    </row>
    <row r="88" spans="1:10" x14ac:dyDescent="0.55000000000000004">
      <c r="A88" s="28" t="s">
        <v>2</v>
      </c>
      <c r="B88" t="s">
        <v>243</v>
      </c>
      <c r="C88" s="28" t="s">
        <v>250</v>
      </c>
      <c r="D88" s="28" t="s">
        <v>72</v>
      </c>
      <c r="E88" s="28" t="s">
        <v>260</v>
      </c>
      <c r="F88" s="29">
        <v>84</v>
      </c>
      <c r="G88" s="30">
        <v>0.74869200000000002</v>
      </c>
      <c r="H88" s="30">
        <v>1.9733229999999999</v>
      </c>
      <c r="I88" s="30">
        <v>1.827933</v>
      </c>
      <c r="J88" s="30">
        <v>5.1995630000000004</v>
      </c>
    </row>
    <row r="89" spans="1:10" x14ac:dyDescent="0.55000000000000004">
      <c r="A89" s="28" t="s">
        <v>2</v>
      </c>
      <c r="B89" t="s">
        <v>243</v>
      </c>
      <c r="C89" s="28" t="s">
        <v>250</v>
      </c>
      <c r="D89" s="28" t="s">
        <v>165</v>
      </c>
      <c r="E89" s="28" t="s">
        <v>259</v>
      </c>
      <c r="F89" s="29">
        <v>139</v>
      </c>
      <c r="G89" s="30">
        <v>0.61336800000000002</v>
      </c>
      <c r="H89" s="30">
        <v>2.1656949999999999</v>
      </c>
      <c r="I89" s="30">
        <v>2.3652609999999998</v>
      </c>
      <c r="J89" s="30">
        <v>3.8681320000000001</v>
      </c>
    </row>
    <row r="90" spans="1:10" x14ac:dyDescent="0.55000000000000004">
      <c r="A90" s="28" t="s">
        <v>2</v>
      </c>
      <c r="B90" t="s">
        <v>243</v>
      </c>
      <c r="C90" s="28" t="s">
        <v>250</v>
      </c>
      <c r="D90" s="28" t="s">
        <v>258</v>
      </c>
      <c r="E90" s="28" t="s">
        <v>257</v>
      </c>
      <c r="F90" s="29">
        <v>80</v>
      </c>
      <c r="G90" s="30">
        <v>0.33493600000000001</v>
      </c>
      <c r="H90" s="30">
        <v>1.6963200000000001</v>
      </c>
      <c r="I90" s="30">
        <v>1.163832</v>
      </c>
      <c r="J90" s="30">
        <v>3.349129</v>
      </c>
    </row>
    <row r="91" spans="1:10" x14ac:dyDescent="0.55000000000000004">
      <c r="A91" s="28" t="s">
        <v>2</v>
      </c>
      <c r="B91" t="s">
        <v>243</v>
      </c>
      <c r="C91" s="28" t="s">
        <v>250</v>
      </c>
      <c r="D91" s="28" t="s">
        <v>256</v>
      </c>
      <c r="E91" s="28" t="s">
        <v>255</v>
      </c>
      <c r="F91" s="29">
        <v>77</v>
      </c>
      <c r="G91" s="30">
        <v>0.43271100000000001</v>
      </c>
      <c r="H91" s="30">
        <v>1.8707320000000001</v>
      </c>
      <c r="I91" s="30">
        <v>1.47939</v>
      </c>
      <c r="J91" s="30">
        <v>3.4685709999999998</v>
      </c>
    </row>
    <row r="92" spans="1:10" x14ac:dyDescent="0.55000000000000004">
      <c r="A92" s="28" t="s">
        <v>2</v>
      </c>
      <c r="B92" t="s">
        <v>243</v>
      </c>
      <c r="C92" s="28" t="s">
        <v>250</v>
      </c>
      <c r="D92" s="28" t="s">
        <v>101</v>
      </c>
      <c r="E92" s="28" t="s">
        <v>254</v>
      </c>
      <c r="F92" s="29">
        <v>228</v>
      </c>
      <c r="G92" s="30">
        <v>0.94964599999999999</v>
      </c>
      <c r="H92" s="30">
        <v>2.3137029999999998</v>
      </c>
      <c r="I92" s="30">
        <v>3.7034600000000002</v>
      </c>
      <c r="J92" s="30">
        <v>5.1254670000000004</v>
      </c>
    </row>
    <row r="93" spans="1:10" x14ac:dyDescent="0.55000000000000004">
      <c r="A93" s="28" t="s">
        <v>2</v>
      </c>
      <c r="B93" t="s">
        <v>243</v>
      </c>
      <c r="C93" s="28" t="s">
        <v>250</v>
      </c>
      <c r="D93" s="28" t="s">
        <v>49</v>
      </c>
      <c r="E93" s="28" t="s">
        <v>253</v>
      </c>
      <c r="F93" s="29">
        <v>450</v>
      </c>
      <c r="G93" s="30">
        <v>0.44437199999999999</v>
      </c>
      <c r="H93" s="30">
        <v>1.5248520000000001</v>
      </c>
      <c r="I93" s="30">
        <v>1.758351</v>
      </c>
      <c r="J93" s="30">
        <v>3.735697</v>
      </c>
    </row>
    <row r="94" spans="1:10" x14ac:dyDescent="0.55000000000000004">
      <c r="A94" s="28" t="s">
        <v>2</v>
      </c>
      <c r="B94" t="s">
        <v>243</v>
      </c>
      <c r="C94" s="28" t="s">
        <v>250</v>
      </c>
      <c r="D94" s="28" t="s">
        <v>252</v>
      </c>
      <c r="E94" s="28" t="s">
        <v>251</v>
      </c>
      <c r="F94" s="29">
        <v>45</v>
      </c>
      <c r="G94" s="30">
        <v>1.0541259999999999</v>
      </c>
      <c r="H94" s="30">
        <v>2.3295270000000001</v>
      </c>
      <c r="I94" s="30"/>
      <c r="J94" s="30"/>
    </row>
    <row r="95" spans="1:10" x14ac:dyDescent="0.55000000000000004">
      <c r="A95" s="28" t="s">
        <v>2</v>
      </c>
      <c r="B95" t="s">
        <v>243</v>
      </c>
      <c r="C95" s="28" t="s">
        <v>250</v>
      </c>
      <c r="D95" s="28" t="s">
        <v>143</v>
      </c>
      <c r="E95" s="28" t="s">
        <v>249</v>
      </c>
      <c r="F95" s="29">
        <v>72</v>
      </c>
      <c r="G95" s="30">
        <v>0.87579499999999999</v>
      </c>
      <c r="H95" s="30">
        <v>2.4475210000000001</v>
      </c>
      <c r="I95" s="30">
        <v>1.8752819999999999</v>
      </c>
      <c r="J95" s="30">
        <v>4.5016150000000001</v>
      </c>
    </row>
    <row r="96" spans="1:10" x14ac:dyDescent="0.55000000000000004">
      <c r="A96" s="28" t="s">
        <v>2</v>
      </c>
      <c r="B96" t="s">
        <v>243</v>
      </c>
      <c r="C96" s="28" t="s">
        <v>248</v>
      </c>
      <c r="D96" s="28" t="s">
        <v>247</v>
      </c>
      <c r="E96" s="28" t="s">
        <v>246</v>
      </c>
      <c r="F96" s="29">
        <v>1002</v>
      </c>
      <c r="G96" s="30">
        <v>0.43093599999999999</v>
      </c>
      <c r="H96" s="30">
        <v>1.533066</v>
      </c>
      <c r="I96" s="30">
        <v>0.99077499999999996</v>
      </c>
      <c r="J96" s="30">
        <v>3.288322</v>
      </c>
    </row>
    <row r="97" spans="1:10" x14ac:dyDescent="0.55000000000000004">
      <c r="A97" s="28" t="s">
        <v>2</v>
      </c>
      <c r="B97" t="s">
        <v>243</v>
      </c>
      <c r="C97" s="28" t="s">
        <v>245</v>
      </c>
      <c r="D97" s="28" t="s">
        <v>52</v>
      </c>
      <c r="E97" s="28" t="s">
        <v>244</v>
      </c>
      <c r="F97" s="29">
        <v>65</v>
      </c>
      <c r="G97" s="30">
        <v>1.228094</v>
      </c>
      <c r="H97" s="30">
        <v>2.6165759999999998</v>
      </c>
      <c r="I97" s="30">
        <v>4.8400679999999996</v>
      </c>
      <c r="J97" s="30">
        <v>7.1798590000000004</v>
      </c>
    </row>
    <row r="98" spans="1:10" x14ac:dyDescent="0.55000000000000004">
      <c r="A98" s="31" t="s">
        <v>1</v>
      </c>
      <c r="B98" t="s">
        <v>243</v>
      </c>
      <c r="C98" s="28" t="s">
        <v>295</v>
      </c>
      <c r="D98" s="28" t="s">
        <v>290</v>
      </c>
      <c r="E98" s="28" t="s">
        <v>289</v>
      </c>
      <c r="F98" s="29">
        <v>859</v>
      </c>
      <c r="G98" s="30">
        <v>0.76102199999999998</v>
      </c>
      <c r="H98" s="30">
        <v>2.4987119999999998</v>
      </c>
      <c r="I98" s="30">
        <v>1.8029409999999999</v>
      </c>
      <c r="J98" s="30">
        <v>7.2890879999999996</v>
      </c>
    </row>
    <row r="99" spans="1:10" x14ac:dyDescent="0.55000000000000004">
      <c r="A99" s="31" t="s">
        <v>1</v>
      </c>
      <c r="B99" t="s">
        <v>243</v>
      </c>
      <c r="C99" s="28" t="s">
        <v>295</v>
      </c>
      <c r="D99" s="28" t="s">
        <v>83</v>
      </c>
      <c r="E99" s="28" t="s">
        <v>288</v>
      </c>
      <c r="F99" s="29">
        <v>159</v>
      </c>
      <c r="G99" s="30">
        <v>0.53656599999999999</v>
      </c>
      <c r="H99" s="30">
        <v>3.3506680000000002</v>
      </c>
      <c r="I99" s="30">
        <v>2.0258400000000001</v>
      </c>
      <c r="J99" s="30">
        <v>9.1481680000000001</v>
      </c>
    </row>
    <row r="100" spans="1:10" x14ac:dyDescent="0.55000000000000004">
      <c r="A100" s="31" t="s">
        <v>1</v>
      </c>
      <c r="B100" t="s">
        <v>243</v>
      </c>
      <c r="C100" s="28" t="s">
        <v>295</v>
      </c>
      <c r="D100" s="28" t="s">
        <v>262</v>
      </c>
      <c r="E100" s="28" t="s">
        <v>294</v>
      </c>
      <c r="F100" s="29">
        <v>826</v>
      </c>
      <c r="G100" s="30">
        <v>1.4390400000000001</v>
      </c>
      <c r="H100" s="30">
        <v>8.0559410000000007</v>
      </c>
      <c r="I100" s="30">
        <v>3.7572160000000001</v>
      </c>
      <c r="J100" s="30">
        <v>17.837990000000001</v>
      </c>
    </row>
    <row r="101" spans="1:10" x14ac:dyDescent="0.55000000000000004">
      <c r="A101" s="31" t="s">
        <v>1</v>
      </c>
      <c r="B101" t="s">
        <v>243</v>
      </c>
      <c r="C101" s="28" t="s">
        <v>295</v>
      </c>
      <c r="D101" s="28" t="s">
        <v>95</v>
      </c>
      <c r="E101" s="28" t="s">
        <v>287</v>
      </c>
      <c r="F101" s="29">
        <v>500</v>
      </c>
      <c r="G101" s="30">
        <v>0.63039699999999999</v>
      </c>
      <c r="H101" s="30">
        <v>4.2308589999999997</v>
      </c>
      <c r="I101" s="30">
        <v>1.516189</v>
      </c>
      <c r="J101" s="30">
        <v>8.9338739999999994</v>
      </c>
    </row>
    <row r="102" spans="1:10" x14ac:dyDescent="0.55000000000000004">
      <c r="A102" s="31" t="s">
        <v>1</v>
      </c>
      <c r="B102" t="s">
        <v>243</v>
      </c>
      <c r="C102" s="28" t="s">
        <v>295</v>
      </c>
      <c r="D102" s="28" t="s">
        <v>165</v>
      </c>
      <c r="E102" s="28" t="s">
        <v>293</v>
      </c>
      <c r="F102" s="29">
        <v>1369</v>
      </c>
      <c r="G102" s="30">
        <v>0.50490599999999997</v>
      </c>
      <c r="H102" s="30">
        <v>2.8121860000000001</v>
      </c>
      <c r="I102" s="30">
        <v>1.645359</v>
      </c>
      <c r="J102" s="30">
        <v>8.1914309999999997</v>
      </c>
    </row>
    <row r="103" spans="1:10" x14ac:dyDescent="0.55000000000000004">
      <c r="A103" s="31" t="s">
        <v>1</v>
      </c>
      <c r="B103" t="s">
        <v>243</v>
      </c>
      <c r="C103" s="28" t="s">
        <v>295</v>
      </c>
      <c r="D103" s="28" t="s">
        <v>101</v>
      </c>
      <c r="E103" s="28" t="s">
        <v>254</v>
      </c>
      <c r="F103" s="29">
        <v>16</v>
      </c>
      <c r="G103" s="30">
        <v>1.1605240000000001</v>
      </c>
      <c r="H103" s="30">
        <v>4.7960469999999997</v>
      </c>
      <c r="I103" s="30"/>
      <c r="J103" s="30"/>
    </row>
    <row r="104" spans="1:10" x14ac:dyDescent="0.55000000000000004">
      <c r="A104" s="31" t="s">
        <v>1</v>
      </c>
      <c r="B104" t="s">
        <v>243</v>
      </c>
      <c r="C104" s="28" t="s">
        <v>292</v>
      </c>
      <c r="D104" s="28" t="s">
        <v>265</v>
      </c>
      <c r="E104" s="28" t="s">
        <v>291</v>
      </c>
      <c r="F104" s="29">
        <v>36</v>
      </c>
      <c r="G104" s="30">
        <v>0.341335</v>
      </c>
      <c r="H104" s="30">
        <v>4.0200889999999996</v>
      </c>
      <c r="I104" s="30"/>
      <c r="J104" s="30"/>
    </row>
    <row r="105" spans="1:10" x14ac:dyDescent="0.55000000000000004">
      <c r="A105" s="31" t="s">
        <v>1</v>
      </c>
      <c r="B105" t="s">
        <v>243</v>
      </c>
      <c r="C105" s="28" t="s">
        <v>292</v>
      </c>
      <c r="D105" s="28" t="s">
        <v>290</v>
      </c>
      <c r="E105" s="28" t="s">
        <v>289</v>
      </c>
      <c r="F105" s="29">
        <v>428</v>
      </c>
      <c r="G105" s="30">
        <v>1.0115860000000001</v>
      </c>
      <c r="H105" s="30">
        <v>5.0451199999999998</v>
      </c>
      <c r="I105" s="30">
        <v>2.1233279999999999</v>
      </c>
      <c r="J105" s="30">
        <v>10.90591</v>
      </c>
    </row>
    <row r="106" spans="1:10" x14ac:dyDescent="0.55000000000000004">
      <c r="A106" s="31" t="s">
        <v>1</v>
      </c>
      <c r="B106" t="s">
        <v>243</v>
      </c>
      <c r="C106" s="28" t="s">
        <v>292</v>
      </c>
      <c r="D106" s="28" t="s">
        <v>83</v>
      </c>
      <c r="E106" s="28" t="s">
        <v>288</v>
      </c>
      <c r="F106" s="29">
        <v>348</v>
      </c>
      <c r="G106" s="30">
        <v>1.3481799999999999</v>
      </c>
      <c r="H106" s="30">
        <v>7.0235099999999999</v>
      </c>
      <c r="I106" s="30">
        <v>3.002742</v>
      </c>
      <c r="J106" s="30">
        <v>14.375970000000001</v>
      </c>
    </row>
    <row r="107" spans="1:10" x14ac:dyDescent="0.55000000000000004">
      <c r="A107" s="31" t="s">
        <v>1</v>
      </c>
      <c r="B107" t="s">
        <v>243</v>
      </c>
      <c r="C107" s="28" t="s">
        <v>292</v>
      </c>
      <c r="D107" s="28" t="s">
        <v>262</v>
      </c>
      <c r="E107" s="28" t="s">
        <v>294</v>
      </c>
      <c r="F107" s="29">
        <v>917</v>
      </c>
      <c r="G107" s="30">
        <v>2.364633</v>
      </c>
      <c r="H107" s="30">
        <v>10.96557</v>
      </c>
      <c r="I107" s="30">
        <v>3.8808660000000001</v>
      </c>
      <c r="J107" s="30">
        <v>17.6447</v>
      </c>
    </row>
    <row r="108" spans="1:10" x14ac:dyDescent="0.55000000000000004">
      <c r="A108" s="31" t="s">
        <v>1</v>
      </c>
      <c r="B108" t="s">
        <v>243</v>
      </c>
      <c r="C108" s="28" t="s">
        <v>292</v>
      </c>
      <c r="D108" s="28" t="s">
        <v>67</v>
      </c>
      <c r="E108" s="28" t="s">
        <v>278</v>
      </c>
      <c r="F108" s="29">
        <v>17</v>
      </c>
      <c r="G108" s="30">
        <v>2.6115469999999998</v>
      </c>
      <c r="H108" s="30">
        <v>12.08381</v>
      </c>
      <c r="I108" s="30"/>
      <c r="J108" s="30"/>
    </row>
    <row r="109" spans="1:10" x14ac:dyDescent="0.55000000000000004">
      <c r="A109" s="31" t="s">
        <v>1</v>
      </c>
      <c r="B109" t="s">
        <v>243</v>
      </c>
      <c r="C109" s="28" t="s">
        <v>292</v>
      </c>
      <c r="D109" s="28" t="s">
        <v>95</v>
      </c>
      <c r="E109" s="28" t="s">
        <v>287</v>
      </c>
      <c r="F109" s="29">
        <v>500</v>
      </c>
      <c r="G109" s="30">
        <v>2.3934479999999998</v>
      </c>
      <c r="H109" s="30">
        <v>11.404210000000001</v>
      </c>
      <c r="I109" s="30">
        <v>5.3720629999999998</v>
      </c>
      <c r="J109" s="30">
        <v>23.89443</v>
      </c>
    </row>
    <row r="110" spans="1:10" x14ac:dyDescent="0.55000000000000004">
      <c r="A110" s="31" t="s">
        <v>1</v>
      </c>
      <c r="B110" t="s">
        <v>243</v>
      </c>
      <c r="C110" s="28" t="s">
        <v>292</v>
      </c>
      <c r="D110" s="28" t="s">
        <v>165</v>
      </c>
      <c r="E110" s="28" t="s">
        <v>259</v>
      </c>
      <c r="F110" s="29">
        <v>185</v>
      </c>
      <c r="G110" s="30">
        <v>1.967476</v>
      </c>
      <c r="H110" s="30">
        <v>8.4638729999999995</v>
      </c>
      <c r="I110" s="30">
        <v>3.975511</v>
      </c>
      <c r="J110" s="30">
        <v>15.91029</v>
      </c>
    </row>
    <row r="111" spans="1:10" x14ac:dyDescent="0.55000000000000004">
      <c r="A111" s="31" t="s">
        <v>1</v>
      </c>
      <c r="B111" t="s">
        <v>243</v>
      </c>
      <c r="C111" s="28" t="s">
        <v>292</v>
      </c>
      <c r="D111" s="28" t="s">
        <v>165</v>
      </c>
      <c r="E111" s="28" t="s">
        <v>293</v>
      </c>
      <c r="F111" s="29">
        <v>1314</v>
      </c>
      <c r="G111" s="30">
        <v>2.172247</v>
      </c>
      <c r="H111" s="30">
        <v>9.0901119999999995</v>
      </c>
      <c r="I111" s="30">
        <v>4.6262720000000002</v>
      </c>
      <c r="J111" s="30">
        <v>18.676380000000002</v>
      </c>
    </row>
    <row r="112" spans="1:10" x14ac:dyDescent="0.55000000000000004">
      <c r="A112" s="31" t="s">
        <v>1</v>
      </c>
      <c r="B112" t="s">
        <v>243</v>
      </c>
      <c r="C112" s="28" t="s">
        <v>292</v>
      </c>
      <c r="D112" s="28" t="s">
        <v>101</v>
      </c>
      <c r="E112" s="28" t="s">
        <v>254</v>
      </c>
      <c r="F112" s="29">
        <v>36</v>
      </c>
      <c r="G112" s="30">
        <v>2.0572460000000001</v>
      </c>
      <c r="H112" s="30">
        <v>10.895619999999999</v>
      </c>
      <c r="I112" s="30"/>
      <c r="J112" s="30"/>
    </row>
    <row r="113" spans="1:10" x14ac:dyDescent="0.55000000000000004">
      <c r="A113" s="31" t="s">
        <v>1</v>
      </c>
      <c r="B113" t="s">
        <v>243</v>
      </c>
      <c r="C113" s="28" t="s">
        <v>292</v>
      </c>
      <c r="D113" s="28" t="s">
        <v>49</v>
      </c>
      <c r="E113" s="28" t="s">
        <v>285</v>
      </c>
      <c r="F113" s="29">
        <v>322</v>
      </c>
      <c r="G113" s="30">
        <v>1.16214</v>
      </c>
      <c r="H113" s="30">
        <v>5.9915479999999999</v>
      </c>
      <c r="I113" s="30">
        <v>2.6795309999999999</v>
      </c>
      <c r="J113" s="30">
        <v>12.479839999999999</v>
      </c>
    </row>
    <row r="114" spans="1:10" x14ac:dyDescent="0.55000000000000004">
      <c r="A114" s="31" t="s">
        <v>1</v>
      </c>
      <c r="B114" t="s">
        <v>243</v>
      </c>
      <c r="C114" s="28" t="s">
        <v>284</v>
      </c>
      <c r="D114" s="28" t="s">
        <v>267</v>
      </c>
      <c r="E114" s="28" t="s">
        <v>283</v>
      </c>
      <c r="F114" s="29">
        <v>128</v>
      </c>
      <c r="G114" s="30">
        <v>0.72644799999999998</v>
      </c>
      <c r="H114" s="30">
        <v>3.6124209999999999</v>
      </c>
      <c r="I114" s="30">
        <v>1.378142</v>
      </c>
      <c r="J114" s="30">
        <v>7.1774849999999999</v>
      </c>
    </row>
    <row r="115" spans="1:10" x14ac:dyDescent="0.55000000000000004">
      <c r="A115" s="31" t="s">
        <v>1</v>
      </c>
      <c r="B115" t="s">
        <v>243</v>
      </c>
      <c r="C115" s="28" t="s">
        <v>284</v>
      </c>
      <c r="D115" s="28" t="s">
        <v>265</v>
      </c>
      <c r="E115" s="28" t="s">
        <v>291</v>
      </c>
      <c r="F115" s="29">
        <v>625</v>
      </c>
      <c r="G115" s="30">
        <v>0.33910899999999999</v>
      </c>
      <c r="H115" s="30">
        <v>3.6216729999999999</v>
      </c>
      <c r="I115" s="30">
        <v>0.715472</v>
      </c>
      <c r="J115" s="30">
        <v>7.2695590000000001</v>
      </c>
    </row>
    <row r="116" spans="1:10" x14ac:dyDescent="0.55000000000000004">
      <c r="A116" s="31" t="s">
        <v>1</v>
      </c>
      <c r="B116" t="s">
        <v>243</v>
      </c>
      <c r="C116" s="28" t="s">
        <v>284</v>
      </c>
      <c r="D116" s="28" t="s">
        <v>290</v>
      </c>
      <c r="E116" s="28" t="s">
        <v>289</v>
      </c>
      <c r="F116" s="29">
        <v>433</v>
      </c>
      <c r="G116" s="30">
        <v>0.97111999999999998</v>
      </c>
      <c r="H116" s="30">
        <v>4.4777100000000001</v>
      </c>
      <c r="I116" s="30">
        <v>1.80776</v>
      </c>
      <c r="J116" s="30">
        <v>9.5031870000000005</v>
      </c>
    </row>
    <row r="117" spans="1:10" x14ac:dyDescent="0.55000000000000004">
      <c r="A117" s="31" t="s">
        <v>1</v>
      </c>
      <c r="B117" t="s">
        <v>243</v>
      </c>
      <c r="C117" s="28" t="s">
        <v>284</v>
      </c>
      <c r="D117" s="28" t="s">
        <v>138</v>
      </c>
      <c r="E117" s="28" t="s">
        <v>274</v>
      </c>
      <c r="F117" s="29">
        <v>389</v>
      </c>
      <c r="G117" s="30">
        <v>1.1334249999999999</v>
      </c>
      <c r="H117" s="30">
        <v>4.959581</v>
      </c>
      <c r="I117" s="30">
        <v>2.0500379999999998</v>
      </c>
      <c r="J117" s="30">
        <v>9.2114049999999992</v>
      </c>
    </row>
    <row r="118" spans="1:10" x14ac:dyDescent="0.55000000000000004">
      <c r="A118" s="31" t="s">
        <v>1</v>
      </c>
      <c r="B118" t="s">
        <v>243</v>
      </c>
      <c r="C118" s="28" t="s">
        <v>284</v>
      </c>
      <c r="D118" s="28" t="s">
        <v>83</v>
      </c>
      <c r="E118" s="28" t="s">
        <v>288</v>
      </c>
      <c r="F118" s="29">
        <v>293</v>
      </c>
      <c r="G118" s="30">
        <v>1.0169220000000001</v>
      </c>
      <c r="H118" s="30">
        <v>5.6666220000000003</v>
      </c>
      <c r="I118" s="30">
        <v>2.0791110000000002</v>
      </c>
      <c r="J118" s="30">
        <v>10.873239999999999</v>
      </c>
    </row>
    <row r="119" spans="1:10" x14ac:dyDescent="0.55000000000000004">
      <c r="A119" s="31" t="s">
        <v>1</v>
      </c>
      <c r="B119" t="s">
        <v>243</v>
      </c>
      <c r="C119" s="28" t="s">
        <v>284</v>
      </c>
      <c r="D119" s="28" t="s">
        <v>83</v>
      </c>
      <c r="E119" s="28" t="s">
        <v>280</v>
      </c>
      <c r="F119" s="29">
        <v>835</v>
      </c>
      <c r="G119" s="30">
        <v>0.91863099999999998</v>
      </c>
      <c r="H119" s="30">
        <v>5.3156189999999999</v>
      </c>
      <c r="I119" s="30">
        <v>1.8191759999999999</v>
      </c>
      <c r="J119" s="30">
        <v>9.2621369999999992</v>
      </c>
    </row>
    <row r="120" spans="1:10" x14ac:dyDescent="0.55000000000000004">
      <c r="A120" s="31" t="s">
        <v>1</v>
      </c>
      <c r="B120" t="s">
        <v>243</v>
      </c>
      <c r="C120" s="28" t="s">
        <v>284</v>
      </c>
      <c r="D120" s="28" t="s">
        <v>262</v>
      </c>
      <c r="E120" s="28" t="s">
        <v>261</v>
      </c>
      <c r="F120" s="29">
        <v>298</v>
      </c>
      <c r="G120" s="30">
        <v>1.532734</v>
      </c>
      <c r="H120" s="30">
        <v>7.8805610000000001</v>
      </c>
      <c r="I120" s="30">
        <v>2.8925350000000001</v>
      </c>
      <c r="J120" s="30">
        <v>14.59013</v>
      </c>
    </row>
    <row r="121" spans="1:10" x14ac:dyDescent="0.55000000000000004">
      <c r="A121" s="31" t="s">
        <v>1</v>
      </c>
      <c r="B121" t="s">
        <v>243</v>
      </c>
      <c r="C121" s="28" t="s">
        <v>284</v>
      </c>
      <c r="D121" s="28" t="s">
        <v>67</v>
      </c>
      <c r="E121" s="28" t="s">
        <v>278</v>
      </c>
      <c r="F121" s="29">
        <v>156</v>
      </c>
      <c r="G121" s="30">
        <v>1.4833160000000001</v>
      </c>
      <c r="H121" s="30">
        <v>6.7827890000000002</v>
      </c>
      <c r="I121" s="30">
        <v>2.7417790000000002</v>
      </c>
      <c r="J121" s="30">
        <v>13.195040000000001</v>
      </c>
    </row>
    <row r="122" spans="1:10" x14ac:dyDescent="0.55000000000000004">
      <c r="A122" s="31" t="s">
        <v>1</v>
      </c>
      <c r="B122" t="s">
        <v>243</v>
      </c>
      <c r="C122" s="28" t="s">
        <v>284</v>
      </c>
      <c r="D122" s="28" t="s">
        <v>67</v>
      </c>
      <c r="E122" s="28" t="s">
        <v>279</v>
      </c>
      <c r="F122" s="29">
        <v>399</v>
      </c>
      <c r="G122" s="30">
        <v>1.4036379999999999</v>
      </c>
      <c r="H122" s="30">
        <v>5.8889829999999996</v>
      </c>
      <c r="I122" s="30">
        <v>2.743341</v>
      </c>
      <c r="J122" s="30">
        <v>11.396470000000001</v>
      </c>
    </row>
    <row r="123" spans="1:10" x14ac:dyDescent="0.55000000000000004">
      <c r="A123" s="31" t="s">
        <v>1</v>
      </c>
      <c r="B123" t="s">
        <v>243</v>
      </c>
      <c r="C123" s="28" t="s">
        <v>284</v>
      </c>
      <c r="D123" s="28" t="s">
        <v>95</v>
      </c>
      <c r="E123" s="28" t="s">
        <v>287</v>
      </c>
      <c r="F123" s="29">
        <v>750</v>
      </c>
      <c r="G123" s="30">
        <v>2.1559889999999999</v>
      </c>
      <c r="H123" s="30">
        <v>9.7357650000000007</v>
      </c>
      <c r="I123" s="30">
        <v>3.575936</v>
      </c>
      <c r="J123" s="30">
        <v>16.047529999999998</v>
      </c>
    </row>
    <row r="124" spans="1:10" x14ac:dyDescent="0.55000000000000004">
      <c r="A124" s="31" t="s">
        <v>1</v>
      </c>
      <c r="B124" t="s">
        <v>243</v>
      </c>
      <c r="C124" s="28" t="s">
        <v>284</v>
      </c>
      <c r="D124" s="28" t="s">
        <v>72</v>
      </c>
      <c r="E124" s="28" t="s">
        <v>260</v>
      </c>
      <c r="F124" s="29">
        <v>482</v>
      </c>
      <c r="G124" s="30">
        <v>0.985263</v>
      </c>
      <c r="H124" s="30">
        <v>4.4834839999999998</v>
      </c>
      <c r="I124" s="30">
        <v>2.082443</v>
      </c>
      <c r="J124" s="30">
        <v>9.4350290000000001</v>
      </c>
    </row>
    <row r="125" spans="1:10" x14ac:dyDescent="0.55000000000000004">
      <c r="A125" s="31" t="s">
        <v>1</v>
      </c>
      <c r="B125" t="s">
        <v>243</v>
      </c>
      <c r="C125" s="28" t="s">
        <v>284</v>
      </c>
      <c r="D125" s="28" t="s">
        <v>165</v>
      </c>
      <c r="E125" s="28" t="s">
        <v>259</v>
      </c>
      <c r="F125" s="29">
        <v>651</v>
      </c>
      <c r="G125" s="30">
        <v>1.0188189999999999</v>
      </c>
      <c r="H125" s="30">
        <v>4.7056789999999999</v>
      </c>
      <c r="I125" s="30">
        <v>2.3064900000000002</v>
      </c>
      <c r="J125" s="30">
        <v>9.9697200000000006</v>
      </c>
    </row>
    <row r="126" spans="1:10" x14ac:dyDescent="0.55000000000000004">
      <c r="A126" s="31" t="s">
        <v>1</v>
      </c>
      <c r="B126" t="s">
        <v>243</v>
      </c>
      <c r="C126" s="28" t="s">
        <v>284</v>
      </c>
      <c r="D126" s="28" t="s">
        <v>52</v>
      </c>
      <c r="E126" s="28" t="s">
        <v>286</v>
      </c>
      <c r="F126" s="29">
        <v>838</v>
      </c>
      <c r="G126" s="30">
        <v>0.58396999999999999</v>
      </c>
      <c r="H126" s="30">
        <v>3.10554</v>
      </c>
      <c r="I126" s="30">
        <v>2.024394</v>
      </c>
      <c r="J126" s="30">
        <v>8.8294840000000008</v>
      </c>
    </row>
    <row r="127" spans="1:10" x14ac:dyDescent="0.55000000000000004">
      <c r="A127" s="31" t="s">
        <v>1</v>
      </c>
      <c r="B127" t="s">
        <v>243</v>
      </c>
      <c r="C127" s="28" t="s">
        <v>284</v>
      </c>
      <c r="D127" s="28" t="s">
        <v>101</v>
      </c>
      <c r="E127" s="28" t="s">
        <v>254</v>
      </c>
      <c r="F127" s="29">
        <v>193</v>
      </c>
      <c r="G127" s="30">
        <v>1.1149450000000001</v>
      </c>
      <c r="H127" s="30">
        <v>6.3751389999999999</v>
      </c>
      <c r="I127" s="30">
        <v>2.206607</v>
      </c>
      <c r="J127" s="30">
        <v>11.46346</v>
      </c>
    </row>
    <row r="128" spans="1:10" x14ac:dyDescent="0.55000000000000004">
      <c r="A128" s="31" t="s">
        <v>1</v>
      </c>
      <c r="B128" t="s">
        <v>243</v>
      </c>
      <c r="C128" s="28" t="s">
        <v>284</v>
      </c>
      <c r="D128" s="28" t="s">
        <v>247</v>
      </c>
      <c r="E128" s="28" t="s">
        <v>271</v>
      </c>
      <c r="F128" s="29">
        <v>187</v>
      </c>
      <c r="G128" s="30">
        <v>0.39227000000000001</v>
      </c>
      <c r="H128" s="30">
        <v>2.2884500000000001</v>
      </c>
      <c r="I128" s="30">
        <v>0.99776399999999998</v>
      </c>
      <c r="J128" s="30">
        <v>5.7332599999999996</v>
      </c>
    </row>
    <row r="129" spans="1:10" x14ac:dyDescent="0.55000000000000004">
      <c r="A129" s="31" t="s">
        <v>1</v>
      </c>
      <c r="B129" t="s">
        <v>243</v>
      </c>
      <c r="C129" s="28" t="s">
        <v>284</v>
      </c>
      <c r="D129" s="28" t="s">
        <v>49</v>
      </c>
      <c r="E129" s="28" t="s">
        <v>268</v>
      </c>
      <c r="F129" s="29">
        <v>447</v>
      </c>
      <c r="G129" s="30">
        <v>0.62397800000000003</v>
      </c>
      <c r="H129" s="30">
        <v>3.092495</v>
      </c>
      <c r="I129" s="30">
        <v>1.6163050000000001</v>
      </c>
      <c r="J129" s="30">
        <v>7.1207039999999999</v>
      </c>
    </row>
    <row r="130" spans="1:10" x14ac:dyDescent="0.55000000000000004">
      <c r="A130" s="31" t="s">
        <v>1</v>
      </c>
      <c r="B130" t="s">
        <v>243</v>
      </c>
      <c r="C130" s="28" t="s">
        <v>284</v>
      </c>
      <c r="D130" s="28" t="s">
        <v>49</v>
      </c>
      <c r="E130" s="28" t="s">
        <v>285</v>
      </c>
      <c r="F130" s="29">
        <v>957</v>
      </c>
      <c r="G130" s="30">
        <v>0.73457099999999997</v>
      </c>
      <c r="H130" s="30">
        <v>4.1546349999999999</v>
      </c>
      <c r="I130" s="30">
        <v>2.0190239999999999</v>
      </c>
      <c r="J130" s="30">
        <v>9.7591339999999995</v>
      </c>
    </row>
    <row r="131" spans="1:10" x14ac:dyDescent="0.55000000000000004">
      <c r="A131" s="31" t="s">
        <v>1</v>
      </c>
      <c r="B131" t="s">
        <v>243</v>
      </c>
      <c r="C131" s="28" t="s">
        <v>284</v>
      </c>
      <c r="D131" s="28" t="s">
        <v>143</v>
      </c>
      <c r="E131" s="28" t="s">
        <v>275</v>
      </c>
      <c r="F131" s="29">
        <v>1473</v>
      </c>
      <c r="G131" s="30">
        <v>1.0474300000000001</v>
      </c>
      <c r="H131" s="30">
        <v>5.0896350000000004</v>
      </c>
      <c r="I131" s="30">
        <v>2.1041050000000001</v>
      </c>
      <c r="J131" s="30">
        <v>9.8600460000000005</v>
      </c>
    </row>
    <row r="132" spans="1:10" x14ac:dyDescent="0.55000000000000004">
      <c r="A132" s="31" t="s">
        <v>1</v>
      </c>
      <c r="B132" t="s">
        <v>243</v>
      </c>
      <c r="C132" s="28" t="s">
        <v>276</v>
      </c>
      <c r="D132" s="28" t="s">
        <v>267</v>
      </c>
      <c r="E132" s="28" t="s">
        <v>283</v>
      </c>
      <c r="F132" s="29">
        <v>237</v>
      </c>
      <c r="G132" s="30">
        <v>0.326936</v>
      </c>
      <c r="H132" s="30">
        <v>1.625048</v>
      </c>
      <c r="I132" s="30">
        <v>0.78465099999999999</v>
      </c>
      <c r="J132" s="30">
        <v>3.774216</v>
      </c>
    </row>
    <row r="133" spans="1:10" x14ac:dyDescent="0.55000000000000004">
      <c r="A133" s="31" t="s">
        <v>1</v>
      </c>
      <c r="B133" t="s">
        <v>243</v>
      </c>
      <c r="C133" s="28" t="s">
        <v>276</v>
      </c>
      <c r="D133" s="28" t="s">
        <v>265</v>
      </c>
      <c r="E133" s="28" t="s">
        <v>264</v>
      </c>
      <c r="F133" s="29">
        <v>576</v>
      </c>
      <c r="G133" s="30">
        <v>0.33384599999999998</v>
      </c>
      <c r="H133" s="30">
        <v>1.6674059999999999</v>
      </c>
      <c r="I133" s="30">
        <v>0.82042999999999999</v>
      </c>
      <c r="J133" s="30">
        <v>4.0491820000000001</v>
      </c>
    </row>
    <row r="134" spans="1:10" x14ac:dyDescent="0.55000000000000004">
      <c r="A134" s="31" t="s">
        <v>1</v>
      </c>
      <c r="B134" t="s">
        <v>243</v>
      </c>
      <c r="C134" s="28" t="s">
        <v>276</v>
      </c>
      <c r="D134" s="28" t="s">
        <v>282</v>
      </c>
      <c r="E134" s="28" t="s">
        <v>281</v>
      </c>
      <c r="F134" s="29">
        <v>303</v>
      </c>
      <c r="G134" s="30">
        <v>0.309838</v>
      </c>
      <c r="H134" s="30">
        <v>1.929049</v>
      </c>
      <c r="I134" s="30">
        <v>0.68129600000000001</v>
      </c>
      <c r="J134" s="30">
        <v>4.0279429999999996</v>
      </c>
    </row>
    <row r="135" spans="1:10" x14ac:dyDescent="0.55000000000000004">
      <c r="A135" s="31" t="s">
        <v>1</v>
      </c>
      <c r="B135" t="s">
        <v>243</v>
      </c>
      <c r="C135" s="28" t="s">
        <v>276</v>
      </c>
      <c r="D135" s="28" t="s">
        <v>138</v>
      </c>
      <c r="E135" s="28" t="s">
        <v>274</v>
      </c>
      <c r="F135" s="29">
        <v>298</v>
      </c>
      <c r="G135" s="30">
        <v>0.67266700000000001</v>
      </c>
      <c r="H135" s="30">
        <v>3.0124599999999999</v>
      </c>
      <c r="I135" s="30">
        <v>1.28725</v>
      </c>
      <c r="J135" s="30">
        <v>6.2465489999999999</v>
      </c>
    </row>
    <row r="136" spans="1:10" x14ac:dyDescent="0.55000000000000004">
      <c r="A136" s="31" t="s">
        <v>1</v>
      </c>
      <c r="B136" t="s">
        <v>243</v>
      </c>
      <c r="C136" s="28" t="s">
        <v>276</v>
      </c>
      <c r="D136" s="28" t="s">
        <v>83</v>
      </c>
      <c r="E136" s="28" t="s">
        <v>280</v>
      </c>
      <c r="F136" s="29">
        <v>393</v>
      </c>
      <c r="G136" s="30">
        <v>0.68099600000000005</v>
      </c>
      <c r="H136" s="30">
        <v>3.8984459999999999</v>
      </c>
      <c r="I136" s="30">
        <v>1.332257</v>
      </c>
      <c r="J136" s="30">
        <v>7.0315669999999999</v>
      </c>
    </row>
    <row r="137" spans="1:10" x14ac:dyDescent="0.55000000000000004">
      <c r="A137" s="31" t="s">
        <v>1</v>
      </c>
      <c r="B137" t="s">
        <v>243</v>
      </c>
      <c r="C137" s="28" t="s">
        <v>276</v>
      </c>
      <c r="D137" s="28" t="s">
        <v>83</v>
      </c>
      <c r="E137" s="28" t="s">
        <v>263</v>
      </c>
      <c r="F137" s="29">
        <v>1011</v>
      </c>
      <c r="G137" s="30">
        <v>0.31432900000000003</v>
      </c>
      <c r="H137" s="30">
        <v>1.5683180000000001</v>
      </c>
      <c r="I137" s="30">
        <v>0.76687300000000003</v>
      </c>
      <c r="J137" s="30">
        <v>3.8686430000000001</v>
      </c>
    </row>
    <row r="138" spans="1:10" x14ac:dyDescent="0.55000000000000004">
      <c r="A138" s="31" t="s">
        <v>1</v>
      </c>
      <c r="B138" t="s">
        <v>243</v>
      </c>
      <c r="C138" s="28" t="s">
        <v>276</v>
      </c>
      <c r="D138" s="28" t="s">
        <v>262</v>
      </c>
      <c r="E138" s="28" t="s">
        <v>261</v>
      </c>
      <c r="F138" s="29">
        <v>377</v>
      </c>
      <c r="G138" s="30">
        <v>0.68615800000000005</v>
      </c>
      <c r="H138" s="30">
        <v>3.734216</v>
      </c>
      <c r="I138" s="30">
        <v>1.4038710000000001</v>
      </c>
      <c r="J138" s="30">
        <v>7.1197590000000002</v>
      </c>
    </row>
    <row r="139" spans="1:10" x14ac:dyDescent="0.55000000000000004">
      <c r="A139" s="31" t="s">
        <v>1</v>
      </c>
      <c r="B139" t="s">
        <v>243</v>
      </c>
      <c r="C139" s="28" t="s">
        <v>276</v>
      </c>
      <c r="D139" s="28" t="s">
        <v>67</v>
      </c>
      <c r="E139" s="28" t="s">
        <v>273</v>
      </c>
      <c r="F139" s="29">
        <v>86</v>
      </c>
      <c r="G139" s="30">
        <v>0.59380599999999994</v>
      </c>
      <c r="H139" s="30">
        <v>2.9348339999999999</v>
      </c>
      <c r="I139" s="30">
        <v>1.0122469999999999</v>
      </c>
      <c r="J139" s="30">
        <v>5.66092</v>
      </c>
    </row>
    <row r="140" spans="1:10" x14ac:dyDescent="0.55000000000000004">
      <c r="A140" s="31" t="s">
        <v>1</v>
      </c>
      <c r="B140" t="s">
        <v>243</v>
      </c>
      <c r="C140" s="28" t="s">
        <v>276</v>
      </c>
      <c r="D140" s="28" t="s">
        <v>67</v>
      </c>
      <c r="E140" s="28" t="s">
        <v>279</v>
      </c>
      <c r="F140" s="29">
        <v>651</v>
      </c>
      <c r="G140" s="30">
        <v>0.83002100000000001</v>
      </c>
      <c r="H140" s="30">
        <v>3.3300380000000001</v>
      </c>
      <c r="I140" s="30">
        <v>1.463069</v>
      </c>
      <c r="J140" s="30">
        <v>6.3402370000000001</v>
      </c>
    </row>
    <row r="141" spans="1:10" x14ac:dyDescent="0.55000000000000004">
      <c r="A141" s="31" t="s">
        <v>1</v>
      </c>
      <c r="B141" t="s">
        <v>243</v>
      </c>
      <c r="C141" s="28" t="s">
        <v>276</v>
      </c>
      <c r="D141" s="28" t="s">
        <v>67</v>
      </c>
      <c r="E141" s="28" t="s">
        <v>278</v>
      </c>
      <c r="F141" s="29">
        <v>209</v>
      </c>
      <c r="G141" s="30">
        <v>0.77820999999999996</v>
      </c>
      <c r="H141" s="30">
        <v>3.6216719999999998</v>
      </c>
      <c r="I141" s="30">
        <v>1.4118850000000001</v>
      </c>
      <c r="J141" s="30">
        <v>6.5777429999999999</v>
      </c>
    </row>
    <row r="142" spans="1:10" x14ac:dyDescent="0.55000000000000004">
      <c r="A142" s="31" t="s">
        <v>1</v>
      </c>
      <c r="B142" t="s">
        <v>243</v>
      </c>
      <c r="C142" s="28" t="s">
        <v>276</v>
      </c>
      <c r="D142" s="28" t="s">
        <v>95</v>
      </c>
      <c r="E142" s="28" t="s">
        <v>277</v>
      </c>
      <c r="F142" s="29">
        <v>306</v>
      </c>
      <c r="G142" s="30">
        <v>0.85026299999999999</v>
      </c>
      <c r="H142" s="30">
        <v>4.0902010000000004</v>
      </c>
      <c r="I142" s="30">
        <v>1.6012059999999999</v>
      </c>
      <c r="J142" s="30">
        <v>7.6152220000000002</v>
      </c>
    </row>
    <row r="143" spans="1:10" x14ac:dyDescent="0.55000000000000004">
      <c r="A143" s="31" t="s">
        <v>1</v>
      </c>
      <c r="B143" t="s">
        <v>243</v>
      </c>
      <c r="C143" s="28" t="s">
        <v>276</v>
      </c>
      <c r="D143" s="28" t="s">
        <v>72</v>
      </c>
      <c r="E143" s="28" t="s">
        <v>260</v>
      </c>
      <c r="F143" s="29">
        <v>973</v>
      </c>
      <c r="G143" s="30">
        <v>0.43781900000000001</v>
      </c>
      <c r="H143" s="30">
        <v>2.0402900000000002</v>
      </c>
      <c r="I143" s="30">
        <v>0.95972900000000005</v>
      </c>
      <c r="J143" s="30">
        <v>4.4451599999999996</v>
      </c>
    </row>
    <row r="144" spans="1:10" x14ac:dyDescent="0.55000000000000004">
      <c r="A144" s="31" t="s">
        <v>1</v>
      </c>
      <c r="B144" t="s">
        <v>243</v>
      </c>
      <c r="C144" s="28" t="s">
        <v>276</v>
      </c>
      <c r="D144" s="28" t="s">
        <v>165</v>
      </c>
      <c r="E144" s="28" t="s">
        <v>259</v>
      </c>
      <c r="F144" s="29">
        <v>666</v>
      </c>
      <c r="G144" s="30">
        <v>0.358103</v>
      </c>
      <c r="H144" s="30">
        <v>1.669122</v>
      </c>
      <c r="I144" s="30">
        <v>0.84083799999999997</v>
      </c>
      <c r="J144" s="30">
        <v>4.0187869999999997</v>
      </c>
    </row>
    <row r="145" spans="1:10" x14ac:dyDescent="0.55000000000000004">
      <c r="A145" s="31" t="s">
        <v>1</v>
      </c>
      <c r="B145" t="s">
        <v>243</v>
      </c>
      <c r="C145" s="28" t="s">
        <v>276</v>
      </c>
      <c r="D145" s="28" t="s">
        <v>101</v>
      </c>
      <c r="E145" s="28" t="s">
        <v>254</v>
      </c>
      <c r="F145" s="29">
        <v>247</v>
      </c>
      <c r="G145" s="30">
        <v>0.50218499999999999</v>
      </c>
      <c r="H145" s="30">
        <v>3.1305329999999998</v>
      </c>
      <c r="I145" s="30">
        <v>0.93706100000000003</v>
      </c>
      <c r="J145" s="30">
        <v>5.699783</v>
      </c>
    </row>
    <row r="146" spans="1:10" x14ac:dyDescent="0.55000000000000004">
      <c r="A146" s="31" t="s">
        <v>1</v>
      </c>
      <c r="B146" t="s">
        <v>243</v>
      </c>
      <c r="C146" s="28" t="s">
        <v>276</v>
      </c>
      <c r="D146" s="28" t="s">
        <v>247</v>
      </c>
      <c r="E146" s="28" t="s">
        <v>271</v>
      </c>
      <c r="F146" s="29">
        <v>453</v>
      </c>
      <c r="G146" s="30">
        <v>0.26429200000000003</v>
      </c>
      <c r="H146" s="30">
        <v>1.5494950000000001</v>
      </c>
      <c r="I146" s="30">
        <v>0.749942</v>
      </c>
      <c r="J146" s="30">
        <v>4.3968319999999999</v>
      </c>
    </row>
    <row r="147" spans="1:10" x14ac:dyDescent="0.55000000000000004">
      <c r="A147" s="31" t="s">
        <v>1</v>
      </c>
      <c r="B147" t="s">
        <v>243</v>
      </c>
      <c r="C147" s="28" t="s">
        <v>276</v>
      </c>
      <c r="D147" s="28" t="s">
        <v>49</v>
      </c>
      <c r="E147" s="28" t="s">
        <v>268</v>
      </c>
      <c r="F147" s="29">
        <v>1142</v>
      </c>
      <c r="G147" s="30">
        <v>0.40046500000000002</v>
      </c>
      <c r="H147" s="30">
        <v>1.9152979999999999</v>
      </c>
      <c r="I147" s="30">
        <v>1.06613</v>
      </c>
      <c r="J147" s="30">
        <v>4.7453070000000004</v>
      </c>
    </row>
    <row r="148" spans="1:10" x14ac:dyDescent="0.55000000000000004">
      <c r="A148" s="31" t="s">
        <v>1</v>
      </c>
      <c r="B148" t="s">
        <v>243</v>
      </c>
      <c r="C148" s="28" t="s">
        <v>276</v>
      </c>
      <c r="D148" s="28" t="s">
        <v>143</v>
      </c>
      <c r="E148" s="28" t="s">
        <v>275</v>
      </c>
      <c r="F148" s="29">
        <v>1018</v>
      </c>
      <c r="G148" s="30">
        <v>0.61405799999999999</v>
      </c>
      <c r="H148" s="30">
        <v>2.7716780000000001</v>
      </c>
      <c r="I148" s="30">
        <v>1.45109</v>
      </c>
      <c r="J148" s="30">
        <v>6.2549890000000001</v>
      </c>
    </row>
    <row r="149" spans="1:10" x14ac:dyDescent="0.55000000000000004">
      <c r="A149" s="31" t="s">
        <v>1</v>
      </c>
      <c r="B149" t="s">
        <v>243</v>
      </c>
      <c r="C149" s="28" t="s">
        <v>270</v>
      </c>
      <c r="D149" s="28" t="s">
        <v>267</v>
      </c>
      <c r="E149" s="28" t="s">
        <v>266</v>
      </c>
      <c r="F149" s="29">
        <v>308</v>
      </c>
      <c r="G149" s="30">
        <v>0.27234700000000001</v>
      </c>
      <c r="H149" s="30">
        <v>1.2366889999999999</v>
      </c>
      <c r="I149" s="30">
        <v>0.573245</v>
      </c>
      <c r="J149" s="30">
        <v>2.752945</v>
      </c>
    </row>
    <row r="150" spans="1:10" x14ac:dyDescent="0.55000000000000004">
      <c r="A150" s="31" t="s">
        <v>1</v>
      </c>
      <c r="B150" t="s">
        <v>243</v>
      </c>
      <c r="C150" s="28" t="s">
        <v>270</v>
      </c>
      <c r="D150" s="28" t="s">
        <v>265</v>
      </c>
      <c r="E150" s="28" t="s">
        <v>264</v>
      </c>
      <c r="F150" s="29">
        <v>1292</v>
      </c>
      <c r="G150" s="30">
        <v>0.26697199999999999</v>
      </c>
      <c r="H150" s="30">
        <v>1.4402820000000001</v>
      </c>
      <c r="I150" s="30">
        <v>0.65482300000000004</v>
      </c>
      <c r="J150" s="30">
        <v>3.2690700000000001</v>
      </c>
    </row>
    <row r="151" spans="1:10" x14ac:dyDescent="0.55000000000000004">
      <c r="A151" s="31" t="s">
        <v>1</v>
      </c>
      <c r="B151" t="s">
        <v>243</v>
      </c>
      <c r="C151" s="28" t="s">
        <v>270</v>
      </c>
      <c r="D151" s="28" t="s">
        <v>138</v>
      </c>
      <c r="E151" s="28" t="s">
        <v>274</v>
      </c>
      <c r="F151" s="29">
        <v>1666</v>
      </c>
      <c r="G151" s="30">
        <v>0.39167000000000002</v>
      </c>
      <c r="H151" s="30">
        <v>1.586732</v>
      </c>
      <c r="I151" s="30">
        <v>0.75031000000000003</v>
      </c>
      <c r="J151" s="30">
        <v>3.282025</v>
      </c>
    </row>
    <row r="152" spans="1:10" x14ac:dyDescent="0.55000000000000004">
      <c r="A152" s="31" t="s">
        <v>1</v>
      </c>
      <c r="B152" t="s">
        <v>243</v>
      </c>
      <c r="C152" s="28" t="s">
        <v>270</v>
      </c>
      <c r="D152" s="28" t="s">
        <v>83</v>
      </c>
      <c r="E152" s="28" t="s">
        <v>263</v>
      </c>
      <c r="F152" s="29">
        <v>10419</v>
      </c>
      <c r="G152" s="30">
        <v>0.29681000000000002</v>
      </c>
      <c r="H152" s="30">
        <v>1.524475</v>
      </c>
      <c r="I152" s="30">
        <v>0.65293299999999999</v>
      </c>
      <c r="J152" s="30">
        <v>3.4810590000000001</v>
      </c>
    </row>
    <row r="153" spans="1:10" x14ac:dyDescent="0.55000000000000004">
      <c r="A153" s="31" t="s">
        <v>1</v>
      </c>
      <c r="B153" t="s">
        <v>243</v>
      </c>
      <c r="C153" s="28" t="s">
        <v>270</v>
      </c>
      <c r="D153" s="28" t="s">
        <v>262</v>
      </c>
      <c r="E153" s="28" t="s">
        <v>261</v>
      </c>
      <c r="F153" s="29">
        <v>1739</v>
      </c>
      <c r="G153" s="30">
        <v>0.48184500000000002</v>
      </c>
      <c r="H153" s="30">
        <v>2.740316</v>
      </c>
      <c r="I153" s="30">
        <v>0.92996800000000002</v>
      </c>
      <c r="J153" s="30">
        <v>5.006284</v>
      </c>
    </row>
    <row r="154" spans="1:10" x14ac:dyDescent="0.55000000000000004">
      <c r="A154" s="31" t="s">
        <v>1</v>
      </c>
      <c r="B154" t="s">
        <v>243</v>
      </c>
      <c r="C154" s="28" t="s">
        <v>270</v>
      </c>
      <c r="D154" s="28" t="s">
        <v>67</v>
      </c>
      <c r="E154" s="28" t="s">
        <v>273</v>
      </c>
      <c r="F154" s="29">
        <v>981</v>
      </c>
      <c r="G154" s="30">
        <v>0.60246699999999997</v>
      </c>
      <c r="H154" s="30">
        <v>3.2822770000000001</v>
      </c>
      <c r="I154" s="30">
        <v>1.0898840000000001</v>
      </c>
      <c r="J154" s="30">
        <v>5.8221179999999997</v>
      </c>
    </row>
    <row r="155" spans="1:10" x14ac:dyDescent="0.55000000000000004">
      <c r="A155" s="31" t="s">
        <v>1</v>
      </c>
      <c r="B155" t="s">
        <v>243</v>
      </c>
      <c r="C155" s="28" t="s">
        <v>270</v>
      </c>
      <c r="D155" s="28" t="s">
        <v>67</v>
      </c>
      <c r="E155" s="28" t="s">
        <v>272</v>
      </c>
      <c r="F155" s="29">
        <v>410</v>
      </c>
      <c r="G155" s="30">
        <v>0.474715</v>
      </c>
      <c r="H155" s="30">
        <v>2.595812</v>
      </c>
      <c r="I155" s="30">
        <v>0.86707000000000001</v>
      </c>
      <c r="J155" s="30">
        <v>4.7700360000000002</v>
      </c>
    </row>
    <row r="156" spans="1:10" x14ac:dyDescent="0.55000000000000004">
      <c r="A156" s="31" t="s">
        <v>1</v>
      </c>
      <c r="B156" t="s">
        <v>243</v>
      </c>
      <c r="C156" s="28" t="s">
        <v>270</v>
      </c>
      <c r="D156" s="28" t="s">
        <v>95</v>
      </c>
      <c r="E156" s="28" t="s">
        <v>269</v>
      </c>
      <c r="F156" s="29">
        <v>1295</v>
      </c>
      <c r="G156" s="30">
        <v>0.47872799999999999</v>
      </c>
      <c r="H156" s="30">
        <v>2.2479900000000002</v>
      </c>
      <c r="I156" s="30">
        <v>1.108085</v>
      </c>
      <c r="J156" s="30">
        <v>4.8642880000000002</v>
      </c>
    </row>
    <row r="157" spans="1:10" x14ac:dyDescent="0.55000000000000004">
      <c r="A157" s="31" t="s">
        <v>1</v>
      </c>
      <c r="B157" t="s">
        <v>243</v>
      </c>
      <c r="C157" s="28" t="s">
        <v>270</v>
      </c>
      <c r="D157" s="28" t="s">
        <v>72</v>
      </c>
      <c r="E157" s="28" t="s">
        <v>260</v>
      </c>
      <c r="F157" s="29">
        <v>2276</v>
      </c>
      <c r="G157" s="30">
        <v>0.30827500000000002</v>
      </c>
      <c r="H157" s="30">
        <v>1.591852</v>
      </c>
      <c r="I157" s="30">
        <v>0.66050200000000003</v>
      </c>
      <c r="J157" s="30">
        <v>3.3178610000000002</v>
      </c>
    </row>
    <row r="158" spans="1:10" x14ac:dyDescent="0.55000000000000004">
      <c r="A158" s="31" t="s">
        <v>1</v>
      </c>
      <c r="B158" t="s">
        <v>243</v>
      </c>
      <c r="C158" s="28" t="s">
        <v>270</v>
      </c>
      <c r="D158" s="28" t="s">
        <v>165</v>
      </c>
      <c r="E158" s="28" t="s">
        <v>259</v>
      </c>
      <c r="F158" s="29">
        <v>1266</v>
      </c>
      <c r="G158" s="30">
        <v>0.318915</v>
      </c>
      <c r="H158" s="30">
        <v>1.5236270000000001</v>
      </c>
      <c r="I158" s="30">
        <v>0.65053399999999995</v>
      </c>
      <c r="J158" s="30">
        <v>2.9375040000000001</v>
      </c>
    </row>
    <row r="159" spans="1:10" x14ac:dyDescent="0.55000000000000004">
      <c r="A159" s="31" t="s">
        <v>1</v>
      </c>
      <c r="B159" t="s">
        <v>243</v>
      </c>
      <c r="C159" s="28" t="s">
        <v>270</v>
      </c>
      <c r="D159" s="28" t="s">
        <v>258</v>
      </c>
      <c r="E159" s="28" t="s">
        <v>257</v>
      </c>
      <c r="F159" s="29">
        <v>1074</v>
      </c>
      <c r="G159" s="30">
        <v>0.39393800000000001</v>
      </c>
      <c r="H159" s="30">
        <v>1.9216599999999999</v>
      </c>
      <c r="I159" s="30">
        <v>0.78509499999999999</v>
      </c>
      <c r="J159" s="30">
        <v>4.1823980000000001</v>
      </c>
    </row>
    <row r="160" spans="1:10" x14ac:dyDescent="0.55000000000000004">
      <c r="A160" s="31" t="s">
        <v>1</v>
      </c>
      <c r="B160" t="s">
        <v>243</v>
      </c>
      <c r="C160" s="28" t="s">
        <v>270</v>
      </c>
      <c r="D160" s="28" t="s">
        <v>256</v>
      </c>
      <c r="E160" s="28" t="s">
        <v>255</v>
      </c>
      <c r="F160" s="29">
        <v>1274</v>
      </c>
      <c r="G160" s="30">
        <v>0.30198599999999998</v>
      </c>
      <c r="H160" s="30">
        <v>1.5905130000000001</v>
      </c>
      <c r="I160" s="30">
        <v>0.66379999999999995</v>
      </c>
      <c r="J160" s="30">
        <v>3.3350930000000001</v>
      </c>
    </row>
    <row r="161" spans="1:10" x14ac:dyDescent="0.55000000000000004">
      <c r="A161" s="31" t="s">
        <v>1</v>
      </c>
      <c r="B161" t="s">
        <v>243</v>
      </c>
      <c r="C161" s="28" t="s">
        <v>270</v>
      </c>
      <c r="D161" s="28" t="s">
        <v>101</v>
      </c>
      <c r="E161" s="28" t="s">
        <v>254</v>
      </c>
      <c r="F161" s="29">
        <v>2313</v>
      </c>
      <c r="G161" s="30">
        <v>0.34566999999999998</v>
      </c>
      <c r="H161" s="30">
        <v>2.30138</v>
      </c>
      <c r="I161" s="30">
        <v>0.65844000000000003</v>
      </c>
      <c r="J161" s="30">
        <v>4.0715779999999997</v>
      </c>
    </row>
    <row r="162" spans="1:10" x14ac:dyDescent="0.55000000000000004">
      <c r="A162" s="31" t="s">
        <v>1</v>
      </c>
      <c r="B162" t="s">
        <v>243</v>
      </c>
      <c r="C162" s="28" t="s">
        <v>270</v>
      </c>
      <c r="D162" s="28" t="s">
        <v>247</v>
      </c>
      <c r="E162" s="28" t="s">
        <v>271</v>
      </c>
      <c r="F162" s="29">
        <v>1271</v>
      </c>
      <c r="G162" s="30">
        <v>0.21607799999999999</v>
      </c>
      <c r="H162" s="30">
        <v>1.237004</v>
      </c>
      <c r="I162" s="30">
        <v>0.54242800000000002</v>
      </c>
      <c r="J162" s="30">
        <v>3.0544150000000001</v>
      </c>
    </row>
    <row r="163" spans="1:10" x14ac:dyDescent="0.55000000000000004">
      <c r="A163" s="31" t="s">
        <v>1</v>
      </c>
      <c r="B163" t="s">
        <v>243</v>
      </c>
      <c r="C163" s="28" t="s">
        <v>270</v>
      </c>
      <c r="D163" s="28" t="s">
        <v>49</v>
      </c>
      <c r="E163" s="28" t="s">
        <v>268</v>
      </c>
      <c r="F163" s="29">
        <v>2057</v>
      </c>
      <c r="G163" s="30">
        <v>0.29085299999999997</v>
      </c>
      <c r="H163" s="30">
        <v>1.4482269999999999</v>
      </c>
      <c r="I163" s="30">
        <v>0.74069200000000002</v>
      </c>
      <c r="J163" s="30">
        <v>3.4134910000000001</v>
      </c>
    </row>
    <row r="164" spans="1:10" x14ac:dyDescent="0.55000000000000004">
      <c r="A164" s="31" t="s">
        <v>1</v>
      </c>
      <c r="B164" t="s">
        <v>243</v>
      </c>
      <c r="C164" s="28" t="s">
        <v>270</v>
      </c>
      <c r="D164" s="28" t="s">
        <v>252</v>
      </c>
      <c r="E164" s="28" t="s">
        <v>251</v>
      </c>
      <c r="F164" s="29">
        <v>1254</v>
      </c>
      <c r="G164" s="30">
        <v>0.28862500000000002</v>
      </c>
      <c r="H164" s="30">
        <v>1.8273520000000001</v>
      </c>
      <c r="I164" s="30">
        <v>0.64974799999999999</v>
      </c>
      <c r="J164" s="30">
        <v>3.4975040000000002</v>
      </c>
    </row>
    <row r="165" spans="1:10" x14ac:dyDescent="0.55000000000000004">
      <c r="A165" s="31" t="s">
        <v>1</v>
      </c>
      <c r="B165" t="s">
        <v>243</v>
      </c>
      <c r="C165" s="28" t="s">
        <v>270</v>
      </c>
      <c r="D165" s="28" t="s">
        <v>143</v>
      </c>
      <c r="E165" s="28" t="s">
        <v>249</v>
      </c>
      <c r="F165" s="29">
        <v>1430</v>
      </c>
      <c r="G165" s="30">
        <v>0.37855299999999997</v>
      </c>
      <c r="H165" s="30">
        <v>1.664455</v>
      </c>
      <c r="I165" s="30">
        <v>0.85559200000000002</v>
      </c>
      <c r="J165" s="30">
        <v>3.5480070000000001</v>
      </c>
    </row>
    <row r="166" spans="1:10" x14ac:dyDescent="0.55000000000000004">
      <c r="A166" s="31" t="s">
        <v>1</v>
      </c>
      <c r="B166" t="s">
        <v>243</v>
      </c>
      <c r="C166" s="28" t="s">
        <v>23</v>
      </c>
      <c r="D166" s="28" t="s">
        <v>267</v>
      </c>
      <c r="E166" s="28" t="s">
        <v>266</v>
      </c>
      <c r="F166" s="29">
        <v>67</v>
      </c>
      <c r="G166" s="30">
        <v>0.223528</v>
      </c>
      <c r="H166" s="30">
        <v>1.195144</v>
      </c>
      <c r="I166" s="30">
        <v>0.56967000000000001</v>
      </c>
      <c r="J166" s="30">
        <v>3.1195870000000001</v>
      </c>
    </row>
    <row r="167" spans="1:10" x14ac:dyDescent="0.55000000000000004">
      <c r="A167" s="31" t="s">
        <v>1</v>
      </c>
      <c r="B167" t="s">
        <v>243</v>
      </c>
      <c r="C167" s="28" t="s">
        <v>23</v>
      </c>
      <c r="D167" s="28" t="s">
        <v>265</v>
      </c>
      <c r="E167" s="28" t="s">
        <v>264</v>
      </c>
      <c r="F167" s="29">
        <v>511</v>
      </c>
      <c r="G167" s="30">
        <v>0.21016000000000001</v>
      </c>
      <c r="H167" s="30">
        <v>1.3896329999999999</v>
      </c>
      <c r="I167" s="30">
        <v>0.52257299999999995</v>
      </c>
      <c r="J167" s="30">
        <v>3.206413</v>
      </c>
    </row>
    <row r="168" spans="1:10" x14ac:dyDescent="0.55000000000000004">
      <c r="A168" s="31" t="s">
        <v>1</v>
      </c>
      <c r="B168" t="s">
        <v>243</v>
      </c>
      <c r="C168" s="28" t="s">
        <v>23</v>
      </c>
      <c r="D168" s="28" t="s">
        <v>83</v>
      </c>
      <c r="E168" s="28" t="s">
        <v>263</v>
      </c>
      <c r="F168" s="29">
        <v>2006</v>
      </c>
      <c r="G168" s="30">
        <v>0.27125899999999997</v>
      </c>
      <c r="H168" s="30">
        <v>1.6086689999999999</v>
      </c>
      <c r="I168" s="30">
        <v>0.60616599999999998</v>
      </c>
      <c r="J168" s="30">
        <v>3.6552020000000001</v>
      </c>
    </row>
    <row r="169" spans="1:10" x14ac:dyDescent="0.55000000000000004">
      <c r="A169" s="31" t="s">
        <v>1</v>
      </c>
      <c r="B169" t="s">
        <v>243</v>
      </c>
      <c r="C169" s="28" t="s">
        <v>23</v>
      </c>
      <c r="D169" s="28" t="s">
        <v>262</v>
      </c>
      <c r="E169" s="28" t="s">
        <v>261</v>
      </c>
      <c r="F169" s="29">
        <v>274</v>
      </c>
      <c r="G169" s="30">
        <v>0.44173299999999999</v>
      </c>
      <c r="H169" s="30">
        <v>2.850336</v>
      </c>
      <c r="I169" s="30">
        <v>0.86596300000000004</v>
      </c>
      <c r="J169" s="30">
        <v>5.1600900000000003</v>
      </c>
    </row>
    <row r="170" spans="1:10" x14ac:dyDescent="0.55000000000000004">
      <c r="A170" s="31" t="s">
        <v>1</v>
      </c>
      <c r="B170" t="s">
        <v>243</v>
      </c>
      <c r="C170" s="28" t="s">
        <v>23</v>
      </c>
      <c r="D170" s="28" t="s">
        <v>95</v>
      </c>
      <c r="E170" s="28" t="s">
        <v>269</v>
      </c>
      <c r="F170" s="29">
        <v>413</v>
      </c>
      <c r="G170" s="30">
        <v>0.40999099999999999</v>
      </c>
      <c r="H170" s="30">
        <v>2.1432639999999998</v>
      </c>
      <c r="I170" s="30">
        <v>0.90397499999999997</v>
      </c>
      <c r="J170" s="30">
        <v>4.6908770000000004</v>
      </c>
    </row>
    <row r="171" spans="1:10" x14ac:dyDescent="0.55000000000000004">
      <c r="A171" s="31" t="s">
        <v>1</v>
      </c>
      <c r="B171" t="s">
        <v>243</v>
      </c>
      <c r="C171" s="28" t="s">
        <v>23</v>
      </c>
      <c r="D171" s="28" t="s">
        <v>72</v>
      </c>
      <c r="E171" s="28" t="s">
        <v>260</v>
      </c>
      <c r="F171" s="29">
        <v>264</v>
      </c>
      <c r="G171" s="30">
        <v>0.31375599999999998</v>
      </c>
      <c r="H171" s="30">
        <v>1.8859870000000001</v>
      </c>
      <c r="I171" s="30">
        <v>0.68783099999999997</v>
      </c>
      <c r="J171" s="30">
        <v>3.7027739999999998</v>
      </c>
    </row>
    <row r="172" spans="1:10" x14ac:dyDescent="0.55000000000000004">
      <c r="A172" s="31" t="s">
        <v>1</v>
      </c>
      <c r="B172" t="s">
        <v>243</v>
      </c>
      <c r="C172" s="28" t="s">
        <v>23</v>
      </c>
      <c r="D172" s="28" t="s">
        <v>165</v>
      </c>
      <c r="E172" s="28" t="s">
        <v>259</v>
      </c>
      <c r="F172" s="29">
        <v>166</v>
      </c>
      <c r="G172" s="30">
        <v>0.35920999999999997</v>
      </c>
      <c r="H172" s="30">
        <v>1.852446</v>
      </c>
      <c r="I172" s="30">
        <v>0.74996300000000005</v>
      </c>
      <c r="J172" s="30">
        <v>3.610881</v>
      </c>
    </row>
    <row r="173" spans="1:10" x14ac:dyDescent="0.55000000000000004">
      <c r="A173" s="31" t="s">
        <v>1</v>
      </c>
      <c r="B173" t="s">
        <v>243</v>
      </c>
      <c r="C173" s="28" t="s">
        <v>23</v>
      </c>
      <c r="D173" s="28" t="s">
        <v>258</v>
      </c>
      <c r="E173" s="28" t="s">
        <v>257</v>
      </c>
      <c r="F173" s="29">
        <v>206</v>
      </c>
      <c r="G173" s="30">
        <v>0.33721800000000002</v>
      </c>
      <c r="H173" s="30">
        <v>1.8579920000000001</v>
      </c>
      <c r="I173" s="30">
        <v>0.68288099999999996</v>
      </c>
      <c r="J173" s="30">
        <v>3.6253090000000001</v>
      </c>
    </row>
    <row r="174" spans="1:10" x14ac:dyDescent="0.55000000000000004">
      <c r="A174" s="31" t="s">
        <v>1</v>
      </c>
      <c r="B174" t="s">
        <v>243</v>
      </c>
      <c r="C174" s="28" t="s">
        <v>23</v>
      </c>
      <c r="D174" s="28" t="s">
        <v>256</v>
      </c>
      <c r="E174" s="28" t="s">
        <v>255</v>
      </c>
      <c r="F174" s="29">
        <v>149</v>
      </c>
      <c r="G174" s="30">
        <v>0.32212099999999999</v>
      </c>
      <c r="H174" s="30">
        <v>1.831027</v>
      </c>
      <c r="I174" s="30">
        <v>0.710758</v>
      </c>
      <c r="J174" s="30">
        <v>3.9174799999999999</v>
      </c>
    </row>
    <row r="175" spans="1:10" x14ac:dyDescent="0.55000000000000004">
      <c r="A175" s="31" t="s">
        <v>1</v>
      </c>
      <c r="B175" t="s">
        <v>243</v>
      </c>
      <c r="C175" s="28" t="s">
        <v>23</v>
      </c>
      <c r="D175" s="28" t="s">
        <v>101</v>
      </c>
      <c r="E175" s="28" t="s">
        <v>254</v>
      </c>
      <c r="F175" s="29">
        <v>290</v>
      </c>
      <c r="G175" s="30">
        <v>0.34221600000000002</v>
      </c>
      <c r="H175" s="30">
        <v>2.4262130000000002</v>
      </c>
      <c r="I175" s="30">
        <v>0.63794799999999996</v>
      </c>
      <c r="J175" s="30">
        <v>4.1286740000000002</v>
      </c>
    </row>
    <row r="176" spans="1:10" x14ac:dyDescent="0.55000000000000004">
      <c r="A176" s="31" t="s">
        <v>1</v>
      </c>
      <c r="B176" t="s">
        <v>243</v>
      </c>
      <c r="C176" s="28" t="s">
        <v>23</v>
      </c>
      <c r="D176" s="28" t="s">
        <v>49</v>
      </c>
      <c r="E176" s="28" t="s">
        <v>253</v>
      </c>
      <c r="F176" s="29">
        <v>289</v>
      </c>
      <c r="G176" s="30">
        <v>0.27820899999999998</v>
      </c>
      <c r="H176" s="30">
        <v>1.597521</v>
      </c>
      <c r="I176" s="30">
        <v>0.58797299999999997</v>
      </c>
      <c r="J176" s="30">
        <v>3.116473</v>
      </c>
    </row>
    <row r="177" spans="1:10" x14ac:dyDescent="0.55000000000000004">
      <c r="A177" s="31" t="s">
        <v>1</v>
      </c>
      <c r="B177" t="s">
        <v>243</v>
      </c>
      <c r="C177" s="28" t="s">
        <v>23</v>
      </c>
      <c r="D177" s="28" t="s">
        <v>49</v>
      </c>
      <c r="E177" s="28" t="s">
        <v>268</v>
      </c>
      <c r="F177" s="29">
        <v>173</v>
      </c>
      <c r="G177" s="30">
        <v>0.25913900000000001</v>
      </c>
      <c r="H177" s="30">
        <v>1.447425</v>
      </c>
      <c r="I177" s="30">
        <v>0.58956600000000003</v>
      </c>
      <c r="J177" s="30">
        <v>3.2872469999999998</v>
      </c>
    </row>
    <row r="178" spans="1:10" x14ac:dyDescent="0.55000000000000004">
      <c r="A178" s="31" t="s">
        <v>1</v>
      </c>
      <c r="B178" t="s">
        <v>243</v>
      </c>
      <c r="C178" s="28" t="s">
        <v>23</v>
      </c>
      <c r="D178" s="28" t="s">
        <v>252</v>
      </c>
      <c r="E178" s="28" t="s">
        <v>251</v>
      </c>
      <c r="F178" s="29">
        <v>83</v>
      </c>
      <c r="G178" s="30">
        <v>0.30406100000000003</v>
      </c>
      <c r="H178" s="30">
        <v>1.961471</v>
      </c>
      <c r="I178" s="30">
        <v>0.96180900000000003</v>
      </c>
      <c r="J178" s="30">
        <v>4.0514729999999997</v>
      </c>
    </row>
    <row r="179" spans="1:10" x14ac:dyDescent="0.55000000000000004">
      <c r="A179" s="31" t="s">
        <v>1</v>
      </c>
      <c r="B179" t="s">
        <v>243</v>
      </c>
      <c r="C179" s="28" t="s">
        <v>23</v>
      </c>
      <c r="D179" s="28" t="s">
        <v>143</v>
      </c>
      <c r="E179" s="28" t="s">
        <v>249</v>
      </c>
      <c r="F179" s="29">
        <v>295</v>
      </c>
      <c r="G179" s="30">
        <v>0.41789599999999999</v>
      </c>
      <c r="H179" s="30">
        <v>2.012699</v>
      </c>
      <c r="I179" s="30">
        <v>0.84177000000000002</v>
      </c>
      <c r="J179" s="30">
        <v>4.0487719999999996</v>
      </c>
    </row>
    <row r="180" spans="1:10" x14ac:dyDescent="0.55000000000000004">
      <c r="A180" s="31" t="s">
        <v>1</v>
      </c>
      <c r="B180" t="s">
        <v>243</v>
      </c>
      <c r="C180" s="28" t="s">
        <v>250</v>
      </c>
      <c r="D180" s="28" t="s">
        <v>267</v>
      </c>
      <c r="E180" s="28" t="s">
        <v>266</v>
      </c>
      <c r="F180" s="29">
        <v>25</v>
      </c>
      <c r="G180" s="30">
        <v>0.27712199999999998</v>
      </c>
      <c r="H180" s="30">
        <v>1.2755879999999999</v>
      </c>
      <c r="I180" s="30"/>
      <c r="J180" s="30"/>
    </row>
    <row r="181" spans="1:10" x14ac:dyDescent="0.55000000000000004">
      <c r="A181" s="31" t="s">
        <v>1</v>
      </c>
      <c r="B181" t="s">
        <v>243</v>
      </c>
      <c r="C181" s="28" t="s">
        <v>250</v>
      </c>
      <c r="D181" s="28" t="s">
        <v>265</v>
      </c>
      <c r="E181" s="28" t="s">
        <v>264</v>
      </c>
      <c r="F181" s="29">
        <v>704</v>
      </c>
      <c r="G181" s="30">
        <v>0.206868</v>
      </c>
      <c r="H181" s="30">
        <v>1.3538019999999999</v>
      </c>
      <c r="I181" s="30">
        <v>0.48600100000000002</v>
      </c>
      <c r="J181" s="30">
        <v>2.9755859999999998</v>
      </c>
    </row>
    <row r="182" spans="1:10" x14ac:dyDescent="0.55000000000000004">
      <c r="A182" s="31" t="s">
        <v>1</v>
      </c>
      <c r="B182" t="s">
        <v>243</v>
      </c>
      <c r="C182" s="28" t="s">
        <v>250</v>
      </c>
      <c r="D182" s="28" t="s">
        <v>83</v>
      </c>
      <c r="E182" s="28" t="s">
        <v>263</v>
      </c>
      <c r="F182" s="29">
        <v>490</v>
      </c>
      <c r="G182" s="30">
        <v>0.27508700000000003</v>
      </c>
      <c r="H182" s="30">
        <v>1.6784289999999999</v>
      </c>
      <c r="I182" s="30">
        <v>0.68269000000000002</v>
      </c>
      <c r="J182" s="30">
        <v>3.8090130000000002</v>
      </c>
    </row>
    <row r="183" spans="1:10" x14ac:dyDescent="0.55000000000000004">
      <c r="A183" s="31" t="s">
        <v>1</v>
      </c>
      <c r="B183" t="s">
        <v>243</v>
      </c>
      <c r="C183" s="28" t="s">
        <v>250</v>
      </c>
      <c r="D183" s="28" t="s">
        <v>262</v>
      </c>
      <c r="E183" s="28" t="s">
        <v>261</v>
      </c>
      <c r="F183" s="29">
        <v>12</v>
      </c>
      <c r="G183" s="30">
        <v>0.49232100000000001</v>
      </c>
      <c r="H183" s="30">
        <v>2.874628</v>
      </c>
      <c r="I183" s="30"/>
      <c r="J183" s="30"/>
    </row>
    <row r="184" spans="1:10" x14ac:dyDescent="0.55000000000000004">
      <c r="A184" s="31" t="s">
        <v>1</v>
      </c>
      <c r="B184" t="s">
        <v>243</v>
      </c>
      <c r="C184" s="28" t="s">
        <v>250</v>
      </c>
      <c r="D184" s="28" t="s">
        <v>72</v>
      </c>
      <c r="E184" s="28" t="s">
        <v>260</v>
      </c>
      <c r="F184" s="29">
        <v>84</v>
      </c>
      <c r="G184" s="30">
        <v>0.34019300000000002</v>
      </c>
      <c r="H184" s="30">
        <v>1.82036</v>
      </c>
      <c r="I184" s="30">
        <v>0.73156200000000005</v>
      </c>
      <c r="J184" s="30">
        <v>3.5382799999999999</v>
      </c>
    </row>
    <row r="185" spans="1:10" x14ac:dyDescent="0.55000000000000004">
      <c r="A185" s="31" t="s">
        <v>1</v>
      </c>
      <c r="B185" t="s">
        <v>243</v>
      </c>
      <c r="C185" s="28" t="s">
        <v>250</v>
      </c>
      <c r="D185" s="28" t="s">
        <v>165</v>
      </c>
      <c r="E185" s="28" t="s">
        <v>259</v>
      </c>
      <c r="F185" s="29">
        <v>139</v>
      </c>
      <c r="G185" s="30">
        <v>0.397177</v>
      </c>
      <c r="H185" s="30">
        <v>1.979555</v>
      </c>
      <c r="I185" s="30">
        <v>0.73011999999999999</v>
      </c>
      <c r="J185" s="30">
        <v>3.4257559999999998</v>
      </c>
    </row>
    <row r="186" spans="1:10" x14ac:dyDescent="0.55000000000000004">
      <c r="A186" s="31" t="s">
        <v>1</v>
      </c>
      <c r="B186" t="s">
        <v>243</v>
      </c>
      <c r="C186" s="28" t="s">
        <v>250</v>
      </c>
      <c r="D186" s="28" t="s">
        <v>258</v>
      </c>
      <c r="E186" s="28" t="s">
        <v>257</v>
      </c>
      <c r="F186" s="29">
        <v>80</v>
      </c>
      <c r="G186" s="30">
        <v>0.26822200000000002</v>
      </c>
      <c r="H186" s="30">
        <v>1.847159</v>
      </c>
      <c r="I186" s="30">
        <v>0.60778699999999997</v>
      </c>
      <c r="J186" s="30">
        <v>3.7054689999999999</v>
      </c>
    </row>
    <row r="187" spans="1:10" x14ac:dyDescent="0.55000000000000004">
      <c r="A187" s="31" t="s">
        <v>1</v>
      </c>
      <c r="B187" t="s">
        <v>243</v>
      </c>
      <c r="C187" s="28" t="s">
        <v>250</v>
      </c>
      <c r="D187" s="28" t="s">
        <v>256</v>
      </c>
      <c r="E187" s="28" t="s">
        <v>255</v>
      </c>
      <c r="F187" s="29">
        <v>77</v>
      </c>
      <c r="G187" s="30">
        <v>0.31215599999999999</v>
      </c>
      <c r="H187" s="30">
        <v>1.6664319999999999</v>
      </c>
      <c r="I187" s="30">
        <v>0.63363899999999995</v>
      </c>
      <c r="J187" s="30">
        <v>3.063672</v>
      </c>
    </row>
    <row r="188" spans="1:10" x14ac:dyDescent="0.55000000000000004">
      <c r="A188" s="31" t="s">
        <v>1</v>
      </c>
      <c r="B188" t="s">
        <v>243</v>
      </c>
      <c r="C188" s="28" t="s">
        <v>250</v>
      </c>
      <c r="D188" s="28" t="s">
        <v>101</v>
      </c>
      <c r="E188" s="28" t="s">
        <v>254</v>
      </c>
      <c r="F188" s="29">
        <v>228</v>
      </c>
      <c r="G188" s="30">
        <v>0.37378099999999997</v>
      </c>
      <c r="H188" s="30">
        <v>2.442472</v>
      </c>
      <c r="I188" s="30">
        <v>0.63153800000000004</v>
      </c>
      <c r="J188" s="30">
        <v>4.1842449999999998</v>
      </c>
    </row>
    <row r="189" spans="1:10" x14ac:dyDescent="0.55000000000000004">
      <c r="A189" s="31" t="s">
        <v>1</v>
      </c>
      <c r="B189" t="s">
        <v>243</v>
      </c>
      <c r="C189" s="28" t="s">
        <v>250</v>
      </c>
      <c r="D189" s="28" t="s">
        <v>49</v>
      </c>
      <c r="E189" s="28" t="s">
        <v>253</v>
      </c>
      <c r="F189" s="29">
        <v>450</v>
      </c>
      <c r="G189" s="30">
        <v>0.26839499999999999</v>
      </c>
      <c r="H189" s="30">
        <v>1.510505</v>
      </c>
      <c r="I189" s="30">
        <v>0.61123099999999997</v>
      </c>
      <c r="J189" s="30">
        <v>3.125553</v>
      </c>
    </row>
    <row r="190" spans="1:10" x14ac:dyDescent="0.55000000000000004">
      <c r="A190" s="31" t="s">
        <v>1</v>
      </c>
      <c r="B190" t="s">
        <v>243</v>
      </c>
      <c r="C190" s="28" t="s">
        <v>250</v>
      </c>
      <c r="D190" s="28" t="s">
        <v>252</v>
      </c>
      <c r="E190" s="28" t="s">
        <v>251</v>
      </c>
      <c r="F190" s="29">
        <v>45</v>
      </c>
      <c r="G190" s="30">
        <v>0.35828399999999999</v>
      </c>
      <c r="H190" s="30">
        <v>1.840122</v>
      </c>
      <c r="I190" s="30"/>
      <c r="J190" s="30"/>
    </row>
    <row r="191" spans="1:10" x14ac:dyDescent="0.55000000000000004">
      <c r="A191" s="31" t="s">
        <v>1</v>
      </c>
      <c r="B191" t="s">
        <v>243</v>
      </c>
      <c r="C191" s="28" t="s">
        <v>250</v>
      </c>
      <c r="D191" s="28" t="s">
        <v>143</v>
      </c>
      <c r="E191" s="28" t="s">
        <v>249</v>
      </c>
      <c r="F191" s="29">
        <v>72</v>
      </c>
      <c r="G191" s="30">
        <v>0.45062400000000002</v>
      </c>
      <c r="H191" s="30">
        <v>2.180749</v>
      </c>
      <c r="I191" s="30">
        <v>0.85071399999999997</v>
      </c>
      <c r="J191" s="30">
        <v>4.2484520000000003</v>
      </c>
    </row>
    <row r="192" spans="1:10" x14ac:dyDescent="0.55000000000000004">
      <c r="A192" s="31" t="s">
        <v>1</v>
      </c>
      <c r="B192" t="s">
        <v>243</v>
      </c>
      <c r="C192" s="28" t="s">
        <v>248</v>
      </c>
      <c r="D192" s="28" t="s">
        <v>247</v>
      </c>
      <c r="E192" s="28" t="s">
        <v>246</v>
      </c>
      <c r="F192" s="29">
        <v>1002</v>
      </c>
      <c r="G192" s="30">
        <v>0.32452500000000001</v>
      </c>
      <c r="H192" s="30">
        <v>1.7297940000000001</v>
      </c>
      <c r="I192" s="30">
        <v>0.68079699999999999</v>
      </c>
      <c r="J192" s="30">
        <v>3.556435</v>
      </c>
    </row>
    <row r="193" spans="1:10" x14ac:dyDescent="0.55000000000000004">
      <c r="A193" s="31" t="s">
        <v>1</v>
      </c>
      <c r="B193" t="s">
        <v>243</v>
      </c>
      <c r="C193" s="28" t="s">
        <v>245</v>
      </c>
      <c r="D193" s="28" t="s">
        <v>52</v>
      </c>
      <c r="E193" s="28" t="s">
        <v>244</v>
      </c>
      <c r="F193" s="29">
        <v>65</v>
      </c>
      <c r="G193" s="30">
        <v>0.35686200000000001</v>
      </c>
      <c r="H193" s="30">
        <v>2.1039050000000001</v>
      </c>
      <c r="I193" s="30">
        <v>0.770625</v>
      </c>
      <c r="J193" s="30">
        <v>4.1171990000000003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5F8EE2D16CCF4E9795DBA2E0366580" ma:contentTypeVersion="11" ma:contentTypeDescription="Create a new document." ma:contentTypeScope="" ma:versionID="a0e36aa337ceae7f1d93f3efc48c3ea9">
  <xsd:schema xmlns:xsd="http://www.w3.org/2001/XMLSchema" xmlns:xs="http://www.w3.org/2001/XMLSchema" xmlns:p="http://schemas.microsoft.com/office/2006/metadata/properties" xmlns:ns3="e6ae508a-59c9-42bb-b4fe-819888132927" xmlns:ns4="7d98c609-804a-400c-9f9b-45f6e3b4e0b0" targetNamespace="http://schemas.microsoft.com/office/2006/metadata/properties" ma:root="true" ma:fieldsID="376aea29d8ef60d7b2126687d24b7c91" ns3:_="" ns4:_="">
    <xsd:import namespace="e6ae508a-59c9-42bb-b4fe-819888132927"/>
    <xsd:import namespace="7d98c609-804a-400c-9f9b-45f6e3b4e0b0"/>
    <xsd:element name="properties">
      <xsd:complexType>
        <xsd:sequence>
          <xsd:element name="documentManagement">
            <xsd:complexType>
              <xsd:all>
                <xsd:element ref="ns3:Records_x0020_Status" minOccurs="0"/>
                <xsd:element ref="ns3:Records_x0020_Date" minOccurs="0"/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ae508a-59c9-42bb-b4fe-819888132927" elementFormDefault="qualified">
    <xsd:import namespace="http://schemas.microsoft.com/office/2006/documentManagement/types"/>
    <xsd:import namespace="http://schemas.microsoft.com/office/infopath/2007/PartnerControls"/>
    <xsd:element name="Records_x0020_Status" ma:index="8" nillable="true" ma:displayName="Records Status" ma:default="Pending" ma:internalName="Records_x0020_Status">
      <xsd:simpleType>
        <xsd:restriction base="dms:Text"/>
      </xsd:simpleType>
    </xsd:element>
    <xsd:element name="Records_x0020_Date" ma:index="9" nillable="true" ma:displayName="Records Date" ma:hidden="true" ma:internalName="Records_x0020_Date">
      <xsd:simpleType>
        <xsd:restriction base="dms:DateTime"/>
      </xsd:simpleType>
    </xsd:element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98c609-804a-400c-9f9b-45f6e3b4e0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cords_x0020_Date xmlns="e6ae508a-59c9-42bb-b4fe-819888132927" xsi:nil="true"/>
    <Records_x0020_Status xmlns="e6ae508a-59c9-42bb-b4fe-819888132927">Pending</Records_x0020_Statu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ECAB6FE-ED10-48D6-B2FD-BD00187933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ae508a-59c9-42bb-b4fe-819888132927"/>
    <ds:schemaRef ds:uri="7d98c609-804a-400c-9f9b-45f6e3b4e0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19936EC-EF42-4CC2-B464-377D7CE891A9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e6ae508a-59c9-42bb-b4fe-819888132927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7d98c609-804a-400c-9f9b-45f6e3b4e0b0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6A602FC1-DACC-4B1D-A27E-1705833C36F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</vt:lpstr>
      <vt:lpstr>Seed</vt:lpstr>
      <vt:lpstr>Exposure Factors</vt:lpstr>
      <vt:lpstr>Dose Factors</vt:lpstr>
      <vt:lpstr>Data 10052020</vt:lpstr>
      <vt:lpstr>EFSA Cover </vt:lpstr>
      <vt:lpstr>EFSA Food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Fisher, Hunter</dc:creator>
  <cp:lastModifiedBy>Alex East</cp:lastModifiedBy>
  <dcterms:created xsi:type="dcterms:W3CDTF">2020-07-09T19:28:55Z</dcterms:created>
  <dcterms:modified xsi:type="dcterms:W3CDTF">2020-10-09T14:46:02Z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0x010100175F8EE2D16CCF4E9795DBA2E0366580</vt:lpwstr>
  </property>
</Properties>
</file>