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ast\OneDrive - Environmental Protection Agency (EPA)\Profile\Desktop\LEM4\input\"/>
    </mc:Choice>
  </mc:AlternateContent>
  <xr:revisionPtr revIDLastSave="0" documentId="13_ncr:1_{11A38F66-009D-469E-8470-DE6344BE99A7}" xr6:coauthVersionLast="44" xr6:coauthVersionMax="44" xr10:uidLastSave="{00000000-0000-0000-0000-000000000000}"/>
  <bookViews>
    <workbookView xWindow="28680" yWindow="-4140" windowWidth="29040" windowHeight="15840" activeTab="3" xr2:uid="{954D9476-CD18-4396-BAEA-D273523A90CB}"/>
  </bookViews>
  <sheets>
    <sheet name="Cover" sheetId="8" r:id="rId1"/>
    <sheet name="Seed" sheetId="2" r:id="rId2"/>
    <sheet name="Exposure Factors" sheetId="3" r:id="rId3"/>
    <sheet name="Dose Factors" sheetId="4" r:id="rId4"/>
    <sheet name="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42" i="5" l="1"/>
  <c r="P140" i="5"/>
  <c r="M140" i="5"/>
  <c r="P139" i="5"/>
  <c r="M139" i="5"/>
  <c r="P138" i="5"/>
  <c r="N138" i="5"/>
  <c r="M138" i="5"/>
  <c r="P137" i="5"/>
  <c r="M137" i="5"/>
  <c r="P134" i="5"/>
  <c r="O134" i="5"/>
  <c r="M134" i="5"/>
  <c r="P133" i="5"/>
  <c r="O133" i="5"/>
  <c r="M133" i="5"/>
  <c r="P132" i="5"/>
  <c r="O132" i="5"/>
  <c r="M132" i="5"/>
  <c r="P131" i="5"/>
  <c r="O131" i="5"/>
  <c r="M131" i="5"/>
  <c r="M130" i="5"/>
  <c r="M129" i="5"/>
  <c r="P121" i="5"/>
  <c r="O121" i="5"/>
  <c r="N121" i="5"/>
  <c r="M121" i="5"/>
  <c r="P120" i="5"/>
  <c r="O120" i="5"/>
  <c r="N120" i="5"/>
  <c r="M120" i="5"/>
  <c r="O119" i="5"/>
  <c r="M119" i="5"/>
  <c r="O118" i="5"/>
  <c r="M118" i="5"/>
  <c r="O117" i="5"/>
  <c r="M117" i="5"/>
  <c r="O116" i="5"/>
  <c r="M116" i="5"/>
  <c r="O115" i="5"/>
  <c r="M115" i="5"/>
  <c r="O114" i="5"/>
  <c r="M114" i="5"/>
  <c r="O113" i="5"/>
  <c r="M113" i="5"/>
  <c r="O112" i="5"/>
  <c r="M112" i="5"/>
  <c r="O110" i="5"/>
  <c r="M110" i="5"/>
  <c r="M109" i="5"/>
  <c r="M108" i="5"/>
  <c r="M107" i="5"/>
  <c r="M106" i="5"/>
  <c r="M105" i="5"/>
  <c r="M104" i="5"/>
  <c r="M103" i="5"/>
  <c r="M102" i="5"/>
  <c r="O96" i="5"/>
  <c r="N96" i="5"/>
  <c r="M96" i="5"/>
  <c r="M95" i="5"/>
  <c r="M94" i="5"/>
  <c r="M92" i="5"/>
  <c r="M79" i="5"/>
  <c r="M73" i="5"/>
  <c r="M72" i="5"/>
  <c r="M71" i="5"/>
  <c r="N70" i="5"/>
  <c r="M70" i="5"/>
  <c r="M68" i="5"/>
  <c r="M66" i="5"/>
  <c r="M65" i="5"/>
  <c r="M64" i="5"/>
  <c r="M62" i="5"/>
  <c r="M60" i="5"/>
  <c r="M58" i="5"/>
  <c r="M56" i="5"/>
  <c r="M54" i="5"/>
  <c r="M51" i="5"/>
  <c r="M50" i="5"/>
  <c r="M49" i="5"/>
  <c r="O47" i="5"/>
  <c r="M47" i="5"/>
  <c r="M46" i="5"/>
  <c r="M39" i="5"/>
  <c r="M35" i="5"/>
  <c r="M33" i="5"/>
  <c r="M29" i="5"/>
  <c r="M27" i="5"/>
  <c r="M26" i="5"/>
  <c r="M25" i="5"/>
  <c r="M24" i="5"/>
  <c r="M23" i="5"/>
  <c r="M22" i="5"/>
  <c r="M15" i="5"/>
  <c r="M14" i="5"/>
  <c r="M12" i="5"/>
  <c r="O11" i="5"/>
  <c r="M11" i="5"/>
  <c r="M10" i="5"/>
  <c r="M9" i="5"/>
  <c r="M8" i="5"/>
  <c r="M7" i="5"/>
  <c r="M5" i="5"/>
  <c r="M4" i="5"/>
  <c r="P3" i="5"/>
  <c r="O3" i="5"/>
  <c r="N3" i="5"/>
  <c r="M3" i="5"/>
  <c r="K4" i="3" l="1"/>
  <c r="K3" i="3"/>
  <c r="K2" i="3"/>
</calcChain>
</file>

<file path=xl/sharedStrings.xml><?xml version="1.0" encoding="utf-8"?>
<sst xmlns="http://schemas.openxmlformats.org/spreadsheetml/2006/main" count="1955" uniqueCount="482">
  <si>
    <t>Route</t>
  </si>
  <si>
    <t>Ref_ID</t>
  </si>
  <si>
    <t>Citation</t>
  </si>
  <si>
    <t>Publish_Year</t>
  </si>
  <si>
    <t>Media_Type</t>
  </si>
  <si>
    <t>Chemical</t>
  </si>
  <si>
    <t>Limit_of_Quantitation</t>
  </si>
  <si>
    <t>Detection_Limit</t>
  </si>
  <si>
    <t>Units</t>
  </si>
  <si>
    <t>Sample_Size</t>
  </si>
  <si>
    <t>Min</t>
  </si>
  <si>
    <t>Max</t>
  </si>
  <si>
    <t>Median_P50</t>
  </si>
  <si>
    <t>Mean</t>
  </si>
  <si>
    <t>SD</t>
  </si>
  <si>
    <t>GM</t>
  </si>
  <si>
    <t>GSD</t>
  </si>
  <si>
    <t>P10</t>
  </si>
  <si>
    <t>P25</t>
  </si>
  <si>
    <t>P75</t>
  </si>
  <si>
    <t>P90</t>
  </si>
  <si>
    <t>P95</t>
  </si>
  <si>
    <t>P99</t>
  </si>
  <si>
    <t>Geographic_Area</t>
  </si>
  <si>
    <t>State</t>
  </si>
  <si>
    <t>Country</t>
  </si>
  <si>
    <t>Sampling_Year</t>
  </si>
  <si>
    <t>National_Survey</t>
  </si>
  <si>
    <t>Superfund</t>
  </si>
  <si>
    <t>Brownfield</t>
  </si>
  <si>
    <t>Benchmark</t>
  </si>
  <si>
    <t>Associated_Waterbody</t>
  </si>
  <si>
    <t>Residential</t>
  </si>
  <si>
    <t>Urban</t>
  </si>
  <si>
    <t>Rural</t>
  </si>
  <si>
    <t>Multimedia</t>
  </si>
  <si>
    <t>Uncontaminated</t>
  </si>
  <si>
    <t>Calculated_Data</t>
  </si>
  <si>
    <t>Raw_Data_Available</t>
  </si>
  <si>
    <t>Fire_training_Fire_Response</t>
  </si>
  <si>
    <t>Industrial_Sites</t>
  </si>
  <si>
    <t>Landfill</t>
  </si>
  <si>
    <t>WWTP_Biosolids</t>
  </si>
  <si>
    <t>Data_Issues_and_Questions</t>
  </si>
  <si>
    <t>Indoor_Air</t>
  </si>
  <si>
    <t>Shoeib, M., et al. (2011). "Indoor Sources of Poly- and Perfluorinated Compounds (PFCS) in Vancouver, Canada: Implications for Human Exposure." Environmental Science &amp; Technology 45(19): 7999-8005.</t>
  </si>
  <si>
    <t>Indoor Air</t>
  </si>
  <si>
    <t>PFOA</t>
  </si>
  <si>
    <t>0.47</t>
  </si>
  <si>
    <t>Vancouver, BC</t>
  </si>
  <si>
    <t>Canada</t>
  </si>
  <si>
    <t>2007</t>
  </si>
  <si>
    <t>0</t>
  </si>
  <si>
    <t>1</t>
  </si>
  <si>
    <t>Goosey, E. and S. Harrad (2012). "Perfluoroalkyl substances in UK indoor and outdoor air: Spatial and seasonal variation, and implications for human exposure." Environment International 45: 86-90.</t>
  </si>
  <si>
    <t>Indoor Air - Homes</t>
  </si>
  <si>
    <t>PFOS</t>
  </si>
  <si>
    <t>Birmingham</t>
  </si>
  <si>
    <t>United Kingdom</t>
  </si>
  <si>
    <t>2008-2009</t>
  </si>
  <si>
    <t>"Where concentration &lt;detection limit (DL), 0.5×DL used for calculation of descriptive statistics."</t>
  </si>
  <si>
    <t>Indoor Air - Offices</t>
  </si>
  <si>
    <t>Winkens, K., et al. (2017). "Perfluoroalkyl acids and their precursors in indoor air sampled in children's bedrooms." Environmental Pollution 222: 423-432.</t>
  </si>
  <si>
    <t>PFOS - sum branched</t>
  </si>
  <si>
    <t>0.22</t>
  </si>
  <si>
    <t>Kuopio</t>
  </si>
  <si>
    <t>Finland</t>
  </si>
  <si>
    <t>2014-2015</t>
  </si>
  <si>
    <t>PFOS - linear</t>
  </si>
  <si>
    <t>PFOA - linear</t>
  </si>
  <si>
    <t>4.4800000000000004</t>
  </si>
  <si>
    <t>Sum branched PFOA summary statistics were not reported by author. Their explanation: "concentration values below MDL are caused by treatment of samples below MDL as MDL/(square root of two); to prevent bias mean values and SDs are not calculated for analytes with &lt;50% detection frequency..." Therefore, only the linear PFOA data were input into this table.</t>
  </si>
  <si>
    <t>Outdoor_Air</t>
  </si>
  <si>
    <t>Outdoor Air</t>
  </si>
  <si>
    <t>0.02</t>
  </si>
  <si>
    <t>2009</t>
  </si>
  <si>
    <t>1.9</t>
  </si>
  <si>
    <t>Müller, C. E., et al. (2012). "Atmospheric fate of poly-and perfluorinated alkyl substances (PFASs): I. Day–night patterns of air concentrations in summer in Zurich, Switzerland." Environmental Pollution 169: 196-203.</t>
  </si>
  <si>
    <t>0.46</t>
  </si>
  <si>
    <t>Zurich</t>
  </si>
  <si>
    <t>Switzerland</t>
  </si>
  <si>
    <t>2010</t>
  </si>
  <si>
    <t>1.52</t>
  </si>
  <si>
    <t>Mount Uetliberg</t>
  </si>
  <si>
    <t>Dust</t>
  </si>
  <si>
    <t>Dust - house dust</t>
  </si>
  <si>
    <t>1.51</t>
  </si>
  <si>
    <t>ng/g</t>
  </si>
  <si>
    <t>Vancouver</t>
  </si>
  <si>
    <t>2007-2008</t>
  </si>
  <si>
    <t>0.4</t>
  </si>
  <si>
    <t>Fraser, A. J., et al. (2013). "Polyfluorinated compounds in dust from homes, offices, and vehicles as predictors of concentrations in office workers' serum." Environment International 60: 128-136.</t>
  </si>
  <si>
    <t>Dust - office dust</t>
  </si>
  <si>
    <t>5</t>
  </si>
  <si>
    <t>Boston</t>
  </si>
  <si>
    <t>MA</t>
  </si>
  <si>
    <t>USA</t>
  </si>
  <si>
    <t>7</t>
  </si>
  <si>
    <t>Dust - vehicle dust</t>
  </si>
  <si>
    <t>Goosey, E. and S. Harrad (2011). "Perfluoroalkyl compounds in dust from Asian, Australian, European, and North American homes and UK cars, classrooms, and offices." Environment International 37(1): 86-92.</t>
  </si>
  <si>
    <t>Dust - car dust</t>
  </si>
  <si>
    <t>2007-2009</t>
  </si>
  <si>
    <t>0.98</t>
  </si>
  <si>
    <t>Dust - classroom dust</t>
  </si>
  <si>
    <t>0..98</t>
  </si>
  <si>
    <t>Toronto</t>
  </si>
  <si>
    <t>Annecy</t>
  </si>
  <si>
    <t>France</t>
  </si>
  <si>
    <t>Augsberg and Michelstadt</t>
  </si>
  <si>
    <t>Germany</t>
  </si>
  <si>
    <t>Boulder</t>
  </si>
  <si>
    <t>CO</t>
  </si>
  <si>
    <t>Karaskova, P., et al. (2016). "Perfluorinated alkyl substances (PFASs) in household dust in Central Europe and North America." Environment International 94: 315-324.</t>
  </si>
  <si>
    <t>0.39</t>
  </si>
  <si>
    <t>Brno</t>
  </si>
  <si>
    <t>Czech Republic</t>
  </si>
  <si>
    <t>2013</t>
  </si>
  <si>
    <t>Not Reported</t>
  </si>
  <si>
    <t>0.2</t>
  </si>
  <si>
    <t>Bloomington</t>
  </si>
  <si>
    <t>IN</t>
  </si>
  <si>
    <t>Eriksson, U. and A. Kärrman (2015). "World-wide indoor exposure to polyfluoroalkyl phosphate esters (PAPs) and other PFASs in household dust." Environmental Science &amp; Technology 49(24): 14503-14511.</t>
  </si>
  <si>
    <t>Ottawa</t>
  </si>
  <si>
    <t>2013-2014</t>
  </si>
  <si>
    <t>Torshavn</t>
  </si>
  <si>
    <t>Faroe Islands</t>
  </si>
  <si>
    <t>Athens</t>
  </si>
  <si>
    <t>Greece</t>
  </si>
  <si>
    <t>Catalonia</t>
  </si>
  <si>
    <t>Spain</t>
  </si>
  <si>
    <t>Orebro, Vaxjo, and Nykoping</t>
  </si>
  <si>
    <t>Sweden</t>
  </si>
  <si>
    <t>Lankova, D., et al. (2015). "Multi-analyte method for the analysis of various organohalogen compounds in house dust." Analytica chimica acta 854: 61-69.</t>
  </si>
  <si>
    <t>Prague</t>
  </si>
  <si>
    <t>0.5</t>
  </si>
  <si>
    <t>Knobeloch, L., et al. (2012). "Perfluoroalkyl chemicals in vacuum cleaner dust from 39 Wisconsin homes." Chemosphere 88(7): 779-783.</t>
  </si>
  <si>
    <t>16 counties in Wisconsin</t>
  </si>
  <si>
    <t>WI</t>
  </si>
  <si>
    <t>2008</t>
  </si>
  <si>
    <t>Xu, Z. L., et al. (2013). "Human exposure to fluorotelomer alcohols, perfluorooctane sulfonate and perfluorooctanoate via house dust in Bavaria, Germany." Science of the Total Environment 443: 485-490.</t>
  </si>
  <si>
    <t>0.6</t>
  </si>
  <si>
    <t>Munich and nearby suburban and rural areas</t>
  </si>
  <si>
    <t>Bavaria</t>
  </si>
  <si>
    <t>Haug, L. S., et al. (2011). "Investigation on Per- and Polyfluorinated Compounds in Paired Samples of House Dust and Indoor Air from Norwegian Homes." Environmental Science &amp; Technology 45(19): 7991-7998.</t>
  </si>
  <si>
    <t>0.15</t>
  </si>
  <si>
    <t>Oslo</t>
  </si>
  <si>
    <t>Norway</t>
  </si>
  <si>
    <t>6.3</t>
  </si>
  <si>
    <t>Soil_Sediment</t>
  </si>
  <si>
    <t>NR</t>
  </si>
  <si>
    <t>0.3</t>
  </si>
  <si>
    <t>Rankin, Keegan, et al. (2016). "A North American and global survey of perfluoroalkyl substances in surface soils: Distribution patterns and mode of occurrence." Chemosphere 161: 333-341.</t>
  </si>
  <si>
    <t>soil</t>
  </si>
  <si>
    <t>North America</t>
  </si>
  <si>
    <t>various</t>
  </si>
  <si>
    <t>na</t>
  </si>
  <si>
    <t>Europe</t>
  </si>
  <si>
    <t>Xiao, Feng, et al. "Perfluorooctane sulfonate (PFOS) and perfluorooctanoate (PFOA) in soils and groundwater of a US metropolitan area: migration and implications for human exposure." Water research 72 (2015): 64-74.</t>
  </si>
  <si>
    <t>7.0000000000000007E-2</t>
  </si>
  <si>
    <t>Minneapolis-St.Paul Metro Area</t>
  </si>
  <si>
    <t>Minnesota</t>
  </si>
  <si>
    <t>2012</t>
  </si>
  <si>
    <t>0.13</t>
  </si>
  <si>
    <t>Water</t>
  </si>
  <si>
    <t>Boiteux, V., et al. (2017). "Concentrations and patterns of perfluoroalkyl and polyfluoroalkyl substances in a river and three drinking water treatment plants near and far from a major production source"</t>
  </si>
  <si>
    <t>Surface Water</t>
  </si>
  <si>
    <t>4</t>
  </si>
  <si>
    <t>ng/L</t>
  </si>
  <si>
    <t>Northern France</t>
  </si>
  <si>
    <t>The sample size number varied for different figures</t>
  </si>
  <si>
    <t>Groundwater (well)</t>
  </si>
  <si>
    <t>Castiglioni, S., et al. (2014). "Sources and fate of perfluorinated compounds in the aqueous environment and in drinking water of a highly urbanized and industrialized area in Italy"</t>
  </si>
  <si>
    <t>Surface water (River)</t>
  </si>
  <si>
    <t>1.2</t>
  </si>
  <si>
    <t>River Lambro Basin (North of Milan -- industrial area)</t>
  </si>
  <si>
    <t>Milan</t>
  </si>
  <si>
    <t>Italy</t>
  </si>
  <si>
    <t>2010-2013</t>
  </si>
  <si>
    <t>Lambro River, Seveso river, and Olona river</t>
  </si>
  <si>
    <t>0.8</t>
  </si>
  <si>
    <t>River Lambro Basin</t>
  </si>
  <si>
    <t>Happonen, M., et al. (2016). "Contamination risk ofrawdrinking water caused by PFOA sources along a river reach in south-western Finland"</t>
  </si>
  <si>
    <t>Groudnwater</t>
  </si>
  <si>
    <t>South-western</t>
  </si>
  <si>
    <t>2012-2014</t>
  </si>
  <si>
    <t>Kokemäenjoki river</t>
  </si>
  <si>
    <t>United States</t>
  </si>
  <si>
    <t>Lindstrom, A., et al. (2011). "Application of WWTP Biosolids and Resulting Perfluorinated Compound Contamination of Surface and Well Water in Decatur, Alabama, USA"</t>
  </si>
  <si>
    <t>Surface water</t>
  </si>
  <si>
    <t>10</t>
  </si>
  <si>
    <t>Decatur</t>
  </si>
  <si>
    <t>Alabama</t>
  </si>
  <si>
    <t>1991-2001</t>
  </si>
  <si>
    <t>large variance</t>
  </si>
  <si>
    <t>significantly large variance</t>
  </si>
  <si>
    <t>Llorca, M., et al. (2012). "Analysis of perfluoroalkyl substances in waters from Germany and Spain"</t>
  </si>
  <si>
    <t>Surface River Water (Spain)</t>
  </si>
  <si>
    <t>0.04</t>
  </si>
  <si>
    <t>2010-2012</t>
  </si>
  <si>
    <t>0.16</t>
  </si>
  <si>
    <t>Surface River Water (Germany)</t>
  </si>
  <si>
    <t>Surface Water Tap (Spain)</t>
  </si>
  <si>
    <t>Sant Feliu de Llobregat, Spain</t>
  </si>
  <si>
    <t>region separated from other Spanish tap water because it was analyzed from 3 different points every 2 days along one week</t>
  </si>
  <si>
    <t>Surface Water Tap (Germany)</t>
  </si>
  <si>
    <t>Schwanz, T., et al. "Perfluoroalkyl substances assessment in drinking waters from Brazil, France and Spain". (2015)</t>
  </si>
  <si>
    <t>Brazil surface water (tap)</t>
  </si>
  <si>
    <t>2.7</t>
  </si>
  <si>
    <t>0.89</t>
  </si>
  <si>
    <t>Porto Alegre</t>
  </si>
  <si>
    <t>Brazil</t>
  </si>
  <si>
    <t>not stated</t>
  </si>
  <si>
    <t>Brazil Surface water (tap)</t>
  </si>
  <si>
    <t>0.41</t>
  </si>
  <si>
    <t>France surface water (tap)</t>
  </si>
  <si>
    <t>Toulouse, Montpelier, Nimes, Avignon,Valence, Grenoble, Lyon, Perpignan</t>
  </si>
  <si>
    <t>France Surface water (tap)</t>
  </si>
  <si>
    <t>Spain surface water (tap)</t>
  </si>
  <si>
    <t>Barcelona</t>
  </si>
  <si>
    <t>Spain Surface water (tap)</t>
  </si>
  <si>
    <t>Brazil Surface Water (bottled)</t>
  </si>
  <si>
    <t>France Surface Water (bottled)</t>
  </si>
  <si>
    <t>Spain Surface Water (bottled)</t>
  </si>
  <si>
    <t>Shafique, U., et al. "Perfluoroalkyl acids in aqueous samples from Germany and Kenya" (2016)</t>
  </si>
  <si>
    <t>Surface Water (lake/river saale halle site A)</t>
  </si>
  <si>
    <t>1.21</t>
  </si>
  <si>
    <t>Germany, Kenya</t>
  </si>
  <si>
    <t>Pleisse-Elster, Saale, Elbe, Sosiani</t>
  </si>
  <si>
    <t>*Has specific geocoordinates which coould be useful in mapping</t>
  </si>
  <si>
    <t>0.26</t>
  </si>
  <si>
    <t>Surface Water (WWTP effluent)</t>
  </si>
  <si>
    <t>Surface Water (lake/river soslani eldoret site A)</t>
  </si>
  <si>
    <t>Sun, M., et al. "Legacy and Emerging Perfluoroalkyl Substances Are Important Drinking Water Contaminants in the Cape Fear River Watershed of North Carolina". (2016)</t>
  </si>
  <si>
    <t>Surface Water (drinking A)</t>
  </si>
  <si>
    <t>North Carolina</t>
  </si>
  <si>
    <t>Cape Fear River</t>
  </si>
  <si>
    <t>25</t>
  </si>
  <si>
    <t>Surface Water (drinking B)</t>
  </si>
  <si>
    <t>Surface Water (drinking C)</t>
  </si>
  <si>
    <t>Ullah, S., et al. "Simultaneous determination of perfluoroalkyl phosphonates, carboxylates, and sulfonates in drinking water". (2011)</t>
  </si>
  <si>
    <t>Surface Water (tap)</t>
  </si>
  <si>
    <t>Sweden, Italy, Blegium, The Netherlands, Norway, Germany</t>
  </si>
  <si>
    <t>0.08</t>
  </si>
  <si>
    <t>Zafeiraki, E., et al. "Determination of perfluoroalkylated substances (PFASs) in drinking water from the Netherlands and Greece" (2015)</t>
  </si>
  <si>
    <t>Zhang, X., et al. "Source Attribution of Poly- and Perfluoroalkyl Substances (PFASs) in Surface Waters from Rhode Island and the New York Metropolitan Area" (2016)</t>
  </si>
  <si>
    <t>New York</t>
  </si>
  <si>
    <t>2014</t>
  </si>
  <si>
    <t>Individual</t>
  </si>
  <si>
    <t>n</t>
  </si>
  <si>
    <t>Dust Ingestion Rate (g/day)</t>
  </si>
  <si>
    <t>Dust Ingestion AF</t>
  </si>
  <si>
    <t>Dermal Dust Load (g/m3)</t>
  </si>
  <si>
    <t>Dermal Dust Transfer Coefficient (m2/h)</t>
  </si>
  <si>
    <t xml:space="preserve">Dermal Dust Time (hr) </t>
  </si>
  <si>
    <t>Dermal Dust AF</t>
  </si>
  <si>
    <t>Inhalation Rate (m3/day)</t>
  </si>
  <si>
    <t>Fraction Time Indoors (h/day)</t>
  </si>
  <si>
    <t>Fraction Time Outdoors (h/day)</t>
  </si>
  <si>
    <t>Inhalation AF</t>
  </si>
  <si>
    <t>Water Intake (L/day)</t>
  </si>
  <si>
    <t>Water AF</t>
  </si>
  <si>
    <t>Bodyweight (kg)</t>
  </si>
  <si>
    <t>Dietary Group</t>
  </si>
  <si>
    <t>Dietary AF</t>
  </si>
  <si>
    <t>Soil Ingestion (g/day)</t>
  </si>
  <si>
    <t>Soil AF</t>
  </si>
  <si>
    <t>Child</t>
  </si>
  <si>
    <t>Toddler</t>
  </si>
  <si>
    <t>Adult</t>
  </si>
  <si>
    <t>Seniors</t>
  </si>
  <si>
    <t>Elderly</t>
  </si>
  <si>
    <t>Vd (Volume Distribution, ml/kg bw)</t>
  </si>
  <si>
    <t>kP (Elimination Rate, day -1)</t>
  </si>
  <si>
    <t>Seed:</t>
  </si>
  <si>
    <t>Defines a seed for use in random number genration through the model.</t>
  </si>
  <si>
    <t>Exposure Factors:</t>
  </si>
  <si>
    <t>Dose Factors:</t>
  </si>
  <si>
    <t>Data:</t>
  </si>
  <si>
    <t>A spreadsheet of concentration data extracted from various papers published since 2011.</t>
  </si>
  <si>
    <t xml:space="preserve">These are organized by route. </t>
  </si>
  <si>
    <t>Spreadsheet of values used in determining doses of PFOS and PFOA.</t>
  </si>
  <si>
    <t>Seed</t>
  </si>
  <si>
    <t>&lt;LOD</t>
  </si>
  <si>
    <t>&lt;LOQ</t>
  </si>
  <si>
    <t>pg/m³</t>
  </si>
  <si>
    <t>3.4</t>
  </si>
  <si>
    <t>21</t>
  </si>
  <si>
    <t>113</t>
  </si>
  <si>
    <t>11</t>
  </si>
  <si>
    <t>38</t>
  </si>
  <si>
    <t>24</t>
  </si>
  <si>
    <t>52</t>
  </si>
  <si>
    <t>12</t>
  </si>
  <si>
    <t>55</t>
  </si>
  <si>
    <t>56</t>
  </si>
  <si>
    <t>18</t>
  </si>
  <si>
    <t>58</t>
  </si>
  <si>
    <t>0.67</t>
  </si>
  <si>
    <t>0.74</t>
  </si>
  <si>
    <t>1.24</t>
  </si>
  <si>
    <t>1.33</t>
  </si>
  <si>
    <t>15.2</t>
  </si>
  <si>
    <t>21.2</t>
  </si>
  <si>
    <t>PFOA - sum branched</t>
  </si>
  <si>
    <t>2.5</t>
  </si>
  <si>
    <t>0.0133333333333333</t>
  </si>
  <si>
    <t>1.5</t>
  </si>
  <si>
    <t>1.1</t>
  </si>
  <si>
    <t>3.5</t>
  </si>
  <si>
    <t>7.7</t>
  </si>
  <si>
    <t>1.7</t>
  </si>
  <si>
    <t>30</t>
  </si>
  <si>
    <t>71</t>
  </si>
  <si>
    <t>GM calculated using LOQ/root(2)</t>
  </si>
  <si>
    <t>20</t>
  </si>
  <si>
    <t>97</t>
  </si>
  <si>
    <t>260</t>
  </si>
  <si>
    <t>65</t>
  </si>
  <si>
    <t>110</t>
  </si>
  <si>
    <t>22</t>
  </si>
  <si>
    <t>840</t>
  </si>
  <si>
    <t>980</t>
  </si>
  <si>
    <t>240</t>
  </si>
  <si>
    <t>310</t>
  </si>
  <si>
    <t>140</t>
  </si>
  <si>
    <t>450</t>
  </si>
  <si>
    <t>190</t>
  </si>
  <si>
    <t>230</t>
  </si>
  <si>
    <t>370</t>
  </si>
  <si>
    <t>290</t>
  </si>
  <si>
    <t>550</t>
  </si>
  <si>
    <t>42</t>
  </si>
  <si>
    <t>69</t>
  </si>
  <si>
    <t>270</t>
  </si>
  <si>
    <t>54</t>
  </si>
  <si>
    <t>160</t>
  </si>
  <si>
    <t>330</t>
  </si>
  <si>
    <t>15</t>
  </si>
  <si>
    <t>31</t>
  </si>
  <si>
    <t>47</t>
  </si>
  <si>
    <t>170</t>
  </si>
  <si>
    <t>19</t>
  </si>
  <si>
    <t>300</t>
  </si>
  <si>
    <t>420</t>
  </si>
  <si>
    <t>27</t>
  </si>
  <si>
    <t>2</t>
  </si>
  <si>
    <t>8.9</t>
  </si>
  <si>
    <t>Sample sizes reported in paper as %detects. Full sample size reported here.| LOQ/LOD reported as upper and lower bounds of MQL/MDL. Lower bound reported here</t>
  </si>
  <si>
    <t>10.3</t>
  </si>
  <si>
    <t>20.7</t>
  </si>
  <si>
    <t xml:space="preserve"> </t>
  </si>
  <si>
    <t>2.1</t>
  </si>
  <si>
    <t>8.2</t>
  </si>
  <si>
    <t>17.7</t>
  </si>
  <si>
    <t>3.3</t>
  </si>
  <si>
    <t>9.1</t>
  </si>
  <si>
    <t>10.8</t>
  </si>
  <si>
    <t>9</t>
  </si>
  <si>
    <t>38.6</t>
  </si>
  <si>
    <t>5.7</t>
  </si>
  <si>
    <t>14.1</t>
  </si>
  <si>
    <t>42.4</t>
  </si>
  <si>
    <t>55.6</t>
  </si>
  <si>
    <t>1.69</t>
  </si>
  <si>
    <t>7.29</t>
  </si>
  <si>
    <t>87.3</t>
  </si>
  <si>
    <t>15.3</t>
  </si>
  <si>
    <t>31.8</t>
  </si>
  <si>
    <t>2.57</t>
  </si>
  <si>
    <t>5.75</t>
  </si>
  <si>
    <t>20.1</t>
  </si>
  <si>
    <t>12.8</t>
  </si>
  <si>
    <t>26.7</t>
  </si>
  <si>
    <t>2.77</t>
  </si>
  <si>
    <t>7.205</t>
  </si>
  <si>
    <t>27.3</t>
  </si>
  <si>
    <t>8.81</t>
  </si>
  <si>
    <t>13.9</t>
  </si>
  <si>
    <t>2.12</t>
  </si>
  <si>
    <t>5.29</t>
  </si>
  <si>
    <t>4.93</t>
  </si>
  <si>
    <t>14.4</t>
  </si>
  <si>
    <t>17.5</t>
  </si>
  <si>
    <t>3.8</t>
  </si>
  <si>
    <t>2.44</t>
  </si>
  <si>
    <t>L-PFOS</t>
  </si>
  <si>
    <t>1.48</t>
  </si>
  <si>
    <t>1.43</t>
  </si>
  <si>
    <t>6.5</t>
  </si>
  <si>
    <t>44</t>
  </si>
  <si>
    <t>19.9</t>
  </si>
  <si>
    <t>97.1</t>
  </si>
  <si>
    <t>6.1</t>
  </si>
  <si>
    <t>39.2</t>
  </si>
  <si>
    <t>114</t>
  </si>
  <si>
    <t>3.1</t>
  </si>
  <si>
    <t>pg/g</t>
  </si>
  <si>
    <t>22.1</t>
  </si>
  <si>
    <t>396.85</t>
  </si>
  <si>
    <t>540.225757575758</t>
  </si>
  <si>
    <t>18.09</t>
  </si>
  <si>
    <t>205.36</t>
  </si>
  <si>
    <t>392.471212121212</t>
  </si>
  <si>
    <t>15.17</t>
  </si>
  <si>
    <t>131.27</t>
  </si>
  <si>
    <t>551.37</t>
  </si>
  <si>
    <t>7.06</t>
  </si>
  <si>
    <t>83.65</t>
  </si>
  <si>
    <t>862.842222222222</t>
  </si>
  <si>
    <t>94.04</t>
  </si>
  <si>
    <t>430.4</t>
  </si>
  <si>
    <t>574.329655172414</t>
  </si>
  <si>
    <t>30.05</t>
  </si>
  <si>
    <t>302.05</t>
  </si>
  <si>
    <t>438.273448275862</t>
  </si>
  <si>
    <t>5.5</t>
  </si>
  <si>
    <t>8</t>
  </si>
  <si>
    <t>9.29354838709678</t>
  </si>
  <si>
    <t>12.2</t>
  </si>
  <si>
    <t>19.3483870967742</t>
  </si>
  <si>
    <t>2.6666666666666665</t>
  </si>
  <si>
    <t>3.3330000000000002</t>
  </si>
  <si>
    <t>5.0640000000000001</t>
  </si>
  <si>
    <t>2.6680000000000001</t>
  </si>
  <si>
    <t>3.218</t>
  </si>
  <si>
    <t>4.0999999999999996</t>
  </si>
  <si>
    <t>2.9</t>
  </si>
  <si>
    <t>14</t>
  </si>
  <si>
    <t>3</t>
  </si>
  <si>
    <t>26</t>
  </si>
  <si>
    <t>Drinking water</t>
  </si>
  <si>
    <t>Could only verify sample size. Found an average of 10.3 ng/l but no other data</t>
  </si>
  <si>
    <t>6.6666666666666661</t>
  </si>
  <si>
    <t>6.6669999999999998</t>
  </si>
  <si>
    <t>16.98</t>
  </si>
  <si>
    <t>79.2</t>
  </si>
  <si>
    <t>667.8</t>
  </si>
  <si>
    <t>14.91</t>
  </si>
  <si>
    <t>490.7</t>
  </si>
  <si>
    <t>264</t>
  </si>
  <si>
    <t>5.3</t>
  </si>
  <si>
    <t>13</t>
  </si>
  <si>
    <t>1.4</t>
  </si>
  <si>
    <t>1.3</t>
  </si>
  <si>
    <t>46</t>
  </si>
  <si>
    <t>6.7</t>
  </si>
  <si>
    <t>16</t>
  </si>
  <si>
    <t>For this paper, more than half of samples for most groups were non detects, so median is &lt;LOD</t>
  </si>
  <si>
    <t>5.8</t>
  </si>
  <si>
    <t>20.61</t>
  </si>
  <si>
    <t>max written as 3 in paper, too low. Reported here as no max given</t>
  </si>
  <si>
    <t>40</t>
  </si>
  <si>
    <t>7.6</t>
  </si>
  <si>
    <t>5.4</t>
  </si>
  <si>
    <t>9.5</t>
  </si>
  <si>
    <t>26.53</t>
  </si>
  <si>
    <t>0.94</t>
  </si>
  <si>
    <t>1.34</t>
  </si>
  <si>
    <t>Surface Water (lake/river saale halle site C)</t>
  </si>
  <si>
    <t>0.42</t>
  </si>
  <si>
    <t>15.34</t>
  </si>
  <si>
    <t>0.62</t>
  </si>
  <si>
    <t>2.92</t>
  </si>
  <si>
    <t>22.23</t>
  </si>
  <si>
    <t>4.21</t>
  </si>
  <si>
    <t>4.99</t>
  </si>
  <si>
    <t>9.99</t>
  </si>
  <si>
    <t>34</t>
  </si>
  <si>
    <t>29</t>
  </si>
  <si>
    <t>0.30199999999999999</t>
  </si>
  <si>
    <t>4.92</t>
  </si>
  <si>
    <t>4.3600000000000003</t>
  </si>
  <si>
    <t>0.39700000000000002</t>
  </si>
  <si>
    <t>0.86099999999999999</t>
  </si>
  <si>
    <t>3.0169999999999999</t>
  </si>
  <si>
    <t>Tap Water (Greece)</t>
  </si>
  <si>
    <t>Tap Water (Netherlands)</t>
  </si>
  <si>
    <t>Means calculated from raw data (in si)</t>
  </si>
  <si>
    <t>0.96</t>
  </si>
  <si>
    <t>This will ensure consistency between runs.</t>
  </si>
  <si>
    <t>Spreadsheet of values used in determining exposure.</t>
  </si>
  <si>
    <t>PFOA PFOS Intake Model Input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</si>
</sst>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EB59A"/>
        <bgColor indexed="64"/>
      </patternFill>
    </fill>
    <fill>
      <patternFill patternType="solid">
        <fgColor rgb="FFC386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0" fontId="0" fillId="10" borderId="1" xfId="0" applyFill="1" applyBorder="1"/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68F8-33EF-496F-8CD8-74890845B65D}">
  <dimension ref="A1:C18"/>
  <sheetViews>
    <sheetView showGridLines="0" workbookViewId="0">
      <selection activeCell="A9" sqref="A9"/>
    </sheetView>
  </sheetViews>
  <sheetFormatPr defaultRowHeight="14.4" x14ac:dyDescent="0.3"/>
  <cols>
    <col min="1" max="1" width="30.88671875" bestFit="1" customWidth="1"/>
    <col min="2" max="2" width="16.5546875" bestFit="1" customWidth="1"/>
    <col min="3" max="3" width="77.44140625" bestFit="1" customWidth="1"/>
  </cols>
  <sheetData>
    <row r="1" spans="1:3" ht="31.2" x14ac:dyDescent="0.6">
      <c r="A1" s="10" t="s">
        <v>481</v>
      </c>
    </row>
    <row r="2" spans="1:3" ht="14.25" customHeight="1" x14ac:dyDescent="0.3">
      <c r="A2" s="11"/>
    </row>
    <row r="4" spans="1:3" x14ac:dyDescent="0.3">
      <c r="B4" t="s">
        <v>273</v>
      </c>
    </row>
    <row r="5" spans="1:3" x14ac:dyDescent="0.3">
      <c r="C5" t="s">
        <v>274</v>
      </c>
    </row>
    <row r="6" spans="1:3" x14ac:dyDescent="0.3">
      <c r="C6" t="s">
        <v>479</v>
      </c>
    </row>
    <row r="8" spans="1:3" x14ac:dyDescent="0.3">
      <c r="B8" t="s">
        <v>275</v>
      </c>
    </row>
    <row r="9" spans="1:3" x14ac:dyDescent="0.3">
      <c r="C9" t="s">
        <v>480</v>
      </c>
    </row>
    <row r="12" spans="1:3" x14ac:dyDescent="0.3">
      <c r="B12" t="s">
        <v>276</v>
      </c>
    </row>
    <row r="13" spans="1:3" x14ac:dyDescent="0.3">
      <c r="C13" t="s">
        <v>280</v>
      </c>
    </row>
    <row r="16" spans="1:3" x14ac:dyDescent="0.3">
      <c r="B16" t="s">
        <v>277</v>
      </c>
    </row>
    <row r="17" spans="3:3" x14ac:dyDescent="0.3">
      <c r="C17" t="s">
        <v>278</v>
      </c>
    </row>
    <row r="18" spans="3:3" x14ac:dyDescent="0.3">
      <c r="C18" t="s">
        <v>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273F-3170-47A8-8EDA-C9BF3464F626}">
  <dimension ref="A1:A2"/>
  <sheetViews>
    <sheetView showGridLines="0" workbookViewId="0">
      <selection activeCell="D6" sqref="D6"/>
    </sheetView>
  </sheetViews>
  <sheetFormatPr defaultRowHeight="14.4" x14ac:dyDescent="0.3"/>
  <sheetData>
    <row r="1" spans="1:1" x14ac:dyDescent="0.3">
      <c r="A1" s="14" t="s">
        <v>281</v>
      </c>
    </row>
    <row r="2" spans="1:1" x14ac:dyDescent="0.3">
      <c r="A2" s="15">
        <v>12345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3D2A-1FBA-47EB-BDDC-C4ECA49E4BB0}">
  <dimension ref="A1:S4"/>
  <sheetViews>
    <sheetView workbookViewId="0">
      <selection activeCell="C25" sqref="C25"/>
    </sheetView>
  </sheetViews>
  <sheetFormatPr defaultRowHeight="14.4" x14ac:dyDescent="0.3"/>
  <cols>
    <col min="1" max="2" width="11" customWidth="1"/>
    <col min="3" max="3" width="24.6640625" customWidth="1"/>
    <col min="4" max="4" width="17.109375" customWidth="1"/>
    <col min="5" max="5" width="23.6640625" customWidth="1"/>
    <col min="6" max="6" width="37" customWidth="1"/>
    <col min="7" max="7" width="24.33203125" customWidth="1"/>
    <col min="8" max="8" width="16.6640625" customWidth="1"/>
    <col min="9" max="9" width="24.33203125" customWidth="1"/>
    <col min="10" max="10" width="27.44140625" customWidth="1"/>
    <col min="11" max="11" width="28.33203125" customWidth="1"/>
    <col min="12" max="12" width="15.44140625" customWidth="1"/>
    <col min="13" max="13" width="21.33203125" customWidth="1"/>
    <col min="14" max="14" width="12" customWidth="1"/>
    <col min="15" max="16" width="16.6640625" customWidth="1"/>
    <col min="17" max="17" width="15.33203125" customWidth="1"/>
    <col min="18" max="18" width="18.6640625" customWidth="1"/>
  </cols>
  <sheetData>
    <row r="1" spans="1:19" x14ac:dyDescent="0.3">
      <c r="A1" s="1" t="s">
        <v>247</v>
      </c>
      <c r="B1" s="2" t="s">
        <v>248</v>
      </c>
      <c r="C1" s="3" t="s">
        <v>249</v>
      </c>
      <c r="D1" s="3" t="s">
        <v>250</v>
      </c>
      <c r="E1" s="4" t="s">
        <v>251</v>
      </c>
      <c r="F1" s="4" t="s">
        <v>252</v>
      </c>
      <c r="G1" s="4" t="s">
        <v>253</v>
      </c>
      <c r="H1" s="4" t="s">
        <v>254</v>
      </c>
      <c r="I1" s="5" t="s">
        <v>255</v>
      </c>
      <c r="J1" s="5" t="s">
        <v>256</v>
      </c>
      <c r="K1" s="5" t="s">
        <v>257</v>
      </c>
      <c r="L1" s="5" t="s">
        <v>258</v>
      </c>
      <c r="M1" s="6" t="s">
        <v>259</v>
      </c>
      <c r="N1" s="6" t="s">
        <v>260</v>
      </c>
      <c r="O1" s="7" t="s">
        <v>261</v>
      </c>
      <c r="P1" s="7" t="s">
        <v>262</v>
      </c>
      <c r="Q1" s="7" t="s">
        <v>263</v>
      </c>
      <c r="R1" s="8" t="s">
        <v>264</v>
      </c>
      <c r="S1" s="8" t="s">
        <v>265</v>
      </c>
    </row>
    <row r="2" spans="1:19" x14ac:dyDescent="0.3">
      <c r="A2" t="s">
        <v>266</v>
      </c>
      <c r="B2">
        <v>200</v>
      </c>
      <c r="C2">
        <v>0.1</v>
      </c>
      <c r="D2">
        <v>0.9</v>
      </c>
      <c r="E2">
        <v>3.55</v>
      </c>
      <c r="F2">
        <v>0.06</v>
      </c>
      <c r="G2">
        <v>10</v>
      </c>
      <c r="H2">
        <v>4.8000000000000001E-4</v>
      </c>
      <c r="I2">
        <v>6.8</v>
      </c>
      <c r="J2">
        <v>0.79200000000000004</v>
      </c>
      <c r="K2">
        <f>1-J2</f>
        <v>0.20799999999999996</v>
      </c>
      <c r="L2">
        <v>0.5</v>
      </c>
      <c r="M2">
        <v>0.4</v>
      </c>
      <c r="N2">
        <v>0.9</v>
      </c>
      <c r="O2" s="9">
        <v>13</v>
      </c>
      <c r="P2" s="9" t="s">
        <v>267</v>
      </c>
      <c r="Q2" s="9">
        <v>0.9</v>
      </c>
      <c r="R2">
        <v>1</v>
      </c>
      <c r="S2">
        <v>0.9</v>
      </c>
    </row>
    <row r="3" spans="1:19" x14ac:dyDescent="0.3">
      <c r="A3" t="s">
        <v>268</v>
      </c>
      <c r="B3">
        <v>200</v>
      </c>
      <c r="C3">
        <v>0.05</v>
      </c>
      <c r="D3">
        <v>0.9</v>
      </c>
      <c r="E3">
        <v>3.55</v>
      </c>
      <c r="F3">
        <v>0.06</v>
      </c>
      <c r="G3">
        <v>10</v>
      </c>
      <c r="H3">
        <v>4.8000000000000001E-4</v>
      </c>
      <c r="I3">
        <v>13.3</v>
      </c>
      <c r="J3">
        <v>0.875</v>
      </c>
      <c r="K3">
        <f>1-J3</f>
        <v>0.125</v>
      </c>
      <c r="L3">
        <v>0.5</v>
      </c>
      <c r="M3">
        <v>1.4</v>
      </c>
      <c r="N3">
        <v>0.9</v>
      </c>
      <c r="O3" s="9">
        <v>71.3</v>
      </c>
      <c r="P3" s="9" t="s">
        <v>268</v>
      </c>
      <c r="Q3" s="9">
        <v>0.9</v>
      </c>
      <c r="R3">
        <v>0.5</v>
      </c>
      <c r="S3">
        <v>0.9</v>
      </c>
    </row>
    <row r="4" spans="1:19" x14ac:dyDescent="0.3">
      <c r="A4" t="s">
        <v>269</v>
      </c>
      <c r="B4">
        <v>200</v>
      </c>
      <c r="C4">
        <v>0.05</v>
      </c>
      <c r="D4">
        <v>0.9</v>
      </c>
      <c r="E4">
        <v>3.4</v>
      </c>
      <c r="F4">
        <v>0.06</v>
      </c>
      <c r="G4">
        <v>10</v>
      </c>
      <c r="H4">
        <v>5.0000000000000001E-4</v>
      </c>
      <c r="I4">
        <v>12</v>
      </c>
      <c r="J4">
        <v>0.9</v>
      </c>
      <c r="K4">
        <f>1-J4</f>
        <v>9.9999999999999978E-2</v>
      </c>
      <c r="L4">
        <v>0.5</v>
      </c>
      <c r="M4">
        <v>1.5</v>
      </c>
      <c r="N4">
        <v>0.9</v>
      </c>
      <c r="O4" s="9">
        <v>60</v>
      </c>
      <c r="P4" s="9" t="s">
        <v>270</v>
      </c>
      <c r="Q4" s="9">
        <v>0.9</v>
      </c>
      <c r="R4">
        <v>0.3</v>
      </c>
      <c r="S4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F63D-B204-4F59-8FB9-7A9F72E511A1}">
  <dimension ref="A1:C3"/>
  <sheetViews>
    <sheetView showGridLines="0" tabSelected="1" workbookViewId="0">
      <selection activeCell="B9" sqref="B9"/>
    </sheetView>
  </sheetViews>
  <sheetFormatPr defaultRowHeight="14.4" x14ac:dyDescent="0.3"/>
  <cols>
    <col min="1" max="1" width="11.5546875" customWidth="1"/>
    <col min="2" max="2" width="31.6640625" customWidth="1"/>
    <col min="3" max="3" width="25.6640625" customWidth="1"/>
  </cols>
  <sheetData>
    <row r="1" spans="1:3" x14ac:dyDescent="0.3">
      <c r="A1" s="16" t="s">
        <v>5</v>
      </c>
      <c r="B1" s="17" t="s">
        <v>271</v>
      </c>
      <c r="C1" s="17" t="s">
        <v>272</v>
      </c>
    </row>
    <row r="2" spans="1:3" x14ac:dyDescent="0.3">
      <c r="A2" s="15" t="s">
        <v>56</v>
      </c>
      <c r="B2" s="15">
        <v>230</v>
      </c>
      <c r="C2" s="15">
        <v>3.8999999999999999E-4</v>
      </c>
    </row>
    <row r="3" spans="1:3" x14ac:dyDescent="0.3">
      <c r="A3" s="15" t="s">
        <v>47</v>
      </c>
      <c r="B3" s="15">
        <v>170</v>
      </c>
      <c r="C3" s="15">
        <v>8.0000000000000004E-4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EC2E-64FD-472E-8B72-98A928CE2F2B}">
  <dimension ref="A1:AT142"/>
  <sheetViews>
    <sheetView workbookViewId="0">
      <selection activeCell="AT141" sqref="AT141"/>
    </sheetView>
  </sheetViews>
  <sheetFormatPr defaultRowHeight="14.4" x14ac:dyDescent="0.3"/>
  <cols>
    <col min="5" max="5" width="8.88671875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283</v>
      </c>
      <c r="I1" t="s">
        <v>7</v>
      </c>
      <c r="J1" t="s">
        <v>282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</row>
    <row r="2" spans="1:46" x14ac:dyDescent="0.3">
      <c r="A2" t="s">
        <v>44</v>
      </c>
      <c r="B2">
        <v>627</v>
      </c>
      <c r="C2" t="s">
        <v>45</v>
      </c>
      <c r="D2">
        <v>2011</v>
      </c>
      <c r="E2" t="s">
        <v>46</v>
      </c>
      <c r="F2" t="s">
        <v>47</v>
      </c>
      <c r="I2" t="s">
        <v>48</v>
      </c>
      <c r="K2" t="s">
        <v>284</v>
      </c>
      <c r="L2">
        <v>39</v>
      </c>
      <c r="M2" t="s">
        <v>285</v>
      </c>
      <c r="N2">
        <v>2570</v>
      </c>
      <c r="O2" t="s">
        <v>286</v>
      </c>
      <c r="P2" t="s">
        <v>287</v>
      </c>
      <c r="R2">
        <v>28</v>
      </c>
      <c r="Z2" t="s">
        <v>49</v>
      </c>
      <c r="AB2" t="s">
        <v>50</v>
      </c>
      <c r="AC2" t="s">
        <v>51</v>
      </c>
      <c r="AD2">
        <v>0</v>
      </c>
      <c r="AE2">
        <v>0</v>
      </c>
      <c r="AF2">
        <v>0</v>
      </c>
      <c r="AG2">
        <v>0</v>
      </c>
      <c r="AH2" t="s">
        <v>52</v>
      </c>
      <c r="AI2" t="s">
        <v>53</v>
      </c>
      <c r="AJ2" t="s">
        <v>53</v>
      </c>
      <c r="AK2" t="s">
        <v>52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6" x14ac:dyDescent="0.3">
      <c r="A3" t="s">
        <v>44</v>
      </c>
      <c r="B3">
        <v>627</v>
      </c>
      <c r="C3" t="s">
        <v>45</v>
      </c>
      <c r="D3">
        <v>2011</v>
      </c>
      <c r="E3" t="s">
        <v>46</v>
      </c>
      <c r="F3" t="s">
        <v>56</v>
      </c>
      <c r="I3">
        <v>0.02</v>
      </c>
      <c r="J3">
        <v>4</v>
      </c>
      <c r="K3" t="s">
        <v>284</v>
      </c>
      <c r="L3">
        <v>39</v>
      </c>
      <c r="M3">
        <f>0.02/3*2</f>
        <v>1.3333333333333334E-2</v>
      </c>
      <c r="N3">
        <f>0.02/3*2</f>
        <v>1.3333333333333334E-2</v>
      </c>
      <c r="O3">
        <f>0.02/3*2</f>
        <v>1.3333333333333334E-2</v>
      </c>
      <c r="P3">
        <f>0.02/3*2</f>
        <v>1.3333333333333334E-2</v>
      </c>
    </row>
    <row r="4" spans="1:46" x14ac:dyDescent="0.3">
      <c r="A4" t="s">
        <v>44</v>
      </c>
      <c r="B4">
        <v>495</v>
      </c>
      <c r="C4" t="s">
        <v>54</v>
      </c>
      <c r="D4">
        <v>2012</v>
      </c>
      <c r="E4" t="s">
        <v>55</v>
      </c>
      <c r="F4" t="s">
        <v>56</v>
      </c>
      <c r="I4">
        <v>1</v>
      </c>
      <c r="J4">
        <v>1</v>
      </c>
      <c r="K4" t="s">
        <v>284</v>
      </c>
      <c r="L4">
        <v>20</v>
      </c>
      <c r="M4">
        <f>2/3*1</f>
        <v>0.66666666666666663</v>
      </c>
      <c r="N4">
        <v>400</v>
      </c>
      <c r="O4" t="s">
        <v>288</v>
      </c>
      <c r="P4" t="s">
        <v>289</v>
      </c>
      <c r="Z4" t="s">
        <v>57</v>
      </c>
      <c r="AB4" t="s">
        <v>58</v>
      </c>
      <c r="AC4" t="s">
        <v>59</v>
      </c>
      <c r="AD4">
        <v>0</v>
      </c>
      <c r="AE4">
        <v>0</v>
      </c>
      <c r="AF4">
        <v>0</v>
      </c>
      <c r="AG4">
        <v>0</v>
      </c>
      <c r="AH4" t="s">
        <v>52</v>
      </c>
      <c r="AI4" t="s">
        <v>53</v>
      </c>
      <c r="AJ4" t="s">
        <v>53</v>
      </c>
      <c r="AK4" t="s">
        <v>52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60</v>
      </c>
    </row>
    <row r="5" spans="1:46" x14ac:dyDescent="0.3">
      <c r="A5" t="s">
        <v>44</v>
      </c>
      <c r="B5">
        <v>495</v>
      </c>
      <c r="C5" t="s">
        <v>54</v>
      </c>
      <c r="D5">
        <v>2012</v>
      </c>
      <c r="E5" t="s">
        <v>55</v>
      </c>
      <c r="F5" t="s">
        <v>47</v>
      </c>
      <c r="I5">
        <v>1.9</v>
      </c>
      <c r="J5">
        <v>1</v>
      </c>
      <c r="K5" t="s">
        <v>284</v>
      </c>
      <c r="L5">
        <v>20</v>
      </c>
      <c r="M5">
        <f>1.9*2/3</f>
        <v>1.2666666666666666</v>
      </c>
      <c r="N5">
        <v>440</v>
      </c>
      <c r="O5" t="s">
        <v>290</v>
      </c>
      <c r="P5" t="s">
        <v>291</v>
      </c>
      <c r="Z5" t="s">
        <v>57</v>
      </c>
      <c r="AB5" t="s">
        <v>58</v>
      </c>
      <c r="AC5" t="s">
        <v>59</v>
      </c>
      <c r="AD5">
        <v>0</v>
      </c>
      <c r="AE5">
        <v>0</v>
      </c>
      <c r="AF5">
        <v>0</v>
      </c>
      <c r="AG5">
        <v>0</v>
      </c>
      <c r="AH5" t="s">
        <v>52</v>
      </c>
      <c r="AI5" t="s">
        <v>53</v>
      </c>
      <c r="AJ5" t="s">
        <v>53</v>
      </c>
      <c r="AK5" t="s">
        <v>52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 t="s">
        <v>60</v>
      </c>
    </row>
    <row r="6" spans="1:46" x14ac:dyDescent="0.3">
      <c r="A6" t="s">
        <v>44</v>
      </c>
      <c r="B6">
        <v>495</v>
      </c>
      <c r="C6" t="s">
        <v>54</v>
      </c>
      <c r="D6">
        <v>2012</v>
      </c>
      <c r="E6" t="s">
        <v>61</v>
      </c>
      <c r="F6" t="s">
        <v>56</v>
      </c>
      <c r="K6" t="s">
        <v>284</v>
      </c>
      <c r="L6">
        <v>12</v>
      </c>
      <c r="M6" t="s">
        <v>292</v>
      </c>
      <c r="N6">
        <v>89</v>
      </c>
      <c r="O6" t="s">
        <v>293</v>
      </c>
      <c r="P6" t="s">
        <v>294</v>
      </c>
      <c r="Z6" t="s">
        <v>57</v>
      </c>
      <c r="AB6" t="s">
        <v>58</v>
      </c>
      <c r="AC6" t="s">
        <v>59</v>
      </c>
      <c r="AD6">
        <v>0</v>
      </c>
      <c r="AE6">
        <v>0</v>
      </c>
      <c r="AF6">
        <v>0</v>
      </c>
      <c r="AG6">
        <v>0</v>
      </c>
      <c r="AH6" t="s">
        <v>52</v>
      </c>
      <c r="AI6" t="s">
        <v>53</v>
      </c>
      <c r="AJ6" t="s">
        <v>53</v>
      </c>
      <c r="AK6" t="s">
        <v>52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60</v>
      </c>
    </row>
    <row r="7" spans="1:46" x14ac:dyDescent="0.3">
      <c r="A7" t="s">
        <v>44</v>
      </c>
      <c r="B7">
        <v>495</v>
      </c>
      <c r="C7" t="s">
        <v>54</v>
      </c>
      <c r="D7">
        <v>2012</v>
      </c>
      <c r="E7" t="s">
        <v>61</v>
      </c>
      <c r="F7" t="s">
        <v>47</v>
      </c>
      <c r="I7">
        <v>1.9</v>
      </c>
      <c r="J7">
        <v>1</v>
      </c>
      <c r="K7" t="s">
        <v>284</v>
      </c>
      <c r="L7">
        <v>12</v>
      </c>
      <c r="M7">
        <f>2/3*1.9</f>
        <v>1.2666666666666666</v>
      </c>
      <c r="N7">
        <v>200</v>
      </c>
      <c r="O7" t="s">
        <v>295</v>
      </c>
      <c r="P7" t="s">
        <v>296</v>
      </c>
      <c r="Z7" t="s">
        <v>57</v>
      </c>
      <c r="AB7" t="s">
        <v>58</v>
      </c>
      <c r="AC7" t="s">
        <v>59</v>
      </c>
      <c r="AD7">
        <v>0</v>
      </c>
      <c r="AE7">
        <v>0</v>
      </c>
      <c r="AF7">
        <v>0</v>
      </c>
      <c r="AG7">
        <v>0</v>
      </c>
      <c r="AH7" t="s">
        <v>52</v>
      </c>
      <c r="AI7" t="s">
        <v>53</v>
      </c>
      <c r="AJ7" t="s">
        <v>53</v>
      </c>
      <c r="AK7" t="s">
        <v>52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60</v>
      </c>
    </row>
    <row r="8" spans="1:46" x14ac:dyDescent="0.3">
      <c r="A8" t="s">
        <v>44</v>
      </c>
      <c r="B8">
        <v>393</v>
      </c>
      <c r="C8" t="s">
        <v>62</v>
      </c>
      <c r="D8">
        <v>2017</v>
      </c>
      <c r="E8" t="s">
        <v>46</v>
      </c>
      <c r="F8" t="s">
        <v>63</v>
      </c>
      <c r="I8" t="s">
        <v>64</v>
      </c>
      <c r="J8">
        <v>1</v>
      </c>
      <c r="K8" t="s">
        <v>284</v>
      </c>
      <c r="L8">
        <v>57</v>
      </c>
      <c r="M8">
        <f>2/3*I8</f>
        <v>0.14666666666666667</v>
      </c>
      <c r="N8">
        <v>2.93</v>
      </c>
      <c r="O8" t="s">
        <v>297</v>
      </c>
      <c r="P8" t="s">
        <v>298</v>
      </c>
      <c r="Q8">
        <v>0.51</v>
      </c>
      <c r="R8">
        <v>0.61</v>
      </c>
      <c r="Z8" t="s">
        <v>65</v>
      </c>
      <c r="AB8" t="s">
        <v>66</v>
      </c>
      <c r="AC8" t="s">
        <v>67</v>
      </c>
      <c r="AD8">
        <v>0</v>
      </c>
      <c r="AE8">
        <v>0</v>
      </c>
      <c r="AF8">
        <v>0</v>
      </c>
      <c r="AG8">
        <v>0</v>
      </c>
      <c r="AH8" t="s">
        <v>52</v>
      </c>
      <c r="AI8" t="s">
        <v>53</v>
      </c>
      <c r="AJ8" t="s">
        <v>53</v>
      </c>
      <c r="AK8" t="s">
        <v>53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6" x14ac:dyDescent="0.3">
      <c r="A9" t="s">
        <v>44</v>
      </c>
      <c r="B9">
        <v>393</v>
      </c>
      <c r="C9" t="s">
        <v>62</v>
      </c>
      <c r="D9">
        <v>2017</v>
      </c>
      <c r="E9" t="s">
        <v>46</v>
      </c>
      <c r="F9" t="s">
        <v>68</v>
      </c>
      <c r="I9" t="s">
        <v>48</v>
      </c>
      <c r="J9">
        <v>1</v>
      </c>
      <c r="K9" t="s">
        <v>284</v>
      </c>
      <c r="L9">
        <v>57</v>
      </c>
      <c r="M9">
        <f t="shared" ref="M9:M10" si="0">2/3*I9</f>
        <v>0.3133333333333333</v>
      </c>
      <c r="N9">
        <v>5.04</v>
      </c>
      <c r="O9" t="s">
        <v>299</v>
      </c>
      <c r="P9" t="s">
        <v>300</v>
      </c>
      <c r="Q9">
        <v>0.89</v>
      </c>
      <c r="R9">
        <v>1.0900000000000001</v>
      </c>
      <c r="Z9" t="s">
        <v>65</v>
      </c>
      <c r="AB9" t="s">
        <v>66</v>
      </c>
      <c r="AC9" t="s">
        <v>67</v>
      </c>
      <c r="AD9">
        <v>0</v>
      </c>
      <c r="AE9">
        <v>0</v>
      </c>
      <c r="AF9">
        <v>0</v>
      </c>
      <c r="AG9">
        <v>0</v>
      </c>
      <c r="AH9" t="s">
        <v>52</v>
      </c>
      <c r="AI9" t="s">
        <v>53</v>
      </c>
      <c r="AJ9" t="s">
        <v>53</v>
      </c>
      <c r="AK9" t="s">
        <v>53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6" x14ac:dyDescent="0.3">
      <c r="A10" t="s">
        <v>44</v>
      </c>
      <c r="B10">
        <v>393</v>
      </c>
      <c r="C10" t="s">
        <v>62</v>
      </c>
      <c r="D10">
        <v>2017</v>
      </c>
      <c r="E10" t="s">
        <v>46</v>
      </c>
      <c r="F10" t="s">
        <v>69</v>
      </c>
      <c r="I10" t="s">
        <v>70</v>
      </c>
      <c r="J10">
        <v>1</v>
      </c>
      <c r="K10" t="s">
        <v>284</v>
      </c>
      <c r="L10">
        <v>57</v>
      </c>
      <c r="M10">
        <f t="shared" si="0"/>
        <v>2.9866666666666668</v>
      </c>
      <c r="N10">
        <v>99.8</v>
      </c>
      <c r="O10" t="s">
        <v>301</v>
      </c>
      <c r="P10" t="s">
        <v>302</v>
      </c>
      <c r="Q10">
        <v>18</v>
      </c>
      <c r="R10">
        <v>16.2</v>
      </c>
      <c r="Z10" t="s">
        <v>65</v>
      </c>
      <c r="AB10" t="s">
        <v>66</v>
      </c>
      <c r="AC10" t="s">
        <v>67</v>
      </c>
      <c r="AD10">
        <v>0</v>
      </c>
      <c r="AE10">
        <v>0</v>
      </c>
      <c r="AF10">
        <v>0</v>
      </c>
      <c r="AG10">
        <v>0</v>
      </c>
      <c r="AH10" t="s">
        <v>52</v>
      </c>
      <c r="AI10" t="s">
        <v>53</v>
      </c>
      <c r="AJ10" t="s">
        <v>53</v>
      </c>
      <c r="AK10" t="s">
        <v>53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71</v>
      </c>
    </row>
    <row r="11" spans="1:46" x14ac:dyDescent="0.3">
      <c r="A11" t="s">
        <v>44</v>
      </c>
      <c r="B11">
        <v>393</v>
      </c>
      <c r="C11" t="s">
        <v>62</v>
      </c>
      <c r="D11">
        <v>2017</v>
      </c>
      <c r="E11" t="s">
        <v>46</v>
      </c>
      <c r="F11" t="s">
        <v>303</v>
      </c>
      <c r="I11">
        <v>0.2</v>
      </c>
      <c r="K11" t="s">
        <v>284</v>
      </c>
      <c r="L11">
        <v>57</v>
      </c>
      <c r="M11">
        <f>0.2*2/3</f>
        <v>0.13333333333333333</v>
      </c>
      <c r="N11">
        <v>2.65</v>
      </c>
      <c r="O11">
        <f>0.2*2/3</f>
        <v>0.13333333333333333</v>
      </c>
    </row>
    <row r="12" spans="1:46" x14ac:dyDescent="0.3">
      <c r="A12" t="s">
        <v>72</v>
      </c>
      <c r="B12">
        <v>627</v>
      </c>
      <c r="C12" t="s">
        <v>45</v>
      </c>
      <c r="D12">
        <v>2011</v>
      </c>
      <c r="E12" t="s">
        <v>73</v>
      </c>
      <c r="F12" t="s">
        <v>47</v>
      </c>
      <c r="I12" t="s">
        <v>48</v>
      </c>
      <c r="J12">
        <v>1</v>
      </c>
      <c r="K12" t="s">
        <v>284</v>
      </c>
      <c r="L12">
        <v>6</v>
      </c>
      <c r="M12">
        <f>0.47*2/3</f>
        <v>0.3133333333333333</v>
      </c>
      <c r="N12">
        <v>9.1999999999999993</v>
      </c>
      <c r="P12" t="s">
        <v>304</v>
      </c>
      <c r="Z12" t="s">
        <v>49</v>
      </c>
      <c r="AB12" t="s">
        <v>50</v>
      </c>
      <c r="AC12" t="s">
        <v>51</v>
      </c>
      <c r="AD12">
        <v>0</v>
      </c>
      <c r="AE12">
        <v>0</v>
      </c>
      <c r="AF12">
        <v>0</v>
      </c>
      <c r="AG12">
        <v>0</v>
      </c>
      <c r="AH12" t="s">
        <v>52</v>
      </c>
      <c r="AI12" t="s">
        <v>53</v>
      </c>
      <c r="AJ12" t="s">
        <v>53</v>
      </c>
      <c r="AK12" t="s">
        <v>52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6" x14ac:dyDescent="0.3">
      <c r="A13" t="s">
        <v>72</v>
      </c>
      <c r="B13">
        <v>627</v>
      </c>
      <c r="C13" t="s">
        <v>45</v>
      </c>
      <c r="D13">
        <v>2011</v>
      </c>
      <c r="E13" t="s">
        <v>73</v>
      </c>
      <c r="F13" t="s">
        <v>56</v>
      </c>
      <c r="I13" t="s">
        <v>74</v>
      </c>
      <c r="J13">
        <v>4</v>
      </c>
      <c r="K13" t="s">
        <v>284</v>
      </c>
      <c r="L13">
        <v>6</v>
      </c>
      <c r="M13">
        <v>1.3333333333333299E-2</v>
      </c>
      <c r="N13">
        <v>1.3333333333333299E-2</v>
      </c>
      <c r="O13" t="s">
        <v>305</v>
      </c>
      <c r="P13">
        <v>1.3333333333333299E-2</v>
      </c>
      <c r="Z13" t="s">
        <v>49</v>
      </c>
      <c r="AB13" t="s">
        <v>50</v>
      </c>
      <c r="AC13" t="s">
        <v>51</v>
      </c>
      <c r="AD13">
        <v>0</v>
      </c>
      <c r="AE13">
        <v>0</v>
      </c>
      <c r="AF13">
        <v>0</v>
      </c>
      <c r="AG13">
        <v>0</v>
      </c>
      <c r="AH13" t="s">
        <v>52</v>
      </c>
      <c r="AI13" t="s">
        <v>53</v>
      </c>
      <c r="AJ13" t="s">
        <v>53</v>
      </c>
      <c r="AK13" t="s">
        <v>52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6" x14ac:dyDescent="0.3">
      <c r="A14" t="s">
        <v>72</v>
      </c>
      <c r="B14">
        <v>495</v>
      </c>
      <c r="C14" t="s">
        <v>54</v>
      </c>
      <c r="D14">
        <v>2012</v>
      </c>
      <c r="E14" t="s">
        <v>73</v>
      </c>
      <c r="F14" t="s">
        <v>56</v>
      </c>
      <c r="G14" t="s">
        <v>53</v>
      </c>
      <c r="H14">
        <v>1</v>
      </c>
      <c r="K14" t="s">
        <v>284</v>
      </c>
      <c r="L14">
        <v>10</v>
      </c>
      <c r="M14">
        <f>2/3*1</f>
        <v>0.66666666666666663</v>
      </c>
      <c r="N14">
        <v>6.1</v>
      </c>
      <c r="O14" t="s">
        <v>306</v>
      </c>
      <c r="P14">
        <v>2.2999999999999998</v>
      </c>
      <c r="Z14" t="s">
        <v>57</v>
      </c>
      <c r="AB14" t="s">
        <v>58</v>
      </c>
      <c r="AC14" t="s">
        <v>75</v>
      </c>
      <c r="AD14">
        <v>0</v>
      </c>
      <c r="AE14">
        <v>0</v>
      </c>
      <c r="AF14">
        <v>0</v>
      </c>
      <c r="AG14">
        <v>0</v>
      </c>
      <c r="AH14" t="s">
        <v>52</v>
      </c>
      <c r="AI14" t="s">
        <v>53</v>
      </c>
      <c r="AJ14" t="s">
        <v>53</v>
      </c>
      <c r="AK14" t="s">
        <v>52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60</v>
      </c>
    </row>
    <row r="15" spans="1:46" x14ac:dyDescent="0.3">
      <c r="A15" t="s">
        <v>72</v>
      </c>
      <c r="B15">
        <v>495</v>
      </c>
      <c r="C15" t="s">
        <v>54</v>
      </c>
      <c r="D15">
        <v>2012</v>
      </c>
      <c r="E15" t="s">
        <v>73</v>
      </c>
      <c r="F15" t="s">
        <v>47</v>
      </c>
      <c r="G15" t="s">
        <v>76</v>
      </c>
      <c r="K15" t="s">
        <v>284</v>
      </c>
      <c r="L15">
        <v>10</v>
      </c>
      <c r="M15">
        <f>2/3*1.9</f>
        <v>1.2666666666666666</v>
      </c>
      <c r="N15">
        <v>20</v>
      </c>
      <c r="O15" t="s">
        <v>307</v>
      </c>
      <c r="P15" t="s">
        <v>308</v>
      </c>
      <c r="Z15" t="s">
        <v>57</v>
      </c>
      <c r="AB15" t="s">
        <v>58</v>
      </c>
      <c r="AC15" t="s">
        <v>75</v>
      </c>
      <c r="AD15">
        <v>0</v>
      </c>
      <c r="AE15">
        <v>0</v>
      </c>
      <c r="AF15">
        <v>0</v>
      </c>
      <c r="AG15">
        <v>0</v>
      </c>
      <c r="AH15" t="s">
        <v>52</v>
      </c>
      <c r="AI15" t="s">
        <v>53</v>
      </c>
      <c r="AJ15" t="s">
        <v>53</v>
      </c>
      <c r="AK15" t="s">
        <v>52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60</v>
      </c>
    </row>
    <row r="16" spans="1:46" x14ac:dyDescent="0.3">
      <c r="A16" t="s">
        <v>72</v>
      </c>
      <c r="B16">
        <v>534</v>
      </c>
      <c r="C16" t="s">
        <v>77</v>
      </c>
      <c r="D16">
        <v>2012</v>
      </c>
      <c r="E16" t="s">
        <v>73</v>
      </c>
      <c r="F16" t="s">
        <v>56</v>
      </c>
      <c r="G16" t="s">
        <v>78</v>
      </c>
      <c r="K16" t="s">
        <v>284</v>
      </c>
      <c r="L16">
        <v>16</v>
      </c>
      <c r="P16">
        <v>2.2999999999999998</v>
      </c>
      <c r="Z16" t="s">
        <v>79</v>
      </c>
      <c r="AB16" t="s">
        <v>80</v>
      </c>
      <c r="AC16" t="s">
        <v>81</v>
      </c>
      <c r="AD16">
        <v>0</v>
      </c>
      <c r="AE16">
        <v>0</v>
      </c>
      <c r="AF16">
        <v>0</v>
      </c>
      <c r="AG16">
        <v>0</v>
      </c>
      <c r="AH16" t="s">
        <v>52</v>
      </c>
      <c r="AI16" t="s">
        <v>53</v>
      </c>
      <c r="AJ16" t="s">
        <v>53</v>
      </c>
      <c r="AK16" t="s">
        <v>52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6" x14ac:dyDescent="0.3">
      <c r="A17" t="s">
        <v>72</v>
      </c>
      <c r="B17">
        <v>534</v>
      </c>
      <c r="C17" t="s">
        <v>77</v>
      </c>
      <c r="D17">
        <v>2012</v>
      </c>
      <c r="E17" t="s">
        <v>73</v>
      </c>
      <c r="F17" t="s">
        <v>47</v>
      </c>
      <c r="G17" t="s">
        <v>82</v>
      </c>
      <c r="K17" t="s">
        <v>284</v>
      </c>
      <c r="L17">
        <v>16</v>
      </c>
      <c r="P17" t="s">
        <v>309</v>
      </c>
      <c r="Z17" t="s">
        <v>79</v>
      </c>
      <c r="AB17" t="s">
        <v>80</v>
      </c>
      <c r="AC17" t="s">
        <v>81</v>
      </c>
      <c r="AD17">
        <v>0</v>
      </c>
      <c r="AE17">
        <v>0</v>
      </c>
      <c r="AF17">
        <v>0</v>
      </c>
      <c r="AG17">
        <v>0</v>
      </c>
      <c r="AH17" t="s">
        <v>52</v>
      </c>
      <c r="AI17" t="s">
        <v>53</v>
      </c>
      <c r="AJ17" t="s">
        <v>53</v>
      </c>
      <c r="AK17" t="s">
        <v>52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6" x14ac:dyDescent="0.3">
      <c r="A18" t="s">
        <v>72</v>
      </c>
      <c r="B18">
        <v>534</v>
      </c>
      <c r="C18" t="s">
        <v>77</v>
      </c>
      <c r="D18">
        <v>2012</v>
      </c>
      <c r="E18" t="s">
        <v>73</v>
      </c>
      <c r="F18" t="s">
        <v>56</v>
      </c>
      <c r="G18" t="s">
        <v>78</v>
      </c>
      <c r="K18" t="s">
        <v>284</v>
      </c>
      <c r="L18">
        <v>12</v>
      </c>
      <c r="P18" t="s">
        <v>310</v>
      </c>
      <c r="Z18" t="s">
        <v>83</v>
      </c>
      <c r="AB18" t="s">
        <v>80</v>
      </c>
      <c r="AC18" t="s">
        <v>81</v>
      </c>
      <c r="AD18">
        <v>0</v>
      </c>
      <c r="AE18">
        <v>0</v>
      </c>
      <c r="AF18">
        <v>0</v>
      </c>
      <c r="AG18">
        <v>0</v>
      </c>
      <c r="AH18" t="s">
        <v>52</v>
      </c>
      <c r="AI18" t="s">
        <v>52</v>
      </c>
      <c r="AJ18" t="s">
        <v>52</v>
      </c>
      <c r="AK18" t="s">
        <v>53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6" x14ac:dyDescent="0.3">
      <c r="A19" t="s">
        <v>72</v>
      </c>
      <c r="B19">
        <v>534</v>
      </c>
      <c r="C19" t="s">
        <v>77</v>
      </c>
      <c r="D19">
        <v>2012</v>
      </c>
      <c r="E19" t="s">
        <v>73</v>
      </c>
      <c r="F19" t="s">
        <v>47</v>
      </c>
      <c r="G19" t="s">
        <v>82</v>
      </c>
      <c r="K19" t="s">
        <v>284</v>
      </c>
      <c r="L19">
        <v>12</v>
      </c>
      <c r="P19" t="s">
        <v>310</v>
      </c>
      <c r="Z19" t="s">
        <v>83</v>
      </c>
      <c r="AB19" t="s">
        <v>80</v>
      </c>
      <c r="AC19" t="s">
        <v>81</v>
      </c>
      <c r="AD19">
        <v>0</v>
      </c>
      <c r="AE19">
        <v>0</v>
      </c>
      <c r="AF19">
        <v>0</v>
      </c>
      <c r="AG19">
        <v>0</v>
      </c>
      <c r="AH19" t="s">
        <v>52</v>
      </c>
      <c r="AI19" t="s">
        <v>52</v>
      </c>
      <c r="AJ19" t="s">
        <v>52</v>
      </c>
      <c r="AK19" t="s">
        <v>53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6" x14ac:dyDescent="0.3">
      <c r="A20" t="s">
        <v>84</v>
      </c>
      <c r="B20">
        <v>627</v>
      </c>
      <c r="C20" t="s">
        <v>45</v>
      </c>
      <c r="D20">
        <v>2011</v>
      </c>
      <c r="E20" t="s">
        <v>85</v>
      </c>
      <c r="F20" t="s">
        <v>47</v>
      </c>
      <c r="I20" t="s">
        <v>86</v>
      </c>
      <c r="K20" t="s">
        <v>87</v>
      </c>
      <c r="L20">
        <v>132</v>
      </c>
      <c r="M20">
        <v>1.9</v>
      </c>
      <c r="N20">
        <v>1390</v>
      </c>
      <c r="O20" t="s">
        <v>311</v>
      </c>
      <c r="P20">
        <v>97</v>
      </c>
      <c r="R20">
        <v>32</v>
      </c>
      <c r="Z20" t="s">
        <v>88</v>
      </c>
      <c r="AB20" t="s">
        <v>50</v>
      </c>
      <c r="AC20" t="s">
        <v>89</v>
      </c>
      <c r="AD20">
        <v>0</v>
      </c>
      <c r="AE20">
        <v>0</v>
      </c>
      <c r="AF20">
        <v>0</v>
      </c>
      <c r="AG20">
        <v>0</v>
      </c>
      <c r="AH20" t="s">
        <v>52</v>
      </c>
      <c r="AI20" t="s">
        <v>53</v>
      </c>
      <c r="AJ20" t="s">
        <v>53</v>
      </c>
      <c r="AK20" t="s">
        <v>52</v>
      </c>
      <c r="AL20">
        <v>1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6" x14ac:dyDescent="0.3">
      <c r="A21" t="s">
        <v>84</v>
      </c>
      <c r="B21">
        <v>627</v>
      </c>
      <c r="C21" t="s">
        <v>45</v>
      </c>
      <c r="D21">
        <v>2011</v>
      </c>
      <c r="E21" t="s">
        <v>85</v>
      </c>
      <c r="F21" t="s">
        <v>56</v>
      </c>
      <c r="I21" t="s">
        <v>90</v>
      </c>
      <c r="K21" t="s">
        <v>87</v>
      </c>
      <c r="L21">
        <v>132</v>
      </c>
      <c r="M21">
        <v>1.5</v>
      </c>
      <c r="N21">
        <v>4661</v>
      </c>
      <c r="O21" t="s">
        <v>312</v>
      </c>
      <c r="P21">
        <v>280</v>
      </c>
      <c r="R21">
        <v>73</v>
      </c>
      <c r="Z21" t="s">
        <v>88</v>
      </c>
      <c r="AB21" t="s">
        <v>50</v>
      </c>
      <c r="AC21" t="s">
        <v>89</v>
      </c>
      <c r="AD21">
        <v>0</v>
      </c>
      <c r="AE21">
        <v>0</v>
      </c>
      <c r="AF21">
        <v>0</v>
      </c>
      <c r="AG21">
        <v>0</v>
      </c>
      <c r="AH21" t="s">
        <v>52</v>
      </c>
      <c r="AI21" t="s">
        <v>53</v>
      </c>
      <c r="AJ21" t="s">
        <v>53</v>
      </c>
      <c r="AK21" t="s">
        <v>52</v>
      </c>
      <c r="AL21">
        <v>1</v>
      </c>
      <c r="AM21">
        <v>1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6" x14ac:dyDescent="0.3">
      <c r="A22" t="s">
        <v>84</v>
      </c>
      <c r="B22">
        <v>143</v>
      </c>
      <c r="C22" t="s">
        <v>91</v>
      </c>
      <c r="D22">
        <v>2013</v>
      </c>
      <c r="E22" t="s">
        <v>92</v>
      </c>
      <c r="F22" t="s">
        <v>47</v>
      </c>
      <c r="G22" t="s">
        <v>93</v>
      </c>
      <c r="H22">
        <v>1</v>
      </c>
      <c r="K22" t="s">
        <v>87</v>
      </c>
      <c r="L22">
        <v>31</v>
      </c>
      <c r="M22">
        <f>5*2/3</f>
        <v>3.3333333333333335</v>
      </c>
      <c r="N22">
        <v>336</v>
      </c>
      <c r="R22">
        <v>32</v>
      </c>
      <c r="S22">
        <v>4.4000000000000004</v>
      </c>
      <c r="Z22" t="s">
        <v>94</v>
      </c>
      <c r="AA22" t="s">
        <v>95</v>
      </c>
      <c r="AB22" t="s">
        <v>96</v>
      </c>
      <c r="AC22" t="s">
        <v>75</v>
      </c>
      <c r="AD22">
        <v>0</v>
      </c>
      <c r="AE22">
        <v>0</v>
      </c>
      <c r="AF22">
        <v>0</v>
      </c>
      <c r="AG22">
        <v>0</v>
      </c>
      <c r="AH22" t="s">
        <v>52</v>
      </c>
      <c r="AI22" t="s">
        <v>53</v>
      </c>
      <c r="AJ22" t="s">
        <v>53</v>
      </c>
      <c r="AK22" t="s">
        <v>52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 t="s">
        <v>313</v>
      </c>
    </row>
    <row r="23" spans="1:46" x14ac:dyDescent="0.3">
      <c r="A23" t="s">
        <v>84</v>
      </c>
      <c r="B23">
        <v>143</v>
      </c>
      <c r="C23" t="s">
        <v>91</v>
      </c>
      <c r="D23">
        <v>2013</v>
      </c>
      <c r="E23" t="s">
        <v>92</v>
      </c>
      <c r="F23" t="s">
        <v>56</v>
      </c>
      <c r="G23" t="s">
        <v>97</v>
      </c>
      <c r="H23">
        <v>1</v>
      </c>
      <c r="K23" t="s">
        <v>87</v>
      </c>
      <c r="L23">
        <v>31</v>
      </c>
      <c r="M23">
        <f>7*2/3</f>
        <v>4.666666666666667</v>
      </c>
      <c r="N23">
        <v>98.2</v>
      </c>
      <c r="R23">
        <v>14.6</v>
      </c>
      <c r="S23">
        <v>3.2</v>
      </c>
      <c r="Z23" t="s">
        <v>94</v>
      </c>
      <c r="AA23" t="s">
        <v>95</v>
      </c>
      <c r="AB23" t="s">
        <v>96</v>
      </c>
      <c r="AC23" t="s">
        <v>75</v>
      </c>
      <c r="AD23">
        <v>0</v>
      </c>
      <c r="AE23">
        <v>0</v>
      </c>
      <c r="AF23">
        <v>0</v>
      </c>
      <c r="AG23">
        <v>0</v>
      </c>
      <c r="AH23" t="s">
        <v>52</v>
      </c>
      <c r="AI23" t="s">
        <v>53</v>
      </c>
      <c r="AJ23" t="s">
        <v>53</v>
      </c>
      <c r="AK23" t="s">
        <v>52</v>
      </c>
      <c r="AL23">
        <v>1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 x14ac:dyDescent="0.3">
      <c r="A24" t="s">
        <v>84</v>
      </c>
      <c r="B24">
        <v>143</v>
      </c>
      <c r="C24" t="s">
        <v>91</v>
      </c>
      <c r="D24">
        <v>2013</v>
      </c>
      <c r="E24" t="s">
        <v>85</v>
      </c>
      <c r="F24" t="s">
        <v>47</v>
      </c>
      <c r="G24" t="s">
        <v>93</v>
      </c>
      <c r="H24">
        <v>1</v>
      </c>
      <c r="K24" t="s">
        <v>87</v>
      </c>
      <c r="L24">
        <v>30</v>
      </c>
      <c r="M24">
        <f>5*2/3</f>
        <v>3.3333333333333335</v>
      </c>
      <c r="N24">
        <v>894</v>
      </c>
      <c r="R24">
        <v>23.7</v>
      </c>
      <c r="S24">
        <v>4.4000000000000004</v>
      </c>
      <c r="Z24" t="s">
        <v>94</v>
      </c>
      <c r="AA24" t="s">
        <v>95</v>
      </c>
      <c r="AB24" t="s">
        <v>96</v>
      </c>
      <c r="AC24" t="s">
        <v>75</v>
      </c>
      <c r="AD24">
        <v>0</v>
      </c>
      <c r="AE24">
        <v>0</v>
      </c>
      <c r="AF24">
        <v>0</v>
      </c>
      <c r="AG24">
        <v>0</v>
      </c>
      <c r="AH24" t="s">
        <v>52</v>
      </c>
      <c r="AI24" t="s">
        <v>53</v>
      </c>
      <c r="AJ24" t="s">
        <v>53</v>
      </c>
      <c r="AK24" t="s">
        <v>52</v>
      </c>
      <c r="AL24">
        <v>1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6" x14ac:dyDescent="0.3">
      <c r="A25" t="s">
        <v>84</v>
      </c>
      <c r="B25">
        <v>143</v>
      </c>
      <c r="C25" t="s">
        <v>91</v>
      </c>
      <c r="D25">
        <v>2013</v>
      </c>
      <c r="E25" t="s">
        <v>85</v>
      </c>
      <c r="F25" t="s">
        <v>56</v>
      </c>
      <c r="G25" t="s">
        <v>97</v>
      </c>
      <c r="H25">
        <v>1</v>
      </c>
      <c r="K25" t="s">
        <v>87</v>
      </c>
      <c r="L25">
        <v>30</v>
      </c>
      <c r="M25">
        <f>7*2/3</f>
        <v>4.666666666666667</v>
      </c>
      <c r="N25">
        <v>280</v>
      </c>
      <c r="R25">
        <v>26.9</v>
      </c>
      <c r="S25">
        <v>3.7</v>
      </c>
      <c r="Z25" t="s">
        <v>94</v>
      </c>
      <c r="AA25" t="s">
        <v>95</v>
      </c>
      <c r="AB25" t="s">
        <v>96</v>
      </c>
      <c r="AC25" t="s">
        <v>75</v>
      </c>
      <c r="AD25">
        <v>0</v>
      </c>
      <c r="AE25">
        <v>0</v>
      </c>
      <c r="AF25">
        <v>0</v>
      </c>
      <c r="AG25">
        <v>0</v>
      </c>
      <c r="AH25" t="s">
        <v>52</v>
      </c>
      <c r="AI25" t="s">
        <v>53</v>
      </c>
      <c r="AJ25" t="s">
        <v>53</v>
      </c>
      <c r="AK25" t="s">
        <v>52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1:46" x14ac:dyDescent="0.3">
      <c r="A26" t="s">
        <v>84</v>
      </c>
      <c r="B26">
        <v>143</v>
      </c>
      <c r="C26" t="s">
        <v>91</v>
      </c>
      <c r="D26">
        <v>2013</v>
      </c>
      <c r="E26" t="s">
        <v>98</v>
      </c>
      <c r="F26" t="s">
        <v>47</v>
      </c>
      <c r="G26" t="s">
        <v>93</v>
      </c>
      <c r="H26">
        <v>1</v>
      </c>
      <c r="K26" t="s">
        <v>87</v>
      </c>
      <c r="L26">
        <v>13</v>
      </c>
      <c r="M26">
        <f>5*2/3</f>
        <v>3.3333333333333335</v>
      </c>
      <c r="N26">
        <v>58.4</v>
      </c>
      <c r="R26">
        <v>11.4</v>
      </c>
      <c r="S26">
        <v>3.2</v>
      </c>
      <c r="Z26" t="s">
        <v>94</v>
      </c>
      <c r="AA26" t="s">
        <v>95</v>
      </c>
      <c r="AB26" t="s">
        <v>96</v>
      </c>
      <c r="AC26" t="s">
        <v>75</v>
      </c>
      <c r="AD26">
        <v>0</v>
      </c>
      <c r="AE26">
        <v>0</v>
      </c>
      <c r="AF26">
        <v>0</v>
      </c>
      <c r="AG26">
        <v>0</v>
      </c>
      <c r="AH26" t="s">
        <v>52</v>
      </c>
      <c r="AI26" t="s">
        <v>53</v>
      </c>
      <c r="AJ26" t="s">
        <v>53</v>
      </c>
      <c r="AK26" t="s">
        <v>52</v>
      </c>
      <c r="AL26">
        <v>1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</row>
    <row r="27" spans="1:46" x14ac:dyDescent="0.3">
      <c r="A27" t="s">
        <v>84</v>
      </c>
      <c r="B27">
        <v>143</v>
      </c>
      <c r="C27" t="s">
        <v>91</v>
      </c>
      <c r="D27">
        <v>2013</v>
      </c>
      <c r="E27" t="s">
        <v>98</v>
      </c>
      <c r="F27" t="s">
        <v>56</v>
      </c>
      <c r="G27" t="s">
        <v>97</v>
      </c>
      <c r="H27">
        <v>1</v>
      </c>
      <c r="K27" t="s">
        <v>87</v>
      </c>
      <c r="L27">
        <v>13</v>
      </c>
      <c r="M27">
        <f>7*2/3</f>
        <v>4.666666666666667</v>
      </c>
      <c r="N27">
        <v>280</v>
      </c>
      <c r="R27">
        <v>15.8</v>
      </c>
      <c r="S27">
        <v>4.5999999999999996</v>
      </c>
      <c r="Z27" t="s">
        <v>94</v>
      </c>
      <c r="AA27" t="s">
        <v>95</v>
      </c>
      <c r="AB27" t="s">
        <v>96</v>
      </c>
      <c r="AC27" t="s">
        <v>75</v>
      </c>
      <c r="AD27">
        <v>0</v>
      </c>
      <c r="AE27">
        <v>0</v>
      </c>
      <c r="AF27">
        <v>0</v>
      </c>
      <c r="AG27">
        <v>0</v>
      </c>
      <c r="AH27" t="s">
        <v>52</v>
      </c>
      <c r="AI27" t="s">
        <v>53</v>
      </c>
      <c r="AJ27" t="s">
        <v>53</v>
      </c>
      <c r="AK27" t="s">
        <v>52</v>
      </c>
      <c r="AL27">
        <v>1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</row>
    <row r="28" spans="1:46" x14ac:dyDescent="0.3">
      <c r="A28" t="s">
        <v>84</v>
      </c>
      <c r="B28">
        <v>169</v>
      </c>
      <c r="C28" t="s">
        <v>99</v>
      </c>
      <c r="D28">
        <v>2011</v>
      </c>
      <c r="E28" t="s">
        <v>100</v>
      </c>
      <c r="F28" t="s">
        <v>56</v>
      </c>
      <c r="K28" t="s">
        <v>87</v>
      </c>
      <c r="L28">
        <v>20</v>
      </c>
      <c r="M28" t="s">
        <v>314</v>
      </c>
      <c r="N28">
        <v>1500</v>
      </c>
      <c r="O28" t="s">
        <v>315</v>
      </c>
      <c r="P28" t="s">
        <v>316</v>
      </c>
      <c r="Z28" t="s">
        <v>57</v>
      </c>
      <c r="AB28" t="s">
        <v>58</v>
      </c>
      <c r="AC28" t="s">
        <v>101</v>
      </c>
      <c r="AD28">
        <v>0</v>
      </c>
      <c r="AE28">
        <v>0</v>
      </c>
      <c r="AF28">
        <v>0</v>
      </c>
      <c r="AG28">
        <v>0</v>
      </c>
      <c r="AH28" t="s">
        <v>52</v>
      </c>
      <c r="AI28" t="s">
        <v>53</v>
      </c>
      <c r="AJ28" t="s">
        <v>53</v>
      </c>
      <c r="AK28" t="s">
        <v>52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</row>
    <row r="29" spans="1:46" x14ac:dyDescent="0.3">
      <c r="A29" t="s">
        <v>84</v>
      </c>
      <c r="B29">
        <v>169</v>
      </c>
      <c r="C29" t="s">
        <v>99</v>
      </c>
      <c r="D29">
        <v>2011</v>
      </c>
      <c r="E29" t="s">
        <v>100</v>
      </c>
      <c r="F29" t="s">
        <v>47</v>
      </c>
      <c r="I29" t="s">
        <v>102</v>
      </c>
      <c r="J29">
        <v>1</v>
      </c>
      <c r="K29" t="s">
        <v>87</v>
      </c>
      <c r="L29">
        <v>20</v>
      </c>
      <c r="M29">
        <f>0.98*2/3</f>
        <v>0.65333333333333332</v>
      </c>
      <c r="N29">
        <v>370</v>
      </c>
      <c r="O29" t="s">
        <v>317</v>
      </c>
      <c r="P29" t="s">
        <v>318</v>
      </c>
      <c r="Z29" t="s">
        <v>57</v>
      </c>
      <c r="AB29" t="s">
        <v>58</v>
      </c>
      <c r="AC29" t="s">
        <v>101</v>
      </c>
      <c r="AD29">
        <v>0</v>
      </c>
      <c r="AE29">
        <v>0</v>
      </c>
      <c r="AF29">
        <v>0</v>
      </c>
      <c r="AG29">
        <v>0</v>
      </c>
      <c r="AH29" t="s">
        <v>52</v>
      </c>
      <c r="AI29" t="s">
        <v>53</v>
      </c>
      <c r="AJ29" t="s">
        <v>53</v>
      </c>
      <c r="AK29" t="s">
        <v>52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</row>
    <row r="30" spans="1:46" x14ac:dyDescent="0.3">
      <c r="A30" t="s">
        <v>84</v>
      </c>
      <c r="B30">
        <v>169</v>
      </c>
      <c r="C30" t="s">
        <v>99</v>
      </c>
      <c r="D30">
        <v>2011</v>
      </c>
      <c r="E30" t="s">
        <v>103</v>
      </c>
      <c r="F30" t="s">
        <v>56</v>
      </c>
      <c r="K30" t="s">
        <v>87</v>
      </c>
      <c r="L30">
        <v>42</v>
      </c>
      <c r="M30" t="s">
        <v>319</v>
      </c>
      <c r="N30">
        <v>3700</v>
      </c>
      <c r="O30" t="s">
        <v>320</v>
      </c>
      <c r="P30" t="s">
        <v>321</v>
      </c>
      <c r="Z30" t="s">
        <v>57</v>
      </c>
      <c r="AB30" t="s">
        <v>58</v>
      </c>
      <c r="AC30" t="s">
        <v>101</v>
      </c>
      <c r="AD30">
        <v>0</v>
      </c>
      <c r="AE30">
        <v>0</v>
      </c>
      <c r="AF30">
        <v>0</v>
      </c>
      <c r="AG30">
        <v>0</v>
      </c>
      <c r="AH30" t="s">
        <v>52</v>
      </c>
      <c r="AI30" t="s">
        <v>53</v>
      </c>
      <c r="AJ30" t="s">
        <v>53</v>
      </c>
      <c r="AK30" t="s">
        <v>52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</row>
    <row r="31" spans="1:46" x14ac:dyDescent="0.3">
      <c r="A31" t="s">
        <v>84</v>
      </c>
      <c r="B31">
        <v>169</v>
      </c>
      <c r="C31" t="s">
        <v>99</v>
      </c>
      <c r="D31">
        <v>2011</v>
      </c>
      <c r="E31" t="s">
        <v>103</v>
      </c>
      <c r="F31" t="s">
        <v>47</v>
      </c>
      <c r="I31" t="s">
        <v>104</v>
      </c>
      <c r="J31">
        <v>1</v>
      </c>
      <c r="K31" t="s">
        <v>87</v>
      </c>
      <c r="L31">
        <v>42</v>
      </c>
      <c r="M31" t="s">
        <v>295</v>
      </c>
      <c r="N31">
        <v>1700</v>
      </c>
      <c r="O31" t="s">
        <v>322</v>
      </c>
      <c r="P31" t="s">
        <v>323</v>
      </c>
      <c r="Z31" t="s">
        <v>57</v>
      </c>
      <c r="AB31" t="s">
        <v>58</v>
      </c>
      <c r="AC31" t="s">
        <v>101</v>
      </c>
      <c r="AD31">
        <v>0</v>
      </c>
      <c r="AE31">
        <v>0</v>
      </c>
      <c r="AF31">
        <v>0</v>
      </c>
      <c r="AG31">
        <v>0</v>
      </c>
      <c r="AH31" t="s">
        <v>52</v>
      </c>
      <c r="AI31" t="s">
        <v>53</v>
      </c>
      <c r="AJ31" t="s">
        <v>53</v>
      </c>
      <c r="AK31" t="s">
        <v>52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</row>
    <row r="32" spans="1:46" x14ac:dyDescent="0.3">
      <c r="A32" t="s">
        <v>84</v>
      </c>
      <c r="B32">
        <v>169</v>
      </c>
      <c r="C32" t="s">
        <v>99</v>
      </c>
      <c r="D32">
        <v>2011</v>
      </c>
      <c r="E32" t="s">
        <v>85</v>
      </c>
      <c r="F32" t="s">
        <v>56</v>
      </c>
      <c r="K32" t="s">
        <v>87</v>
      </c>
      <c r="L32">
        <v>45</v>
      </c>
      <c r="M32" t="s">
        <v>308</v>
      </c>
      <c r="N32">
        <v>7400</v>
      </c>
      <c r="O32" t="s">
        <v>324</v>
      </c>
      <c r="P32" t="s">
        <v>325</v>
      </c>
      <c r="Z32" t="s">
        <v>57</v>
      </c>
      <c r="AB32" t="s">
        <v>58</v>
      </c>
      <c r="AC32" t="s">
        <v>101</v>
      </c>
      <c r="AD32">
        <v>0</v>
      </c>
      <c r="AE32">
        <v>0</v>
      </c>
      <c r="AF32">
        <v>0</v>
      </c>
      <c r="AG32">
        <v>0</v>
      </c>
      <c r="AH32" t="s">
        <v>52</v>
      </c>
      <c r="AI32" t="s">
        <v>53</v>
      </c>
      <c r="AJ32" t="s">
        <v>53</v>
      </c>
      <c r="AK32" t="s">
        <v>52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</row>
    <row r="33" spans="1:45" x14ac:dyDescent="0.3">
      <c r="A33" t="s">
        <v>84</v>
      </c>
      <c r="B33">
        <v>169</v>
      </c>
      <c r="C33" t="s">
        <v>99</v>
      </c>
      <c r="D33">
        <v>2011</v>
      </c>
      <c r="E33" t="s">
        <v>85</v>
      </c>
      <c r="F33" t="s">
        <v>47</v>
      </c>
      <c r="I33" t="s">
        <v>102</v>
      </c>
      <c r="J33">
        <v>1</v>
      </c>
      <c r="K33" t="s">
        <v>87</v>
      </c>
      <c r="L33">
        <v>45</v>
      </c>
      <c r="M33">
        <f>2/3*0.98</f>
        <v>0.65333333333333332</v>
      </c>
      <c r="N33">
        <v>4100</v>
      </c>
      <c r="O33" t="s">
        <v>326</v>
      </c>
      <c r="P33" t="s">
        <v>323</v>
      </c>
      <c r="Z33" t="s">
        <v>57</v>
      </c>
      <c r="AB33" t="s">
        <v>58</v>
      </c>
      <c r="AC33" t="s">
        <v>101</v>
      </c>
      <c r="AD33">
        <v>0</v>
      </c>
      <c r="AE33">
        <v>0</v>
      </c>
      <c r="AF33">
        <v>0</v>
      </c>
      <c r="AG33">
        <v>0</v>
      </c>
      <c r="AH33" t="s">
        <v>52</v>
      </c>
      <c r="AI33" t="s">
        <v>53</v>
      </c>
      <c r="AJ33" t="s">
        <v>53</v>
      </c>
      <c r="AK33" t="s">
        <v>52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</row>
    <row r="34" spans="1:45" x14ac:dyDescent="0.3">
      <c r="A34" t="s">
        <v>84</v>
      </c>
      <c r="B34">
        <v>169</v>
      </c>
      <c r="C34" t="s">
        <v>99</v>
      </c>
      <c r="D34">
        <v>2011</v>
      </c>
      <c r="E34" t="s">
        <v>92</v>
      </c>
      <c r="F34" t="s">
        <v>56</v>
      </c>
      <c r="K34" t="s">
        <v>87</v>
      </c>
      <c r="L34">
        <v>20</v>
      </c>
      <c r="M34" t="s">
        <v>314</v>
      </c>
      <c r="N34">
        <v>1000</v>
      </c>
      <c r="O34" t="s">
        <v>327</v>
      </c>
      <c r="P34" t="s">
        <v>328</v>
      </c>
      <c r="Z34" t="s">
        <v>57</v>
      </c>
      <c r="AB34" t="s">
        <v>58</v>
      </c>
      <c r="AC34" t="s">
        <v>101</v>
      </c>
      <c r="AD34">
        <v>0</v>
      </c>
      <c r="AE34">
        <v>0</v>
      </c>
      <c r="AF34">
        <v>0</v>
      </c>
      <c r="AG34">
        <v>0</v>
      </c>
      <c r="AH34" t="s">
        <v>52</v>
      </c>
      <c r="AI34" t="s">
        <v>53</v>
      </c>
      <c r="AJ34" t="s">
        <v>53</v>
      </c>
      <c r="AK34" t="s">
        <v>52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</row>
    <row r="35" spans="1:45" x14ac:dyDescent="0.3">
      <c r="A35" t="s">
        <v>84</v>
      </c>
      <c r="B35">
        <v>169</v>
      </c>
      <c r="C35" t="s">
        <v>99</v>
      </c>
      <c r="D35">
        <v>2011</v>
      </c>
      <c r="E35" t="s">
        <v>92</v>
      </c>
      <c r="F35" t="s">
        <v>47</v>
      </c>
      <c r="I35" t="s">
        <v>102</v>
      </c>
      <c r="J35">
        <v>1</v>
      </c>
      <c r="K35" t="s">
        <v>87</v>
      </c>
      <c r="L35">
        <v>20</v>
      </c>
      <c r="M35">
        <f>2/3*0.98</f>
        <v>0.65333333333333332</v>
      </c>
      <c r="N35">
        <v>6000</v>
      </c>
      <c r="O35" t="s">
        <v>329</v>
      </c>
      <c r="P35" t="s">
        <v>330</v>
      </c>
      <c r="Z35" t="s">
        <v>57</v>
      </c>
      <c r="AB35" t="s">
        <v>58</v>
      </c>
      <c r="AC35" t="s">
        <v>101</v>
      </c>
      <c r="AD35">
        <v>0</v>
      </c>
      <c r="AE35">
        <v>0</v>
      </c>
      <c r="AF35">
        <v>0</v>
      </c>
      <c r="AG35">
        <v>0</v>
      </c>
      <c r="AH35" t="s">
        <v>52</v>
      </c>
      <c r="AI35" t="s">
        <v>53</v>
      </c>
      <c r="AJ35" t="s">
        <v>53</v>
      </c>
      <c r="AK35" t="s">
        <v>52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</row>
    <row r="36" spans="1:45" x14ac:dyDescent="0.3">
      <c r="A36" t="s">
        <v>84</v>
      </c>
      <c r="B36">
        <v>169</v>
      </c>
      <c r="C36" t="s">
        <v>99</v>
      </c>
      <c r="D36">
        <v>2011</v>
      </c>
      <c r="E36" t="s">
        <v>85</v>
      </c>
      <c r="F36" t="s">
        <v>56</v>
      </c>
      <c r="K36" t="s">
        <v>87</v>
      </c>
      <c r="L36">
        <v>20</v>
      </c>
      <c r="M36">
        <v>6.5</v>
      </c>
      <c r="N36">
        <v>8100</v>
      </c>
      <c r="O36">
        <v>170</v>
      </c>
      <c r="P36">
        <v>1000</v>
      </c>
    </row>
    <row r="37" spans="1:45" x14ac:dyDescent="0.3">
      <c r="A37" t="s">
        <v>84</v>
      </c>
      <c r="B37">
        <v>169</v>
      </c>
      <c r="C37" t="s">
        <v>99</v>
      </c>
      <c r="D37">
        <v>2011</v>
      </c>
      <c r="E37" t="s">
        <v>85</v>
      </c>
      <c r="F37" t="s">
        <v>47</v>
      </c>
      <c r="K37" t="s">
        <v>87</v>
      </c>
      <c r="L37">
        <v>20</v>
      </c>
      <c r="M37">
        <v>15</v>
      </c>
      <c r="N37">
        <v>2900</v>
      </c>
      <c r="O37">
        <v>120</v>
      </c>
      <c r="P37">
        <v>530</v>
      </c>
    </row>
    <row r="38" spans="1:45" x14ac:dyDescent="0.3">
      <c r="A38" t="s">
        <v>84</v>
      </c>
      <c r="B38">
        <v>169</v>
      </c>
      <c r="C38" t="s">
        <v>99</v>
      </c>
      <c r="D38">
        <v>2011</v>
      </c>
      <c r="E38" t="s">
        <v>85</v>
      </c>
      <c r="F38" t="s">
        <v>56</v>
      </c>
      <c r="K38" t="s">
        <v>87</v>
      </c>
      <c r="L38">
        <v>19</v>
      </c>
      <c r="M38" t="s">
        <v>331</v>
      </c>
      <c r="N38">
        <v>1300</v>
      </c>
      <c r="O38" t="s">
        <v>324</v>
      </c>
      <c r="P38" t="s">
        <v>329</v>
      </c>
      <c r="Z38" t="s">
        <v>105</v>
      </c>
      <c r="AB38" t="s">
        <v>50</v>
      </c>
      <c r="AC38" t="s">
        <v>101</v>
      </c>
      <c r="AD38">
        <v>0</v>
      </c>
      <c r="AE38">
        <v>0</v>
      </c>
      <c r="AF38">
        <v>0</v>
      </c>
      <c r="AG38">
        <v>0</v>
      </c>
      <c r="AH38" t="s">
        <v>52</v>
      </c>
      <c r="AI38" t="s">
        <v>53</v>
      </c>
      <c r="AJ38" t="s">
        <v>53</v>
      </c>
      <c r="AK38" t="s">
        <v>52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</row>
    <row r="39" spans="1:45" x14ac:dyDescent="0.3">
      <c r="A39" t="s">
        <v>84</v>
      </c>
      <c r="B39">
        <v>169</v>
      </c>
      <c r="C39" t="s">
        <v>99</v>
      </c>
      <c r="D39">
        <v>2011</v>
      </c>
      <c r="E39" t="s">
        <v>85</v>
      </c>
      <c r="F39" t="s">
        <v>47</v>
      </c>
      <c r="I39" t="s">
        <v>102</v>
      </c>
      <c r="J39">
        <v>1</v>
      </c>
      <c r="K39" t="s">
        <v>87</v>
      </c>
      <c r="L39">
        <v>19</v>
      </c>
      <c r="M39">
        <f>2/3*0.98</f>
        <v>0.65333333333333332</v>
      </c>
      <c r="N39">
        <v>4000</v>
      </c>
      <c r="O39" t="s">
        <v>332</v>
      </c>
      <c r="P39" t="s">
        <v>333</v>
      </c>
      <c r="Z39" t="s">
        <v>105</v>
      </c>
      <c r="AB39" t="s">
        <v>50</v>
      </c>
      <c r="AC39" t="s">
        <v>101</v>
      </c>
      <c r="AD39">
        <v>0</v>
      </c>
      <c r="AE39">
        <v>0</v>
      </c>
      <c r="AF39">
        <v>0</v>
      </c>
      <c r="AG39">
        <v>0</v>
      </c>
      <c r="AH39" t="s">
        <v>52</v>
      </c>
      <c r="AI39" t="s">
        <v>53</v>
      </c>
      <c r="AJ39" t="s">
        <v>53</v>
      </c>
      <c r="AK39" t="s">
        <v>52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</row>
    <row r="40" spans="1:45" x14ac:dyDescent="0.3">
      <c r="A40" t="s">
        <v>84</v>
      </c>
      <c r="B40">
        <v>169</v>
      </c>
      <c r="C40" t="s">
        <v>99</v>
      </c>
      <c r="D40">
        <v>2011</v>
      </c>
      <c r="E40" t="s">
        <v>85</v>
      </c>
      <c r="F40" t="s">
        <v>56</v>
      </c>
      <c r="K40" t="s">
        <v>87</v>
      </c>
      <c r="L40">
        <v>10</v>
      </c>
      <c r="M40" t="s">
        <v>334</v>
      </c>
      <c r="N40">
        <v>1700</v>
      </c>
      <c r="O40" t="s">
        <v>335</v>
      </c>
      <c r="P40" t="s">
        <v>336</v>
      </c>
      <c r="Z40" t="s">
        <v>106</v>
      </c>
      <c r="AB40" t="s">
        <v>107</v>
      </c>
      <c r="AC40" t="s">
        <v>101</v>
      </c>
      <c r="AD40">
        <v>0</v>
      </c>
      <c r="AE40">
        <v>0</v>
      </c>
      <c r="AF40">
        <v>0</v>
      </c>
      <c r="AG40">
        <v>0</v>
      </c>
      <c r="AH40" t="s">
        <v>52</v>
      </c>
      <c r="AI40" t="s">
        <v>53</v>
      </c>
      <c r="AJ40" t="s">
        <v>53</v>
      </c>
      <c r="AK40" t="s">
        <v>52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</row>
    <row r="41" spans="1:45" x14ac:dyDescent="0.3">
      <c r="A41" t="s">
        <v>84</v>
      </c>
      <c r="B41">
        <v>169</v>
      </c>
      <c r="C41" t="s">
        <v>99</v>
      </c>
      <c r="D41">
        <v>2011</v>
      </c>
      <c r="E41" t="s">
        <v>85</v>
      </c>
      <c r="F41" t="s">
        <v>47</v>
      </c>
      <c r="K41" t="s">
        <v>87</v>
      </c>
      <c r="L41">
        <v>10</v>
      </c>
      <c r="M41" t="s">
        <v>337</v>
      </c>
      <c r="N41">
        <v>220</v>
      </c>
      <c r="O41" t="s">
        <v>338</v>
      </c>
      <c r="P41" t="s">
        <v>291</v>
      </c>
      <c r="Z41" t="s">
        <v>106</v>
      </c>
      <c r="AB41" t="s">
        <v>107</v>
      </c>
      <c r="AC41" t="s">
        <v>101</v>
      </c>
      <c r="AD41">
        <v>0</v>
      </c>
      <c r="AE41">
        <v>0</v>
      </c>
      <c r="AF41">
        <v>0</v>
      </c>
      <c r="AG41">
        <v>0</v>
      </c>
      <c r="AH41" t="s">
        <v>52</v>
      </c>
      <c r="AI41" t="s">
        <v>53</v>
      </c>
      <c r="AJ41" t="s">
        <v>53</v>
      </c>
      <c r="AK41" t="s">
        <v>52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</row>
    <row r="42" spans="1:45" x14ac:dyDescent="0.3">
      <c r="A42" t="s">
        <v>84</v>
      </c>
      <c r="B42">
        <v>169</v>
      </c>
      <c r="C42" t="s">
        <v>99</v>
      </c>
      <c r="D42">
        <v>2011</v>
      </c>
      <c r="E42" t="s">
        <v>85</v>
      </c>
      <c r="F42" t="s">
        <v>56</v>
      </c>
      <c r="K42" t="s">
        <v>87</v>
      </c>
      <c r="L42">
        <v>10</v>
      </c>
      <c r="M42" t="s">
        <v>339</v>
      </c>
      <c r="N42">
        <v>1000</v>
      </c>
      <c r="O42" t="s">
        <v>340</v>
      </c>
      <c r="P42" t="s">
        <v>323</v>
      </c>
      <c r="Z42" t="s">
        <v>108</v>
      </c>
      <c r="AB42" t="s">
        <v>109</v>
      </c>
      <c r="AC42" t="s">
        <v>101</v>
      </c>
      <c r="AD42">
        <v>0</v>
      </c>
      <c r="AE42">
        <v>0</v>
      </c>
      <c r="AF42">
        <v>0</v>
      </c>
      <c r="AG42">
        <v>0</v>
      </c>
      <c r="AH42" t="s">
        <v>52</v>
      </c>
      <c r="AI42" t="s">
        <v>53</v>
      </c>
      <c r="AJ42" t="s">
        <v>53</v>
      </c>
      <c r="AK42" t="s">
        <v>52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</row>
    <row r="43" spans="1:45" x14ac:dyDescent="0.3">
      <c r="A43" t="s">
        <v>84</v>
      </c>
      <c r="B43">
        <v>169</v>
      </c>
      <c r="C43" t="s">
        <v>99</v>
      </c>
      <c r="D43">
        <v>2011</v>
      </c>
      <c r="E43" t="s">
        <v>85</v>
      </c>
      <c r="F43" t="s">
        <v>47</v>
      </c>
      <c r="K43" t="s">
        <v>87</v>
      </c>
      <c r="L43">
        <v>10</v>
      </c>
      <c r="M43" t="s">
        <v>341</v>
      </c>
      <c r="N43">
        <v>730</v>
      </c>
      <c r="O43" t="s">
        <v>342</v>
      </c>
      <c r="P43" t="s">
        <v>329</v>
      </c>
      <c r="Z43" t="s">
        <v>108</v>
      </c>
      <c r="AB43" t="s">
        <v>109</v>
      </c>
      <c r="AC43" t="s">
        <v>101</v>
      </c>
      <c r="AD43">
        <v>0</v>
      </c>
      <c r="AE43">
        <v>0</v>
      </c>
      <c r="AF43">
        <v>0</v>
      </c>
      <c r="AG43">
        <v>0</v>
      </c>
      <c r="AH43" t="s">
        <v>52</v>
      </c>
      <c r="AI43" t="s">
        <v>53</v>
      </c>
      <c r="AJ43" t="s">
        <v>53</v>
      </c>
      <c r="AK43" t="s">
        <v>52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0</v>
      </c>
    </row>
    <row r="44" spans="1:45" x14ac:dyDescent="0.3">
      <c r="A44" t="s">
        <v>84</v>
      </c>
      <c r="B44">
        <v>169</v>
      </c>
      <c r="C44" t="s">
        <v>99</v>
      </c>
      <c r="D44">
        <v>2011</v>
      </c>
      <c r="E44" t="s">
        <v>85</v>
      </c>
      <c r="F44" t="s">
        <v>56</v>
      </c>
      <c r="K44" t="s">
        <v>87</v>
      </c>
      <c r="L44">
        <v>10</v>
      </c>
      <c r="M44" t="s">
        <v>318</v>
      </c>
      <c r="N44">
        <v>930</v>
      </c>
      <c r="O44" t="s">
        <v>323</v>
      </c>
      <c r="P44" t="s">
        <v>343</v>
      </c>
      <c r="Z44" t="s">
        <v>110</v>
      </c>
      <c r="AA44" t="s">
        <v>111</v>
      </c>
      <c r="AB44" t="s">
        <v>96</v>
      </c>
      <c r="AC44" t="s">
        <v>101</v>
      </c>
      <c r="AD44">
        <v>0</v>
      </c>
      <c r="AE44">
        <v>0</v>
      </c>
      <c r="AF44">
        <v>0</v>
      </c>
      <c r="AG44">
        <v>0</v>
      </c>
      <c r="AH44" t="s">
        <v>52</v>
      </c>
      <c r="AI44" t="s">
        <v>53</v>
      </c>
      <c r="AJ44" t="s">
        <v>53</v>
      </c>
      <c r="AK44" t="s">
        <v>52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0</v>
      </c>
    </row>
    <row r="45" spans="1:45" x14ac:dyDescent="0.3">
      <c r="A45" t="s">
        <v>84</v>
      </c>
      <c r="B45">
        <v>169</v>
      </c>
      <c r="C45" t="s">
        <v>99</v>
      </c>
      <c r="D45">
        <v>2011</v>
      </c>
      <c r="E45" t="s">
        <v>85</v>
      </c>
      <c r="F45" t="s">
        <v>47</v>
      </c>
      <c r="K45" t="s">
        <v>87</v>
      </c>
      <c r="L45">
        <v>10</v>
      </c>
      <c r="M45" t="s">
        <v>344</v>
      </c>
      <c r="N45">
        <v>1800</v>
      </c>
      <c r="O45" t="s">
        <v>322</v>
      </c>
      <c r="P45" t="s">
        <v>328</v>
      </c>
      <c r="Z45" t="s">
        <v>110</v>
      </c>
      <c r="AA45" t="s">
        <v>111</v>
      </c>
      <c r="AB45" t="s">
        <v>96</v>
      </c>
      <c r="AC45" t="s">
        <v>101</v>
      </c>
      <c r="AD45">
        <v>0</v>
      </c>
      <c r="AE45">
        <v>0</v>
      </c>
      <c r="AF45">
        <v>0</v>
      </c>
      <c r="AG45">
        <v>0</v>
      </c>
      <c r="AH45" t="s">
        <v>52</v>
      </c>
      <c r="AI45" t="s">
        <v>53</v>
      </c>
      <c r="AJ45" t="s">
        <v>53</v>
      </c>
      <c r="AK45" t="s">
        <v>52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</row>
    <row r="46" spans="1:45" x14ac:dyDescent="0.3">
      <c r="A46" t="s">
        <v>84</v>
      </c>
      <c r="B46">
        <v>169</v>
      </c>
      <c r="C46" t="s">
        <v>99</v>
      </c>
      <c r="D46">
        <v>2011</v>
      </c>
      <c r="E46" t="s">
        <v>85</v>
      </c>
      <c r="F46" t="s">
        <v>56</v>
      </c>
      <c r="I46">
        <v>0.03</v>
      </c>
      <c r="J46">
        <v>1</v>
      </c>
      <c r="K46" t="s">
        <v>87</v>
      </c>
      <c r="L46">
        <v>9</v>
      </c>
      <c r="M46">
        <f>0.03*2/3</f>
        <v>0.02</v>
      </c>
      <c r="N46">
        <v>130</v>
      </c>
      <c r="O46">
        <v>59</v>
      </c>
      <c r="P46">
        <v>56</v>
      </c>
    </row>
    <row r="47" spans="1:45" x14ac:dyDescent="0.3">
      <c r="A47" t="s">
        <v>84</v>
      </c>
      <c r="B47">
        <v>169</v>
      </c>
      <c r="C47" t="s">
        <v>99</v>
      </c>
      <c r="D47">
        <v>2011</v>
      </c>
      <c r="E47" t="s">
        <v>85</v>
      </c>
      <c r="F47" t="s">
        <v>47</v>
      </c>
      <c r="I47">
        <v>0.98</v>
      </c>
      <c r="J47">
        <v>2</v>
      </c>
      <c r="K47" t="s">
        <v>87</v>
      </c>
      <c r="L47">
        <v>9</v>
      </c>
      <c r="M47">
        <f>0.98*2/3</f>
        <v>0.65333333333333332</v>
      </c>
      <c r="N47">
        <v>220</v>
      </c>
      <c r="O47">
        <f>0.98*2/3</f>
        <v>0.65333333333333332</v>
      </c>
      <c r="P47">
        <v>49</v>
      </c>
    </row>
    <row r="48" spans="1:45" x14ac:dyDescent="0.3">
      <c r="A48" t="s">
        <v>84</v>
      </c>
      <c r="B48">
        <v>169</v>
      </c>
      <c r="C48" t="s">
        <v>99</v>
      </c>
      <c r="D48">
        <v>2011</v>
      </c>
      <c r="E48" t="s">
        <v>85</v>
      </c>
      <c r="F48" t="s">
        <v>56</v>
      </c>
      <c r="K48" t="s">
        <v>87</v>
      </c>
      <c r="L48">
        <v>20</v>
      </c>
      <c r="M48">
        <v>3</v>
      </c>
      <c r="N48">
        <v>130</v>
      </c>
      <c r="O48">
        <v>16</v>
      </c>
      <c r="P48">
        <v>32</v>
      </c>
    </row>
    <row r="49" spans="1:46" x14ac:dyDescent="0.3">
      <c r="A49" t="s">
        <v>84</v>
      </c>
      <c r="B49">
        <v>169</v>
      </c>
      <c r="C49" t="s">
        <v>99</v>
      </c>
      <c r="D49">
        <v>2011</v>
      </c>
      <c r="E49" t="s">
        <v>85</v>
      </c>
      <c r="F49" t="s">
        <v>47</v>
      </c>
      <c r="I49">
        <v>0.98</v>
      </c>
      <c r="J49">
        <v>1</v>
      </c>
      <c r="K49" t="s">
        <v>87</v>
      </c>
      <c r="L49">
        <v>20</v>
      </c>
      <c r="M49">
        <f>0.98*2/3</f>
        <v>0.65333333333333332</v>
      </c>
      <c r="N49">
        <v>290</v>
      </c>
      <c r="O49">
        <v>18</v>
      </c>
      <c r="P49">
        <v>45</v>
      </c>
    </row>
    <row r="50" spans="1:46" x14ac:dyDescent="0.3">
      <c r="A50" t="s">
        <v>84</v>
      </c>
      <c r="B50">
        <v>211</v>
      </c>
      <c r="C50" t="s">
        <v>112</v>
      </c>
      <c r="D50">
        <v>2016</v>
      </c>
      <c r="E50" t="s">
        <v>85</v>
      </c>
      <c r="F50" t="s">
        <v>47</v>
      </c>
      <c r="G50" s="12">
        <v>1.1299999999999999</v>
      </c>
      <c r="H50">
        <v>1</v>
      </c>
      <c r="I50" t="s">
        <v>113</v>
      </c>
      <c r="K50" t="s">
        <v>87</v>
      </c>
      <c r="L50">
        <v>16</v>
      </c>
      <c r="M50">
        <f>1.13*2/3</f>
        <v>0.7533333333333333</v>
      </c>
      <c r="N50">
        <v>26.7</v>
      </c>
      <c r="O50" t="s">
        <v>345</v>
      </c>
      <c r="P50" t="s">
        <v>346</v>
      </c>
      <c r="Z50" t="s">
        <v>114</v>
      </c>
      <c r="AB50" t="s">
        <v>115</v>
      </c>
      <c r="AC50" t="s">
        <v>116</v>
      </c>
      <c r="AD50">
        <v>0</v>
      </c>
      <c r="AE50">
        <v>0</v>
      </c>
      <c r="AF50">
        <v>0</v>
      </c>
      <c r="AG50">
        <v>0</v>
      </c>
      <c r="AH50" t="s">
        <v>52</v>
      </c>
      <c r="AI50" t="s">
        <v>53</v>
      </c>
      <c r="AJ50" t="s">
        <v>117</v>
      </c>
      <c r="AK50" t="s">
        <v>117</v>
      </c>
      <c r="AL50">
        <v>0</v>
      </c>
      <c r="AM50">
        <v>1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0</v>
      </c>
      <c r="AT50" t="s">
        <v>347</v>
      </c>
    </row>
    <row r="51" spans="1:46" x14ac:dyDescent="0.3">
      <c r="A51" t="s">
        <v>84</v>
      </c>
      <c r="B51">
        <v>211</v>
      </c>
      <c r="C51" t="s">
        <v>112</v>
      </c>
      <c r="D51">
        <v>2016</v>
      </c>
      <c r="E51" t="s">
        <v>85</v>
      </c>
      <c r="F51" t="s">
        <v>56</v>
      </c>
      <c r="G51">
        <v>0.52</v>
      </c>
      <c r="H51">
        <v>1</v>
      </c>
      <c r="I51" t="s">
        <v>118</v>
      </c>
      <c r="K51" t="s">
        <v>87</v>
      </c>
      <c r="L51">
        <v>16</v>
      </c>
      <c r="M51">
        <f>0.52*2/3</f>
        <v>0.34666666666666668</v>
      </c>
      <c r="N51">
        <v>118</v>
      </c>
      <c r="O51" t="s">
        <v>348</v>
      </c>
      <c r="P51" t="s">
        <v>349</v>
      </c>
      <c r="Z51" t="s">
        <v>114</v>
      </c>
      <c r="AB51" t="s">
        <v>115</v>
      </c>
      <c r="AC51" t="s">
        <v>116</v>
      </c>
      <c r="AD51">
        <v>0</v>
      </c>
      <c r="AE51">
        <v>0</v>
      </c>
      <c r="AF51">
        <v>0</v>
      </c>
      <c r="AG51">
        <v>0</v>
      </c>
      <c r="AH51" t="s">
        <v>52</v>
      </c>
      <c r="AI51" t="s">
        <v>53</v>
      </c>
      <c r="AJ51" t="s">
        <v>117</v>
      </c>
      <c r="AK51" t="s">
        <v>117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</row>
    <row r="52" spans="1:46" x14ac:dyDescent="0.3">
      <c r="A52" t="s">
        <v>84</v>
      </c>
      <c r="B52">
        <v>211</v>
      </c>
      <c r="C52" t="s">
        <v>112</v>
      </c>
      <c r="D52">
        <v>2016</v>
      </c>
      <c r="E52" t="s">
        <v>85</v>
      </c>
      <c r="F52" t="s">
        <v>47</v>
      </c>
      <c r="G52" s="12">
        <v>1.1299999999999999</v>
      </c>
      <c r="H52" t="s">
        <v>350</v>
      </c>
      <c r="I52" t="s">
        <v>113</v>
      </c>
      <c r="K52" t="s">
        <v>87</v>
      </c>
      <c r="L52">
        <v>20</v>
      </c>
      <c r="M52" t="s">
        <v>351</v>
      </c>
      <c r="N52">
        <v>92.7</v>
      </c>
      <c r="O52" t="s">
        <v>352</v>
      </c>
      <c r="P52" t="s">
        <v>353</v>
      </c>
      <c r="Z52" t="s">
        <v>105</v>
      </c>
      <c r="AB52" t="s">
        <v>50</v>
      </c>
      <c r="AC52" t="s">
        <v>116</v>
      </c>
      <c r="AD52">
        <v>0</v>
      </c>
      <c r="AE52">
        <v>0</v>
      </c>
      <c r="AF52">
        <v>0</v>
      </c>
      <c r="AG52">
        <v>0</v>
      </c>
      <c r="AH52" t="s">
        <v>52</v>
      </c>
      <c r="AI52" t="s">
        <v>53</v>
      </c>
      <c r="AJ52" t="s">
        <v>117</v>
      </c>
      <c r="AK52" t="s">
        <v>117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</row>
    <row r="53" spans="1:46" x14ac:dyDescent="0.3">
      <c r="A53" t="s">
        <v>84</v>
      </c>
      <c r="B53">
        <v>211</v>
      </c>
      <c r="C53" t="s">
        <v>112</v>
      </c>
      <c r="D53">
        <v>2016</v>
      </c>
      <c r="E53" t="s">
        <v>85</v>
      </c>
      <c r="F53" t="s">
        <v>56</v>
      </c>
      <c r="G53">
        <v>0.52</v>
      </c>
      <c r="I53" t="s">
        <v>118</v>
      </c>
      <c r="K53" t="s">
        <v>87</v>
      </c>
      <c r="L53">
        <v>20</v>
      </c>
      <c r="M53" t="s">
        <v>354</v>
      </c>
      <c r="N53">
        <v>31.8</v>
      </c>
      <c r="O53" t="s">
        <v>355</v>
      </c>
      <c r="P53" t="s">
        <v>356</v>
      </c>
      <c r="Z53" t="s">
        <v>105</v>
      </c>
      <c r="AB53" t="s">
        <v>50</v>
      </c>
      <c r="AC53" t="s">
        <v>116</v>
      </c>
      <c r="AD53">
        <v>0</v>
      </c>
      <c r="AE53">
        <v>0</v>
      </c>
      <c r="AF53">
        <v>0</v>
      </c>
      <c r="AG53">
        <v>0</v>
      </c>
      <c r="AH53" t="s">
        <v>52</v>
      </c>
      <c r="AI53" t="s">
        <v>53</v>
      </c>
      <c r="AJ53" t="s">
        <v>117</v>
      </c>
      <c r="AK53" t="s">
        <v>117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</row>
    <row r="54" spans="1:46" x14ac:dyDescent="0.3">
      <c r="A54" t="s">
        <v>84</v>
      </c>
      <c r="B54">
        <v>211</v>
      </c>
      <c r="C54" t="s">
        <v>112</v>
      </c>
      <c r="D54">
        <v>2016</v>
      </c>
      <c r="E54" t="s">
        <v>85</v>
      </c>
      <c r="F54" t="s">
        <v>47</v>
      </c>
      <c r="G54" s="12">
        <v>1.1299999999999999</v>
      </c>
      <c r="H54">
        <v>1</v>
      </c>
      <c r="I54" t="s">
        <v>113</v>
      </c>
      <c r="K54" t="s">
        <v>87</v>
      </c>
      <c r="L54">
        <v>20</v>
      </c>
      <c r="M54">
        <f>1.13*2/3</f>
        <v>0.7533333333333333</v>
      </c>
      <c r="N54">
        <v>318</v>
      </c>
      <c r="O54" t="s">
        <v>357</v>
      </c>
      <c r="P54" t="s">
        <v>358</v>
      </c>
      <c r="Z54" t="s">
        <v>119</v>
      </c>
      <c r="AA54" t="s">
        <v>120</v>
      </c>
      <c r="AB54" t="s">
        <v>96</v>
      </c>
      <c r="AC54" t="s">
        <v>116</v>
      </c>
      <c r="AD54">
        <v>0</v>
      </c>
      <c r="AE54">
        <v>0</v>
      </c>
      <c r="AF54">
        <v>0</v>
      </c>
      <c r="AG54">
        <v>0</v>
      </c>
      <c r="AH54" t="s">
        <v>52</v>
      </c>
      <c r="AI54" t="s">
        <v>53</v>
      </c>
      <c r="AJ54" t="s">
        <v>117</v>
      </c>
      <c r="AK54" t="s">
        <v>117</v>
      </c>
      <c r="AL54">
        <v>0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</row>
    <row r="55" spans="1:46" x14ac:dyDescent="0.3">
      <c r="A55" t="s">
        <v>84</v>
      </c>
      <c r="B55">
        <v>211</v>
      </c>
      <c r="C55" t="s">
        <v>112</v>
      </c>
      <c r="D55">
        <v>2016</v>
      </c>
      <c r="E55" t="s">
        <v>85</v>
      </c>
      <c r="F55" t="s">
        <v>56</v>
      </c>
      <c r="G55">
        <v>0.52</v>
      </c>
      <c r="I55" t="s">
        <v>118</v>
      </c>
      <c r="K55" t="s">
        <v>87</v>
      </c>
      <c r="L55">
        <v>20</v>
      </c>
      <c r="M55" t="s">
        <v>359</v>
      </c>
      <c r="N55">
        <v>239</v>
      </c>
      <c r="O55" t="s">
        <v>360</v>
      </c>
      <c r="P55" t="s">
        <v>361</v>
      </c>
      <c r="Z55" t="s">
        <v>119</v>
      </c>
      <c r="AA55" t="s">
        <v>120</v>
      </c>
      <c r="AB55" t="s">
        <v>96</v>
      </c>
      <c r="AC55" t="s">
        <v>116</v>
      </c>
      <c r="AD55">
        <v>0</v>
      </c>
      <c r="AE55">
        <v>0</v>
      </c>
      <c r="AF55">
        <v>0</v>
      </c>
      <c r="AG55">
        <v>0</v>
      </c>
      <c r="AH55" t="s">
        <v>52</v>
      </c>
      <c r="AI55" t="s">
        <v>53</v>
      </c>
      <c r="AJ55" t="s">
        <v>117</v>
      </c>
      <c r="AK55" t="s">
        <v>117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</row>
    <row r="56" spans="1:46" x14ac:dyDescent="0.3">
      <c r="A56" t="s">
        <v>84</v>
      </c>
      <c r="B56">
        <v>634</v>
      </c>
      <c r="C56" t="s">
        <v>121</v>
      </c>
      <c r="D56">
        <v>2015</v>
      </c>
      <c r="E56" t="s">
        <v>85</v>
      </c>
      <c r="F56" t="s">
        <v>47</v>
      </c>
      <c r="I56">
        <v>7.01</v>
      </c>
      <c r="J56">
        <v>1</v>
      </c>
      <c r="K56" t="s">
        <v>87</v>
      </c>
      <c r="L56">
        <v>10</v>
      </c>
      <c r="M56">
        <f>2/3*7.01</f>
        <v>4.6733333333333329</v>
      </c>
      <c r="N56">
        <v>310</v>
      </c>
      <c r="O56" t="s">
        <v>286</v>
      </c>
      <c r="P56" t="s">
        <v>362</v>
      </c>
      <c r="Z56" t="s">
        <v>122</v>
      </c>
      <c r="AB56" t="s">
        <v>50</v>
      </c>
      <c r="AC56" t="s">
        <v>123</v>
      </c>
      <c r="AD56">
        <v>0</v>
      </c>
      <c r="AE56">
        <v>0</v>
      </c>
      <c r="AF56">
        <v>0</v>
      </c>
      <c r="AG56">
        <v>0</v>
      </c>
      <c r="AH56" t="s">
        <v>52</v>
      </c>
      <c r="AI56" t="s">
        <v>53</v>
      </c>
      <c r="AJ56" t="s">
        <v>53</v>
      </c>
      <c r="AK56" t="s">
        <v>52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6" x14ac:dyDescent="0.3">
      <c r="A57" t="s">
        <v>84</v>
      </c>
      <c r="B57">
        <v>634</v>
      </c>
      <c r="C57" t="s">
        <v>121</v>
      </c>
      <c r="D57">
        <v>2015</v>
      </c>
      <c r="E57" t="s">
        <v>85</v>
      </c>
      <c r="F57" t="s">
        <v>56</v>
      </c>
      <c r="I57" t="s">
        <v>118</v>
      </c>
      <c r="K57" t="s">
        <v>87</v>
      </c>
      <c r="L57">
        <v>10</v>
      </c>
      <c r="M57" t="s">
        <v>363</v>
      </c>
      <c r="N57">
        <v>699</v>
      </c>
      <c r="O57" t="s">
        <v>364</v>
      </c>
      <c r="P57" t="s">
        <v>365</v>
      </c>
      <c r="Z57" t="s">
        <v>122</v>
      </c>
      <c r="AB57" t="s">
        <v>50</v>
      </c>
      <c r="AC57" t="s">
        <v>123</v>
      </c>
      <c r="AD57">
        <v>0</v>
      </c>
      <c r="AE57">
        <v>0</v>
      </c>
      <c r="AF57">
        <v>0</v>
      </c>
      <c r="AG57">
        <v>0</v>
      </c>
      <c r="AH57" t="s">
        <v>52</v>
      </c>
      <c r="AI57" t="s">
        <v>53</v>
      </c>
      <c r="AJ57" t="s">
        <v>53</v>
      </c>
      <c r="AK57" t="s">
        <v>52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</row>
    <row r="58" spans="1:46" x14ac:dyDescent="0.3">
      <c r="A58" t="s">
        <v>84</v>
      </c>
      <c r="B58">
        <v>634</v>
      </c>
      <c r="C58" t="s">
        <v>121</v>
      </c>
      <c r="D58">
        <v>2015</v>
      </c>
      <c r="E58" t="s">
        <v>85</v>
      </c>
      <c r="F58" t="s">
        <v>47</v>
      </c>
      <c r="I58">
        <v>7.01</v>
      </c>
      <c r="J58">
        <v>1</v>
      </c>
      <c r="K58" t="s">
        <v>87</v>
      </c>
      <c r="L58">
        <v>10</v>
      </c>
      <c r="M58">
        <f>2/3*7.01</f>
        <v>4.6733333333333329</v>
      </c>
      <c r="N58">
        <v>192</v>
      </c>
      <c r="O58" t="s">
        <v>366</v>
      </c>
      <c r="P58" t="s">
        <v>367</v>
      </c>
      <c r="Z58" t="s">
        <v>124</v>
      </c>
      <c r="AB58" t="s">
        <v>125</v>
      </c>
      <c r="AC58" t="s">
        <v>123</v>
      </c>
      <c r="AD58">
        <v>0</v>
      </c>
      <c r="AE58">
        <v>0</v>
      </c>
      <c r="AF58">
        <v>0</v>
      </c>
      <c r="AG58">
        <v>0</v>
      </c>
      <c r="AH58" t="s">
        <v>52</v>
      </c>
      <c r="AI58" t="s">
        <v>53</v>
      </c>
      <c r="AJ58" t="s">
        <v>53</v>
      </c>
      <c r="AK58" t="s">
        <v>52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6" x14ac:dyDescent="0.3">
      <c r="A59" t="s">
        <v>84</v>
      </c>
      <c r="B59">
        <v>634</v>
      </c>
      <c r="C59" t="s">
        <v>121</v>
      </c>
      <c r="D59">
        <v>2015</v>
      </c>
      <c r="E59" t="s">
        <v>85</v>
      </c>
      <c r="F59" t="s">
        <v>56</v>
      </c>
      <c r="I59" t="s">
        <v>118</v>
      </c>
      <c r="K59" t="s">
        <v>87</v>
      </c>
      <c r="L59">
        <v>10</v>
      </c>
      <c r="M59" t="s">
        <v>368</v>
      </c>
      <c r="N59">
        <v>149</v>
      </c>
      <c r="O59" t="s">
        <v>369</v>
      </c>
      <c r="P59" t="s">
        <v>370</v>
      </c>
      <c r="Z59" t="s">
        <v>124</v>
      </c>
      <c r="AB59" t="s">
        <v>125</v>
      </c>
      <c r="AC59" t="s">
        <v>123</v>
      </c>
      <c r="AD59">
        <v>0</v>
      </c>
      <c r="AE59">
        <v>0</v>
      </c>
      <c r="AF59">
        <v>0</v>
      </c>
      <c r="AG59">
        <v>0</v>
      </c>
      <c r="AH59" t="s">
        <v>52</v>
      </c>
      <c r="AI59" t="s">
        <v>53</v>
      </c>
      <c r="AJ59" t="s">
        <v>53</v>
      </c>
      <c r="AK59" t="s">
        <v>52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6" x14ac:dyDescent="0.3">
      <c r="A60" t="s">
        <v>84</v>
      </c>
      <c r="B60">
        <v>634</v>
      </c>
      <c r="C60" t="s">
        <v>121</v>
      </c>
      <c r="D60">
        <v>2015</v>
      </c>
      <c r="E60" t="s">
        <v>85</v>
      </c>
      <c r="F60" t="s">
        <v>47</v>
      </c>
      <c r="I60">
        <v>7.01</v>
      </c>
      <c r="J60">
        <v>1</v>
      </c>
      <c r="K60" t="s">
        <v>87</v>
      </c>
      <c r="L60">
        <v>7</v>
      </c>
      <c r="M60">
        <f>2/3*7.01</f>
        <v>4.6733333333333329</v>
      </c>
      <c r="N60">
        <v>129</v>
      </c>
      <c r="O60" t="s">
        <v>371</v>
      </c>
      <c r="P60" t="s">
        <v>372</v>
      </c>
      <c r="Z60" t="s">
        <v>126</v>
      </c>
      <c r="AB60" t="s">
        <v>127</v>
      </c>
      <c r="AC60" t="s">
        <v>123</v>
      </c>
      <c r="AD60">
        <v>0</v>
      </c>
      <c r="AE60">
        <v>0</v>
      </c>
      <c r="AF60">
        <v>0</v>
      </c>
      <c r="AG60">
        <v>0</v>
      </c>
      <c r="AH60" t="s">
        <v>52</v>
      </c>
      <c r="AI60" t="s">
        <v>53</v>
      </c>
      <c r="AJ60" t="s">
        <v>53</v>
      </c>
      <c r="AK60" t="s">
        <v>52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</row>
    <row r="61" spans="1:46" x14ac:dyDescent="0.3">
      <c r="A61" t="s">
        <v>84</v>
      </c>
      <c r="B61">
        <v>634</v>
      </c>
      <c r="C61" t="s">
        <v>121</v>
      </c>
      <c r="D61">
        <v>2015</v>
      </c>
      <c r="E61" t="s">
        <v>85</v>
      </c>
      <c r="F61" t="s">
        <v>56</v>
      </c>
      <c r="I61" t="s">
        <v>118</v>
      </c>
      <c r="K61" t="s">
        <v>87</v>
      </c>
      <c r="L61">
        <v>7</v>
      </c>
      <c r="M61" t="s">
        <v>373</v>
      </c>
      <c r="N61">
        <v>81</v>
      </c>
      <c r="O61" t="s">
        <v>374</v>
      </c>
      <c r="P61" t="s">
        <v>375</v>
      </c>
      <c r="Z61" t="s">
        <v>126</v>
      </c>
      <c r="AB61" t="s">
        <v>127</v>
      </c>
      <c r="AC61" t="s">
        <v>123</v>
      </c>
      <c r="AD61">
        <v>0</v>
      </c>
      <c r="AE61">
        <v>0</v>
      </c>
      <c r="AF61">
        <v>0</v>
      </c>
      <c r="AG61">
        <v>0</v>
      </c>
      <c r="AH61" t="s">
        <v>52</v>
      </c>
      <c r="AI61" t="s">
        <v>53</v>
      </c>
      <c r="AJ61" t="s">
        <v>53</v>
      </c>
      <c r="AK61" t="s">
        <v>52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6" x14ac:dyDescent="0.3">
      <c r="A62" t="s">
        <v>84</v>
      </c>
      <c r="B62">
        <v>634</v>
      </c>
      <c r="C62" t="s">
        <v>121</v>
      </c>
      <c r="D62">
        <v>2015</v>
      </c>
      <c r="E62" t="s">
        <v>85</v>
      </c>
      <c r="F62" t="s">
        <v>47</v>
      </c>
      <c r="I62">
        <v>7.01</v>
      </c>
      <c r="J62">
        <v>1</v>
      </c>
      <c r="K62" t="s">
        <v>87</v>
      </c>
      <c r="L62">
        <v>10</v>
      </c>
      <c r="M62">
        <f>2/3*7.01</f>
        <v>4.6733333333333329</v>
      </c>
      <c r="N62">
        <v>39.700000000000003</v>
      </c>
      <c r="O62" t="s">
        <v>376</v>
      </c>
      <c r="P62" t="s">
        <v>377</v>
      </c>
      <c r="Z62" t="s">
        <v>128</v>
      </c>
      <c r="AB62" t="s">
        <v>129</v>
      </c>
      <c r="AC62" t="s">
        <v>75</v>
      </c>
      <c r="AD62">
        <v>0</v>
      </c>
      <c r="AE62">
        <v>0</v>
      </c>
      <c r="AF62">
        <v>0</v>
      </c>
      <c r="AG62">
        <v>0</v>
      </c>
      <c r="AH62" t="s">
        <v>52</v>
      </c>
      <c r="AI62" t="s">
        <v>53</v>
      </c>
      <c r="AJ62" t="s">
        <v>53</v>
      </c>
      <c r="AK62" t="s">
        <v>52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6" x14ac:dyDescent="0.3">
      <c r="A63" t="s">
        <v>84</v>
      </c>
      <c r="B63">
        <v>634</v>
      </c>
      <c r="C63" t="s">
        <v>121</v>
      </c>
      <c r="D63">
        <v>2015</v>
      </c>
      <c r="E63" t="s">
        <v>85</v>
      </c>
      <c r="F63" t="s">
        <v>56</v>
      </c>
      <c r="I63" t="s">
        <v>118</v>
      </c>
      <c r="K63" t="s">
        <v>87</v>
      </c>
      <c r="L63">
        <v>10</v>
      </c>
      <c r="M63" t="s">
        <v>378</v>
      </c>
      <c r="N63">
        <v>7.16</v>
      </c>
      <c r="O63" t="s">
        <v>379</v>
      </c>
      <c r="P63" t="s">
        <v>380</v>
      </c>
      <c r="Z63" t="s">
        <v>128</v>
      </c>
      <c r="AB63" t="s">
        <v>129</v>
      </c>
      <c r="AC63" t="s">
        <v>75</v>
      </c>
      <c r="AD63">
        <v>0</v>
      </c>
      <c r="AE63">
        <v>0</v>
      </c>
      <c r="AF63">
        <v>0</v>
      </c>
      <c r="AG63">
        <v>0</v>
      </c>
      <c r="AH63" t="s">
        <v>52</v>
      </c>
      <c r="AI63" t="s">
        <v>53</v>
      </c>
      <c r="AJ63" t="s">
        <v>53</v>
      </c>
      <c r="AK63" t="s">
        <v>52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6" x14ac:dyDescent="0.3">
      <c r="A64" t="s">
        <v>84</v>
      </c>
      <c r="B64">
        <v>634</v>
      </c>
      <c r="C64" t="s">
        <v>121</v>
      </c>
      <c r="D64">
        <v>2015</v>
      </c>
      <c r="E64" t="s">
        <v>85</v>
      </c>
      <c r="F64" t="s">
        <v>47</v>
      </c>
      <c r="I64">
        <v>7.01</v>
      </c>
      <c r="J64">
        <v>1</v>
      </c>
      <c r="K64" t="s">
        <v>87</v>
      </c>
      <c r="L64">
        <v>10</v>
      </c>
      <c r="M64">
        <f>2/3*7.01</f>
        <v>4.6733333333333329</v>
      </c>
      <c r="N64">
        <v>49.5</v>
      </c>
      <c r="O64" t="s">
        <v>381</v>
      </c>
      <c r="P64" t="s">
        <v>382</v>
      </c>
      <c r="Z64" t="s">
        <v>130</v>
      </c>
      <c r="AB64" t="s">
        <v>131</v>
      </c>
      <c r="AC64" t="s">
        <v>123</v>
      </c>
      <c r="AD64">
        <v>0</v>
      </c>
      <c r="AE64">
        <v>0</v>
      </c>
      <c r="AF64">
        <v>0</v>
      </c>
      <c r="AG64">
        <v>0</v>
      </c>
      <c r="AH64" t="s">
        <v>52</v>
      </c>
      <c r="AI64" t="s">
        <v>53</v>
      </c>
      <c r="AJ64" t="s">
        <v>53</v>
      </c>
      <c r="AK64" t="s">
        <v>52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3">
      <c r="A65" t="s">
        <v>84</v>
      </c>
      <c r="B65">
        <v>634</v>
      </c>
      <c r="C65" t="s">
        <v>121</v>
      </c>
      <c r="D65">
        <v>2015</v>
      </c>
      <c r="E65" t="s">
        <v>85</v>
      </c>
      <c r="F65" t="s">
        <v>56</v>
      </c>
      <c r="I65">
        <v>0.68</v>
      </c>
      <c r="J65">
        <v>1</v>
      </c>
      <c r="K65" t="s">
        <v>87</v>
      </c>
      <c r="L65">
        <v>10</v>
      </c>
      <c r="M65">
        <f>2/3*0.68</f>
        <v>0.45333333333333337</v>
      </c>
      <c r="N65">
        <v>9.67</v>
      </c>
      <c r="O65" t="s">
        <v>373</v>
      </c>
      <c r="P65" t="s">
        <v>383</v>
      </c>
      <c r="Z65" t="s">
        <v>130</v>
      </c>
      <c r="AB65" t="s">
        <v>131</v>
      </c>
      <c r="AC65" t="s">
        <v>123</v>
      </c>
      <c r="AD65">
        <v>0</v>
      </c>
      <c r="AE65">
        <v>0</v>
      </c>
      <c r="AF65">
        <v>0</v>
      </c>
      <c r="AG65">
        <v>0</v>
      </c>
      <c r="AH65" t="s">
        <v>52</v>
      </c>
      <c r="AI65" t="s">
        <v>53</v>
      </c>
      <c r="AJ65" t="s">
        <v>53</v>
      </c>
      <c r="AK65" t="s">
        <v>52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5" x14ac:dyDescent="0.3">
      <c r="A66" t="s">
        <v>84</v>
      </c>
      <c r="B66">
        <v>634</v>
      </c>
      <c r="C66" t="s">
        <v>121</v>
      </c>
      <c r="D66">
        <v>2015</v>
      </c>
      <c r="E66" t="s">
        <v>85</v>
      </c>
      <c r="F66" t="s">
        <v>47</v>
      </c>
      <c r="I66">
        <v>7.01</v>
      </c>
      <c r="J66">
        <v>1</v>
      </c>
      <c r="K66" t="s">
        <v>87</v>
      </c>
      <c r="L66">
        <v>10</v>
      </c>
      <c r="M66">
        <f>2/3*7.01</f>
        <v>4.6733333333333329</v>
      </c>
      <c r="N66">
        <v>183</v>
      </c>
      <c r="O66">
        <v>13.5</v>
      </c>
      <c r="P66">
        <v>29.1</v>
      </c>
    </row>
    <row r="67" spans="1:45" x14ac:dyDescent="0.3">
      <c r="A67" t="s">
        <v>84</v>
      </c>
      <c r="B67">
        <v>634</v>
      </c>
      <c r="C67" t="s">
        <v>121</v>
      </c>
      <c r="D67">
        <v>2015</v>
      </c>
      <c r="E67" t="s">
        <v>85</v>
      </c>
      <c r="F67" t="s">
        <v>56</v>
      </c>
      <c r="K67" t="s">
        <v>87</v>
      </c>
      <c r="L67">
        <v>10</v>
      </c>
      <c r="M67">
        <v>2.75</v>
      </c>
      <c r="N67">
        <v>319</v>
      </c>
      <c r="O67">
        <v>9.7200000000000006</v>
      </c>
      <c r="P67">
        <v>42.2</v>
      </c>
    </row>
    <row r="68" spans="1:45" x14ac:dyDescent="0.3">
      <c r="A68" t="s">
        <v>84</v>
      </c>
      <c r="B68">
        <v>634</v>
      </c>
      <c r="C68" t="s">
        <v>121</v>
      </c>
      <c r="D68">
        <v>2015</v>
      </c>
      <c r="E68" t="s">
        <v>85</v>
      </c>
      <c r="F68" t="s">
        <v>47</v>
      </c>
      <c r="I68">
        <v>7.01</v>
      </c>
      <c r="J68">
        <v>1</v>
      </c>
      <c r="K68" t="s">
        <v>87</v>
      </c>
      <c r="L68">
        <v>5</v>
      </c>
      <c r="M68">
        <f>7.01*2/3</f>
        <v>4.6733333333333329</v>
      </c>
      <c r="N68">
        <v>111</v>
      </c>
      <c r="O68">
        <v>25.5</v>
      </c>
      <c r="P68">
        <v>48</v>
      </c>
    </row>
    <row r="69" spans="1:45" x14ac:dyDescent="0.3">
      <c r="A69" t="s">
        <v>84</v>
      </c>
      <c r="B69">
        <v>634</v>
      </c>
      <c r="C69" t="s">
        <v>121</v>
      </c>
      <c r="D69">
        <v>2015</v>
      </c>
      <c r="E69" t="s">
        <v>85</v>
      </c>
      <c r="F69" t="s">
        <v>56</v>
      </c>
      <c r="K69" t="s">
        <v>87</v>
      </c>
      <c r="L69">
        <v>5</v>
      </c>
      <c r="M69">
        <v>2.95</v>
      </c>
      <c r="N69">
        <v>21.1</v>
      </c>
      <c r="O69">
        <v>3.91</v>
      </c>
      <c r="P69">
        <v>9.83</v>
      </c>
    </row>
    <row r="70" spans="1:45" x14ac:dyDescent="0.3">
      <c r="A70" t="s">
        <v>84</v>
      </c>
      <c r="B70">
        <v>634</v>
      </c>
      <c r="C70" t="s">
        <v>121</v>
      </c>
      <c r="D70">
        <v>2015</v>
      </c>
      <c r="E70" t="s">
        <v>85</v>
      </c>
      <c r="F70" t="s">
        <v>47</v>
      </c>
      <c r="I70">
        <v>7.01</v>
      </c>
      <c r="J70">
        <v>2</v>
      </c>
      <c r="K70" t="s">
        <v>87</v>
      </c>
      <c r="L70">
        <v>10</v>
      </c>
      <c r="M70">
        <f>7.01*2/3</f>
        <v>4.6733333333333329</v>
      </c>
      <c r="N70">
        <f>7.01*2/3</f>
        <v>4.6733333333333329</v>
      </c>
    </row>
    <row r="71" spans="1:45" x14ac:dyDescent="0.3">
      <c r="A71" t="s">
        <v>84</v>
      </c>
      <c r="B71">
        <v>634</v>
      </c>
      <c r="C71" t="s">
        <v>121</v>
      </c>
      <c r="D71">
        <v>2015</v>
      </c>
      <c r="E71" t="s">
        <v>85</v>
      </c>
      <c r="F71" t="s">
        <v>56</v>
      </c>
      <c r="I71">
        <v>0.68</v>
      </c>
      <c r="J71">
        <v>1</v>
      </c>
      <c r="K71" t="s">
        <v>87</v>
      </c>
      <c r="L71">
        <v>10</v>
      </c>
      <c r="M71">
        <f>0.68*2/3</f>
        <v>0.45333333333333337</v>
      </c>
      <c r="N71">
        <v>1.33</v>
      </c>
      <c r="P71">
        <v>0.28999999999999998</v>
      </c>
    </row>
    <row r="72" spans="1:45" x14ac:dyDescent="0.3">
      <c r="A72" t="s">
        <v>84</v>
      </c>
      <c r="B72">
        <v>633</v>
      </c>
      <c r="C72" t="s">
        <v>132</v>
      </c>
      <c r="D72">
        <v>2015</v>
      </c>
      <c r="E72" t="s">
        <v>85</v>
      </c>
      <c r="F72" t="s">
        <v>47</v>
      </c>
      <c r="G72" t="s">
        <v>53</v>
      </c>
      <c r="H72">
        <v>1</v>
      </c>
      <c r="K72" t="s">
        <v>87</v>
      </c>
      <c r="L72">
        <v>18</v>
      </c>
      <c r="M72">
        <f>2/3</f>
        <v>0.66666666666666663</v>
      </c>
      <c r="N72">
        <v>9.1199999999999992</v>
      </c>
      <c r="O72" t="s">
        <v>384</v>
      </c>
      <c r="P72" t="s">
        <v>354</v>
      </c>
      <c r="Z72" t="s">
        <v>133</v>
      </c>
      <c r="AB72" t="s">
        <v>115</v>
      </c>
      <c r="AC72" t="s">
        <v>116</v>
      </c>
      <c r="AD72">
        <v>0</v>
      </c>
      <c r="AE72">
        <v>0</v>
      </c>
      <c r="AF72">
        <v>0</v>
      </c>
      <c r="AG72">
        <v>0</v>
      </c>
      <c r="AH72" t="s">
        <v>52</v>
      </c>
      <c r="AI72" t="s">
        <v>53</v>
      </c>
      <c r="AJ72" t="s">
        <v>53</v>
      </c>
      <c r="AK72" t="s">
        <v>52</v>
      </c>
      <c r="AL72">
        <v>0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5" ht="18.75" customHeight="1" x14ac:dyDescent="0.3">
      <c r="A73" t="s">
        <v>84</v>
      </c>
      <c r="B73">
        <v>633</v>
      </c>
      <c r="C73" t="s">
        <v>132</v>
      </c>
      <c r="D73">
        <v>2015</v>
      </c>
      <c r="E73" t="s">
        <v>85</v>
      </c>
      <c r="F73" s="13" t="s">
        <v>385</v>
      </c>
      <c r="G73" t="s">
        <v>134</v>
      </c>
      <c r="H73">
        <v>1</v>
      </c>
      <c r="K73" t="s">
        <v>87</v>
      </c>
      <c r="L73">
        <v>18</v>
      </c>
      <c r="M73">
        <f>1/3</f>
        <v>0.33333333333333331</v>
      </c>
      <c r="N73">
        <v>3.38</v>
      </c>
      <c r="O73" t="s">
        <v>386</v>
      </c>
      <c r="P73" t="s">
        <v>387</v>
      </c>
      <c r="Z73" t="s">
        <v>133</v>
      </c>
      <c r="AB73" t="s">
        <v>115</v>
      </c>
      <c r="AC73" t="s">
        <v>116</v>
      </c>
      <c r="AD73">
        <v>0</v>
      </c>
      <c r="AE73">
        <v>0</v>
      </c>
      <c r="AF73">
        <v>0</v>
      </c>
      <c r="AG73">
        <v>0</v>
      </c>
      <c r="AH73" t="s">
        <v>52</v>
      </c>
      <c r="AI73" t="s">
        <v>53</v>
      </c>
      <c r="AJ73" t="s">
        <v>53</v>
      </c>
      <c r="AK73" t="s">
        <v>52</v>
      </c>
      <c r="AL73">
        <v>0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3">
      <c r="A74" t="s">
        <v>84</v>
      </c>
      <c r="B74">
        <v>516</v>
      </c>
      <c r="C74" t="s">
        <v>135</v>
      </c>
      <c r="D74">
        <v>2012</v>
      </c>
      <c r="E74" t="s">
        <v>85</v>
      </c>
      <c r="F74" t="s">
        <v>47</v>
      </c>
      <c r="G74" t="s">
        <v>53</v>
      </c>
      <c r="K74" t="s">
        <v>87</v>
      </c>
      <c r="L74">
        <v>39</v>
      </c>
      <c r="M74" t="s">
        <v>388</v>
      </c>
      <c r="N74">
        <v>420</v>
      </c>
      <c r="O74" t="s">
        <v>389</v>
      </c>
      <c r="Z74" t="s">
        <v>136</v>
      </c>
      <c r="AA74" t="s">
        <v>137</v>
      </c>
      <c r="AB74" t="s">
        <v>96</v>
      </c>
      <c r="AC74" t="s">
        <v>138</v>
      </c>
      <c r="AD74">
        <v>0</v>
      </c>
      <c r="AE74">
        <v>0</v>
      </c>
      <c r="AF74">
        <v>0</v>
      </c>
      <c r="AG74">
        <v>0</v>
      </c>
      <c r="AH74" t="s">
        <v>52</v>
      </c>
      <c r="AI74" t="s">
        <v>53</v>
      </c>
      <c r="AJ74" t="s">
        <v>53</v>
      </c>
      <c r="AK74" t="s">
        <v>53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0</v>
      </c>
    </row>
    <row r="75" spans="1:45" x14ac:dyDescent="0.3">
      <c r="A75" t="s">
        <v>84</v>
      </c>
      <c r="B75">
        <v>516</v>
      </c>
      <c r="C75" t="s">
        <v>135</v>
      </c>
      <c r="D75">
        <v>2012</v>
      </c>
      <c r="E75" t="s">
        <v>85</v>
      </c>
      <c r="F75" t="s">
        <v>56</v>
      </c>
      <c r="G75" t="s">
        <v>53</v>
      </c>
      <c r="K75" t="s">
        <v>87</v>
      </c>
      <c r="L75">
        <v>39</v>
      </c>
      <c r="M75">
        <v>8.6999999999999993</v>
      </c>
      <c r="N75">
        <v>1100</v>
      </c>
      <c r="O75" t="s">
        <v>339</v>
      </c>
      <c r="Z75" t="s">
        <v>136</v>
      </c>
      <c r="AA75" t="s">
        <v>137</v>
      </c>
      <c r="AB75" t="s">
        <v>96</v>
      </c>
      <c r="AC75" t="s">
        <v>138</v>
      </c>
      <c r="AD75">
        <v>0</v>
      </c>
      <c r="AE75">
        <v>0</v>
      </c>
      <c r="AF75">
        <v>0</v>
      </c>
      <c r="AG75">
        <v>0</v>
      </c>
      <c r="AH75" t="s">
        <v>52</v>
      </c>
      <c r="AI75" t="s">
        <v>53</v>
      </c>
      <c r="AJ75" t="s">
        <v>53</v>
      </c>
      <c r="AK75" t="s">
        <v>53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</row>
    <row r="76" spans="1:45" x14ac:dyDescent="0.3">
      <c r="A76" t="s">
        <v>84</v>
      </c>
      <c r="B76">
        <v>399</v>
      </c>
      <c r="C76" t="s">
        <v>139</v>
      </c>
      <c r="D76">
        <v>2013</v>
      </c>
      <c r="E76" t="s">
        <v>85</v>
      </c>
      <c r="F76" t="s">
        <v>56</v>
      </c>
      <c r="I76" t="s">
        <v>140</v>
      </c>
      <c r="K76" t="s">
        <v>87</v>
      </c>
      <c r="L76">
        <v>31</v>
      </c>
      <c r="M76" t="s">
        <v>354</v>
      </c>
      <c r="N76">
        <v>1046</v>
      </c>
      <c r="O76" t="s">
        <v>390</v>
      </c>
      <c r="P76" t="s">
        <v>391</v>
      </c>
      <c r="Q76">
        <v>217</v>
      </c>
      <c r="T76">
        <v>4.0999999999999996</v>
      </c>
      <c r="W76">
        <v>272</v>
      </c>
      <c r="Z76" t="s">
        <v>141</v>
      </c>
      <c r="AA76" t="s">
        <v>142</v>
      </c>
      <c r="AB76" t="s">
        <v>109</v>
      </c>
      <c r="AC76" t="s">
        <v>59</v>
      </c>
      <c r="AD76">
        <v>0</v>
      </c>
      <c r="AE76">
        <v>0</v>
      </c>
      <c r="AF76">
        <v>0</v>
      </c>
      <c r="AG76">
        <v>0</v>
      </c>
      <c r="AH76" t="s">
        <v>52</v>
      </c>
      <c r="AI76" t="s">
        <v>53</v>
      </c>
      <c r="AJ76" t="s">
        <v>53</v>
      </c>
      <c r="AK76" t="s">
        <v>53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5" x14ac:dyDescent="0.3">
      <c r="A77" t="s">
        <v>84</v>
      </c>
      <c r="B77">
        <v>399</v>
      </c>
      <c r="C77" t="s">
        <v>139</v>
      </c>
      <c r="D77">
        <v>2013</v>
      </c>
      <c r="E77" t="s">
        <v>85</v>
      </c>
      <c r="F77" t="s">
        <v>47</v>
      </c>
      <c r="I77" t="s">
        <v>140</v>
      </c>
      <c r="K77" t="s">
        <v>87</v>
      </c>
      <c r="L77">
        <v>31</v>
      </c>
      <c r="M77" t="s">
        <v>392</v>
      </c>
      <c r="N77">
        <v>676</v>
      </c>
      <c r="O77" t="s">
        <v>393</v>
      </c>
      <c r="P77" t="s">
        <v>394</v>
      </c>
      <c r="Q77">
        <v>173</v>
      </c>
      <c r="T77">
        <v>12.6</v>
      </c>
      <c r="W77">
        <v>343</v>
      </c>
      <c r="Z77" t="s">
        <v>141</v>
      </c>
      <c r="AA77" t="s">
        <v>142</v>
      </c>
      <c r="AB77" t="s">
        <v>109</v>
      </c>
      <c r="AC77" t="s">
        <v>59</v>
      </c>
      <c r="AD77">
        <v>0</v>
      </c>
      <c r="AE77">
        <v>0</v>
      </c>
      <c r="AF77">
        <v>0</v>
      </c>
      <c r="AG77">
        <v>0</v>
      </c>
      <c r="AH77" t="s">
        <v>52</v>
      </c>
      <c r="AI77" t="s">
        <v>53</v>
      </c>
      <c r="AJ77" t="s">
        <v>53</v>
      </c>
      <c r="AK77" t="s">
        <v>53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5" x14ac:dyDescent="0.3">
      <c r="A78" t="s">
        <v>84</v>
      </c>
      <c r="B78">
        <v>620</v>
      </c>
      <c r="C78" t="s">
        <v>143</v>
      </c>
      <c r="D78">
        <v>2011</v>
      </c>
      <c r="E78" t="s">
        <v>85</v>
      </c>
      <c r="F78" t="s">
        <v>56</v>
      </c>
      <c r="G78" t="s">
        <v>144</v>
      </c>
      <c r="K78" t="s">
        <v>87</v>
      </c>
      <c r="L78">
        <v>41</v>
      </c>
      <c r="M78" t="s">
        <v>173</v>
      </c>
      <c r="N78">
        <v>94</v>
      </c>
      <c r="O78" t="s">
        <v>395</v>
      </c>
      <c r="P78" t="s">
        <v>288</v>
      </c>
      <c r="U78">
        <v>2.4</v>
      </c>
      <c r="V78">
        <v>8.1</v>
      </c>
      <c r="Z78" t="s">
        <v>145</v>
      </c>
      <c r="AB78" t="s">
        <v>146</v>
      </c>
      <c r="AC78" t="s">
        <v>138</v>
      </c>
      <c r="AD78">
        <v>0</v>
      </c>
      <c r="AE78">
        <v>0</v>
      </c>
      <c r="AF78">
        <v>0</v>
      </c>
      <c r="AG78">
        <v>0</v>
      </c>
      <c r="AH78" t="s">
        <v>52</v>
      </c>
      <c r="AI78" t="s">
        <v>53</v>
      </c>
      <c r="AJ78" t="s">
        <v>53</v>
      </c>
      <c r="AK78" t="s">
        <v>52</v>
      </c>
      <c r="AL78">
        <v>1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3">
      <c r="A79" t="s">
        <v>84</v>
      </c>
      <c r="B79">
        <v>620</v>
      </c>
      <c r="C79" t="s">
        <v>143</v>
      </c>
      <c r="D79">
        <v>2011</v>
      </c>
      <c r="E79" t="s">
        <v>85</v>
      </c>
      <c r="F79" t="s">
        <v>47</v>
      </c>
      <c r="G79" t="s">
        <v>147</v>
      </c>
      <c r="H79">
        <v>1</v>
      </c>
      <c r="K79" t="s">
        <v>87</v>
      </c>
      <c r="L79">
        <v>41</v>
      </c>
      <c r="M79">
        <f>6.3*2/3</f>
        <v>4.2</v>
      </c>
      <c r="N79">
        <v>56</v>
      </c>
      <c r="O79" t="s">
        <v>295</v>
      </c>
      <c r="P79" t="s">
        <v>314</v>
      </c>
      <c r="U79">
        <v>11</v>
      </c>
      <c r="V79">
        <v>25</v>
      </c>
      <c r="Z79" t="s">
        <v>145</v>
      </c>
      <c r="AB79" t="s">
        <v>146</v>
      </c>
      <c r="AC79" t="s">
        <v>138</v>
      </c>
      <c r="AD79">
        <v>0</v>
      </c>
      <c r="AE79">
        <v>0</v>
      </c>
      <c r="AF79">
        <v>0</v>
      </c>
      <c r="AG79">
        <v>0</v>
      </c>
      <c r="AH79" t="s">
        <v>52</v>
      </c>
      <c r="AI79" t="s">
        <v>53</v>
      </c>
      <c r="AJ79" t="s">
        <v>53</v>
      </c>
      <c r="AK79" t="s">
        <v>52</v>
      </c>
      <c r="AL79">
        <v>1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3">
      <c r="A80" t="s">
        <v>148</v>
      </c>
      <c r="B80">
        <v>550</v>
      </c>
      <c r="C80" t="s">
        <v>151</v>
      </c>
      <c r="D80">
        <v>2016</v>
      </c>
      <c r="E80" t="s">
        <v>152</v>
      </c>
      <c r="F80" t="s">
        <v>47</v>
      </c>
      <c r="K80" t="s">
        <v>396</v>
      </c>
      <c r="L80">
        <v>33</v>
      </c>
      <c r="M80" t="s">
        <v>397</v>
      </c>
      <c r="N80">
        <v>1838.17</v>
      </c>
      <c r="O80" t="s">
        <v>398</v>
      </c>
      <c r="P80" t="s">
        <v>399</v>
      </c>
      <c r="Q80">
        <v>479.92168222423498</v>
      </c>
      <c r="Z80" t="s">
        <v>153</v>
      </c>
      <c r="AB80" t="s">
        <v>154</v>
      </c>
      <c r="AC80" t="s">
        <v>155</v>
      </c>
      <c r="AD80">
        <v>0</v>
      </c>
      <c r="AE80">
        <v>0</v>
      </c>
      <c r="AF80">
        <v>0</v>
      </c>
      <c r="AG80">
        <v>0</v>
      </c>
      <c r="AH80" t="s">
        <v>52</v>
      </c>
      <c r="AI80" t="s">
        <v>52</v>
      </c>
      <c r="AJ80" t="s">
        <v>52</v>
      </c>
      <c r="AK80" t="s">
        <v>53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</row>
    <row r="81" spans="1:46" x14ac:dyDescent="0.3">
      <c r="A81" t="s">
        <v>148</v>
      </c>
      <c r="B81">
        <v>550</v>
      </c>
      <c r="C81" t="s">
        <v>151</v>
      </c>
      <c r="D81">
        <v>2016</v>
      </c>
      <c r="E81" t="s">
        <v>152</v>
      </c>
      <c r="F81" t="s">
        <v>56</v>
      </c>
      <c r="K81" t="s">
        <v>396</v>
      </c>
      <c r="L81">
        <v>33</v>
      </c>
      <c r="M81" t="s">
        <v>400</v>
      </c>
      <c r="N81">
        <v>1956.34</v>
      </c>
      <c r="O81" t="s">
        <v>401</v>
      </c>
      <c r="P81" t="s">
        <v>402</v>
      </c>
      <c r="Q81">
        <v>462.79437203361198</v>
      </c>
      <c r="Z81" t="s">
        <v>153</v>
      </c>
      <c r="AB81" t="s">
        <v>154</v>
      </c>
      <c r="AC81" t="s">
        <v>155</v>
      </c>
      <c r="AD81">
        <v>0</v>
      </c>
      <c r="AE81">
        <v>0</v>
      </c>
      <c r="AF81">
        <v>0</v>
      </c>
      <c r="AG81">
        <v>0</v>
      </c>
      <c r="AH81" t="s">
        <v>52</v>
      </c>
      <c r="AI81" t="s">
        <v>52</v>
      </c>
      <c r="AJ81" t="s">
        <v>52</v>
      </c>
      <c r="AK81" t="s">
        <v>53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</row>
    <row r="82" spans="1:46" x14ac:dyDescent="0.3">
      <c r="A82" t="s">
        <v>148</v>
      </c>
      <c r="B82">
        <v>550</v>
      </c>
      <c r="C82" t="s">
        <v>151</v>
      </c>
      <c r="D82">
        <v>2016</v>
      </c>
      <c r="E82" t="s">
        <v>152</v>
      </c>
      <c r="F82" t="s">
        <v>47</v>
      </c>
      <c r="K82" t="s">
        <v>396</v>
      </c>
      <c r="L82">
        <v>10</v>
      </c>
      <c r="M82" t="s">
        <v>403</v>
      </c>
      <c r="N82">
        <v>2674.04</v>
      </c>
      <c r="O82" t="s">
        <v>404</v>
      </c>
      <c r="P82" t="s">
        <v>405</v>
      </c>
      <c r="Q82">
        <v>834.71994308137698</v>
      </c>
      <c r="Z82" t="s">
        <v>156</v>
      </c>
      <c r="AB82" t="s">
        <v>154</v>
      </c>
      <c r="AC82" t="s">
        <v>155</v>
      </c>
      <c r="AD82">
        <v>0</v>
      </c>
      <c r="AE82">
        <v>0</v>
      </c>
      <c r="AF82">
        <v>0</v>
      </c>
      <c r="AG82">
        <v>0</v>
      </c>
      <c r="AH82" t="s">
        <v>52</v>
      </c>
      <c r="AI82" t="s">
        <v>52</v>
      </c>
      <c r="AJ82" t="s">
        <v>52</v>
      </c>
      <c r="AK82" t="s">
        <v>53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</row>
    <row r="83" spans="1:46" x14ac:dyDescent="0.3">
      <c r="A83" t="s">
        <v>148</v>
      </c>
      <c r="B83">
        <v>550</v>
      </c>
      <c r="C83" t="s">
        <v>151</v>
      </c>
      <c r="D83">
        <v>2016</v>
      </c>
      <c r="E83" t="s">
        <v>152</v>
      </c>
      <c r="F83" t="s">
        <v>56</v>
      </c>
      <c r="K83" t="s">
        <v>396</v>
      </c>
      <c r="L83">
        <v>10</v>
      </c>
      <c r="M83" t="s">
        <v>406</v>
      </c>
      <c r="N83">
        <v>3130.08</v>
      </c>
      <c r="O83" t="s">
        <v>407</v>
      </c>
      <c r="P83" t="s">
        <v>408</v>
      </c>
      <c r="Q83">
        <v>1160.95742106222</v>
      </c>
      <c r="Z83" t="s">
        <v>156</v>
      </c>
      <c r="AB83" t="s">
        <v>154</v>
      </c>
      <c r="AC83" t="s">
        <v>155</v>
      </c>
      <c r="AD83">
        <v>0</v>
      </c>
      <c r="AE83">
        <v>0</v>
      </c>
      <c r="AF83">
        <v>0</v>
      </c>
      <c r="AG83">
        <v>0</v>
      </c>
      <c r="AH83" t="s">
        <v>52</v>
      </c>
      <c r="AI83" t="s">
        <v>52</v>
      </c>
      <c r="AJ83" t="s">
        <v>52</v>
      </c>
      <c r="AK83" t="s">
        <v>53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</row>
    <row r="84" spans="1:46" x14ac:dyDescent="0.3">
      <c r="A84" t="s">
        <v>148</v>
      </c>
      <c r="B84">
        <v>550</v>
      </c>
      <c r="C84" t="s">
        <v>151</v>
      </c>
      <c r="D84">
        <v>2016</v>
      </c>
      <c r="E84" t="s">
        <v>152</v>
      </c>
      <c r="F84" t="s">
        <v>47</v>
      </c>
      <c r="K84" t="s">
        <v>396</v>
      </c>
      <c r="L84">
        <v>29</v>
      </c>
      <c r="M84" t="s">
        <v>409</v>
      </c>
      <c r="N84">
        <v>1838.17</v>
      </c>
      <c r="O84" t="s">
        <v>410</v>
      </c>
      <c r="P84" t="s">
        <v>411</v>
      </c>
      <c r="Q84">
        <v>480.79189860124598</v>
      </c>
      <c r="Z84" t="s">
        <v>154</v>
      </c>
      <c r="AB84" t="s">
        <v>96</v>
      </c>
      <c r="AC84" t="s">
        <v>155</v>
      </c>
      <c r="AD84">
        <v>0</v>
      </c>
      <c r="AE84">
        <v>0</v>
      </c>
      <c r="AF84">
        <v>0</v>
      </c>
      <c r="AG84">
        <v>0</v>
      </c>
      <c r="AH84" t="s">
        <v>52</v>
      </c>
      <c r="AI84" t="s">
        <v>52</v>
      </c>
      <c r="AJ84" t="s">
        <v>52</v>
      </c>
      <c r="AK84" t="s">
        <v>53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</row>
    <row r="85" spans="1:46" x14ac:dyDescent="0.3">
      <c r="A85" t="s">
        <v>148</v>
      </c>
      <c r="B85">
        <v>550</v>
      </c>
      <c r="C85" t="s">
        <v>151</v>
      </c>
      <c r="D85">
        <v>2016</v>
      </c>
      <c r="E85" t="s">
        <v>152</v>
      </c>
      <c r="F85" t="s">
        <v>56</v>
      </c>
      <c r="K85" t="s">
        <v>396</v>
      </c>
      <c r="L85">
        <v>29</v>
      </c>
      <c r="M85" t="s">
        <v>412</v>
      </c>
      <c r="N85">
        <v>1956.34</v>
      </c>
      <c r="O85" t="s">
        <v>413</v>
      </c>
      <c r="P85" t="s">
        <v>414</v>
      </c>
      <c r="Q85">
        <v>476.07211632029498</v>
      </c>
      <c r="Z85" t="s">
        <v>154</v>
      </c>
      <c r="AB85" t="s">
        <v>96</v>
      </c>
      <c r="AC85" t="s">
        <v>155</v>
      </c>
      <c r="AD85">
        <v>0</v>
      </c>
      <c r="AE85">
        <v>0</v>
      </c>
      <c r="AF85">
        <v>0</v>
      </c>
      <c r="AG85">
        <v>0</v>
      </c>
      <c r="AH85" t="s">
        <v>52</v>
      </c>
      <c r="AI85" t="s">
        <v>52</v>
      </c>
      <c r="AJ85" t="s">
        <v>52</v>
      </c>
      <c r="AK85" t="s">
        <v>53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</row>
    <row r="86" spans="1:46" x14ac:dyDescent="0.3">
      <c r="A86" t="s">
        <v>148</v>
      </c>
      <c r="B86">
        <v>629</v>
      </c>
      <c r="C86" t="s">
        <v>157</v>
      </c>
      <c r="D86">
        <v>2015</v>
      </c>
      <c r="E86" t="s">
        <v>152</v>
      </c>
      <c r="F86" t="s">
        <v>47</v>
      </c>
      <c r="G86" t="s">
        <v>149</v>
      </c>
      <c r="I86" t="s">
        <v>158</v>
      </c>
      <c r="K86" t="s">
        <v>87</v>
      </c>
      <c r="L86">
        <v>28</v>
      </c>
      <c r="M86" t="s">
        <v>415</v>
      </c>
      <c r="N86">
        <v>125.7</v>
      </c>
      <c r="O86" t="s">
        <v>416</v>
      </c>
      <c r="P86" t="s">
        <v>417</v>
      </c>
      <c r="Q86">
        <v>8.2505731309556491</v>
      </c>
      <c r="Z86" t="s">
        <v>159</v>
      </c>
      <c r="AA86" t="s">
        <v>160</v>
      </c>
      <c r="AB86" t="s">
        <v>96</v>
      </c>
      <c r="AC86" t="s">
        <v>161</v>
      </c>
      <c r="AD86">
        <v>0</v>
      </c>
      <c r="AE86">
        <v>1</v>
      </c>
      <c r="AF86">
        <v>0</v>
      </c>
      <c r="AG86">
        <v>0</v>
      </c>
      <c r="AH86" t="s">
        <v>52</v>
      </c>
      <c r="AI86" t="s">
        <v>53</v>
      </c>
      <c r="AJ86" t="s">
        <v>53</v>
      </c>
      <c r="AK86" t="s">
        <v>52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1</v>
      </c>
      <c r="AR86">
        <v>0</v>
      </c>
      <c r="AS86">
        <v>0</v>
      </c>
    </row>
    <row r="87" spans="1:46" x14ac:dyDescent="0.3">
      <c r="A87" t="s">
        <v>148</v>
      </c>
      <c r="B87">
        <v>629</v>
      </c>
      <c r="C87" t="s">
        <v>157</v>
      </c>
      <c r="D87">
        <v>2015</v>
      </c>
      <c r="E87" t="s">
        <v>152</v>
      </c>
      <c r="F87" t="s">
        <v>56</v>
      </c>
      <c r="G87" t="s">
        <v>149</v>
      </c>
      <c r="I87" t="s">
        <v>162</v>
      </c>
      <c r="K87" t="s">
        <v>87</v>
      </c>
      <c r="L87">
        <v>28</v>
      </c>
      <c r="M87" t="s">
        <v>118</v>
      </c>
      <c r="N87">
        <v>28.2</v>
      </c>
      <c r="O87" t="s">
        <v>418</v>
      </c>
      <c r="P87" t="s">
        <v>419</v>
      </c>
      <c r="Q87">
        <v>21.9973312164263</v>
      </c>
      <c r="Z87" t="s">
        <v>159</v>
      </c>
      <c r="AA87" t="s">
        <v>160</v>
      </c>
      <c r="AB87" t="s">
        <v>96</v>
      </c>
      <c r="AC87" t="s">
        <v>161</v>
      </c>
      <c r="AD87">
        <v>0</v>
      </c>
      <c r="AE87">
        <v>1</v>
      </c>
      <c r="AF87">
        <v>0</v>
      </c>
      <c r="AG87">
        <v>0</v>
      </c>
      <c r="AH87" t="s">
        <v>52</v>
      </c>
      <c r="AI87" t="s">
        <v>53</v>
      </c>
      <c r="AJ87" t="s">
        <v>53</v>
      </c>
      <c r="AK87" t="s">
        <v>52</v>
      </c>
      <c r="AL87">
        <v>1</v>
      </c>
      <c r="AM87">
        <v>0</v>
      </c>
      <c r="AN87">
        <v>1</v>
      </c>
      <c r="AO87">
        <v>1</v>
      </c>
      <c r="AP87">
        <v>0</v>
      </c>
      <c r="AQ87">
        <v>1</v>
      </c>
      <c r="AR87">
        <v>0</v>
      </c>
      <c r="AS87">
        <v>0</v>
      </c>
    </row>
    <row r="88" spans="1:46" x14ac:dyDescent="0.3">
      <c r="A88" t="s">
        <v>163</v>
      </c>
      <c r="C88" t="s">
        <v>164</v>
      </c>
      <c r="D88">
        <v>2017</v>
      </c>
      <c r="E88" t="s">
        <v>165</v>
      </c>
      <c r="F88" t="s">
        <v>47</v>
      </c>
      <c r="G88" t="s">
        <v>166</v>
      </c>
      <c r="H88">
        <v>1</v>
      </c>
      <c r="K88" t="s">
        <v>167</v>
      </c>
      <c r="L88">
        <v>11</v>
      </c>
      <c r="M88" t="s">
        <v>420</v>
      </c>
      <c r="N88">
        <v>13</v>
      </c>
      <c r="O88" t="s">
        <v>421</v>
      </c>
      <c r="P88" t="s">
        <v>422</v>
      </c>
      <c r="Q88">
        <v>3.024</v>
      </c>
      <c r="Z88" t="s">
        <v>168</v>
      </c>
      <c r="AB88" t="s">
        <v>107</v>
      </c>
      <c r="AC88" t="s">
        <v>116</v>
      </c>
      <c r="AD88">
        <v>0</v>
      </c>
      <c r="AE88">
        <v>0</v>
      </c>
      <c r="AF88">
        <v>0</v>
      </c>
      <c r="AG88">
        <v>0</v>
      </c>
      <c r="AI88" t="s">
        <v>52</v>
      </c>
      <c r="AJ88" t="s">
        <v>52</v>
      </c>
      <c r="AK88" t="s">
        <v>52</v>
      </c>
      <c r="AL88">
        <v>1</v>
      </c>
      <c r="AM88">
        <v>0</v>
      </c>
      <c r="AN88">
        <v>1</v>
      </c>
      <c r="AO88">
        <v>1</v>
      </c>
      <c r="AP88">
        <v>0</v>
      </c>
      <c r="AQ88">
        <v>1</v>
      </c>
      <c r="AR88">
        <v>0</v>
      </c>
      <c r="AS88">
        <v>1</v>
      </c>
      <c r="AT88" t="s">
        <v>169</v>
      </c>
    </row>
    <row r="89" spans="1:46" x14ac:dyDescent="0.3">
      <c r="A89" t="s">
        <v>163</v>
      </c>
      <c r="C89" t="s">
        <v>164</v>
      </c>
      <c r="D89">
        <v>2017</v>
      </c>
      <c r="E89" t="s">
        <v>165</v>
      </c>
      <c r="F89" t="s">
        <v>56</v>
      </c>
      <c r="G89" t="s">
        <v>166</v>
      </c>
      <c r="H89">
        <v>1</v>
      </c>
      <c r="K89" t="s">
        <v>167</v>
      </c>
      <c r="L89">
        <v>11</v>
      </c>
      <c r="M89" t="s">
        <v>420</v>
      </c>
      <c r="N89">
        <v>6</v>
      </c>
      <c r="O89" t="s">
        <v>423</v>
      </c>
      <c r="P89" t="s">
        <v>424</v>
      </c>
      <c r="Q89">
        <v>1.0369999999999999</v>
      </c>
      <c r="Z89" t="s">
        <v>168</v>
      </c>
      <c r="AB89" t="s">
        <v>107</v>
      </c>
      <c r="AC89" t="s">
        <v>116</v>
      </c>
      <c r="AD89">
        <v>0</v>
      </c>
      <c r="AE89">
        <v>0</v>
      </c>
      <c r="AF89">
        <v>0</v>
      </c>
      <c r="AG89">
        <v>0</v>
      </c>
      <c r="AI89" t="s">
        <v>52</v>
      </c>
      <c r="AJ89" t="s">
        <v>52</v>
      </c>
      <c r="AK89" t="s">
        <v>52</v>
      </c>
      <c r="AL89">
        <v>1</v>
      </c>
      <c r="AM89">
        <v>0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1</v>
      </c>
    </row>
    <row r="90" spans="1:46" x14ac:dyDescent="0.3">
      <c r="A90" t="s">
        <v>163</v>
      </c>
      <c r="C90" t="s">
        <v>164</v>
      </c>
      <c r="D90">
        <v>2017</v>
      </c>
      <c r="E90" t="s">
        <v>170</v>
      </c>
      <c r="F90" t="s">
        <v>47</v>
      </c>
      <c r="G90" t="s">
        <v>166</v>
      </c>
      <c r="H90">
        <v>1</v>
      </c>
      <c r="K90" t="s">
        <v>167</v>
      </c>
      <c r="L90">
        <v>6</v>
      </c>
      <c r="M90" t="s">
        <v>420</v>
      </c>
      <c r="N90">
        <v>9</v>
      </c>
      <c r="O90" t="s">
        <v>308</v>
      </c>
      <c r="P90" t="s">
        <v>425</v>
      </c>
      <c r="Q90">
        <v>1.861</v>
      </c>
      <c r="Z90" t="s">
        <v>168</v>
      </c>
      <c r="AB90" t="s">
        <v>107</v>
      </c>
      <c r="AC90" t="s">
        <v>116</v>
      </c>
      <c r="AD90">
        <v>0</v>
      </c>
      <c r="AE90">
        <v>0</v>
      </c>
      <c r="AF90">
        <v>0</v>
      </c>
      <c r="AG90">
        <v>0</v>
      </c>
      <c r="AI90" t="s">
        <v>52</v>
      </c>
      <c r="AJ90" t="s">
        <v>52</v>
      </c>
      <c r="AK90" t="s">
        <v>52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1</v>
      </c>
    </row>
    <row r="91" spans="1:46" x14ac:dyDescent="0.3">
      <c r="A91" t="s">
        <v>163</v>
      </c>
      <c r="C91" t="s">
        <v>164</v>
      </c>
      <c r="D91">
        <v>2017</v>
      </c>
      <c r="E91" t="s">
        <v>170</v>
      </c>
      <c r="F91" t="s">
        <v>56</v>
      </c>
      <c r="G91" t="s">
        <v>166</v>
      </c>
      <c r="H91">
        <v>1</v>
      </c>
      <c r="K91" t="s">
        <v>167</v>
      </c>
      <c r="L91">
        <v>6</v>
      </c>
      <c r="M91" t="s">
        <v>420</v>
      </c>
      <c r="N91">
        <v>6</v>
      </c>
      <c r="O91" t="s">
        <v>423</v>
      </c>
      <c r="P91" t="s">
        <v>426</v>
      </c>
      <c r="Q91">
        <v>0.78800000000000003</v>
      </c>
      <c r="Z91" t="s">
        <v>168</v>
      </c>
      <c r="AB91" t="s">
        <v>107</v>
      </c>
      <c r="AC91" t="s">
        <v>116</v>
      </c>
      <c r="AD91">
        <v>0</v>
      </c>
      <c r="AE91">
        <v>0</v>
      </c>
      <c r="AF91">
        <v>0</v>
      </c>
      <c r="AG91">
        <v>0</v>
      </c>
      <c r="AI91" t="s">
        <v>52</v>
      </c>
      <c r="AJ91" t="s">
        <v>52</v>
      </c>
      <c r="AK91" t="s">
        <v>52</v>
      </c>
      <c r="AL91">
        <v>1</v>
      </c>
      <c r="AM91">
        <v>0</v>
      </c>
      <c r="AN91">
        <v>1</v>
      </c>
      <c r="AO91">
        <v>1</v>
      </c>
      <c r="AP91">
        <v>0</v>
      </c>
      <c r="AQ91">
        <v>1</v>
      </c>
      <c r="AR91">
        <v>0</v>
      </c>
      <c r="AS91">
        <v>1</v>
      </c>
    </row>
    <row r="92" spans="1:46" x14ac:dyDescent="0.3">
      <c r="A92" t="s">
        <v>163</v>
      </c>
      <c r="C92" t="s">
        <v>171</v>
      </c>
      <c r="D92">
        <v>2015</v>
      </c>
      <c r="E92" t="s">
        <v>172</v>
      </c>
      <c r="F92" t="s">
        <v>56</v>
      </c>
      <c r="G92" t="s">
        <v>173</v>
      </c>
      <c r="K92" t="s">
        <v>167</v>
      </c>
      <c r="L92">
        <v>31</v>
      </c>
      <c r="M92">
        <f>1.2*2/3</f>
        <v>0.79999999999999993</v>
      </c>
      <c r="N92">
        <v>43</v>
      </c>
      <c r="O92" t="s">
        <v>292</v>
      </c>
      <c r="P92" t="s">
        <v>427</v>
      </c>
      <c r="W92">
        <v>59</v>
      </c>
      <c r="Z92" t="s">
        <v>174</v>
      </c>
      <c r="AA92" t="s">
        <v>175</v>
      </c>
      <c r="AB92" t="s">
        <v>176</v>
      </c>
      <c r="AC92" t="s">
        <v>177</v>
      </c>
      <c r="AD92">
        <v>0</v>
      </c>
      <c r="AE92">
        <v>0</v>
      </c>
      <c r="AF92">
        <v>0</v>
      </c>
      <c r="AG92">
        <v>0</v>
      </c>
      <c r="AH92" t="s">
        <v>178</v>
      </c>
      <c r="AI92" t="s">
        <v>52</v>
      </c>
      <c r="AJ92" t="s">
        <v>53</v>
      </c>
      <c r="AK92" t="s">
        <v>52</v>
      </c>
      <c r="AL92">
        <v>1</v>
      </c>
      <c r="AM92">
        <v>0</v>
      </c>
      <c r="AN92">
        <v>1</v>
      </c>
      <c r="AO92">
        <v>1</v>
      </c>
      <c r="AP92">
        <v>0</v>
      </c>
      <c r="AQ92">
        <v>1</v>
      </c>
      <c r="AR92">
        <v>0</v>
      </c>
      <c r="AS92">
        <v>1</v>
      </c>
    </row>
    <row r="93" spans="1:46" x14ac:dyDescent="0.3">
      <c r="A93" t="s">
        <v>163</v>
      </c>
      <c r="C93" t="s">
        <v>171</v>
      </c>
      <c r="D93">
        <v>2015</v>
      </c>
      <c r="E93" t="s">
        <v>172</v>
      </c>
      <c r="F93" t="s">
        <v>47</v>
      </c>
      <c r="G93" t="s">
        <v>179</v>
      </c>
      <c r="K93" t="s">
        <v>167</v>
      </c>
      <c r="L93">
        <v>31</v>
      </c>
      <c r="M93" t="s">
        <v>428</v>
      </c>
      <c r="N93">
        <v>303</v>
      </c>
      <c r="O93" t="s">
        <v>429</v>
      </c>
      <c r="P93" t="s">
        <v>331</v>
      </c>
      <c r="Z93" t="s">
        <v>180</v>
      </c>
      <c r="AA93" t="s">
        <v>175</v>
      </c>
      <c r="AB93" t="s">
        <v>176</v>
      </c>
      <c r="AC93" t="s">
        <v>177</v>
      </c>
      <c r="AD93">
        <v>0</v>
      </c>
      <c r="AE93">
        <v>0</v>
      </c>
      <c r="AF93">
        <v>0</v>
      </c>
      <c r="AG93">
        <v>0</v>
      </c>
      <c r="AH93" t="s">
        <v>178</v>
      </c>
      <c r="AI93" t="s">
        <v>52</v>
      </c>
      <c r="AJ93" t="s">
        <v>53</v>
      </c>
      <c r="AK93" t="s">
        <v>52</v>
      </c>
      <c r="AL93">
        <v>1</v>
      </c>
      <c r="AM93">
        <v>0</v>
      </c>
      <c r="AN93">
        <v>1</v>
      </c>
      <c r="AO93">
        <v>1</v>
      </c>
      <c r="AP93">
        <v>0</v>
      </c>
      <c r="AQ93">
        <v>1</v>
      </c>
      <c r="AR93">
        <v>0</v>
      </c>
      <c r="AS93">
        <v>1</v>
      </c>
    </row>
    <row r="94" spans="1:46" x14ac:dyDescent="0.3">
      <c r="A94" t="s">
        <v>163</v>
      </c>
      <c r="C94" t="s">
        <v>171</v>
      </c>
      <c r="D94">
        <v>2015</v>
      </c>
      <c r="E94" t="s">
        <v>430</v>
      </c>
      <c r="F94" t="s">
        <v>47</v>
      </c>
      <c r="G94">
        <v>1</v>
      </c>
      <c r="H94">
        <v>1</v>
      </c>
      <c r="K94" t="s">
        <v>167</v>
      </c>
      <c r="L94">
        <v>13</v>
      </c>
      <c r="M94">
        <f>2/3</f>
        <v>0.66666666666666663</v>
      </c>
      <c r="N94">
        <v>47</v>
      </c>
      <c r="O94">
        <v>14</v>
      </c>
    </row>
    <row r="95" spans="1:46" x14ac:dyDescent="0.3">
      <c r="A95" t="s">
        <v>163</v>
      </c>
      <c r="C95" t="s">
        <v>171</v>
      </c>
      <c r="D95">
        <v>2015</v>
      </c>
      <c r="E95" t="s">
        <v>430</v>
      </c>
      <c r="F95" t="s">
        <v>47</v>
      </c>
      <c r="G95">
        <v>1</v>
      </c>
      <c r="H95">
        <v>1</v>
      </c>
      <c r="K95" t="s">
        <v>167</v>
      </c>
      <c r="L95">
        <v>27</v>
      </c>
      <c r="M95">
        <f>2/3</f>
        <v>0.66666666666666663</v>
      </c>
      <c r="N95">
        <v>17</v>
      </c>
      <c r="O95">
        <v>7</v>
      </c>
    </row>
    <row r="96" spans="1:46" x14ac:dyDescent="0.3">
      <c r="A96" t="s">
        <v>163</v>
      </c>
      <c r="C96" t="s">
        <v>171</v>
      </c>
      <c r="D96">
        <v>2015</v>
      </c>
      <c r="E96" t="s">
        <v>430</v>
      </c>
      <c r="F96" t="s">
        <v>47</v>
      </c>
      <c r="G96">
        <v>1</v>
      </c>
      <c r="H96">
        <v>3</v>
      </c>
      <c r="K96" t="s">
        <v>167</v>
      </c>
      <c r="L96">
        <v>4</v>
      </c>
      <c r="M96">
        <f>2/3</f>
        <v>0.66666666666666663</v>
      </c>
      <c r="N96">
        <f>2/3</f>
        <v>0.66666666666666663</v>
      </c>
      <c r="O96">
        <f>2/3</f>
        <v>0.66666666666666663</v>
      </c>
    </row>
    <row r="97" spans="1:46" x14ac:dyDescent="0.3">
      <c r="A97" t="s">
        <v>163</v>
      </c>
      <c r="C97" t="s">
        <v>181</v>
      </c>
      <c r="D97">
        <v>2016</v>
      </c>
      <c r="E97" t="s">
        <v>182</v>
      </c>
      <c r="F97" t="s">
        <v>47</v>
      </c>
      <c r="K97" t="s">
        <v>167</v>
      </c>
      <c r="L97">
        <v>13</v>
      </c>
      <c r="P97">
        <v>10.3</v>
      </c>
      <c r="Z97" t="s">
        <v>183</v>
      </c>
      <c r="AB97" t="s">
        <v>66</v>
      </c>
      <c r="AC97" t="s">
        <v>184</v>
      </c>
      <c r="AD97">
        <v>0</v>
      </c>
      <c r="AE97">
        <v>0</v>
      </c>
      <c r="AF97">
        <v>0</v>
      </c>
      <c r="AG97">
        <v>0</v>
      </c>
      <c r="AH97" t="s">
        <v>185</v>
      </c>
      <c r="AI97" t="s">
        <v>52</v>
      </c>
      <c r="AJ97" t="s">
        <v>52</v>
      </c>
      <c r="AK97" t="s">
        <v>52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 t="s">
        <v>431</v>
      </c>
    </row>
    <row r="98" spans="1:46" x14ac:dyDescent="0.3">
      <c r="A98" t="s">
        <v>163</v>
      </c>
      <c r="C98" t="s">
        <v>187</v>
      </c>
      <c r="D98">
        <v>2011</v>
      </c>
      <c r="E98" t="s">
        <v>188</v>
      </c>
      <c r="F98" t="s">
        <v>56</v>
      </c>
      <c r="G98" t="s">
        <v>189</v>
      </c>
      <c r="H98">
        <v>2</v>
      </c>
      <c r="K98" t="s">
        <v>167</v>
      </c>
      <c r="L98">
        <v>32</v>
      </c>
      <c r="M98" t="s">
        <v>432</v>
      </c>
      <c r="N98">
        <v>83.9</v>
      </c>
      <c r="O98" t="s">
        <v>433</v>
      </c>
      <c r="P98" t="s">
        <v>434</v>
      </c>
      <c r="Q98">
        <v>19.11</v>
      </c>
      <c r="Z98" t="s">
        <v>190</v>
      </c>
      <c r="AA98" t="s">
        <v>191</v>
      </c>
      <c r="AB98" t="s">
        <v>186</v>
      </c>
      <c r="AC98" t="s">
        <v>192</v>
      </c>
      <c r="AD98">
        <v>0</v>
      </c>
      <c r="AE98">
        <v>0</v>
      </c>
      <c r="AF98">
        <v>0</v>
      </c>
      <c r="AG98">
        <v>0</v>
      </c>
      <c r="AI98" t="s">
        <v>53</v>
      </c>
      <c r="AJ98" t="s">
        <v>52</v>
      </c>
      <c r="AK98" t="s">
        <v>52</v>
      </c>
      <c r="AL98">
        <v>1</v>
      </c>
      <c r="AM98">
        <v>0</v>
      </c>
      <c r="AN98">
        <v>1</v>
      </c>
      <c r="AO98">
        <v>1</v>
      </c>
      <c r="AP98">
        <v>0</v>
      </c>
      <c r="AQ98">
        <v>1</v>
      </c>
      <c r="AR98">
        <v>0</v>
      </c>
      <c r="AS98">
        <v>1</v>
      </c>
      <c r="AT98" t="s">
        <v>193</v>
      </c>
    </row>
    <row r="99" spans="1:46" x14ac:dyDescent="0.3">
      <c r="A99" t="s">
        <v>163</v>
      </c>
      <c r="C99" t="s">
        <v>187</v>
      </c>
      <c r="D99">
        <v>2011</v>
      </c>
      <c r="E99" t="s">
        <v>165</v>
      </c>
      <c r="F99" t="s">
        <v>47</v>
      </c>
      <c r="G99" t="s">
        <v>189</v>
      </c>
      <c r="H99">
        <v>1</v>
      </c>
      <c r="K99" t="s">
        <v>167</v>
      </c>
      <c r="L99">
        <v>32</v>
      </c>
      <c r="M99" t="s">
        <v>432</v>
      </c>
      <c r="N99">
        <v>11000</v>
      </c>
      <c r="O99" t="s">
        <v>435</v>
      </c>
      <c r="P99" t="s">
        <v>436</v>
      </c>
      <c r="Q99">
        <v>1955</v>
      </c>
      <c r="Z99" t="s">
        <v>190</v>
      </c>
      <c r="AA99" t="s">
        <v>191</v>
      </c>
      <c r="AB99" t="s">
        <v>186</v>
      </c>
      <c r="AC99" t="s">
        <v>192</v>
      </c>
      <c r="AD99">
        <v>0</v>
      </c>
      <c r="AE99">
        <v>0</v>
      </c>
      <c r="AF99">
        <v>0</v>
      </c>
      <c r="AG99">
        <v>0</v>
      </c>
      <c r="AI99" t="s">
        <v>53</v>
      </c>
      <c r="AJ99" t="s">
        <v>52</v>
      </c>
      <c r="AK99" t="s">
        <v>52</v>
      </c>
      <c r="AL99">
        <v>1</v>
      </c>
      <c r="AM99">
        <v>0</v>
      </c>
      <c r="AN99">
        <v>1</v>
      </c>
      <c r="AO99">
        <v>1</v>
      </c>
      <c r="AP99">
        <v>0</v>
      </c>
      <c r="AQ99">
        <v>1</v>
      </c>
      <c r="AR99">
        <v>0</v>
      </c>
      <c r="AS99">
        <v>1</v>
      </c>
      <c r="AT99" t="s">
        <v>194</v>
      </c>
    </row>
    <row r="100" spans="1:46" x14ac:dyDescent="0.3">
      <c r="A100" t="s">
        <v>163</v>
      </c>
      <c r="C100" t="s">
        <v>187</v>
      </c>
      <c r="D100">
        <v>2011</v>
      </c>
      <c r="E100" t="s">
        <v>170</v>
      </c>
      <c r="F100" t="s">
        <v>56</v>
      </c>
      <c r="G100" t="s">
        <v>189</v>
      </c>
      <c r="H100">
        <v>2</v>
      </c>
      <c r="K100" t="s">
        <v>167</v>
      </c>
      <c r="L100">
        <v>19</v>
      </c>
      <c r="M100" t="s">
        <v>432</v>
      </c>
      <c r="N100">
        <v>150.6</v>
      </c>
      <c r="O100" t="s">
        <v>433</v>
      </c>
      <c r="P100" t="s">
        <v>437</v>
      </c>
      <c r="Q100">
        <v>32.92</v>
      </c>
      <c r="Z100" t="s">
        <v>190</v>
      </c>
      <c r="AA100" t="s">
        <v>191</v>
      </c>
      <c r="AB100" t="s">
        <v>186</v>
      </c>
      <c r="AC100" t="s">
        <v>192</v>
      </c>
      <c r="AD100">
        <v>0</v>
      </c>
      <c r="AE100">
        <v>0</v>
      </c>
      <c r="AF100">
        <v>0</v>
      </c>
      <c r="AG100">
        <v>0</v>
      </c>
      <c r="AI100" t="s">
        <v>53</v>
      </c>
      <c r="AJ100" t="s">
        <v>52</v>
      </c>
      <c r="AK100" t="s">
        <v>52</v>
      </c>
      <c r="AL100">
        <v>1</v>
      </c>
      <c r="AM100">
        <v>0</v>
      </c>
      <c r="AN100">
        <v>1</v>
      </c>
      <c r="AO100">
        <v>1</v>
      </c>
      <c r="AP100">
        <v>0</v>
      </c>
      <c r="AQ100">
        <v>1</v>
      </c>
      <c r="AR100">
        <v>0</v>
      </c>
      <c r="AS100">
        <v>1</v>
      </c>
      <c r="AT100" t="s">
        <v>193</v>
      </c>
    </row>
    <row r="101" spans="1:46" x14ac:dyDescent="0.3">
      <c r="A101" t="s">
        <v>163</v>
      </c>
      <c r="C101" t="s">
        <v>187</v>
      </c>
      <c r="D101">
        <v>2011</v>
      </c>
      <c r="E101" t="s">
        <v>170</v>
      </c>
      <c r="F101" t="s">
        <v>47</v>
      </c>
      <c r="G101" t="s">
        <v>189</v>
      </c>
      <c r="H101">
        <v>2</v>
      </c>
      <c r="K101" t="s">
        <v>167</v>
      </c>
      <c r="L101">
        <v>19</v>
      </c>
      <c r="M101" t="s">
        <v>432</v>
      </c>
      <c r="N101">
        <v>6410</v>
      </c>
      <c r="O101" t="s">
        <v>433</v>
      </c>
      <c r="P101" t="s">
        <v>438</v>
      </c>
      <c r="Q101">
        <v>1512</v>
      </c>
      <c r="Z101" t="s">
        <v>190</v>
      </c>
      <c r="AA101" t="s">
        <v>191</v>
      </c>
      <c r="AB101" t="s">
        <v>186</v>
      </c>
      <c r="AC101" t="s">
        <v>192</v>
      </c>
      <c r="AD101">
        <v>0</v>
      </c>
      <c r="AE101">
        <v>0</v>
      </c>
      <c r="AF101">
        <v>0</v>
      </c>
      <c r="AG101">
        <v>0</v>
      </c>
      <c r="AI101" t="s">
        <v>53</v>
      </c>
      <c r="AJ101" t="s">
        <v>52</v>
      </c>
      <c r="AK101" t="s">
        <v>52</v>
      </c>
      <c r="AL101">
        <v>1</v>
      </c>
      <c r="AM101">
        <v>0</v>
      </c>
      <c r="AN101">
        <v>1</v>
      </c>
      <c r="AO101">
        <v>1</v>
      </c>
      <c r="AP101">
        <v>0</v>
      </c>
      <c r="AQ101">
        <v>1</v>
      </c>
      <c r="AR101">
        <v>0</v>
      </c>
      <c r="AS101">
        <v>1</v>
      </c>
      <c r="AT101" t="s">
        <v>194</v>
      </c>
    </row>
    <row r="102" spans="1:46" x14ac:dyDescent="0.3">
      <c r="A102" t="s">
        <v>163</v>
      </c>
      <c r="C102" t="s">
        <v>195</v>
      </c>
      <c r="D102">
        <v>2012</v>
      </c>
      <c r="E102" t="s">
        <v>196</v>
      </c>
      <c r="F102" t="s">
        <v>56</v>
      </c>
      <c r="G102" t="s">
        <v>197</v>
      </c>
      <c r="H102">
        <v>1</v>
      </c>
      <c r="K102" t="s">
        <v>167</v>
      </c>
      <c r="L102">
        <v>24</v>
      </c>
      <c r="M102">
        <f>2/3*0.04</f>
        <v>2.6666666666666665E-2</v>
      </c>
      <c r="N102">
        <v>2709</v>
      </c>
      <c r="O102">
        <v>5.0999999999999996</v>
      </c>
      <c r="P102" t="s">
        <v>439</v>
      </c>
      <c r="Q102">
        <v>812</v>
      </c>
      <c r="AB102" t="s">
        <v>129</v>
      </c>
      <c r="AC102" t="s">
        <v>198</v>
      </c>
      <c r="AD102">
        <v>0</v>
      </c>
      <c r="AE102">
        <v>0</v>
      </c>
      <c r="AF102">
        <v>0</v>
      </c>
      <c r="AG102">
        <v>0</v>
      </c>
      <c r="AI102" t="s">
        <v>52</v>
      </c>
      <c r="AJ102" t="s">
        <v>53</v>
      </c>
      <c r="AK102" t="s">
        <v>52</v>
      </c>
      <c r="AL102">
        <v>1</v>
      </c>
      <c r="AM102">
        <v>1</v>
      </c>
      <c r="AN102">
        <v>1</v>
      </c>
      <c r="AO102">
        <v>1</v>
      </c>
      <c r="AP102">
        <v>0</v>
      </c>
      <c r="AQ102">
        <v>1</v>
      </c>
      <c r="AR102">
        <v>0</v>
      </c>
      <c r="AS102">
        <v>1</v>
      </c>
    </row>
    <row r="103" spans="1:46" x14ac:dyDescent="0.3">
      <c r="A103" t="s">
        <v>163</v>
      </c>
      <c r="C103" t="s">
        <v>195</v>
      </c>
      <c r="D103">
        <v>2012</v>
      </c>
      <c r="E103" t="s">
        <v>196</v>
      </c>
      <c r="F103" t="s">
        <v>47</v>
      </c>
      <c r="G103" t="s">
        <v>199</v>
      </c>
      <c r="H103">
        <v>1</v>
      </c>
      <c r="K103" t="s">
        <v>167</v>
      </c>
      <c r="L103">
        <v>24</v>
      </c>
      <c r="M103">
        <f>2/3*0.16</f>
        <v>0.10666666666666666</v>
      </c>
      <c r="N103">
        <v>68</v>
      </c>
      <c r="O103" t="s">
        <v>440</v>
      </c>
      <c r="P103" t="s">
        <v>441</v>
      </c>
      <c r="Q103">
        <v>20</v>
      </c>
      <c r="AB103" t="s">
        <v>129</v>
      </c>
      <c r="AC103" t="s">
        <v>198</v>
      </c>
      <c r="AD103">
        <v>0</v>
      </c>
      <c r="AE103">
        <v>0</v>
      </c>
      <c r="AF103">
        <v>0</v>
      </c>
      <c r="AG103">
        <v>0</v>
      </c>
      <c r="AI103" t="s">
        <v>52</v>
      </c>
      <c r="AJ103" t="s">
        <v>53</v>
      </c>
      <c r="AK103" t="s">
        <v>52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1</v>
      </c>
      <c r="AR103">
        <v>0</v>
      </c>
      <c r="AS103">
        <v>1</v>
      </c>
    </row>
    <row r="104" spans="1:46" x14ac:dyDescent="0.3">
      <c r="A104" t="s">
        <v>163</v>
      </c>
      <c r="C104" t="s">
        <v>195</v>
      </c>
      <c r="D104">
        <v>2012</v>
      </c>
      <c r="E104" t="s">
        <v>200</v>
      </c>
      <c r="F104" t="s">
        <v>56</v>
      </c>
      <c r="G104" t="s">
        <v>197</v>
      </c>
      <c r="H104">
        <v>1</v>
      </c>
      <c r="K104" t="s">
        <v>167</v>
      </c>
      <c r="L104">
        <v>24</v>
      </c>
      <c r="M104">
        <f>2/3*0.04</f>
        <v>2.6666666666666665E-2</v>
      </c>
      <c r="N104">
        <v>4.5999999999999996</v>
      </c>
      <c r="O104" t="s">
        <v>442</v>
      </c>
      <c r="P104" t="s">
        <v>351</v>
      </c>
      <c r="Q104">
        <v>2.2999999999999998</v>
      </c>
      <c r="AB104" t="s">
        <v>109</v>
      </c>
      <c r="AC104" t="s">
        <v>198</v>
      </c>
      <c r="AD104">
        <v>0</v>
      </c>
      <c r="AE104">
        <v>0</v>
      </c>
      <c r="AF104">
        <v>0</v>
      </c>
      <c r="AG104">
        <v>0</v>
      </c>
      <c r="AI104" t="s">
        <v>52</v>
      </c>
      <c r="AJ104" t="s">
        <v>53</v>
      </c>
      <c r="AK104" t="s">
        <v>52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1</v>
      </c>
      <c r="AR104">
        <v>0</v>
      </c>
      <c r="AS104">
        <v>1</v>
      </c>
    </row>
    <row r="105" spans="1:46" x14ac:dyDescent="0.3">
      <c r="A105" t="s">
        <v>163</v>
      </c>
      <c r="C105" t="s">
        <v>195</v>
      </c>
      <c r="D105">
        <v>2012</v>
      </c>
      <c r="E105" t="s">
        <v>200</v>
      </c>
      <c r="F105" t="s">
        <v>47</v>
      </c>
      <c r="G105" t="s">
        <v>199</v>
      </c>
      <c r="H105">
        <v>1</v>
      </c>
      <c r="K105" t="s">
        <v>167</v>
      </c>
      <c r="L105">
        <v>24</v>
      </c>
      <c r="M105">
        <f>2/3*0.16</f>
        <v>0.10666666666666666</v>
      </c>
      <c r="N105">
        <v>6.5</v>
      </c>
      <c r="O105" t="s">
        <v>443</v>
      </c>
      <c r="P105" t="s">
        <v>351</v>
      </c>
      <c r="Q105">
        <v>2.2000000000000002</v>
      </c>
      <c r="AB105" t="s">
        <v>109</v>
      </c>
      <c r="AC105" t="s">
        <v>198</v>
      </c>
      <c r="AD105">
        <v>0</v>
      </c>
      <c r="AE105">
        <v>0</v>
      </c>
      <c r="AF105">
        <v>0</v>
      </c>
      <c r="AG105">
        <v>0</v>
      </c>
      <c r="AI105" t="s">
        <v>52</v>
      </c>
      <c r="AJ105" t="s">
        <v>53</v>
      </c>
      <c r="AK105" t="s">
        <v>52</v>
      </c>
      <c r="AL105">
        <v>1</v>
      </c>
      <c r="AM105">
        <v>1</v>
      </c>
      <c r="AN105">
        <v>1</v>
      </c>
      <c r="AO105">
        <v>1</v>
      </c>
      <c r="AP105">
        <v>0</v>
      </c>
      <c r="AQ105">
        <v>1</v>
      </c>
      <c r="AR105">
        <v>0</v>
      </c>
      <c r="AS105">
        <v>1</v>
      </c>
    </row>
    <row r="106" spans="1:46" x14ac:dyDescent="0.3">
      <c r="A106" t="s">
        <v>163</v>
      </c>
      <c r="C106" t="s">
        <v>195</v>
      </c>
      <c r="D106">
        <v>2012</v>
      </c>
      <c r="E106" t="s">
        <v>201</v>
      </c>
      <c r="F106" t="s">
        <v>56</v>
      </c>
      <c r="G106" t="s">
        <v>197</v>
      </c>
      <c r="H106">
        <v>1</v>
      </c>
      <c r="K106" t="s">
        <v>167</v>
      </c>
      <c r="L106">
        <v>84</v>
      </c>
      <c r="M106">
        <f>2/3*0.04</f>
        <v>2.6666666666666665E-2</v>
      </c>
      <c r="N106">
        <v>258</v>
      </c>
      <c r="O106" t="s">
        <v>97</v>
      </c>
      <c r="P106" t="s">
        <v>444</v>
      </c>
      <c r="Q106">
        <v>82</v>
      </c>
      <c r="AB106" t="s">
        <v>202</v>
      </c>
      <c r="AC106" t="s">
        <v>198</v>
      </c>
      <c r="AD106">
        <v>0</v>
      </c>
      <c r="AE106">
        <v>0</v>
      </c>
      <c r="AF106">
        <v>0</v>
      </c>
      <c r="AG106">
        <v>0</v>
      </c>
      <c r="AI106" t="s">
        <v>52</v>
      </c>
      <c r="AJ106" t="s">
        <v>53</v>
      </c>
      <c r="AK106" t="s">
        <v>52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1</v>
      </c>
      <c r="AR106">
        <v>0</v>
      </c>
      <c r="AS106">
        <v>1</v>
      </c>
      <c r="AT106" t="s">
        <v>203</v>
      </c>
    </row>
    <row r="107" spans="1:46" x14ac:dyDescent="0.3">
      <c r="A107" t="s">
        <v>163</v>
      </c>
      <c r="C107" t="s">
        <v>195</v>
      </c>
      <c r="D107">
        <v>2012</v>
      </c>
      <c r="E107" t="s">
        <v>201</v>
      </c>
      <c r="F107" t="s">
        <v>47</v>
      </c>
      <c r="G107" t="s">
        <v>199</v>
      </c>
      <c r="H107">
        <v>1</v>
      </c>
      <c r="K107" t="s">
        <v>167</v>
      </c>
      <c r="L107">
        <v>84</v>
      </c>
      <c r="M107">
        <f>2/3*0.16</f>
        <v>0.10666666666666666</v>
      </c>
      <c r="N107">
        <v>35</v>
      </c>
      <c r="O107" t="s">
        <v>426</v>
      </c>
      <c r="P107" t="s">
        <v>445</v>
      </c>
      <c r="Q107">
        <v>8.3000000000000007</v>
      </c>
      <c r="AB107" t="s">
        <v>202</v>
      </c>
      <c r="AC107" t="s">
        <v>198</v>
      </c>
      <c r="AD107">
        <v>0</v>
      </c>
      <c r="AE107">
        <v>0</v>
      </c>
      <c r="AF107">
        <v>0</v>
      </c>
      <c r="AG107">
        <v>0</v>
      </c>
      <c r="AI107" t="s">
        <v>52</v>
      </c>
      <c r="AJ107" t="s">
        <v>53</v>
      </c>
      <c r="AK107" t="s">
        <v>52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1</v>
      </c>
      <c r="AR107">
        <v>0</v>
      </c>
      <c r="AS107">
        <v>1</v>
      </c>
      <c r="AT107" t="s">
        <v>203</v>
      </c>
    </row>
    <row r="108" spans="1:46" x14ac:dyDescent="0.3">
      <c r="A108" t="s">
        <v>163</v>
      </c>
      <c r="C108" t="s">
        <v>195</v>
      </c>
      <c r="D108">
        <v>2012</v>
      </c>
      <c r="E108" t="s">
        <v>204</v>
      </c>
      <c r="F108" t="s">
        <v>56</v>
      </c>
      <c r="G108" t="s">
        <v>197</v>
      </c>
      <c r="H108">
        <v>1</v>
      </c>
      <c r="K108" t="s">
        <v>167</v>
      </c>
      <c r="L108">
        <v>5</v>
      </c>
      <c r="M108">
        <f>2/3*0.04</f>
        <v>2.6666666666666665E-2</v>
      </c>
      <c r="N108">
        <v>0.4</v>
      </c>
      <c r="P108" t="s">
        <v>90</v>
      </c>
      <c r="AB108" t="s">
        <v>129</v>
      </c>
      <c r="AC108" t="s">
        <v>198</v>
      </c>
      <c r="AD108">
        <v>0</v>
      </c>
      <c r="AE108">
        <v>0</v>
      </c>
      <c r="AF108">
        <v>0</v>
      </c>
      <c r="AG108">
        <v>0</v>
      </c>
      <c r="AI108" t="s">
        <v>52</v>
      </c>
      <c r="AJ108" t="s">
        <v>53</v>
      </c>
      <c r="AK108" t="s">
        <v>52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1</v>
      </c>
      <c r="AR108">
        <v>0</v>
      </c>
      <c r="AS108">
        <v>1</v>
      </c>
    </row>
    <row r="109" spans="1:46" x14ac:dyDescent="0.3">
      <c r="A109" t="s">
        <v>163</v>
      </c>
      <c r="C109" t="s">
        <v>195</v>
      </c>
      <c r="D109">
        <v>2012</v>
      </c>
      <c r="E109" t="s">
        <v>204</v>
      </c>
      <c r="F109" t="s">
        <v>47</v>
      </c>
      <c r="G109" t="s">
        <v>199</v>
      </c>
      <c r="H109">
        <v>1</v>
      </c>
      <c r="K109" t="s">
        <v>167</v>
      </c>
      <c r="L109">
        <v>5</v>
      </c>
      <c r="M109">
        <f>2/3*0.16</f>
        <v>0.10666666666666666</v>
      </c>
      <c r="N109">
        <v>1.9</v>
      </c>
      <c r="O109" t="s">
        <v>443</v>
      </c>
      <c r="P109" t="s">
        <v>443</v>
      </c>
      <c r="Q109">
        <v>0.9</v>
      </c>
      <c r="AB109" t="s">
        <v>129</v>
      </c>
      <c r="AC109" t="s">
        <v>198</v>
      </c>
      <c r="AD109">
        <v>0</v>
      </c>
      <c r="AE109">
        <v>0</v>
      </c>
      <c r="AF109">
        <v>0</v>
      </c>
      <c r="AG109">
        <v>0</v>
      </c>
      <c r="AI109" t="s">
        <v>52</v>
      </c>
      <c r="AJ109" t="s">
        <v>53</v>
      </c>
      <c r="AK109" t="s">
        <v>52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1</v>
      </c>
      <c r="AR109">
        <v>0</v>
      </c>
      <c r="AS109">
        <v>1</v>
      </c>
    </row>
    <row r="110" spans="1:46" x14ac:dyDescent="0.3">
      <c r="A110" t="s">
        <v>163</v>
      </c>
      <c r="C110" t="s">
        <v>205</v>
      </c>
      <c r="D110">
        <v>2015</v>
      </c>
      <c r="E110" t="s">
        <v>206</v>
      </c>
      <c r="F110" t="s">
        <v>47</v>
      </c>
      <c r="G110" t="s">
        <v>207</v>
      </c>
      <c r="I110" t="s">
        <v>208</v>
      </c>
      <c r="J110">
        <v>2</v>
      </c>
      <c r="K110" t="s">
        <v>167</v>
      </c>
      <c r="L110">
        <v>21</v>
      </c>
      <c r="M110">
        <f>0.89*2/3</f>
        <v>0.59333333333333338</v>
      </c>
      <c r="N110">
        <v>46</v>
      </c>
      <c r="O110">
        <f>0.89*2/3</f>
        <v>0.59333333333333338</v>
      </c>
      <c r="P110" t="s">
        <v>446</v>
      </c>
      <c r="Z110" t="s">
        <v>209</v>
      </c>
      <c r="AB110" t="s">
        <v>210</v>
      </c>
      <c r="AC110" t="s">
        <v>211</v>
      </c>
      <c r="AD110">
        <v>0</v>
      </c>
      <c r="AE110">
        <v>0</v>
      </c>
      <c r="AF110">
        <v>0</v>
      </c>
      <c r="AG110">
        <v>0</v>
      </c>
      <c r="AI110" t="s">
        <v>52</v>
      </c>
      <c r="AJ110" t="s">
        <v>53</v>
      </c>
      <c r="AK110" t="s">
        <v>52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 t="s">
        <v>447</v>
      </c>
    </row>
    <row r="111" spans="1:46" x14ac:dyDescent="0.3">
      <c r="A111" t="s">
        <v>163</v>
      </c>
      <c r="C111" t="s">
        <v>205</v>
      </c>
      <c r="D111">
        <v>2015</v>
      </c>
      <c r="E111" t="s">
        <v>212</v>
      </c>
      <c r="F111" t="s">
        <v>56</v>
      </c>
      <c r="G111" t="s">
        <v>173</v>
      </c>
      <c r="I111" t="s">
        <v>213</v>
      </c>
      <c r="K111" t="s">
        <v>167</v>
      </c>
      <c r="L111">
        <v>21</v>
      </c>
      <c r="M111">
        <v>4.5999999999999996</v>
      </c>
      <c r="N111">
        <v>44</v>
      </c>
      <c r="O111" t="s">
        <v>448</v>
      </c>
      <c r="P111" t="s">
        <v>446</v>
      </c>
      <c r="Z111" t="s">
        <v>209</v>
      </c>
      <c r="AB111" t="s">
        <v>210</v>
      </c>
      <c r="AC111" t="s">
        <v>211</v>
      </c>
      <c r="AD111">
        <v>0</v>
      </c>
      <c r="AE111">
        <v>0</v>
      </c>
      <c r="AF111">
        <v>0</v>
      </c>
      <c r="AG111">
        <v>0</v>
      </c>
      <c r="AI111" t="s">
        <v>52</v>
      </c>
      <c r="AJ111" t="s">
        <v>53</v>
      </c>
      <c r="AK111" t="s">
        <v>52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</row>
    <row r="112" spans="1:46" x14ac:dyDescent="0.3">
      <c r="A112" t="s">
        <v>163</v>
      </c>
      <c r="C112" t="s">
        <v>205</v>
      </c>
      <c r="D112">
        <v>2015</v>
      </c>
      <c r="E112" t="s">
        <v>214</v>
      </c>
      <c r="F112" t="s">
        <v>47</v>
      </c>
      <c r="G112" t="s">
        <v>207</v>
      </c>
      <c r="I112" t="s">
        <v>208</v>
      </c>
      <c r="J112">
        <v>2</v>
      </c>
      <c r="K112" t="s">
        <v>167</v>
      </c>
      <c r="L112">
        <v>8</v>
      </c>
      <c r="M112">
        <f>0.89*2/3</f>
        <v>0.59333333333333338</v>
      </c>
      <c r="N112">
        <v>18</v>
      </c>
      <c r="O112">
        <f>0.89*2/3</f>
        <v>0.59333333333333338</v>
      </c>
      <c r="P112" t="s">
        <v>441</v>
      </c>
      <c r="Z112" t="s">
        <v>215</v>
      </c>
      <c r="AB112" t="s">
        <v>107</v>
      </c>
      <c r="AC112" t="s">
        <v>211</v>
      </c>
      <c r="AD112">
        <v>0</v>
      </c>
      <c r="AE112">
        <v>0</v>
      </c>
      <c r="AF112">
        <v>0</v>
      </c>
      <c r="AG112">
        <v>0</v>
      </c>
      <c r="AI112" t="s">
        <v>52</v>
      </c>
      <c r="AJ112" t="s">
        <v>53</v>
      </c>
      <c r="AK112" t="s">
        <v>52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</row>
    <row r="113" spans="1:46" x14ac:dyDescent="0.3">
      <c r="A113" t="s">
        <v>163</v>
      </c>
      <c r="C113" t="s">
        <v>205</v>
      </c>
      <c r="D113">
        <v>2015</v>
      </c>
      <c r="E113" t="s">
        <v>216</v>
      </c>
      <c r="F113" t="s">
        <v>56</v>
      </c>
      <c r="G113" t="s">
        <v>173</v>
      </c>
      <c r="I113" t="s">
        <v>213</v>
      </c>
      <c r="J113">
        <v>2</v>
      </c>
      <c r="K113" t="s">
        <v>167</v>
      </c>
      <c r="L113">
        <v>8</v>
      </c>
      <c r="M113">
        <f>0.41*2/3</f>
        <v>0.27333333333333332</v>
      </c>
      <c r="O113">
        <f>0.41*2/3</f>
        <v>0.27333333333333332</v>
      </c>
      <c r="P113" t="s">
        <v>449</v>
      </c>
      <c r="Z113" t="s">
        <v>215</v>
      </c>
      <c r="AB113" t="s">
        <v>107</v>
      </c>
      <c r="AC113" t="s">
        <v>211</v>
      </c>
      <c r="AD113">
        <v>0</v>
      </c>
      <c r="AE113">
        <v>0</v>
      </c>
      <c r="AF113">
        <v>0</v>
      </c>
      <c r="AG113">
        <v>0</v>
      </c>
      <c r="AI113" t="s">
        <v>52</v>
      </c>
      <c r="AJ113" t="s">
        <v>53</v>
      </c>
      <c r="AK113" t="s">
        <v>52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 t="s">
        <v>450</v>
      </c>
    </row>
    <row r="114" spans="1:46" x14ac:dyDescent="0.3">
      <c r="A114" t="s">
        <v>163</v>
      </c>
      <c r="C114" t="s">
        <v>205</v>
      </c>
      <c r="D114">
        <v>2015</v>
      </c>
      <c r="E114" t="s">
        <v>217</v>
      </c>
      <c r="F114" t="s">
        <v>47</v>
      </c>
      <c r="G114" t="s">
        <v>207</v>
      </c>
      <c r="I114" t="s">
        <v>208</v>
      </c>
      <c r="J114">
        <v>2</v>
      </c>
      <c r="K114" t="s">
        <v>167</v>
      </c>
      <c r="L114">
        <v>29</v>
      </c>
      <c r="M114">
        <f>0.89*2/3</f>
        <v>0.59333333333333338</v>
      </c>
      <c r="N114">
        <v>29</v>
      </c>
      <c r="O114">
        <f>0.89*2/3</f>
        <v>0.59333333333333338</v>
      </c>
      <c r="P114" t="s">
        <v>427</v>
      </c>
      <c r="Z114" t="s">
        <v>218</v>
      </c>
      <c r="AB114" t="s">
        <v>129</v>
      </c>
      <c r="AC114" t="s">
        <v>211</v>
      </c>
      <c r="AD114">
        <v>0</v>
      </c>
      <c r="AE114">
        <v>0</v>
      </c>
      <c r="AF114">
        <v>0</v>
      </c>
      <c r="AG114">
        <v>0</v>
      </c>
      <c r="AI114" t="s">
        <v>52</v>
      </c>
      <c r="AJ114" t="s">
        <v>53</v>
      </c>
      <c r="AK114" t="s">
        <v>52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0</v>
      </c>
    </row>
    <row r="115" spans="1:46" x14ac:dyDescent="0.3">
      <c r="A115" t="s">
        <v>163</v>
      </c>
      <c r="C115" t="s">
        <v>205</v>
      </c>
      <c r="D115">
        <v>2015</v>
      </c>
      <c r="E115" t="s">
        <v>219</v>
      </c>
      <c r="F115" t="s">
        <v>56</v>
      </c>
      <c r="G115" t="s">
        <v>173</v>
      </c>
      <c r="I115" t="s">
        <v>213</v>
      </c>
      <c r="J115">
        <v>2</v>
      </c>
      <c r="K115" t="s">
        <v>167</v>
      </c>
      <c r="L115">
        <v>29</v>
      </c>
      <c r="M115">
        <f>0.41*2/3</f>
        <v>0.27333333333333332</v>
      </c>
      <c r="N115">
        <v>140</v>
      </c>
      <c r="O115">
        <f>0.41*2/3</f>
        <v>0.27333333333333332</v>
      </c>
      <c r="P115" t="s">
        <v>451</v>
      </c>
      <c r="Z115" t="s">
        <v>218</v>
      </c>
      <c r="AB115" t="s">
        <v>129</v>
      </c>
      <c r="AC115" t="s">
        <v>211</v>
      </c>
      <c r="AD115">
        <v>0</v>
      </c>
      <c r="AE115">
        <v>0</v>
      </c>
      <c r="AF115">
        <v>0</v>
      </c>
      <c r="AG115">
        <v>0</v>
      </c>
      <c r="AI115" t="s">
        <v>52</v>
      </c>
      <c r="AJ115" t="s">
        <v>53</v>
      </c>
      <c r="AK115" t="s">
        <v>52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0</v>
      </c>
    </row>
    <row r="116" spans="1:46" x14ac:dyDescent="0.3">
      <c r="A116" t="s">
        <v>163</v>
      </c>
      <c r="C116" t="s">
        <v>205</v>
      </c>
      <c r="D116">
        <v>2015</v>
      </c>
      <c r="E116" t="s">
        <v>220</v>
      </c>
      <c r="F116" t="s">
        <v>47</v>
      </c>
      <c r="G116" t="s">
        <v>207</v>
      </c>
      <c r="I116" t="s">
        <v>208</v>
      </c>
      <c r="J116">
        <v>2</v>
      </c>
      <c r="K116" t="s">
        <v>167</v>
      </c>
      <c r="L116">
        <v>9</v>
      </c>
      <c r="M116">
        <f>0.89*2/3</f>
        <v>0.59333333333333338</v>
      </c>
      <c r="N116">
        <v>12</v>
      </c>
      <c r="O116">
        <f>0.89*2/3</f>
        <v>0.59333333333333338</v>
      </c>
      <c r="P116" t="s">
        <v>452</v>
      </c>
      <c r="Z116" t="s">
        <v>209</v>
      </c>
      <c r="AB116" t="s">
        <v>210</v>
      </c>
      <c r="AC116" t="s">
        <v>211</v>
      </c>
      <c r="AD116">
        <v>0</v>
      </c>
      <c r="AE116">
        <v>0</v>
      </c>
      <c r="AF116">
        <v>0</v>
      </c>
      <c r="AG116">
        <v>0</v>
      </c>
      <c r="AI116" t="s">
        <v>52</v>
      </c>
      <c r="AJ116" t="s">
        <v>53</v>
      </c>
      <c r="AK116" t="s">
        <v>52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</row>
    <row r="117" spans="1:46" x14ac:dyDescent="0.3">
      <c r="A117" t="s">
        <v>163</v>
      </c>
      <c r="C117" t="s">
        <v>205</v>
      </c>
      <c r="D117">
        <v>2015</v>
      </c>
      <c r="E117" t="s">
        <v>221</v>
      </c>
      <c r="F117" t="s">
        <v>47</v>
      </c>
      <c r="G117" t="s">
        <v>207</v>
      </c>
      <c r="I117" t="s">
        <v>208</v>
      </c>
      <c r="J117">
        <v>2</v>
      </c>
      <c r="K117" t="s">
        <v>167</v>
      </c>
      <c r="L117">
        <v>19</v>
      </c>
      <c r="M117">
        <f>0.89*2/3</f>
        <v>0.59333333333333338</v>
      </c>
      <c r="N117">
        <v>7.4</v>
      </c>
      <c r="O117">
        <f>0.89*2/3</f>
        <v>0.59333333333333338</v>
      </c>
      <c r="P117" t="s">
        <v>453</v>
      </c>
      <c r="Z117" t="s">
        <v>215</v>
      </c>
      <c r="AB117" t="s">
        <v>107</v>
      </c>
      <c r="AC117" t="s">
        <v>211</v>
      </c>
      <c r="AD117">
        <v>0</v>
      </c>
      <c r="AE117">
        <v>0</v>
      </c>
      <c r="AF117">
        <v>0</v>
      </c>
      <c r="AG117">
        <v>0</v>
      </c>
      <c r="AI117" t="s">
        <v>52</v>
      </c>
      <c r="AJ117" t="s">
        <v>53</v>
      </c>
      <c r="AK117" t="s">
        <v>52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</row>
    <row r="118" spans="1:46" x14ac:dyDescent="0.3">
      <c r="A118" t="s">
        <v>163</v>
      </c>
      <c r="C118" t="s">
        <v>205</v>
      </c>
      <c r="D118">
        <v>2015</v>
      </c>
      <c r="E118" t="s">
        <v>221</v>
      </c>
      <c r="F118" t="s">
        <v>56</v>
      </c>
      <c r="G118" t="s">
        <v>173</v>
      </c>
      <c r="I118" t="s">
        <v>213</v>
      </c>
      <c r="J118">
        <v>2</v>
      </c>
      <c r="K118" t="s">
        <v>167</v>
      </c>
      <c r="L118">
        <v>19</v>
      </c>
      <c r="M118">
        <f>0.41*2/3</f>
        <v>0.27333333333333332</v>
      </c>
      <c r="N118">
        <v>11</v>
      </c>
      <c r="O118">
        <f>0.41*2/3</f>
        <v>0.27333333333333332</v>
      </c>
      <c r="P118">
        <v>5.2</v>
      </c>
      <c r="Z118" t="s">
        <v>215</v>
      </c>
      <c r="AB118" t="s">
        <v>107</v>
      </c>
      <c r="AC118" t="s">
        <v>211</v>
      </c>
      <c r="AD118">
        <v>0</v>
      </c>
      <c r="AE118">
        <v>0</v>
      </c>
      <c r="AF118">
        <v>0</v>
      </c>
      <c r="AG118">
        <v>0</v>
      </c>
      <c r="AI118" t="s">
        <v>52</v>
      </c>
      <c r="AJ118" t="s">
        <v>53</v>
      </c>
      <c r="AK118" t="s">
        <v>52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</row>
    <row r="119" spans="1:46" x14ac:dyDescent="0.3">
      <c r="A119" t="s">
        <v>163</v>
      </c>
      <c r="C119" t="s">
        <v>205</v>
      </c>
      <c r="D119">
        <v>2015</v>
      </c>
      <c r="E119" t="s">
        <v>222</v>
      </c>
      <c r="F119" t="s">
        <v>47</v>
      </c>
      <c r="G119" t="s">
        <v>207</v>
      </c>
      <c r="I119" t="s">
        <v>208</v>
      </c>
      <c r="J119">
        <v>2</v>
      </c>
      <c r="K119" t="s">
        <v>167</v>
      </c>
      <c r="L119">
        <v>10</v>
      </c>
      <c r="M119">
        <f>0.89*2/3</f>
        <v>0.59333333333333338</v>
      </c>
      <c r="N119">
        <v>11</v>
      </c>
      <c r="O119">
        <f>0.89*2/3</f>
        <v>0.59333333333333338</v>
      </c>
      <c r="P119" t="s">
        <v>454</v>
      </c>
      <c r="Z119" t="s">
        <v>218</v>
      </c>
      <c r="AB119" t="s">
        <v>129</v>
      </c>
      <c r="AC119" t="s">
        <v>211</v>
      </c>
      <c r="AD119">
        <v>0</v>
      </c>
      <c r="AE119">
        <v>0</v>
      </c>
      <c r="AF119">
        <v>0</v>
      </c>
      <c r="AG119">
        <v>0</v>
      </c>
      <c r="AI119" t="s">
        <v>52</v>
      </c>
      <c r="AJ119" t="s">
        <v>53</v>
      </c>
      <c r="AK119" t="s">
        <v>52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</row>
    <row r="120" spans="1:46" x14ac:dyDescent="0.3">
      <c r="A120" t="s">
        <v>163</v>
      </c>
      <c r="C120" t="s">
        <v>205</v>
      </c>
      <c r="D120">
        <v>2015</v>
      </c>
      <c r="E120" t="s">
        <v>220</v>
      </c>
      <c r="F120" t="s">
        <v>56</v>
      </c>
      <c r="G120" t="s">
        <v>173</v>
      </c>
      <c r="I120" t="s">
        <v>213</v>
      </c>
      <c r="J120">
        <v>4</v>
      </c>
      <c r="K120" t="s">
        <v>167</v>
      </c>
      <c r="L120">
        <v>9</v>
      </c>
      <c r="M120">
        <f t="shared" ref="M120:P121" si="1">0.41*2/3</f>
        <v>0.27333333333333332</v>
      </c>
      <c r="N120">
        <f t="shared" si="1"/>
        <v>0.27333333333333332</v>
      </c>
      <c r="O120">
        <f t="shared" si="1"/>
        <v>0.27333333333333332</v>
      </c>
      <c r="P120">
        <f t="shared" si="1"/>
        <v>0.27333333333333332</v>
      </c>
    </row>
    <row r="121" spans="1:46" x14ac:dyDescent="0.3">
      <c r="A121" t="s">
        <v>163</v>
      </c>
      <c r="C121" t="s">
        <v>205</v>
      </c>
      <c r="D121">
        <v>2015</v>
      </c>
      <c r="E121" t="s">
        <v>222</v>
      </c>
      <c r="F121" t="s">
        <v>56</v>
      </c>
      <c r="G121" t="s">
        <v>173</v>
      </c>
      <c r="I121" t="s">
        <v>213</v>
      </c>
      <c r="J121">
        <v>4</v>
      </c>
      <c r="K121" t="s">
        <v>167</v>
      </c>
      <c r="L121">
        <v>10</v>
      </c>
      <c r="M121">
        <f t="shared" si="1"/>
        <v>0.27333333333333332</v>
      </c>
      <c r="N121">
        <f t="shared" si="1"/>
        <v>0.27333333333333332</v>
      </c>
      <c r="O121">
        <f t="shared" si="1"/>
        <v>0.27333333333333332</v>
      </c>
      <c r="P121">
        <f t="shared" si="1"/>
        <v>0.27333333333333332</v>
      </c>
    </row>
    <row r="122" spans="1:46" ht="14.25" customHeight="1" x14ac:dyDescent="0.3">
      <c r="A122" t="s">
        <v>163</v>
      </c>
      <c r="C122" t="s">
        <v>223</v>
      </c>
      <c r="D122">
        <v>2016</v>
      </c>
      <c r="E122" t="s">
        <v>224</v>
      </c>
      <c r="F122" t="s">
        <v>47</v>
      </c>
      <c r="I122" t="s">
        <v>225</v>
      </c>
      <c r="K122" t="s">
        <v>167</v>
      </c>
      <c r="L122">
        <v>10</v>
      </c>
      <c r="M122" t="s">
        <v>118</v>
      </c>
      <c r="N122">
        <v>105.12</v>
      </c>
      <c r="P122" t="s">
        <v>455</v>
      </c>
      <c r="AB122" t="s">
        <v>226</v>
      </c>
      <c r="AC122" t="s">
        <v>67</v>
      </c>
      <c r="AD122">
        <v>0</v>
      </c>
      <c r="AE122">
        <v>0</v>
      </c>
      <c r="AF122">
        <v>0</v>
      </c>
      <c r="AG122">
        <v>0</v>
      </c>
      <c r="AH122" t="s">
        <v>227</v>
      </c>
      <c r="AI122" t="s">
        <v>52</v>
      </c>
      <c r="AJ122" t="s">
        <v>53</v>
      </c>
      <c r="AK122" t="s">
        <v>52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1</v>
      </c>
      <c r="AR122">
        <v>0</v>
      </c>
      <c r="AS122">
        <v>1</v>
      </c>
      <c r="AT122" t="s">
        <v>228</v>
      </c>
    </row>
    <row r="123" spans="1:46" x14ac:dyDescent="0.3">
      <c r="A123" t="s">
        <v>163</v>
      </c>
      <c r="C123" t="s">
        <v>223</v>
      </c>
      <c r="D123">
        <v>2016</v>
      </c>
      <c r="E123" t="s">
        <v>224</v>
      </c>
      <c r="F123" t="s">
        <v>56</v>
      </c>
      <c r="I123" t="s">
        <v>229</v>
      </c>
      <c r="K123" t="s">
        <v>167</v>
      </c>
      <c r="L123">
        <v>10</v>
      </c>
      <c r="M123" t="s">
        <v>456</v>
      </c>
      <c r="N123">
        <v>1.72</v>
      </c>
      <c r="P123" t="s">
        <v>457</v>
      </c>
      <c r="AB123" t="s">
        <v>226</v>
      </c>
      <c r="AC123" t="s">
        <v>67</v>
      </c>
      <c r="AD123">
        <v>0</v>
      </c>
      <c r="AE123">
        <v>0</v>
      </c>
      <c r="AF123">
        <v>0</v>
      </c>
      <c r="AG123">
        <v>0</v>
      </c>
      <c r="AH123" t="s">
        <v>227</v>
      </c>
      <c r="AI123" t="s">
        <v>52</v>
      </c>
      <c r="AJ123" t="s">
        <v>53</v>
      </c>
      <c r="AK123" t="s">
        <v>52</v>
      </c>
      <c r="AL123">
        <v>1</v>
      </c>
      <c r="AM123">
        <v>1</v>
      </c>
      <c r="AN123">
        <v>1</v>
      </c>
      <c r="AO123">
        <v>1</v>
      </c>
      <c r="AP123">
        <v>0</v>
      </c>
      <c r="AQ123">
        <v>1</v>
      </c>
      <c r="AR123">
        <v>0</v>
      </c>
      <c r="AS123">
        <v>1</v>
      </c>
    </row>
    <row r="124" spans="1:46" x14ac:dyDescent="0.3">
      <c r="A124" t="s">
        <v>163</v>
      </c>
      <c r="C124" t="s">
        <v>223</v>
      </c>
      <c r="D124">
        <v>2016</v>
      </c>
      <c r="E124" t="s">
        <v>458</v>
      </c>
      <c r="F124" t="s">
        <v>47</v>
      </c>
      <c r="I124" t="s">
        <v>225</v>
      </c>
      <c r="K124" t="s">
        <v>167</v>
      </c>
      <c r="L124">
        <v>10</v>
      </c>
      <c r="M124" t="s">
        <v>459</v>
      </c>
      <c r="N124">
        <v>47.7</v>
      </c>
      <c r="P124" t="s">
        <v>460</v>
      </c>
      <c r="AB124" t="s">
        <v>226</v>
      </c>
      <c r="AC124" t="s">
        <v>67</v>
      </c>
      <c r="AD124">
        <v>0</v>
      </c>
      <c r="AE124">
        <v>0</v>
      </c>
      <c r="AF124">
        <v>0</v>
      </c>
      <c r="AG124">
        <v>0</v>
      </c>
      <c r="AH124" t="s">
        <v>227</v>
      </c>
      <c r="AI124" t="s">
        <v>52</v>
      </c>
      <c r="AJ124" t="s">
        <v>53</v>
      </c>
      <c r="AK124" t="s">
        <v>52</v>
      </c>
      <c r="AL124">
        <v>1</v>
      </c>
      <c r="AM124">
        <v>1</v>
      </c>
      <c r="AN124">
        <v>1</v>
      </c>
      <c r="AO124">
        <v>1</v>
      </c>
      <c r="AP124">
        <v>0</v>
      </c>
      <c r="AQ124">
        <v>1</v>
      </c>
      <c r="AR124">
        <v>0</v>
      </c>
      <c r="AS124">
        <v>1</v>
      </c>
      <c r="AT124" t="s">
        <v>228</v>
      </c>
    </row>
    <row r="125" spans="1:46" x14ac:dyDescent="0.3">
      <c r="A125" t="s">
        <v>163</v>
      </c>
      <c r="C125" t="s">
        <v>223</v>
      </c>
      <c r="D125">
        <v>2016</v>
      </c>
      <c r="E125" t="s">
        <v>458</v>
      </c>
      <c r="F125" t="s">
        <v>56</v>
      </c>
      <c r="I125" t="s">
        <v>229</v>
      </c>
      <c r="K125" t="s">
        <v>167</v>
      </c>
      <c r="L125">
        <v>10</v>
      </c>
      <c r="M125" t="s">
        <v>461</v>
      </c>
      <c r="N125">
        <v>11.03</v>
      </c>
      <c r="P125" t="s">
        <v>428</v>
      </c>
      <c r="AB125" t="s">
        <v>226</v>
      </c>
      <c r="AC125" t="s">
        <v>67</v>
      </c>
      <c r="AD125">
        <v>0</v>
      </c>
      <c r="AE125">
        <v>0</v>
      </c>
      <c r="AF125">
        <v>0</v>
      </c>
      <c r="AG125">
        <v>0</v>
      </c>
      <c r="AH125" t="s">
        <v>227</v>
      </c>
      <c r="AI125" t="s">
        <v>52</v>
      </c>
      <c r="AJ125" t="s">
        <v>53</v>
      </c>
      <c r="AK125" t="s">
        <v>52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1</v>
      </c>
      <c r="AR125">
        <v>0</v>
      </c>
      <c r="AS125">
        <v>1</v>
      </c>
    </row>
    <row r="126" spans="1:46" x14ac:dyDescent="0.3">
      <c r="A126" t="s">
        <v>163</v>
      </c>
      <c r="C126" t="s">
        <v>223</v>
      </c>
      <c r="D126">
        <v>2016</v>
      </c>
      <c r="E126" t="s">
        <v>230</v>
      </c>
      <c r="F126" t="s">
        <v>47</v>
      </c>
      <c r="I126" t="s">
        <v>225</v>
      </c>
      <c r="K126" t="s">
        <v>167</v>
      </c>
      <c r="L126">
        <v>10</v>
      </c>
      <c r="M126" t="s">
        <v>462</v>
      </c>
      <c r="N126">
        <v>60.35</v>
      </c>
      <c r="P126" t="s">
        <v>463</v>
      </c>
      <c r="AB126" t="s">
        <v>226</v>
      </c>
      <c r="AC126" t="s">
        <v>67</v>
      </c>
      <c r="AD126">
        <v>0</v>
      </c>
      <c r="AE126">
        <v>0</v>
      </c>
      <c r="AF126">
        <v>0</v>
      </c>
      <c r="AG126">
        <v>0</v>
      </c>
      <c r="AH126" t="s">
        <v>227</v>
      </c>
      <c r="AI126" t="s">
        <v>52</v>
      </c>
      <c r="AJ126" t="s">
        <v>53</v>
      </c>
      <c r="AK126" t="s">
        <v>52</v>
      </c>
      <c r="AL126">
        <v>1</v>
      </c>
      <c r="AM126">
        <v>1</v>
      </c>
      <c r="AN126">
        <v>1</v>
      </c>
      <c r="AO126">
        <v>1</v>
      </c>
      <c r="AP126">
        <v>0</v>
      </c>
      <c r="AQ126">
        <v>1</v>
      </c>
      <c r="AR126">
        <v>0</v>
      </c>
      <c r="AS126">
        <v>1</v>
      </c>
      <c r="AT126" t="s">
        <v>228</v>
      </c>
    </row>
    <row r="127" spans="1:46" x14ac:dyDescent="0.3">
      <c r="A127" t="s">
        <v>163</v>
      </c>
      <c r="C127" t="s">
        <v>223</v>
      </c>
      <c r="D127">
        <v>2016</v>
      </c>
      <c r="E127" t="s">
        <v>230</v>
      </c>
      <c r="F127" t="s">
        <v>56</v>
      </c>
      <c r="I127" t="s">
        <v>229</v>
      </c>
      <c r="K127" t="s">
        <v>167</v>
      </c>
      <c r="L127">
        <v>10</v>
      </c>
      <c r="M127" t="s">
        <v>464</v>
      </c>
      <c r="N127">
        <v>6.01</v>
      </c>
      <c r="P127" t="s">
        <v>465</v>
      </c>
      <c r="AB127" t="s">
        <v>226</v>
      </c>
      <c r="AC127" t="s">
        <v>67</v>
      </c>
      <c r="AD127">
        <v>0</v>
      </c>
      <c r="AE127">
        <v>0</v>
      </c>
      <c r="AF127">
        <v>0</v>
      </c>
      <c r="AG127">
        <v>0</v>
      </c>
      <c r="AH127" t="s">
        <v>227</v>
      </c>
      <c r="AI127" t="s">
        <v>52</v>
      </c>
      <c r="AJ127" t="s">
        <v>53</v>
      </c>
      <c r="AK127" t="s">
        <v>52</v>
      </c>
      <c r="AL127">
        <v>1</v>
      </c>
      <c r="AM127">
        <v>1</v>
      </c>
      <c r="AN127">
        <v>1</v>
      </c>
      <c r="AO127">
        <v>1</v>
      </c>
      <c r="AP127">
        <v>0</v>
      </c>
      <c r="AQ127">
        <v>1</v>
      </c>
      <c r="AR127">
        <v>0</v>
      </c>
      <c r="AS127">
        <v>1</v>
      </c>
    </row>
    <row r="128" spans="1:46" x14ac:dyDescent="0.3">
      <c r="A128" t="s">
        <v>163</v>
      </c>
      <c r="C128" t="s">
        <v>223</v>
      </c>
      <c r="D128">
        <v>2016</v>
      </c>
      <c r="E128" t="s">
        <v>231</v>
      </c>
      <c r="F128" t="s">
        <v>47</v>
      </c>
      <c r="I128" t="s">
        <v>225</v>
      </c>
      <c r="K128" t="s">
        <v>167</v>
      </c>
      <c r="L128">
        <v>6</v>
      </c>
      <c r="M128">
        <v>8.8000000000000007</v>
      </c>
      <c r="N128">
        <v>11</v>
      </c>
      <c r="P128" t="s">
        <v>466</v>
      </c>
      <c r="AB128" t="s">
        <v>226</v>
      </c>
      <c r="AC128" t="s">
        <v>67</v>
      </c>
      <c r="AD128">
        <v>0</v>
      </c>
      <c r="AE128">
        <v>0</v>
      </c>
      <c r="AF128">
        <v>0</v>
      </c>
      <c r="AG128">
        <v>0</v>
      </c>
      <c r="AH128" t="s">
        <v>227</v>
      </c>
      <c r="AI128" t="s">
        <v>52</v>
      </c>
      <c r="AJ128" t="s">
        <v>53</v>
      </c>
      <c r="AK128" t="s">
        <v>52</v>
      </c>
      <c r="AL128">
        <v>1</v>
      </c>
      <c r="AM128">
        <v>1</v>
      </c>
      <c r="AN128">
        <v>1</v>
      </c>
      <c r="AO128">
        <v>1</v>
      </c>
      <c r="AP128">
        <v>0</v>
      </c>
      <c r="AQ128">
        <v>1</v>
      </c>
      <c r="AR128">
        <v>0</v>
      </c>
      <c r="AS128">
        <v>1</v>
      </c>
      <c r="AT128" t="s">
        <v>228</v>
      </c>
    </row>
    <row r="129" spans="1:46" x14ac:dyDescent="0.3">
      <c r="A129" t="s">
        <v>163</v>
      </c>
      <c r="C129" t="s">
        <v>232</v>
      </c>
      <c r="D129">
        <v>2016</v>
      </c>
      <c r="E129" t="s">
        <v>233</v>
      </c>
      <c r="F129" t="s">
        <v>47</v>
      </c>
      <c r="G129" t="s">
        <v>189</v>
      </c>
      <c r="H129">
        <v>1</v>
      </c>
      <c r="K129" t="s">
        <v>167</v>
      </c>
      <c r="L129">
        <v>127</v>
      </c>
      <c r="M129">
        <f>10*2/3</f>
        <v>6.666666666666667</v>
      </c>
      <c r="N129">
        <v>137</v>
      </c>
      <c r="O129" t="s">
        <v>467</v>
      </c>
      <c r="P129" t="s">
        <v>444</v>
      </c>
      <c r="AA129" t="s">
        <v>234</v>
      </c>
      <c r="AB129" t="s">
        <v>186</v>
      </c>
      <c r="AC129" t="s">
        <v>116</v>
      </c>
      <c r="AD129">
        <v>0</v>
      </c>
      <c r="AE129">
        <v>0</v>
      </c>
      <c r="AF129">
        <v>0</v>
      </c>
      <c r="AG129">
        <v>0</v>
      </c>
      <c r="AH129" t="s">
        <v>235</v>
      </c>
      <c r="AI129" t="s">
        <v>52</v>
      </c>
      <c r="AJ129" t="s">
        <v>52</v>
      </c>
      <c r="AK129" t="s">
        <v>52</v>
      </c>
      <c r="AL129">
        <v>1</v>
      </c>
      <c r="AM129">
        <v>0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</row>
    <row r="130" spans="1:46" x14ac:dyDescent="0.3">
      <c r="A130" t="s">
        <v>163</v>
      </c>
      <c r="C130" t="s">
        <v>232</v>
      </c>
      <c r="D130">
        <v>2016</v>
      </c>
      <c r="E130" t="s">
        <v>233</v>
      </c>
      <c r="F130" t="s">
        <v>56</v>
      </c>
      <c r="G130" t="s">
        <v>236</v>
      </c>
      <c r="H130">
        <v>1</v>
      </c>
      <c r="K130" t="s">
        <v>167</v>
      </c>
      <c r="L130">
        <v>127</v>
      </c>
      <c r="M130">
        <f>25*2/3</f>
        <v>16.666666666666668</v>
      </c>
      <c r="N130">
        <v>346</v>
      </c>
      <c r="O130" t="s">
        <v>468</v>
      </c>
      <c r="P130" t="s">
        <v>389</v>
      </c>
      <c r="AA130" t="s">
        <v>234</v>
      </c>
      <c r="AB130" t="s">
        <v>186</v>
      </c>
      <c r="AC130" t="s">
        <v>116</v>
      </c>
      <c r="AD130">
        <v>0</v>
      </c>
      <c r="AE130">
        <v>0</v>
      </c>
      <c r="AF130">
        <v>0</v>
      </c>
      <c r="AG130">
        <v>0</v>
      </c>
      <c r="AH130" t="s">
        <v>235</v>
      </c>
      <c r="AI130" t="s">
        <v>52</v>
      </c>
      <c r="AJ130" t="s">
        <v>52</v>
      </c>
      <c r="AK130" t="s">
        <v>52</v>
      </c>
      <c r="AL130">
        <v>1</v>
      </c>
      <c r="AM130">
        <v>0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0</v>
      </c>
    </row>
    <row r="131" spans="1:46" x14ac:dyDescent="0.3">
      <c r="A131" t="s">
        <v>163</v>
      </c>
      <c r="C131" t="s">
        <v>232</v>
      </c>
      <c r="D131">
        <v>2016</v>
      </c>
      <c r="E131" t="s">
        <v>237</v>
      </c>
      <c r="F131" t="s">
        <v>47</v>
      </c>
      <c r="G131" t="s">
        <v>189</v>
      </c>
      <c r="H131">
        <v>3</v>
      </c>
      <c r="K131" t="s">
        <v>167</v>
      </c>
      <c r="L131">
        <v>73</v>
      </c>
      <c r="M131">
        <f>10*2/3</f>
        <v>6.666666666666667</v>
      </c>
      <c r="N131">
        <v>32</v>
      </c>
      <c r="O131">
        <f>10*2/3</f>
        <v>6.666666666666667</v>
      </c>
      <c r="P131">
        <f>10*2/3</f>
        <v>6.666666666666667</v>
      </c>
      <c r="AA131" t="s">
        <v>234</v>
      </c>
      <c r="AB131" t="s">
        <v>186</v>
      </c>
      <c r="AC131" t="s">
        <v>116</v>
      </c>
      <c r="AD131">
        <v>0</v>
      </c>
      <c r="AE131">
        <v>0</v>
      </c>
      <c r="AF131">
        <v>0</v>
      </c>
      <c r="AG131">
        <v>0</v>
      </c>
      <c r="AH131" t="s">
        <v>235</v>
      </c>
      <c r="AI131" t="s">
        <v>52</v>
      </c>
      <c r="AJ131" t="s">
        <v>52</v>
      </c>
      <c r="AK131" t="s">
        <v>52</v>
      </c>
      <c r="AL131">
        <v>1</v>
      </c>
      <c r="AM131">
        <v>0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</row>
    <row r="132" spans="1:46" x14ac:dyDescent="0.3">
      <c r="A132" t="s">
        <v>163</v>
      </c>
      <c r="C132" t="s">
        <v>232</v>
      </c>
      <c r="D132">
        <v>2016</v>
      </c>
      <c r="E132" t="s">
        <v>237</v>
      </c>
      <c r="F132" t="s">
        <v>56</v>
      </c>
      <c r="G132" t="s">
        <v>236</v>
      </c>
      <c r="H132">
        <v>3</v>
      </c>
      <c r="K132" t="s">
        <v>167</v>
      </c>
      <c r="L132">
        <v>73</v>
      </c>
      <c r="M132">
        <f>25*2/3</f>
        <v>16.666666666666668</v>
      </c>
      <c r="N132">
        <v>43</v>
      </c>
      <c r="O132">
        <f>25*2/3</f>
        <v>16.666666666666668</v>
      </c>
      <c r="P132">
        <f>25*2/3</f>
        <v>16.666666666666668</v>
      </c>
      <c r="AA132" t="s">
        <v>234</v>
      </c>
      <c r="AB132" t="s">
        <v>186</v>
      </c>
      <c r="AC132" t="s">
        <v>116</v>
      </c>
      <c r="AD132">
        <v>0</v>
      </c>
      <c r="AE132">
        <v>0</v>
      </c>
      <c r="AF132">
        <v>0</v>
      </c>
      <c r="AG132">
        <v>0</v>
      </c>
      <c r="AH132" t="s">
        <v>235</v>
      </c>
      <c r="AI132" t="s">
        <v>52</v>
      </c>
      <c r="AJ132" t="s">
        <v>52</v>
      </c>
      <c r="AK132" t="s">
        <v>52</v>
      </c>
      <c r="AL132">
        <v>1</v>
      </c>
      <c r="AM132">
        <v>0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0</v>
      </c>
    </row>
    <row r="133" spans="1:46" x14ac:dyDescent="0.3">
      <c r="A133" t="s">
        <v>163</v>
      </c>
      <c r="C133" t="s">
        <v>232</v>
      </c>
      <c r="D133">
        <v>2016</v>
      </c>
      <c r="E133" t="s">
        <v>238</v>
      </c>
      <c r="F133" t="s">
        <v>47</v>
      </c>
      <c r="G133" t="s">
        <v>189</v>
      </c>
      <c r="H133">
        <v>3</v>
      </c>
      <c r="K133" t="s">
        <v>167</v>
      </c>
      <c r="L133">
        <v>34</v>
      </c>
      <c r="M133">
        <f>10*2/3</f>
        <v>6.666666666666667</v>
      </c>
      <c r="N133">
        <v>17</v>
      </c>
      <c r="O133">
        <f>10*2/3</f>
        <v>6.666666666666667</v>
      </c>
      <c r="P133">
        <f>10*2/3</f>
        <v>6.666666666666667</v>
      </c>
      <c r="AA133" t="s">
        <v>234</v>
      </c>
      <c r="AB133" t="s">
        <v>186</v>
      </c>
      <c r="AC133" t="s">
        <v>116</v>
      </c>
      <c r="AD133">
        <v>0</v>
      </c>
      <c r="AE133">
        <v>0</v>
      </c>
      <c r="AF133">
        <v>0</v>
      </c>
      <c r="AG133">
        <v>0</v>
      </c>
      <c r="AH133" t="s">
        <v>235</v>
      </c>
      <c r="AI133" t="s">
        <v>52</v>
      </c>
      <c r="AJ133" t="s">
        <v>52</v>
      </c>
      <c r="AK133" t="s">
        <v>52</v>
      </c>
      <c r="AL133">
        <v>1</v>
      </c>
      <c r="AM133">
        <v>0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0</v>
      </c>
    </row>
    <row r="134" spans="1:46" x14ac:dyDescent="0.3">
      <c r="A134" t="s">
        <v>163</v>
      </c>
      <c r="C134" t="s">
        <v>232</v>
      </c>
      <c r="D134">
        <v>2016</v>
      </c>
      <c r="E134" t="s">
        <v>238</v>
      </c>
      <c r="F134" t="s">
        <v>56</v>
      </c>
      <c r="G134" t="s">
        <v>236</v>
      </c>
      <c r="H134">
        <v>3</v>
      </c>
      <c r="K134" t="s">
        <v>167</v>
      </c>
      <c r="L134">
        <v>34</v>
      </c>
      <c r="M134">
        <f>25*2/3</f>
        <v>16.666666666666668</v>
      </c>
      <c r="N134">
        <v>40</v>
      </c>
      <c r="O134">
        <f>25*2/3</f>
        <v>16.666666666666668</v>
      </c>
      <c r="P134">
        <f>25*2/3</f>
        <v>16.666666666666668</v>
      </c>
      <c r="AA134" t="s">
        <v>234</v>
      </c>
      <c r="AB134" t="s">
        <v>186</v>
      </c>
      <c r="AC134" t="s">
        <v>116</v>
      </c>
      <c r="AD134">
        <v>0</v>
      </c>
      <c r="AE134">
        <v>0</v>
      </c>
      <c r="AF134">
        <v>0</v>
      </c>
      <c r="AG134">
        <v>0</v>
      </c>
      <c r="AH134" t="s">
        <v>235</v>
      </c>
      <c r="AI134" t="s">
        <v>52</v>
      </c>
      <c r="AJ134" t="s">
        <v>52</v>
      </c>
      <c r="AK134" t="s">
        <v>52</v>
      </c>
      <c r="AL134">
        <v>1</v>
      </c>
      <c r="AM134">
        <v>0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0</v>
      </c>
    </row>
    <row r="135" spans="1:46" x14ac:dyDescent="0.3">
      <c r="A135" t="s">
        <v>163</v>
      </c>
      <c r="C135" t="s">
        <v>239</v>
      </c>
      <c r="D135">
        <v>2011</v>
      </c>
      <c r="E135" t="s">
        <v>240</v>
      </c>
      <c r="F135" t="s">
        <v>47</v>
      </c>
      <c r="G135" t="s">
        <v>150</v>
      </c>
      <c r="I135">
        <v>9.0999999999999998E-2</v>
      </c>
      <c r="K135" t="s">
        <v>167</v>
      </c>
      <c r="L135">
        <v>7</v>
      </c>
      <c r="M135" t="s">
        <v>469</v>
      </c>
      <c r="N135">
        <v>8.56</v>
      </c>
      <c r="O135" t="s">
        <v>470</v>
      </c>
      <c r="P135" t="s">
        <v>471</v>
      </c>
      <c r="Q135">
        <v>2.794</v>
      </c>
      <c r="AB135" t="s">
        <v>241</v>
      </c>
      <c r="AC135" t="s">
        <v>81</v>
      </c>
      <c r="AD135">
        <v>0</v>
      </c>
      <c r="AE135">
        <v>0</v>
      </c>
      <c r="AF135">
        <v>0</v>
      </c>
      <c r="AG135">
        <v>0</v>
      </c>
      <c r="AI135" t="s">
        <v>52</v>
      </c>
      <c r="AJ135" t="s">
        <v>53</v>
      </c>
      <c r="AK135" t="s">
        <v>52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</row>
    <row r="136" spans="1:46" x14ac:dyDescent="0.3">
      <c r="A136" t="s">
        <v>163</v>
      </c>
      <c r="C136" t="s">
        <v>239</v>
      </c>
      <c r="D136">
        <v>2011</v>
      </c>
      <c r="E136" t="s">
        <v>240</v>
      </c>
      <c r="F136" t="s">
        <v>56</v>
      </c>
      <c r="G136" t="s">
        <v>242</v>
      </c>
      <c r="I136">
        <v>2.4E-2</v>
      </c>
      <c r="K136" t="s">
        <v>167</v>
      </c>
      <c r="L136">
        <v>7</v>
      </c>
      <c r="M136" t="s">
        <v>472</v>
      </c>
      <c r="N136">
        <v>8.81</v>
      </c>
      <c r="O136" t="s">
        <v>473</v>
      </c>
      <c r="P136" t="s">
        <v>474</v>
      </c>
      <c r="Q136">
        <v>3.4420000000000002</v>
      </c>
      <c r="AB136" t="s">
        <v>241</v>
      </c>
      <c r="AC136" t="s">
        <v>81</v>
      </c>
      <c r="AD136">
        <v>0</v>
      </c>
      <c r="AE136">
        <v>0</v>
      </c>
      <c r="AF136">
        <v>0</v>
      </c>
      <c r="AG136">
        <v>0</v>
      </c>
      <c r="AI136" t="s">
        <v>52</v>
      </c>
      <c r="AJ136" t="s">
        <v>53</v>
      </c>
      <c r="AK136" t="s">
        <v>52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</row>
    <row r="137" spans="1:46" x14ac:dyDescent="0.3">
      <c r="A137" t="s">
        <v>163</v>
      </c>
      <c r="C137" t="s">
        <v>243</v>
      </c>
      <c r="D137">
        <v>2015</v>
      </c>
      <c r="E137" t="s">
        <v>475</v>
      </c>
      <c r="F137" t="s">
        <v>47</v>
      </c>
      <c r="G137">
        <v>0.6</v>
      </c>
      <c r="H137">
        <v>2</v>
      </c>
      <c r="K137" t="s">
        <v>167</v>
      </c>
      <c r="L137">
        <v>43</v>
      </c>
      <c r="M137">
        <f>0.6*2/3</f>
        <v>0.39999999999999997</v>
      </c>
      <c r="N137">
        <v>3.6</v>
      </c>
      <c r="P137">
        <f>0.6*2/3</f>
        <v>0.39999999999999997</v>
      </c>
    </row>
    <row r="138" spans="1:46" x14ac:dyDescent="0.3">
      <c r="A138" t="s">
        <v>163</v>
      </c>
      <c r="C138" t="s">
        <v>243</v>
      </c>
      <c r="D138">
        <v>2015</v>
      </c>
      <c r="E138" t="s">
        <v>475</v>
      </c>
      <c r="F138" t="s">
        <v>56</v>
      </c>
      <c r="G138">
        <v>0.6</v>
      </c>
      <c r="H138">
        <v>4</v>
      </c>
      <c r="K138" t="s">
        <v>167</v>
      </c>
      <c r="L138">
        <v>43</v>
      </c>
      <c r="M138">
        <f t="shared" ref="M138:M140" si="2">0.6*2/3</f>
        <v>0.39999999999999997</v>
      </c>
      <c r="N138">
        <f>0.6*2/3</f>
        <v>0.39999999999999997</v>
      </c>
      <c r="P138">
        <f t="shared" ref="P138:P140" si="3">0.6*2/3</f>
        <v>0.39999999999999997</v>
      </c>
    </row>
    <row r="139" spans="1:46" x14ac:dyDescent="0.3">
      <c r="A139" t="s">
        <v>163</v>
      </c>
      <c r="C139" t="s">
        <v>243</v>
      </c>
      <c r="D139">
        <v>2015</v>
      </c>
      <c r="E139" t="s">
        <v>476</v>
      </c>
      <c r="F139" t="s">
        <v>47</v>
      </c>
      <c r="G139">
        <v>0.6</v>
      </c>
      <c r="H139">
        <v>2</v>
      </c>
      <c r="K139" t="s">
        <v>167</v>
      </c>
      <c r="L139">
        <v>37</v>
      </c>
      <c r="M139">
        <f t="shared" si="2"/>
        <v>0.39999999999999997</v>
      </c>
      <c r="N139">
        <v>11.1</v>
      </c>
      <c r="P139">
        <f t="shared" si="3"/>
        <v>0.39999999999999997</v>
      </c>
    </row>
    <row r="140" spans="1:46" x14ac:dyDescent="0.3">
      <c r="A140" t="s">
        <v>163</v>
      </c>
      <c r="C140" t="s">
        <v>243</v>
      </c>
      <c r="D140">
        <v>2015</v>
      </c>
      <c r="E140" t="s">
        <v>476</v>
      </c>
      <c r="F140" t="s">
        <v>56</v>
      </c>
      <c r="G140">
        <v>0.6</v>
      </c>
      <c r="H140">
        <v>2</v>
      </c>
      <c r="K140" t="s">
        <v>167</v>
      </c>
      <c r="L140">
        <v>37</v>
      </c>
      <c r="M140">
        <f t="shared" si="2"/>
        <v>0.39999999999999997</v>
      </c>
      <c r="N140">
        <v>5</v>
      </c>
      <c r="P140">
        <f t="shared" si="3"/>
        <v>0.39999999999999997</v>
      </c>
    </row>
    <row r="141" spans="1:46" x14ac:dyDescent="0.3">
      <c r="A141" t="s">
        <v>163</v>
      </c>
      <c r="C141" t="s">
        <v>244</v>
      </c>
      <c r="D141">
        <v>2016</v>
      </c>
      <c r="E141" t="s">
        <v>165</v>
      </c>
      <c r="F141" t="s">
        <v>47</v>
      </c>
      <c r="I141">
        <v>7.0000000000000007E-2</v>
      </c>
      <c r="K141" t="s">
        <v>167</v>
      </c>
      <c r="L141">
        <v>37</v>
      </c>
      <c r="M141" t="s">
        <v>150</v>
      </c>
      <c r="N141">
        <v>56</v>
      </c>
      <c r="O141" t="s">
        <v>308</v>
      </c>
      <c r="AA141" t="s">
        <v>245</v>
      </c>
      <c r="AB141" t="s">
        <v>186</v>
      </c>
      <c r="AC141" t="s">
        <v>246</v>
      </c>
      <c r="AD141">
        <v>0</v>
      </c>
      <c r="AE141">
        <v>0</v>
      </c>
      <c r="AF141">
        <v>0</v>
      </c>
      <c r="AG141">
        <v>0</v>
      </c>
      <c r="AI141" t="s">
        <v>53</v>
      </c>
      <c r="AJ141" t="s">
        <v>53</v>
      </c>
      <c r="AK141" t="s">
        <v>52</v>
      </c>
      <c r="AL141">
        <v>0</v>
      </c>
      <c r="AM141">
        <v>0</v>
      </c>
      <c r="AN141">
        <v>1</v>
      </c>
      <c r="AO141">
        <v>1</v>
      </c>
      <c r="AP141">
        <v>0</v>
      </c>
      <c r="AQ141">
        <v>1</v>
      </c>
      <c r="AR141">
        <v>1</v>
      </c>
      <c r="AS141">
        <v>1</v>
      </c>
      <c r="AT141" t="s">
        <v>477</v>
      </c>
    </row>
    <row r="142" spans="1:46" x14ac:dyDescent="0.3">
      <c r="A142" t="s">
        <v>163</v>
      </c>
      <c r="C142" t="s">
        <v>244</v>
      </c>
      <c r="D142">
        <v>2016</v>
      </c>
      <c r="E142" t="s">
        <v>165</v>
      </c>
      <c r="F142" t="s">
        <v>56</v>
      </c>
      <c r="I142">
        <v>0.05</v>
      </c>
      <c r="J142">
        <v>1</v>
      </c>
      <c r="K142" t="s">
        <v>167</v>
      </c>
      <c r="L142">
        <v>37</v>
      </c>
      <c r="M142">
        <f>0.05*2/3</f>
        <v>3.3333333333333333E-2</v>
      </c>
      <c r="N142">
        <v>27.5</v>
      </c>
      <c r="O142" t="s">
        <v>478</v>
      </c>
      <c r="AA142" t="s">
        <v>245</v>
      </c>
      <c r="AB142" t="s">
        <v>186</v>
      </c>
      <c r="AC142" t="s">
        <v>246</v>
      </c>
      <c r="AD142">
        <v>0</v>
      </c>
      <c r="AE142">
        <v>0</v>
      </c>
      <c r="AF142">
        <v>0</v>
      </c>
      <c r="AG142">
        <v>0</v>
      </c>
      <c r="AI142" t="s">
        <v>53</v>
      </c>
      <c r="AJ142" t="s">
        <v>53</v>
      </c>
      <c r="AK142" t="s">
        <v>52</v>
      </c>
      <c r="AL142">
        <v>0</v>
      </c>
      <c r="AM142">
        <v>0</v>
      </c>
      <c r="AN142">
        <v>1</v>
      </c>
      <c r="AO142">
        <v>1</v>
      </c>
      <c r="AP142">
        <v>0</v>
      </c>
      <c r="AQ142">
        <v>1</v>
      </c>
      <c r="AR142">
        <v>1</v>
      </c>
      <c r="AS14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s_x0020_Date xmlns="e6ae508a-59c9-42bb-b4fe-819888132927" xsi:nil="true"/>
    <Records_x0020_Status xmlns="e6ae508a-59c9-42bb-b4fe-819888132927">Pending</Records_x0020_Stat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F8EE2D16CCF4E9795DBA2E0366580" ma:contentTypeVersion="11" ma:contentTypeDescription="Create a new document." ma:contentTypeScope="" ma:versionID="a0e36aa337ceae7f1d93f3efc48c3ea9">
  <xsd:schema xmlns:xsd="http://www.w3.org/2001/XMLSchema" xmlns:xs="http://www.w3.org/2001/XMLSchema" xmlns:p="http://schemas.microsoft.com/office/2006/metadata/properties" xmlns:ns3="e6ae508a-59c9-42bb-b4fe-819888132927" xmlns:ns4="7d98c609-804a-400c-9f9b-45f6e3b4e0b0" targetNamespace="http://schemas.microsoft.com/office/2006/metadata/properties" ma:root="true" ma:fieldsID="376aea29d8ef60d7b2126687d24b7c91" ns3:_="" ns4:_="">
    <xsd:import namespace="e6ae508a-59c9-42bb-b4fe-819888132927"/>
    <xsd:import namespace="7d98c609-804a-400c-9f9b-45f6e3b4e0b0"/>
    <xsd:element name="properties">
      <xsd:complexType>
        <xsd:sequence>
          <xsd:element name="documentManagement">
            <xsd:complexType>
              <xsd:all>
                <xsd:element ref="ns3:Records_x0020_Status" minOccurs="0"/>
                <xsd:element ref="ns3:Records_x0020_Date" minOccurs="0"/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e508a-59c9-42bb-b4fe-819888132927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8" nillable="true" ma:displayName="Records Status" ma:default="Pending" ma:internalName="Records_x0020_Status">
      <xsd:simpleType>
        <xsd:restriction base="dms:Text"/>
      </xsd:simpleType>
    </xsd:element>
    <xsd:element name="Records_x0020_Date" ma:index="9" nillable="true" ma:displayName="Records Date" ma:hidden="true" ma:internalName="Records_x0020_Date">
      <xsd:simpleType>
        <xsd:restriction base="dms:DateTime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c609-804a-400c-9f9b-45f6e3b4e0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9936EC-EF42-4CC2-B464-377D7CE891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6ae508a-59c9-42bb-b4fe-819888132927"/>
    <ds:schemaRef ds:uri="7d98c609-804a-400c-9f9b-45f6e3b4e0b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A602FC1-DACC-4B1D-A27E-1705833C36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CAB6FE-ED10-48D6-B2FD-BD0018793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e508a-59c9-42bb-b4fe-819888132927"/>
    <ds:schemaRef ds:uri="7d98c609-804a-400c-9f9b-45f6e3b4e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Seed</vt:lpstr>
      <vt:lpstr>Exposure Factors</vt:lpstr>
      <vt:lpstr>Dose Factors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Hunter</dc:creator>
  <cp:lastModifiedBy>East, Alexander</cp:lastModifiedBy>
  <dcterms:created xsi:type="dcterms:W3CDTF">2020-07-09T19:28:55Z</dcterms:created>
  <dcterms:modified xsi:type="dcterms:W3CDTF">2020-07-17T18:06:11Z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0x010100175F8EE2D16CCF4E9795DBA2E0366580</vt:lpwstr>
  </property>
</Properties>
</file>