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aidinis/Desktop/Important_Stuff/Jobs/UPenn/projects/"/>
    </mc:Choice>
  </mc:AlternateContent>
  <xr:revisionPtr revIDLastSave="0" documentId="13_ncr:1_{88D4D543-295C-FC43-844B-63E33A9E96D6}" xr6:coauthVersionLast="47" xr6:coauthVersionMax="47" xr10:uidLastSave="{00000000-0000-0000-0000-000000000000}"/>
  <bookViews>
    <workbookView xWindow="0" yWindow="880" windowWidth="41120" windowHeight="25120" xr2:uid="{7A8B6A64-B99E-9846-9E38-56ACEFC76A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H10" i="1"/>
  <c r="F11" i="1"/>
  <c r="C11" i="1"/>
  <c r="H7" i="1"/>
  <c r="H8" i="1"/>
  <c r="H9" i="1"/>
  <c r="G4" i="1"/>
  <c r="H4" i="1"/>
  <c r="G5" i="1"/>
  <c r="H5" i="1"/>
  <c r="G6" i="1"/>
  <c r="H6" i="1"/>
  <c r="H3" i="1"/>
  <c r="G3" i="1"/>
  <c r="G7" i="1"/>
  <c r="G8" i="1"/>
  <c r="G9" i="1"/>
  <c r="G10" i="1"/>
  <c r="I10" i="1"/>
  <c r="J3" i="1"/>
  <c r="J4" i="1"/>
  <c r="J5" i="1"/>
  <c r="J6" i="1"/>
  <c r="J7" i="1"/>
  <c r="J8" i="1"/>
  <c r="J9" i="1"/>
  <c r="J10" i="1"/>
  <c r="I3" i="1"/>
  <c r="I4" i="1"/>
  <c r="I5" i="1"/>
  <c r="I6" i="1"/>
  <c r="I7" i="1"/>
  <c r="I8" i="1"/>
  <c r="I9" i="1"/>
  <c r="D11" i="1"/>
  <c r="E11" i="1"/>
  <c r="J11" i="1" l="1"/>
  <c r="I11" i="1"/>
</calcChain>
</file>

<file path=xl/sharedStrings.xml><?xml version="1.0" encoding="utf-8"?>
<sst xmlns="http://schemas.openxmlformats.org/spreadsheetml/2006/main" count="20" uniqueCount="20">
  <si>
    <t>ReorientToLPS</t>
  </si>
  <si>
    <t>DLICV</t>
  </si>
  <si>
    <t>MaskImage</t>
  </si>
  <si>
    <t>DLMUSE</t>
  </si>
  <si>
    <t>Relabel</t>
  </si>
  <si>
    <t>CombineMasks</t>
  </si>
  <si>
    <t>ReorientToOrg</t>
  </si>
  <si>
    <t>RoiToCsv</t>
  </si>
  <si>
    <t>Step</t>
  </si>
  <si>
    <t>Total</t>
  </si>
  <si>
    <t>Local_1</t>
  </si>
  <si>
    <t>Cluster_1</t>
  </si>
  <si>
    <t>Local_50</t>
  </si>
  <si>
    <t>Cluster_50</t>
  </si>
  <si>
    <t>1 scan</t>
  </si>
  <si>
    <t>50 scans</t>
  </si>
  <si>
    <t>% of thoretical linear scaling (local)</t>
  </si>
  <si>
    <t>% of thoretical linear scaling (cluster)</t>
  </si>
  <si>
    <t>Time per scan (local)</t>
  </si>
  <si>
    <t>Time per scan (cluster)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</si>
</sst>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2" fontId="2" fillId="0" borderId="4" xfId="0" applyNumberFormat="1" applyFont="1" applyBorder="1"/>
    <xf numFmtId="2" fontId="2" fillId="0" borderId="1" xfId="0" applyNumberFormat="1" applyFont="1" applyBorder="1"/>
    <xf numFmtId="2" fontId="2" fillId="3" borderId="5" xfId="0" applyNumberFormat="1" applyFont="1" applyFill="1" applyBorder="1"/>
    <xf numFmtId="2" fontId="2" fillId="3" borderId="2" xfId="0" applyNumberFormat="1" applyFont="1" applyFill="1" applyBorder="1"/>
    <xf numFmtId="2" fontId="2" fillId="0" borderId="5" xfId="0" applyNumberFormat="1" applyFont="1" applyBorder="1"/>
    <xf numFmtId="2" fontId="2" fillId="0" borderId="2" xfId="0" applyNumberFormat="1" applyFont="1" applyBorder="1"/>
    <xf numFmtId="0" fontId="0" fillId="0" borderId="7" xfId="0" applyBorder="1"/>
    <xf numFmtId="0" fontId="5" fillId="3" borderId="8" xfId="0" applyFont="1" applyFill="1" applyBorder="1"/>
    <xf numFmtId="2" fontId="6" fillId="3" borderId="9" xfId="0" applyNumberFormat="1" applyFont="1" applyFill="1" applyBorder="1"/>
    <xf numFmtId="2" fontId="6" fillId="3" borderId="10" xfId="0" applyNumberFormat="1" applyFont="1" applyFill="1" applyBorder="1"/>
    <xf numFmtId="0" fontId="0" fillId="0" borderId="0" xfId="0" applyAlignment="1">
      <alignment horizontal="center"/>
    </xf>
    <xf numFmtId="9" fontId="5" fillId="0" borderId="11" xfId="0" applyNumberFormat="1" applyFont="1" applyBorder="1"/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7" xfId="0" applyFont="1" applyBorder="1"/>
    <xf numFmtId="0" fontId="0" fillId="0" borderId="5" xfId="0" applyBorder="1"/>
    <xf numFmtId="2" fontId="2" fillId="0" borderId="0" xfId="0" applyNumberFormat="1" applyFont="1" applyBorder="1"/>
    <xf numFmtId="9" fontId="0" fillId="0" borderId="3" xfId="2" applyFont="1" applyBorder="1"/>
    <xf numFmtId="9" fontId="0" fillId="0" borderId="3" xfId="0" applyNumberFormat="1" applyBorder="1"/>
    <xf numFmtId="0" fontId="0" fillId="3" borderId="5" xfId="0" applyFill="1" applyBorder="1"/>
    <xf numFmtId="2" fontId="2" fillId="3" borderId="0" xfId="0" applyNumberFormat="1" applyFont="1" applyFill="1" applyBorder="1"/>
    <xf numFmtId="2" fontId="6" fillId="3" borderId="14" xfId="0" applyNumberFormat="1" applyFont="1" applyFill="1" applyBorder="1"/>
    <xf numFmtId="0" fontId="0" fillId="0" borderId="4" xfId="0" applyBorder="1"/>
    <xf numFmtId="9" fontId="0" fillId="0" borderId="5" xfId="2" applyFont="1" applyBorder="1"/>
    <xf numFmtId="9" fontId="5" fillId="0" borderId="10" xfId="2" applyFont="1" applyBorder="1"/>
    <xf numFmtId="43" fontId="0" fillId="0" borderId="3" xfId="1" applyFont="1" applyBorder="1"/>
    <xf numFmtId="43" fontId="5" fillId="0" borderId="12" xfId="1" applyFont="1" applyBorder="1"/>
    <xf numFmtId="0" fontId="0" fillId="2" borderId="13" xfId="0" applyFill="1" applyBorder="1"/>
    <xf numFmtId="2" fontId="0" fillId="2" borderId="13" xfId="0" applyNumberFormat="1" applyFill="1" applyBorder="1"/>
    <xf numFmtId="9" fontId="0" fillId="2" borderId="13" xfId="2" applyFont="1" applyFill="1" applyBorder="1"/>
    <xf numFmtId="2" fontId="0" fillId="2" borderId="15" xfId="0" applyNumberFormat="1" applyFill="1" applyBorder="1"/>
    <xf numFmtId="43" fontId="0" fillId="0" borderId="5" xfId="1" applyFont="1" applyBorder="1"/>
    <xf numFmtId="43" fontId="5" fillId="0" borderId="10" xfId="1" applyFont="1" applyBorder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9"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D448D1-0E02-2542-A572-DEC9980EEFD9}" name="Table6" displayName="Table6" ref="B2:J10" totalsRowShown="0" tableBorderDxfId="8">
  <autoFilter ref="B2:J10" xr:uid="{48D448D1-0E02-2542-A572-DEC9980EEFD9}"/>
  <tableColumns count="9">
    <tableColumn id="1" xr3:uid="{3D7EF743-F38B-604B-877B-02263FE1813B}" name="Step"/>
    <tableColumn id="2" xr3:uid="{0CBC84FC-46D6-5643-BCA7-A1F5A5FAFE84}" name="Local_1" dataDxfId="7"/>
    <tableColumn id="3" xr3:uid="{E0EFDD07-1192-AB44-8E18-00139DB0CA57}" name="Cluster_1" dataDxfId="6"/>
    <tableColumn id="4" xr3:uid="{27DFED2D-AD1F-0344-8B6E-379BC49F9C70}" name="Local_50" dataDxfId="5"/>
    <tableColumn id="5" xr3:uid="{A7AD936E-1178-DC49-9B3D-D428ECDDB7C6}" name="Cluster_50" dataDxfId="4"/>
    <tableColumn id="6" xr3:uid="{330B2909-B5F9-CE40-8C01-3B12B6ED81F8}" name="Time per scan (local)" dataDxfId="0" dataCellStyle="Comma">
      <calculatedColumnFormula>Table6[[#This Row],[Local_50]]/50</calculatedColumnFormula>
    </tableColumn>
    <tableColumn id="11" xr3:uid="{1A9B0AE7-1668-C84F-B3F3-4784FFEE3147}" name="Time per scan (cluster)" dataDxfId="1" dataCellStyle="Comma">
      <calculatedColumnFormula>Table6[[#This Row],[Cluster_50]]/50</calculatedColumnFormula>
    </tableColumn>
    <tableColumn id="9" xr3:uid="{6DAD92B8-F808-4042-8D90-ACE48782A636}" name="% of thoretical linear scaling (local)" dataDxfId="2" dataCellStyle="Percent">
      <calculatedColumnFormula>Table6[[#This Row],[Local_50]]/(Table6[[#This Row],[Local_1]]*50)</calculatedColumnFormula>
    </tableColumn>
    <tableColumn id="7" xr3:uid="{CDA3BC36-420E-D541-AD11-9884E4ED1386}" name="% of thoretical linear scaling (cluster)" dataDxfId="3">
      <calculatedColumnFormula>Table6[[#This Row],[Cluster_50]]/(Table6[[#This Row],[Cluster_1]]*50)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EABB-11B5-0149-90A4-DFA9AEE2A5F1}">
  <dimension ref="B1:J25"/>
  <sheetViews>
    <sheetView tabSelected="1" zoomScale="186" workbookViewId="0">
      <selection activeCell="H14" sqref="H14"/>
    </sheetView>
  </sheetViews>
  <sheetFormatPr baseColWidth="10" defaultRowHeight="16" x14ac:dyDescent="0.2"/>
  <cols>
    <col min="2" max="3" width="13.5" bestFit="1" customWidth="1"/>
    <col min="4" max="4" width="13.83203125" bestFit="1" customWidth="1"/>
    <col min="5" max="5" width="13.33203125" bestFit="1" customWidth="1"/>
    <col min="6" max="6" width="14.83203125" bestFit="1" customWidth="1"/>
    <col min="7" max="8" width="21.5" customWidth="1"/>
    <col min="9" max="9" width="31.83203125" bestFit="1" customWidth="1"/>
    <col min="10" max="10" width="35" bestFit="1" customWidth="1"/>
  </cols>
  <sheetData>
    <row r="1" spans="2:10" x14ac:dyDescent="0.2">
      <c r="C1" s="13" t="s">
        <v>14</v>
      </c>
      <c r="D1" s="13"/>
      <c r="E1" s="13" t="s">
        <v>15</v>
      </c>
      <c r="F1" s="13"/>
    </row>
    <row r="2" spans="2:10" x14ac:dyDescent="0.2">
      <c r="B2" s="15" t="s">
        <v>8</v>
      </c>
      <c r="C2" s="16" t="s">
        <v>10</v>
      </c>
      <c r="D2" s="17" t="s">
        <v>11</v>
      </c>
      <c r="E2" s="16" t="s">
        <v>12</v>
      </c>
      <c r="F2" s="18" t="s">
        <v>13</v>
      </c>
      <c r="G2" s="27" t="s">
        <v>18</v>
      </c>
      <c r="H2" s="9" t="s">
        <v>19</v>
      </c>
      <c r="I2" s="27" t="s">
        <v>16</v>
      </c>
      <c r="J2" s="19" t="s">
        <v>17</v>
      </c>
    </row>
    <row r="3" spans="2:10" ht="17" thickBot="1" x14ac:dyDescent="0.25">
      <c r="B3" s="20" t="s">
        <v>0</v>
      </c>
      <c r="C3" s="21">
        <v>0.581986</v>
      </c>
      <c r="D3" s="3">
        <v>0.69549099999999997</v>
      </c>
      <c r="E3" s="21">
        <v>22.568453000000002</v>
      </c>
      <c r="F3" s="4">
        <v>33.807822000000002</v>
      </c>
      <c r="G3" s="36">
        <f>Table6[[#This Row],[Local_50]]/50</f>
        <v>0.45136906000000004</v>
      </c>
      <c r="H3" s="30">
        <f>Table6[[#This Row],[Cluster_50]]/50</f>
        <v>0.67615644000000008</v>
      </c>
      <c r="I3" s="28">
        <f>Table6[[#This Row],[Local_50]]/(Table6[[#This Row],[Local_1]]*50)</f>
        <v>0.77556686930613461</v>
      </c>
      <c r="J3" s="22">
        <f>Table6[[#This Row],[Cluster_50]]/(Table6[[#This Row],[Cluster_1]]*50)</f>
        <v>0.97220012911741505</v>
      </c>
    </row>
    <row r="4" spans="2:10" ht="17" thickBot="1" x14ac:dyDescent="0.25">
      <c r="B4" s="10" t="s">
        <v>1</v>
      </c>
      <c r="C4" s="11">
        <v>9.5935290000000002</v>
      </c>
      <c r="D4" s="12">
        <v>32.539546999999999</v>
      </c>
      <c r="E4" s="11">
        <v>123.631556</v>
      </c>
      <c r="F4" s="26">
        <v>191.00044299999999</v>
      </c>
      <c r="G4" s="37">
        <f>Table6[[#This Row],[Local_50]]/50</f>
        <v>2.47263112</v>
      </c>
      <c r="H4" s="31">
        <f>Table6[[#This Row],[Cluster_50]]/50</f>
        <v>3.8200088599999997</v>
      </c>
      <c r="I4" s="29">
        <f>Table6[[#This Row],[Local_50]]/(Table6[[#This Row],[Local_1]]*50)</f>
        <v>0.25773947418098181</v>
      </c>
      <c r="J4" s="14">
        <f>Table6[[#This Row],[Cluster_50]]/(Table6[[#This Row],[Cluster_1]]*50)</f>
        <v>0.11739588323094971</v>
      </c>
    </row>
    <row r="5" spans="2:10" ht="17" thickBot="1" x14ac:dyDescent="0.25">
      <c r="B5" s="20" t="s">
        <v>2</v>
      </c>
      <c r="C5" s="21">
        <v>0.86100699999999997</v>
      </c>
      <c r="D5" s="7">
        <v>1.126614</v>
      </c>
      <c r="E5" s="21">
        <v>30.260940999999999</v>
      </c>
      <c r="F5" s="8">
        <v>54.630460999999997</v>
      </c>
      <c r="G5" s="36">
        <f>Table6[[#This Row],[Local_50]]/50</f>
        <v>0.60521881999999994</v>
      </c>
      <c r="H5" s="30">
        <f>Table6[[#This Row],[Cluster_50]]/50</f>
        <v>1.0926092199999999</v>
      </c>
      <c r="I5" s="28">
        <f>Table6[[#This Row],[Local_50]]/(Table6[[#This Row],[Local_1]]*50)</f>
        <v>0.70291974397420687</v>
      </c>
      <c r="J5" s="23">
        <f>Table6[[#This Row],[Cluster_50]]/(Table6[[#This Row],[Cluster_1]]*50)</f>
        <v>0.96981683167437993</v>
      </c>
    </row>
    <row r="6" spans="2:10" ht="17" thickBot="1" x14ac:dyDescent="0.25">
      <c r="B6" s="10" t="s">
        <v>3</v>
      </c>
      <c r="C6" s="11">
        <v>10.533042</v>
      </c>
      <c r="D6" s="12">
        <v>18.000910999999999</v>
      </c>
      <c r="E6" s="11">
        <v>175.501396</v>
      </c>
      <c r="F6" s="26">
        <v>411.15949899999998</v>
      </c>
      <c r="G6" s="37">
        <f>Table6[[#This Row],[Local_50]]/50</f>
        <v>3.5100279200000002</v>
      </c>
      <c r="H6" s="31">
        <f>Table6[[#This Row],[Cluster_50]]/50</f>
        <v>8.223189979999999</v>
      </c>
      <c r="I6" s="29">
        <f>Table6[[#This Row],[Local_50]]/(Table6[[#This Row],[Local_1]]*50)</f>
        <v>0.33323971555415804</v>
      </c>
      <c r="J6" s="14">
        <f>Table6[[#This Row],[Cluster_50]]/(Table6[[#This Row],[Cluster_1]]*50)</f>
        <v>0.45682076757115236</v>
      </c>
    </row>
    <row r="7" spans="2:10" x14ac:dyDescent="0.2">
      <c r="B7" s="20" t="s">
        <v>4</v>
      </c>
      <c r="C7" s="21">
        <v>8.2141000000000006E-2</v>
      </c>
      <c r="D7" s="7">
        <v>0.14823</v>
      </c>
      <c r="E7" s="21">
        <v>2.5398170000000002</v>
      </c>
      <c r="F7" s="8">
        <v>5.7082269999999999</v>
      </c>
      <c r="G7" s="36">
        <f>Table6[[#This Row],[Local_50]]/50</f>
        <v>5.0796340000000002E-2</v>
      </c>
      <c r="H7" s="30">
        <f>Table6[[#This Row],[Cluster_50]]/50</f>
        <v>0.11416453999999999</v>
      </c>
      <c r="I7" s="28">
        <f>Table6[[#This Row],[Local_50]]/(Table6[[#This Row],[Local_1]]*50)</f>
        <v>0.61840420739947166</v>
      </c>
      <c r="J7" s="23">
        <f>Table6[[#This Row],[Cluster_50]]/(Table6[[#This Row],[Cluster_1]]*50)</f>
        <v>0.77018511772245835</v>
      </c>
    </row>
    <row r="8" spans="2:10" x14ac:dyDescent="0.2">
      <c r="B8" s="24" t="s">
        <v>5</v>
      </c>
      <c r="C8" s="25">
        <v>0.59958</v>
      </c>
      <c r="D8" s="5">
        <v>0.90347999999999995</v>
      </c>
      <c r="E8" s="25">
        <v>19.907160999999999</v>
      </c>
      <c r="F8" s="6">
        <v>39.402003000000001</v>
      </c>
      <c r="G8" s="36">
        <f>Table6[[#This Row],[Local_50]]/50</f>
        <v>0.39814321999999996</v>
      </c>
      <c r="H8" s="30">
        <f>Table6[[#This Row],[Cluster_50]]/50</f>
        <v>0.78804006000000004</v>
      </c>
      <c r="I8" s="28">
        <f>Table6[[#This Row],[Local_50]]/(Table6[[#This Row],[Local_1]]*50)</f>
        <v>0.66403685913472765</v>
      </c>
      <c r="J8" s="23">
        <f>Table6[[#This Row],[Cluster_50]]/(Table6[[#This Row],[Cluster_1]]*50)</f>
        <v>0.87222745384513223</v>
      </c>
    </row>
    <row r="9" spans="2:10" x14ac:dyDescent="0.2">
      <c r="B9" s="20" t="s">
        <v>6</v>
      </c>
      <c r="C9" s="21">
        <v>0.120791</v>
      </c>
      <c r="D9" s="7">
        <v>6.9477999999999998E-2</v>
      </c>
      <c r="E9" s="21">
        <v>2.945471</v>
      </c>
      <c r="F9" s="8">
        <v>6.056629</v>
      </c>
      <c r="G9" s="36">
        <f>Table6[[#This Row],[Local_50]]/50</f>
        <v>5.8909419999999997E-2</v>
      </c>
      <c r="H9" s="30">
        <f>Table6[[#This Row],[Cluster_50]]/50</f>
        <v>0.12113258</v>
      </c>
      <c r="I9" s="28">
        <f>Table6[[#This Row],[Local_50]]/(Table6[[#This Row],[Local_1]]*50)</f>
        <v>0.48769709663799454</v>
      </c>
      <c r="J9" s="23">
        <f>Table6[[#This Row],[Cluster_50]]/(Table6[[#This Row],[Cluster_1]]*50)</f>
        <v>1.7434667088862661</v>
      </c>
    </row>
    <row r="10" spans="2:10" x14ac:dyDescent="0.2">
      <c r="B10" s="24" t="s">
        <v>7</v>
      </c>
      <c r="C10" s="25">
        <v>84.504990000000006</v>
      </c>
      <c r="D10" s="5">
        <v>113.84696599999999</v>
      </c>
      <c r="E10" s="25">
        <v>2643.1292680000001</v>
      </c>
      <c r="F10" s="6">
        <v>5024.3973969999997</v>
      </c>
      <c r="G10" s="36">
        <f>Table6[[#This Row],[Local_50]]/50</f>
        <v>52.862585360000004</v>
      </c>
      <c r="H10" s="30">
        <f>Table6[[#This Row],[Cluster_50]]/50</f>
        <v>100.48794794</v>
      </c>
      <c r="I10" s="28">
        <f>Table6[[#This Row],[Local_50]]/(Table6[[#This Row],[Local_1]]*50)</f>
        <v>0.62555578504890663</v>
      </c>
      <c r="J10" s="23">
        <f>Table6[[#This Row],[Cluster_50]]/(Table6[[#This Row],[Cluster_1]]*50)</f>
        <v>0.88265811088896295</v>
      </c>
    </row>
    <row r="11" spans="2:10" x14ac:dyDescent="0.2">
      <c r="B11" s="32" t="s">
        <v>9</v>
      </c>
      <c r="C11" s="33">
        <f>SUM(C3:C10)</f>
        <v>106.87706600000001</v>
      </c>
      <c r="D11" s="33">
        <f t="shared" ref="D11:E11" si="0">SUM(D3:D10)</f>
        <v>167.33071699999999</v>
      </c>
      <c r="E11" s="33">
        <f t="shared" si="0"/>
        <v>3020.4840630000003</v>
      </c>
      <c r="F11" s="35">
        <f>SUM(F3:F10)</f>
        <v>5766.1624809999994</v>
      </c>
      <c r="G11" s="33">
        <f>E11/50</f>
        <v>60.409681260000006</v>
      </c>
      <c r="H11" s="33">
        <f>F11/50</f>
        <v>115.32324961999998</v>
      </c>
      <c r="I11" s="34">
        <f>F11/(D11*50)</f>
        <v>0.68919354251018949</v>
      </c>
      <c r="J11" s="34">
        <f>E11/(C11*50)</f>
        <v>0.56522585734155539</v>
      </c>
    </row>
    <row r="14" spans="2:10" x14ac:dyDescent="0.2">
      <c r="H14" s="38"/>
    </row>
    <row r="18" spans="3:4" x14ac:dyDescent="0.2">
      <c r="C18" s="2"/>
    </row>
    <row r="19" spans="3:4" x14ac:dyDescent="0.2">
      <c r="C19" s="2"/>
    </row>
    <row r="20" spans="3:4" x14ac:dyDescent="0.2">
      <c r="C20" s="2"/>
    </row>
    <row r="21" spans="3:4" x14ac:dyDescent="0.2">
      <c r="C21" s="2"/>
    </row>
    <row r="25" spans="3:4" x14ac:dyDescent="0.2">
      <c r="C25" s="1"/>
      <c r="D25" s="1"/>
    </row>
  </sheetData>
  <mergeCells count="2">
    <mergeCell ref="C1:D1"/>
    <mergeCell ref="E1:F1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George Aidinis</dc:creator>
  <cp:keywords/>
  <dc:description/>
  <cp:lastModifiedBy>George Aidinis</cp:lastModifiedBy>
  <dcterms:created xsi:type="dcterms:W3CDTF">2023-09-20T15:22:16Z</dcterms:created>
  <dcterms:modified xsi:type="dcterms:W3CDTF">2023-09-21T16:15:14Z</dcterms:modified>
  <cp:category/>
</cp:coreProperties>
</file>