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d.docs.live.net/5b925a72d353fd73/Desktop/"/>
    </mc:Choice>
  </mc:AlternateContent>
  <xr:revisionPtr revIDLastSave="0" documentId="8_{CE4C6C45-C04D-4CD7-B4F2-B2724A46CEBD}" xr6:coauthVersionLast="47" xr6:coauthVersionMax="47" xr10:uidLastSave="{00000000-0000-0000-0000-000000000000}"/>
  <bookViews>
    <workbookView xWindow="-103" yWindow="-103" windowWidth="33120" windowHeight="20057" xr2:uid="{00000000-000D-0000-FFFF-FFFF00000000}"/>
  </bookViews>
  <sheets>
    <sheet name="Instructions and Glossary" sheetId="31" r:id="rId1"/>
    <sheet name="Reference" sheetId="32" r:id="rId2"/>
    <sheet name="FIrst Team Roster" sheetId="33" r:id="rId3"/>
    <sheet name="2nd Team Roster" sheetId="40" r:id="rId4"/>
    <sheet name="Transfer Worksheet" sheetId="39" r:id="rId5"/>
    <sheet name="Best In World" sheetId="3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8" i="39" l="1"/>
  <c r="L113" i="39"/>
  <c r="L130" i="39"/>
  <c r="L83" i="39"/>
  <c r="L68" i="39"/>
  <c r="L53" i="39"/>
  <c r="L37" i="39"/>
  <c r="L21" i="39"/>
  <c r="L4" i="39"/>
  <c r="D90" i="32"/>
  <c r="D92" i="32"/>
  <c r="P91" i="32"/>
  <c r="AC101" i="33"/>
  <c r="AA101" i="33"/>
  <c r="AE101" i="33" s="1"/>
  <c r="Z101" i="33"/>
  <c r="AC93" i="33"/>
  <c r="AA93" i="33"/>
  <c r="AE93" i="33" s="1"/>
  <c r="Z93" i="33"/>
  <c r="AC94" i="33"/>
  <c r="AA94" i="33"/>
  <c r="AE94" i="33" s="1"/>
  <c r="Z94" i="33"/>
  <c r="AC92" i="33"/>
  <c r="AA92" i="33"/>
  <c r="AE92" i="33" s="1"/>
  <c r="Z92" i="33"/>
  <c r="AC100" i="33"/>
  <c r="AA100" i="33"/>
  <c r="AE100" i="33" s="1"/>
  <c r="Z100" i="33"/>
  <c r="AC99" i="33"/>
  <c r="AA99" i="33"/>
  <c r="AE99" i="33" s="1"/>
  <c r="Z99" i="33"/>
  <c r="AC98" i="33"/>
  <c r="AA98" i="33"/>
  <c r="AB98" i="33" s="1"/>
  <c r="Z98" i="33"/>
  <c r="AA88" i="33"/>
  <c r="AE88" i="33" s="1"/>
  <c r="Z88" i="33"/>
  <c r="AA81" i="33"/>
  <c r="Z81" i="33"/>
  <c r="AA80" i="33"/>
  <c r="AE80" i="33" s="1"/>
  <c r="Z80" i="33"/>
  <c r="AA89" i="33"/>
  <c r="AE89" i="33" s="1"/>
  <c r="Z89" i="33"/>
  <c r="AA87" i="33"/>
  <c r="Z87" i="33"/>
  <c r="AA78" i="33"/>
  <c r="AE78" i="33" s="1"/>
  <c r="Z78" i="33"/>
  <c r="AA86" i="33"/>
  <c r="AB86" i="33" s="1"/>
  <c r="Z86" i="33"/>
  <c r="AC95" i="33"/>
  <c r="AA95" i="33"/>
  <c r="AE95" i="33" s="1"/>
  <c r="Z95" i="33"/>
  <c r="AA85" i="33"/>
  <c r="AE85" i="33" s="1"/>
  <c r="Z85" i="33"/>
  <c r="AA79" i="33"/>
  <c r="AE79" i="33" s="1"/>
  <c r="Z79" i="33"/>
  <c r="AA84" i="33"/>
  <c r="Z84" i="33"/>
  <c r="AD57" i="33"/>
  <c r="AH57" i="33" s="1"/>
  <c r="AC57" i="33"/>
  <c r="AD56" i="33"/>
  <c r="AH56" i="33" s="1"/>
  <c r="AC56" i="33"/>
  <c r="AD55" i="33"/>
  <c r="AH55" i="33" s="1"/>
  <c r="AC55" i="33"/>
  <c r="AD54" i="33"/>
  <c r="AE54" i="33" s="1"/>
  <c r="AC54" i="33"/>
  <c r="AD53" i="33"/>
  <c r="AE53" i="33" s="1"/>
  <c r="AC53" i="33"/>
  <c r="AD50" i="33"/>
  <c r="AH50" i="33" s="1"/>
  <c r="AC50" i="33"/>
  <c r="AD49" i="33"/>
  <c r="AC49" i="33"/>
  <c r="AD48" i="33"/>
  <c r="AH48" i="33" s="1"/>
  <c r="AC48" i="33"/>
  <c r="AD47" i="33"/>
  <c r="AE47" i="33" s="1"/>
  <c r="AC47" i="33"/>
  <c r="Y35" i="33"/>
  <c r="AC35" i="33" s="1"/>
  <c r="Y34" i="33"/>
  <c r="AC34" i="33" s="1"/>
  <c r="Y33" i="33"/>
  <c r="AC33" i="33" s="1"/>
  <c r="Y24" i="33"/>
  <c r="Z24" i="33" s="1"/>
  <c r="X24" i="33"/>
  <c r="Y29" i="33"/>
  <c r="AC29" i="33" s="1"/>
  <c r="Y28" i="33"/>
  <c r="AC28" i="33" s="1"/>
  <c r="Y23" i="33"/>
  <c r="Z23" i="33" s="1"/>
  <c r="X23" i="33"/>
  <c r="Y22" i="33"/>
  <c r="AC22" i="33" s="1"/>
  <c r="X22" i="33"/>
  <c r="Y21" i="33"/>
  <c r="Z21" i="33" s="1"/>
  <c r="X21" i="33"/>
  <c r="Y20" i="33"/>
  <c r="Z20" i="33" s="1"/>
  <c r="X20" i="33"/>
  <c r="Y19" i="33"/>
  <c r="AC19" i="33" s="1"/>
  <c r="X19" i="33"/>
  <c r="Y16" i="33"/>
  <c r="AC16" i="33" s="1"/>
  <c r="X16" i="33"/>
  <c r="Y14" i="33"/>
  <c r="AC14" i="33" s="1"/>
  <c r="X14" i="33"/>
  <c r="Y13" i="33"/>
  <c r="AC13" i="33" s="1"/>
  <c r="X13" i="33"/>
  <c r="AG8" i="33"/>
  <c r="AE8" i="33"/>
  <c r="AI8" i="33" s="1"/>
  <c r="AD8" i="33"/>
  <c r="AA96" i="40"/>
  <c r="AE96" i="40" s="1"/>
  <c r="Z96" i="40"/>
  <c r="AA95" i="40"/>
  <c r="AE95" i="40" s="1"/>
  <c r="Z95" i="40"/>
  <c r="AA92" i="40"/>
  <c r="AB92" i="40" s="1"/>
  <c r="Z92" i="40"/>
  <c r="AE91" i="40"/>
  <c r="AA91" i="40"/>
  <c r="AB91" i="40" s="1"/>
  <c r="Z91" i="40"/>
  <c r="AA85" i="40"/>
  <c r="AE85" i="40" s="1"/>
  <c r="Z85" i="40"/>
  <c r="AC84" i="40"/>
  <c r="AA84" i="40"/>
  <c r="AE84" i="40" s="1"/>
  <c r="Z84" i="40"/>
  <c r="AE81" i="40"/>
  <c r="AB81" i="40"/>
  <c r="AA81" i="40"/>
  <c r="Z81" i="40"/>
  <c r="AA80" i="40"/>
  <c r="Z80" i="40"/>
  <c r="AD74" i="40"/>
  <c r="AC74" i="40"/>
  <c r="AD73" i="40"/>
  <c r="AC73" i="40"/>
  <c r="AD70" i="40"/>
  <c r="AH70" i="40" s="1"/>
  <c r="AC70" i="40"/>
  <c r="AD69" i="40"/>
  <c r="AC69" i="40"/>
  <c r="AD64" i="40"/>
  <c r="AH64" i="40" s="1"/>
  <c r="AC64" i="40"/>
  <c r="AH63" i="40"/>
  <c r="AD63" i="40"/>
  <c r="AE63" i="40" s="1"/>
  <c r="AC63" i="40"/>
  <c r="AD60" i="40"/>
  <c r="AH60" i="40" s="1"/>
  <c r="AC60" i="40"/>
  <c r="AD59" i="40"/>
  <c r="AH59" i="40" s="1"/>
  <c r="AC59" i="40"/>
  <c r="AH54" i="40"/>
  <c r="AE54" i="40"/>
  <c r="AD54" i="40"/>
  <c r="AC54" i="40"/>
  <c r="AD53" i="40"/>
  <c r="AH53" i="40" s="1"/>
  <c r="AC53" i="40"/>
  <c r="AD50" i="40"/>
  <c r="AH50" i="40" s="1"/>
  <c r="AC50" i="40"/>
  <c r="AD49" i="40"/>
  <c r="AH49" i="40" s="1"/>
  <c r="AC49" i="40"/>
  <c r="Y43" i="40"/>
  <c r="AC43" i="40" s="1"/>
  <c r="Y42" i="40"/>
  <c r="Y39" i="40"/>
  <c r="Z39" i="40" s="1"/>
  <c r="Y38" i="40"/>
  <c r="Y32" i="40"/>
  <c r="AC32" i="40" s="1"/>
  <c r="Y31" i="40"/>
  <c r="AC31" i="40" s="1"/>
  <c r="Y28" i="40"/>
  <c r="Z28" i="40" s="1"/>
  <c r="Y27" i="40"/>
  <c r="AC27" i="40" s="1"/>
  <c r="Y21" i="40"/>
  <c r="AC21" i="40" s="1"/>
  <c r="X21" i="40"/>
  <c r="Y20" i="40"/>
  <c r="AC20" i="40" s="1"/>
  <c r="X20" i="40"/>
  <c r="Y17" i="40"/>
  <c r="AC17" i="40" s="1"/>
  <c r="X17" i="40"/>
  <c r="AC16" i="40"/>
  <c r="Y16" i="40"/>
  <c r="Z16" i="40" s="1"/>
  <c r="X16" i="40"/>
  <c r="AE10" i="40"/>
  <c r="AI10" i="40" s="1"/>
  <c r="AD10" i="40"/>
  <c r="AE9" i="40"/>
  <c r="AF9" i="40" s="1"/>
  <c r="AD9" i="40"/>
  <c r="AI6" i="40"/>
  <c r="AF6" i="40"/>
  <c r="AE6" i="40"/>
  <c r="AD6" i="40"/>
  <c r="AE5" i="40"/>
  <c r="AD5" i="40"/>
  <c r="AA143" i="39"/>
  <c r="AE143" i="39" s="1"/>
  <c r="Z143" i="39"/>
  <c r="AA142" i="39"/>
  <c r="AE142" i="39" s="1"/>
  <c r="Z142" i="39"/>
  <c r="AA139" i="39"/>
  <c r="AE139" i="39" s="1"/>
  <c r="Z139" i="39"/>
  <c r="AA138" i="39"/>
  <c r="AB138" i="39" s="1"/>
  <c r="Z138" i="39"/>
  <c r="AA126" i="39"/>
  <c r="AE126" i="39" s="1"/>
  <c r="Z126" i="39"/>
  <c r="AC125" i="39"/>
  <c r="AA125" i="39"/>
  <c r="AE125" i="39" s="1"/>
  <c r="Z125" i="39"/>
  <c r="AA122" i="39"/>
  <c r="Z122" i="39"/>
  <c r="AA121" i="39"/>
  <c r="AE121" i="39" s="1"/>
  <c r="Z121" i="39"/>
  <c r="AD110" i="39"/>
  <c r="AH110" i="39" s="1"/>
  <c r="AC110" i="39"/>
  <c r="AD109" i="39"/>
  <c r="AE109" i="39" s="1"/>
  <c r="AC109" i="39"/>
  <c r="AD106" i="39"/>
  <c r="AH106" i="39" s="1"/>
  <c r="AC106" i="39"/>
  <c r="AD105" i="39"/>
  <c r="AH105" i="39" s="1"/>
  <c r="AC105" i="39"/>
  <c r="AD95" i="39"/>
  <c r="AH95" i="39" s="1"/>
  <c r="AC95" i="39"/>
  <c r="AD94" i="39"/>
  <c r="AE94" i="39" s="1"/>
  <c r="AC94" i="39"/>
  <c r="AD91" i="39"/>
  <c r="AE91" i="39" s="1"/>
  <c r="AC91" i="39"/>
  <c r="AD90" i="39"/>
  <c r="AH90" i="39" s="1"/>
  <c r="AC90" i="39"/>
  <c r="AD80" i="39"/>
  <c r="AH80" i="39" s="1"/>
  <c r="AC80" i="39"/>
  <c r="AD79" i="39"/>
  <c r="AH79" i="39" s="1"/>
  <c r="AC79" i="39"/>
  <c r="AD76" i="39"/>
  <c r="AH76" i="39" s="1"/>
  <c r="AC76" i="39"/>
  <c r="AD75" i="39"/>
  <c r="AE75" i="39" s="1"/>
  <c r="AC75" i="39"/>
  <c r="Y65" i="39"/>
  <c r="AC65" i="39" s="1"/>
  <c r="Y64" i="39"/>
  <c r="Z64" i="39" s="1"/>
  <c r="Y61" i="39"/>
  <c r="AC61" i="39" s="1"/>
  <c r="Y60" i="39"/>
  <c r="Z60" i="39" s="1"/>
  <c r="Y50" i="39"/>
  <c r="AC50" i="39" s="1"/>
  <c r="Y49" i="39"/>
  <c r="Z49" i="39" s="1"/>
  <c r="Y46" i="39"/>
  <c r="AC46" i="39" s="1"/>
  <c r="Y45" i="39"/>
  <c r="Z45" i="39" s="1"/>
  <c r="Y33" i="39"/>
  <c r="AC33" i="39" s="1"/>
  <c r="X33" i="39"/>
  <c r="Y32" i="39"/>
  <c r="AC32" i="39" s="1"/>
  <c r="X32" i="39"/>
  <c r="Y29" i="39"/>
  <c r="AC29" i="39" s="1"/>
  <c r="X29" i="39"/>
  <c r="Y28" i="39"/>
  <c r="Z28" i="39" s="1"/>
  <c r="X28" i="39"/>
  <c r="AE16" i="39"/>
  <c r="AF16" i="39" s="1"/>
  <c r="AD16" i="39"/>
  <c r="AE15" i="39"/>
  <c r="AI15" i="39" s="1"/>
  <c r="AD15" i="39"/>
  <c r="AE12" i="39"/>
  <c r="AI12" i="39" s="1"/>
  <c r="AD12" i="39"/>
  <c r="AE11" i="39"/>
  <c r="AI11" i="39" s="1"/>
  <c r="AD11" i="39"/>
  <c r="AF21" i="38"/>
  <c r="AA13" i="38"/>
  <c r="AA9" i="38"/>
  <c r="AA37" i="38"/>
  <c r="AC37" i="38" s="1"/>
  <c r="Z37" i="38"/>
  <c r="AA33" i="38"/>
  <c r="AC33" i="38" s="1"/>
  <c r="Z33" i="38"/>
  <c r="AD29" i="38"/>
  <c r="AF29" i="38" s="1"/>
  <c r="AC29" i="38"/>
  <c r="AD25" i="38"/>
  <c r="AF25" i="38" s="1"/>
  <c r="AC25" i="38"/>
  <c r="AD21" i="38"/>
  <c r="AC21" i="38"/>
  <c r="Y17" i="38"/>
  <c r="AA17" i="38" s="1"/>
  <c r="Y13" i="38"/>
  <c r="Y9" i="38"/>
  <c r="X9" i="38"/>
  <c r="AE5" i="38"/>
  <c r="AG5" i="38" s="1"/>
  <c r="AD5" i="38"/>
  <c r="P119" i="32"/>
  <c r="Y43" i="33"/>
  <c r="AC43" i="33" s="1"/>
  <c r="Y39" i="33"/>
  <c r="AD72" i="33"/>
  <c r="AC72" i="33"/>
  <c r="AD69" i="33"/>
  <c r="AC69" i="33"/>
  <c r="AD65" i="33"/>
  <c r="AH65" i="33" s="1"/>
  <c r="AC65" i="33"/>
  <c r="AD62" i="33"/>
  <c r="AD61" i="33"/>
  <c r="AC62" i="33"/>
  <c r="AC61" i="33"/>
  <c r="Y32" i="33"/>
  <c r="Y40" i="33"/>
  <c r="Y15" i="33"/>
  <c r="AC15" i="33" s="1"/>
  <c r="X15" i="33"/>
  <c r="AE5" i="33"/>
  <c r="AD5" i="33"/>
  <c r="O120" i="32"/>
  <c r="N120" i="32"/>
  <c r="M120" i="32"/>
  <c r="L120" i="32"/>
  <c r="K120" i="32"/>
  <c r="J120" i="32"/>
  <c r="I120" i="32"/>
  <c r="H120" i="32"/>
  <c r="G120" i="32"/>
  <c r="F120" i="32"/>
  <c r="E120" i="32"/>
  <c r="D120" i="32"/>
  <c r="C120" i="32"/>
  <c r="B120" i="32"/>
  <c r="O118" i="32"/>
  <c r="N118" i="32"/>
  <c r="M118" i="32"/>
  <c r="L118" i="32"/>
  <c r="K118" i="32"/>
  <c r="J118" i="32"/>
  <c r="I118" i="32"/>
  <c r="H118" i="32"/>
  <c r="G118" i="32"/>
  <c r="F118" i="32"/>
  <c r="E118" i="32"/>
  <c r="D118" i="32"/>
  <c r="C118" i="32"/>
  <c r="B118" i="32"/>
  <c r="O117" i="32"/>
  <c r="N117" i="32"/>
  <c r="M117" i="32"/>
  <c r="L117" i="32"/>
  <c r="K117" i="32"/>
  <c r="J117" i="32"/>
  <c r="I117" i="32"/>
  <c r="H117" i="32"/>
  <c r="P117" i="32" s="1"/>
  <c r="G117" i="32"/>
  <c r="F117" i="32"/>
  <c r="E117" i="32"/>
  <c r="D117" i="32"/>
  <c r="C117" i="32"/>
  <c r="B117" i="32"/>
  <c r="O116" i="32"/>
  <c r="N116" i="32"/>
  <c r="M116" i="32"/>
  <c r="L116" i="32"/>
  <c r="K116" i="32"/>
  <c r="J116" i="32"/>
  <c r="I116" i="32"/>
  <c r="H116" i="32"/>
  <c r="G116" i="32"/>
  <c r="F116" i="32"/>
  <c r="E116" i="32"/>
  <c r="D116" i="32"/>
  <c r="C116" i="32"/>
  <c r="B116" i="32"/>
  <c r="P116" i="32" s="1"/>
  <c r="O115" i="32"/>
  <c r="N115" i="32"/>
  <c r="M115" i="32"/>
  <c r="L115" i="32"/>
  <c r="K115" i="32"/>
  <c r="J115" i="32"/>
  <c r="I115" i="32"/>
  <c r="H115" i="32"/>
  <c r="G115" i="32"/>
  <c r="F115" i="32"/>
  <c r="P115" i="32" s="1"/>
  <c r="E115" i="32"/>
  <c r="D115" i="32"/>
  <c r="C115" i="32"/>
  <c r="B115" i="32"/>
  <c r="O114" i="32"/>
  <c r="N114" i="32"/>
  <c r="M114" i="32"/>
  <c r="L114" i="32"/>
  <c r="K114" i="32"/>
  <c r="J114" i="32"/>
  <c r="I114" i="32"/>
  <c r="H114" i="32"/>
  <c r="G114" i="32"/>
  <c r="F114" i="32"/>
  <c r="E114" i="32"/>
  <c r="D114" i="32"/>
  <c r="C114" i="32"/>
  <c r="B114" i="32"/>
  <c r="P114" i="32" s="1"/>
  <c r="R106" i="32"/>
  <c r="Q106" i="32"/>
  <c r="P106" i="32"/>
  <c r="O106" i="32"/>
  <c r="N106" i="32"/>
  <c r="M106" i="32"/>
  <c r="L106" i="32"/>
  <c r="K106" i="32"/>
  <c r="J106" i="32"/>
  <c r="I106" i="32"/>
  <c r="H106" i="32"/>
  <c r="G106" i="32"/>
  <c r="F106" i="32"/>
  <c r="E106" i="32"/>
  <c r="D106" i="32"/>
  <c r="C106" i="32"/>
  <c r="B106" i="32"/>
  <c r="S105" i="32"/>
  <c r="R104" i="32"/>
  <c r="Q104" i="32"/>
  <c r="P104" i="32"/>
  <c r="B107" i="32" s="1"/>
  <c r="O104" i="32"/>
  <c r="N104" i="32"/>
  <c r="M104" i="32"/>
  <c r="L104" i="32"/>
  <c r="K104" i="32"/>
  <c r="J104" i="32"/>
  <c r="I104" i="32"/>
  <c r="H104" i="32"/>
  <c r="G104" i="32"/>
  <c r="F104" i="32"/>
  <c r="E104" i="32"/>
  <c r="D104" i="32"/>
  <c r="C104" i="32"/>
  <c r="B104" i="32"/>
  <c r="R103" i="32"/>
  <c r="Q103" i="32"/>
  <c r="P103" i="32"/>
  <c r="O103" i="32"/>
  <c r="N103" i="32"/>
  <c r="M103" i="32"/>
  <c r="L103" i="32"/>
  <c r="K103" i="32"/>
  <c r="J103" i="32"/>
  <c r="I103" i="32"/>
  <c r="H103" i="32"/>
  <c r="G103" i="32"/>
  <c r="F103" i="32"/>
  <c r="E103" i="32"/>
  <c r="D103" i="32"/>
  <c r="C103" i="32"/>
  <c r="B103" i="32"/>
  <c r="R102" i="32"/>
  <c r="Q102" i="32"/>
  <c r="P102" i="32"/>
  <c r="O102" i="32"/>
  <c r="N102" i="32"/>
  <c r="M102" i="32"/>
  <c r="L102" i="32"/>
  <c r="K102" i="32"/>
  <c r="J102" i="32"/>
  <c r="I102" i="32"/>
  <c r="H102" i="32"/>
  <c r="G102" i="32"/>
  <c r="F102" i="32"/>
  <c r="E102" i="32"/>
  <c r="D102" i="32"/>
  <c r="C102" i="32"/>
  <c r="B102" i="32"/>
  <c r="R101" i="32"/>
  <c r="Q101" i="32"/>
  <c r="P101" i="32"/>
  <c r="O101" i="32"/>
  <c r="N101" i="32"/>
  <c r="M101" i="32"/>
  <c r="L101" i="32"/>
  <c r="K101" i="32"/>
  <c r="J101" i="32"/>
  <c r="I101" i="32"/>
  <c r="H101" i="32"/>
  <c r="G101" i="32"/>
  <c r="F101" i="32"/>
  <c r="E101" i="32"/>
  <c r="D101" i="32"/>
  <c r="C101" i="32"/>
  <c r="B101" i="32"/>
  <c r="R100" i="32"/>
  <c r="Q100" i="32"/>
  <c r="P100" i="32"/>
  <c r="O100" i="32"/>
  <c r="N100" i="32"/>
  <c r="M100" i="32"/>
  <c r="L100" i="32"/>
  <c r="K100" i="32"/>
  <c r="J100" i="32"/>
  <c r="I100" i="32"/>
  <c r="H100" i="32"/>
  <c r="G100" i="32"/>
  <c r="F100" i="32"/>
  <c r="E100" i="32"/>
  <c r="D100" i="32"/>
  <c r="C100" i="32"/>
  <c r="B100" i="32"/>
  <c r="O92" i="32"/>
  <c r="N92" i="32"/>
  <c r="M92" i="32"/>
  <c r="L92" i="32"/>
  <c r="K92" i="32"/>
  <c r="J92" i="32"/>
  <c r="I92" i="32"/>
  <c r="H92" i="32"/>
  <c r="G92" i="32"/>
  <c r="F92" i="32"/>
  <c r="E92" i="32"/>
  <c r="C92" i="32"/>
  <c r="B92" i="32"/>
  <c r="O90" i="32"/>
  <c r="N90" i="32"/>
  <c r="M90" i="32"/>
  <c r="L90" i="32"/>
  <c r="K90" i="32"/>
  <c r="J90" i="32"/>
  <c r="I90" i="32"/>
  <c r="H90" i="32"/>
  <c r="G90" i="32"/>
  <c r="F90" i="32"/>
  <c r="E90" i="32"/>
  <c r="C90" i="32"/>
  <c r="B90" i="32"/>
  <c r="O89" i="32"/>
  <c r="N89" i="32"/>
  <c r="M89" i="32"/>
  <c r="L89" i="32"/>
  <c r="K89" i="32"/>
  <c r="J89" i="32"/>
  <c r="I89" i="32"/>
  <c r="H89" i="32"/>
  <c r="G89" i="32"/>
  <c r="P89" i="32" s="1"/>
  <c r="F89" i="32"/>
  <c r="E89" i="32"/>
  <c r="D89" i="32"/>
  <c r="C89" i="32"/>
  <c r="B89" i="32"/>
  <c r="O88" i="32"/>
  <c r="N88" i="32"/>
  <c r="M88" i="32"/>
  <c r="L88" i="32"/>
  <c r="K88" i="32"/>
  <c r="J88" i="32"/>
  <c r="I88" i="32"/>
  <c r="H88" i="32"/>
  <c r="G88" i="32"/>
  <c r="F88" i="32"/>
  <c r="E88" i="32"/>
  <c r="D88" i="32"/>
  <c r="C88" i="32"/>
  <c r="B88" i="32"/>
  <c r="O87" i="32"/>
  <c r="N87" i="32"/>
  <c r="M87" i="32"/>
  <c r="L87" i="32"/>
  <c r="K87" i="32"/>
  <c r="J87" i="32"/>
  <c r="I87" i="32"/>
  <c r="H87" i="32"/>
  <c r="G87" i="32"/>
  <c r="F87" i="32"/>
  <c r="E87" i="32"/>
  <c r="D87" i="32"/>
  <c r="C87" i="32"/>
  <c r="B87" i="32"/>
  <c r="O86" i="32"/>
  <c r="N86" i="32"/>
  <c r="M86" i="32"/>
  <c r="L86" i="32"/>
  <c r="K86" i="32"/>
  <c r="J86" i="32"/>
  <c r="I86" i="32"/>
  <c r="H86" i="32"/>
  <c r="G86" i="32"/>
  <c r="F86" i="32"/>
  <c r="E86" i="32"/>
  <c r="D86" i="32"/>
  <c r="C86" i="32"/>
  <c r="B86" i="32"/>
  <c r="R78" i="32"/>
  <c r="Q78" i="32"/>
  <c r="P78" i="32"/>
  <c r="O78" i="32"/>
  <c r="N78" i="32"/>
  <c r="M78" i="32"/>
  <c r="L78" i="32"/>
  <c r="K78" i="32"/>
  <c r="J78" i="32"/>
  <c r="I78" i="32"/>
  <c r="H78" i="32"/>
  <c r="G78" i="32"/>
  <c r="F78" i="32"/>
  <c r="E78" i="32"/>
  <c r="D78" i="32"/>
  <c r="C78" i="32"/>
  <c r="B78" i="32"/>
  <c r="S77" i="32"/>
  <c r="R76" i="32"/>
  <c r="Q76" i="32"/>
  <c r="P76" i="32"/>
  <c r="O76" i="32"/>
  <c r="N76" i="32"/>
  <c r="M76" i="32"/>
  <c r="L76" i="32"/>
  <c r="K76" i="32"/>
  <c r="J76" i="32"/>
  <c r="I76" i="32"/>
  <c r="H76" i="32"/>
  <c r="G76" i="32"/>
  <c r="F76" i="32"/>
  <c r="E76" i="32"/>
  <c r="D76" i="32"/>
  <c r="C76" i="32"/>
  <c r="B76" i="32"/>
  <c r="R75" i="32"/>
  <c r="Q75" i="32"/>
  <c r="P75" i="32"/>
  <c r="O75" i="32"/>
  <c r="N75" i="32"/>
  <c r="M75" i="32"/>
  <c r="L75" i="32"/>
  <c r="K75" i="32"/>
  <c r="J75" i="32"/>
  <c r="I75" i="32"/>
  <c r="H75" i="32"/>
  <c r="G75" i="32"/>
  <c r="F75" i="32"/>
  <c r="E75" i="32"/>
  <c r="D75" i="32"/>
  <c r="C75" i="32"/>
  <c r="B75" i="32"/>
  <c r="R74" i="32"/>
  <c r="Q74" i="32"/>
  <c r="P74" i="32"/>
  <c r="O74" i="32"/>
  <c r="N74" i="32"/>
  <c r="M74" i="32"/>
  <c r="L74" i="32"/>
  <c r="K74" i="32"/>
  <c r="J74" i="32"/>
  <c r="I74" i="32"/>
  <c r="H74" i="32"/>
  <c r="G74" i="32"/>
  <c r="F74" i="32"/>
  <c r="E74" i="32"/>
  <c r="D74" i="32"/>
  <c r="C74" i="32"/>
  <c r="B74" i="32"/>
  <c r="R73" i="32"/>
  <c r="Q73" i="32"/>
  <c r="P73" i="32"/>
  <c r="O73" i="32"/>
  <c r="N73" i="32"/>
  <c r="M73" i="32"/>
  <c r="L73" i="32"/>
  <c r="K73" i="32"/>
  <c r="J73" i="32"/>
  <c r="I73" i="32"/>
  <c r="H73" i="32"/>
  <c r="G73" i="32"/>
  <c r="F73" i="32"/>
  <c r="E73" i="32"/>
  <c r="D73" i="32"/>
  <c r="C73" i="32"/>
  <c r="B73" i="32"/>
  <c r="R72" i="32"/>
  <c r="Q72" i="32"/>
  <c r="P72" i="32"/>
  <c r="O72" i="32"/>
  <c r="N72" i="32"/>
  <c r="M72" i="32"/>
  <c r="L72" i="32"/>
  <c r="K72" i="32"/>
  <c r="J72" i="32"/>
  <c r="I72" i="32"/>
  <c r="H72" i="32"/>
  <c r="G72" i="32"/>
  <c r="F72" i="32"/>
  <c r="E72" i="32"/>
  <c r="D72" i="32"/>
  <c r="C72" i="32"/>
  <c r="B72" i="32"/>
  <c r="S64" i="32"/>
  <c r="R65" i="32"/>
  <c r="Q65" i="32"/>
  <c r="P65" i="32"/>
  <c r="O65" i="32"/>
  <c r="N65" i="32"/>
  <c r="M65" i="32"/>
  <c r="L65" i="32"/>
  <c r="K65" i="32"/>
  <c r="J65" i="32"/>
  <c r="I65" i="32"/>
  <c r="H65" i="32"/>
  <c r="G65" i="32"/>
  <c r="F65" i="32"/>
  <c r="E65" i="32"/>
  <c r="D65" i="32"/>
  <c r="C65" i="32"/>
  <c r="B65" i="32"/>
  <c r="R63" i="32"/>
  <c r="Q63" i="32"/>
  <c r="P63" i="32"/>
  <c r="O63" i="32"/>
  <c r="N63" i="32"/>
  <c r="M63" i="32"/>
  <c r="L63" i="32"/>
  <c r="K63" i="32"/>
  <c r="J63" i="32"/>
  <c r="I63" i="32"/>
  <c r="H63" i="32"/>
  <c r="G63" i="32"/>
  <c r="F63" i="32"/>
  <c r="E63" i="32"/>
  <c r="S63" i="32" s="1"/>
  <c r="D63" i="32"/>
  <c r="C63" i="32"/>
  <c r="B63" i="32"/>
  <c r="R62" i="32"/>
  <c r="Q62" i="32"/>
  <c r="P62" i="32"/>
  <c r="O62" i="32"/>
  <c r="N62" i="32"/>
  <c r="M62" i="32"/>
  <c r="L62" i="32"/>
  <c r="K62" i="32"/>
  <c r="J62" i="32"/>
  <c r="I62" i="32"/>
  <c r="H62" i="32"/>
  <c r="G62" i="32"/>
  <c r="F62" i="32"/>
  <c r="E62" i="32"/>
  <c r="D62" i="32"/>
  <c r="C62" i="32"/>
  <c r="B62" i="32"/>
  <c r="S62" i="32" s="1"/>
  <c r="R61" i="32"/>
  <c r="Q61" i="32"/>
  <c r="P61" i="32"/>
  <c r="O61" i="32"/>
  <c r="N61" i="32"/>
  <c r="M61" i="32"/>
  <c r="L61" i="32"/>
  <c r="K61" i="32"/>
  <c r="J61" i="32"/>
  <c r="I61" i="32"/>
  <c r="H61" i="32"/>
  <c r="G61" i="32"/>
  <c r="F61" i="32"/>
  <c r="E61" i="32"/>
  <c r="D61" i="32"/>
  <c r="C61" i="32"/>
  <c r="B61" i="32"/>
  <c r="S61" i="32" s="1"/>
  <c r="R60" i="32"/>
  <c r="Q60" i="32"/>
  <c r="P60" i="32"/>
  <c r="O60" i="32"/>
  <c r="N60" i="32"/>
  <c r="M60" i="32"/>
  <c r="L60" i="32"/>
  <c r="K60" i="32"/>
  <c r="J60" i="32"/>
  <c r="I60" i="32"/>
  <c r="H60" i="32"/>
  <c r="G60" i="32"/>
  <c r="F60" i="32"/>
  <c r="E60" i="32"/>
  <c r="D60" i="32"/>
  <c r="C60" i="32"/>
  <c r="B60" i="32"/>
  <c r="R59" i="32"/>
  <c r="Q59" i="32"/>
  <c r="P59" i="32"/>
  <c r="O59" i="32"/>
  <c r="N59" i="32"/>
  <c r="M59" i="32"/>
  <c r="L59" i="32"/>
  <c r="K59" i="32"/>
  <c r="J59" i="32"/>
  <c r="I59" i="32"/>
  <c r="H59" i="32"/>
  <c r="G59" i="32"/>
  <c r="F59" i="32"/>
  <c r="E59" i="32"/>
  <c r="D59" i="32"/>
  <c r="C59" i="32"/>
  <c r="B59" i="32"/>
  <c r="O51" i="32"/>
  <c r="O36" i="32"/>
  <c r="M37" i="32"/>
  <c r="M35" i="32"/>
  <c r="M34" i="32"/>
  <c r="M33" i="32"/>
  <c r="O33" i="32" s="1"/>
  <c r="M32" i="32"/>
  <c r="M31" i="32"/>
  <c r="L37" i="32"/>
  <c r="L35" i="32"/>
  <c r="L34" i="32"/>
  <c r="L33" i="32"/>
  <c r="L32" i="32"/>
  <c r="L31" i="32"/>
  <c r="N52" i="32"/>
  <c r="M52" i="32"/>
  <c r="L52" i="32"/>
  <c r="K52" i="32"/>
  <c r="J52" i="32"/>
  <c r="I52" i="32"/>
  <c r="H52" i="32"/>
  <c r="G52" i="32"/>
  <c r="F52" i="32"/>
  <c r="E52" i="32"/>
  <c r="D52" i="32"/>
  <c r="C52" i="32"/>
  <c r="B52" i="32"/>
  <c r="N50" i="32"/>
  <c r="M50" i="32"/>
  <c r="L50" i="32"/>
  <c r="K50" i="32"/>
  <c r="J50" i="32"/>
  <c r="I50" i="32"/>
  <c r="H50" i="32"/>
  <c r="G50" i="32"/>
  <c r="F50" i="32"/>
  <c r="E50" i="32"/>
  <c r="D50" i="32"/>
  <c r="O50" i="32" s="1"/>
  <c r="C50" i="32"/>
  <c r="B50" i="32"/>
  <c r="N49" i="32"/>
  <c r="M49" i="32"/>
  <c r="L49" i="32"/>
  <c r="K49" i="32"/>
  <c r="J49" i="32"/>
  <c r="I49" i="32"/>
  <c r="H49" i="32"/>
  <c r="G49" i="32"/>
  <c r="F49" i="32"/>
  <c r="E49" i="32"/>
  <c r="D49" i="32"/>
  <c r="C49" i="32"/>
  <c r="B49" i="32"/>
  <c r="N48" i="32"/>
  <c r="M48" i="32"/>
  <c r="L48" i="32"/>
  <c r="K48" i="32"/>
  <c r="J48" i="32"/>
  <c r="I48" i="32"/>
  <c r="H48" i="32"/>
  <c r="G48" i="32"/>
  <c r="F48" i="32"/>
  <c r="E48" i="32"/>
  <c r="D48" i="32"/>
  <c r="C48" i="32"/>
  <c r="B48" i="32"/>
  <c r="O48" i="32" s="1"/>
  <c r="N47" i="32"/>
  <c r="M47" i="32"/>
  <c r="L47" i="32"/>
  <c r="K47" i="32"/>
  <c r="J47" i="32"/>
  <c r="I47" i="32"/>
  <c r="H47" i="32"/>
  <c r="G47" i="32"/>
  <c r="F47" i="32"/>
  <c r="E47" i="32"/>
  <c r="D47" i="32"/>
  <c r="C47" i="32"/>
  <c r="B47" i="32"/>
  <c r="N46" i="32"/>
  <c r="M46" i="32"/>
  <c r="L46" i="32"/>
  <c r="K46" i="32"/>
  <c r="J46" i="32"/>
  <c r="I46" i="32"/>
  <c r="H46" i="32"/>
  <c r="G46" i="32"/>
  <c r="F46" i="32"/>
  <c r="E46" i="32"/>
  <c r="D46" i="32"/>
  <c r="C46" i="32"/>
  <c r="B46" i="32"/>
  <c r="N37" i="32"/>
  <c r="N35" i="32"/>
  <c r="N34" i="32"/>
  <c r="N33" i="32"/>
  <c r="N32" i="32"/>
  <c r="N31" i="32"/>
  <c r="G37" i="32"/>
  <c r="G35" i="32"/>
  <c r="G34" i="32"/>
  <c r="G33" i="32"/>
  <c r="G32" i="32"/>
  <c r="G31" i="32"/>
  <c r="K37" i="32"/>
  <c r="J37" i="32"/>
  <c r="I37" i="32"/>
  <c r="H37" i="32"/>
  <c r="F37" i="32"/>
  <c r="E37" i="32"/>
  <c r="D37" i="32"/>
  <c r="C37" i="32"/>
  <c r="B37" i="32"/>
  <c r="K35" i="32"/>
  <c r="J35" i="32"/>
  <c r="I35" i="32"/>
  <c r="H35" i="32"/>
  <c r="F35" i="32"/>
  <c r="E35" i="32"/>
  <c r="D35" i="32"/>
  <c r="C35" i="32"/>
  <c r="B35" i="32"/>
  <c r="K34" i="32"/>
  <c r="J34" i="32"/>
  <c r="I34" i="32"/>
  <c r="H34" i="32"/>
  <c r="F34" i="32"/>
  <c r="E34" i="32"/>
  <c r="D34" i="32"/>
  <c r="C34" i="32"/>
  <c r="B34" i="32"/>
  <c r="K33" i="32"/>
  <c r="J33" i="32"/>
  <c r="I33" i="32"/>
  <c r="H33" i="32"/>
  <c r="F33" i="32"/>
  <c r="E33" i="32"/>
  <c r="D33" i="32"/>
  <c r="C33" i="32"/>
  <c r="B33" i="32"/>
  <c r="K32" i="32"/>
  <c r="J32" i="32"/>
  <c r="I32" i="32"/>
  <c r="H32" i="32"/>
  <c r="F32" i="32"/>
  <c r="E32" i="32"/>
  <c r="D32" i="32"/>
  <c r="C32" i="32"/>
  <c r="B32" i="32"/>
  <c r="K31" i="32"/>
  <c r="J31" i="32"/>
  <c r="I31" i="32"/>
  <c r="H31" i="32"/>
  <c r="F31" i="32"/>
  <c r="E31" i="32"/>
  <c r="D31" i="32"/>
  <c r="C31" i="32"/>
  <c r="B31" i="32"/>
  <c r="M24" i="32"/>
  <c r="L24" i="32"/>
  <c r="K24" i="32"/>
  <c r="M22" i="32"/>
  <c r="L22" i="32"/>
  <c r="K22" i="32"/>
  <c r="M21" i="32"/>
  <c r="L21" i="32"/>
  <c r="K21" i="32"/>
  <c r="M20" i="32"/>
  <c r="L20" i="32"/>
  <c r="K20" i="32"/>
  <c r="M19" i="32"/>
  <c r="L19" i="32"/>
  <c r="K19" i="32"/>
  <c r="M18" i="32"/>
  <c r="L18" i="32"/>
  <c r="K18" i="32"/>
  <c r="J24" i="32"/>
  <c r="J22" i="32"/>
  <c r="J21" i="32"/>
  <c r="J20" i="32"/>
  <c r="J19" i="32"/>
  <c r="J18" i="32"/>
  <c r="I24" i="32"/>
  <c r="I22" i="32"/>
  <c r="I21" i="32"/>
  <c r="I20" i="32"/>
  <c r="I19" i="32"/>
  <c r="I18" i="32"/>
  <c r="H24" i="32"/>
  <c r="H22" i="32"/>
  <c r="H21" i="32"/>
  <c r="H20" i="32"/>
  <c r="H19" i="32"/>
  <c r="H18" i="32"/>
  <c r="G24" i="32"/>
  <c r="G22" i="32"/>
  <c r="G21" i="32"/>
  <c r="G20" i="32"/>
  <c r="G19" i="32"/>
  <c r="G18" i="32"/>
  <c r="N23" i="32"/>
  <c r="F24" i="32"/>
  <c r="E24" i="32"/>
  <c r="D24" i="32"/>
  <c r="C24" i="32"/>
  <c r="B24" i="32"/>
  <c r="F22" i="32"/>
  <c r="E22" i="32"/>
  <c r="D22" i="32"/>
  <c r="C22" i="32"/>
  <c r="B22" i="32"/>
  <c r="F21" i="32"/>
  <c r="E21" i="32"/>
  <c r="D21" i="32"/>
  <c r="C21" i="32"/>
  <c r="B21" i="32"/>
  <c r="F20" i="32"/>
  <c r="E20" i="32"/>
  <c r="D20" i="32"/>
  <c r="C20" i="32"/>
  <c r="B20" i="32"/>
  <c r="F19" i="32"/>
  <c r="E19" i="32"/>
  <c r="D19" i="32"/>
  <c r="C19" i="32"/>
  <c r="B19" i="32"/>
  <c r="F18" i="32"/>
  <c r="E18" i="32"/>
  <c r="D18" i="32"/>
  <c r="C18" i="32"/>
  <c r="B18" i="32"/>
  <c r="T10" i="32"/>
  <c r="S9" i="32"/>
  <c r="R9" i="32"/>
  <c r="Q9" i="32"/>
  <c r="P9" i="32"/>
  <c r="O9" i="32"/>
  <c r="N9" i="32"/>
  <c r="M9" i="32"/>
  <c r="L9" i="32"/>
  <c r="K9" i="32"/>
  <c r="J9" i="32"/>
  <c r="I9" i="32"/>
  <c r="H9" i="32"/>
  <c r="G9" i="32"/>
  <c r="F9" i="32"/>
  <c r="E9" i="32"/>
  <c r="D9" i="32"/>
  <c r="C9" i="32"/>
  <c r="B9" i="32"/>
  <c r="S8" i="32"/>
  <c r="R8" i="32"/>
  <c r="Q8" i="32"/>
  <c r="P8" i="32"/>
  <c r="O8" i="32"/>
  <c r="N8" i="32"/>
  <c r="M8" i="32"/>
  <c r="L8" i="32"/>
  <c r="K8" i="32"/>
  <c r="J8" i="32"/>
  <c r="I8" i="32"/>
  <c r="H8" i="32"/>
  <c r="G8" i="32"/>
  <c r="F8" i="32"/>
  <c r="E8" i="32"/>
  <c r="D8" i="32"/>
  <c r="C8" i="32"/>
  <c r="B8" i="32"/>
  <c r="S7" i="32"/>
  <c r="R7" i="32"/>
  <c r="Q7" i="32"/>
  <c r="P7" i="32"/>
  <c r="O7" i="32"/>
  <c r="N7" i="32"/>
  <c r="M7" i="32"/>
  <c r="L7" i="32"/>
  <c r="K7" i="32"/>
  <c r="J7" i="32"/>
  <c r="I7" i="32"/>
  <c r="H7" i="32"/>
  <c r="G7" i="32"/>
  <c r="F7" i="32"/>
  <c r="E7" i="32"/>
  <c r="D7" i="32"/>
  <c r="C7" i="32"/>
  <c r="B7" i="32"/>
  <c r="S6" i="32"/>
  <c r="R6" i="32"/>
  <c r="Q6" i="32"/>
  <c r="P6" i="32"/>
  <c r="O6" i="32"/>
  <c r="N6" i="32"/>
  <c r="M6" i="32"/>
  <c r="L6" i="32"/>
  <c r="K6" i="32"/>
  <c r="J6" i="32"/>
  <c r="I6" i="32"/>
  <c r="H6" i="32"/>
  <c r="G6" i="32"/>
  <c r="F6" i="32"/>
  <c r="E6" i="32"/>
  <c r="D6" i="32"/>
  <c r="C6" i="32"/>
  <c r="B6" i="32"/>
  <c r="T6" i="32" s="1"/>
  <c r="S5" i="32"/>
  <c r="R5" i="32"/>
  <c r="Q5" i="32"/>
  <c r="P5" i="32"/>
  <c r="O5" i="32"/>
  <c r="N5" i="32"/>
  <c r="M5" i="32"/>
  <c r="L5" i="32"/>
  <c r="K5" i="32"/>
  <c r="J5" i="32"/>
  <c r="I5" i="32"/>
  <c r="H5" i="32"/>
  <c r="G5" i="32"/>
  <c r="F5" i="32"/>
  <c r="E5" i="32"/>
  <c r="D5" i="32"/>
  <c r="C5" i="32"/>
  <c r="B5" i="32"/>
  <c r="S11" i="32"/>
  <c r="R11" i="32"/>
  <c r="Q11" i="32"/>
  <c r="P11" i="32"/>
  <c r="O11" i="32"/>
  <c r="N11" i="32"/>
  <c r="M11" i="32"/>
  <c r="L11" i="32"/>
  <c r="K11" i="32"/>
  <c r="J11" i="32"/>
  <c r="I11" i="32"/>
  <c r="H11" i="32"/>
  <c r="G11" i="32"/>
  <c r="F11" i="32"/>
  <c r="E11" i="32"/>
  <c r="D11" i="32"/>
  <c r="C11" i="32"/>
  <c r="B11" i="32"/>
  <c r="AH94" i="39" l="1"/>
  <c r="AI16" i="39"/>
  <c r="AC64" i="39"/>
  <c r="AH91" i="39"/>
  <c r="AC28" i="39"/>
  <c r="AE138" i="39"/>
  <c r="AC49" i="39"/>
  <c r="P90" i="32"/>
  <c r="AB101" i="33"/>
  <c r="AD101" i="33"/>
  <c r="AB93" i="33"/>
  <c r="AD93" i="33"/>
  <c r="AB92" i="33"/>
  <c r="AD92" i="33"/>
  <c r="AD94" i="33"/>
  <c r="AB94" i="33"/>
  <c r="AB100" i="33"/>
  <c r="AD100" i="33"/>
  <c r="AD98" i="33"/>
  <c r="AE98" i="33"/>
  <c r="AD99" i="33"/>
  <c r="AB99" i="33"/>
  <c r="AB88" i="33"/>
  <c r="AB78" i="33"/>
  <c r="AB89" i="33"/>
  <c r="AB80" i="33"/>
  <c r="AE86" i="33"/>
  <c r="AE81" i="33"/>
  <c r="AB81" i="33"/>
  <c r="AE87" i="33"/>
  <c r="AB87" i="33"/>
  <c r="AB95" i="33"/>
  <c r="AD95" i="33"/>
  <c r="AB85" i="33"/>
  <c r="AB79" i="33"/>
  <c r="AE84" i="33"/>
  <c r="AB84" i="33"/>
  <c r="P92" i="32"/>
  <c r="AH54" i="33"/>
  <c r="AE55" i="33"/>
  <c r="AE56" i="33"/>
  <c r="AH53" i="33"/>
  <c r="AE57" i="33"/>
  <c r="AH49" i="33"/>
  <c r="AE50" i="33"/>
  <c r="AE49" i="33"/>
  <c r="AH47" i="33"/>
  <c r="AE48" i="33"/>
  <c r="AC24" i="33"/>
  <c r="Z33" i="33"/>
  <c r="Z35" i="33"/>
  <c r="Z34" i="33"/>
  <c r="Z28" i="33"/>
  <c r="Z29" i="33"/>
  <c r="AC20" i="33"/>
  <c r="AC23" i="33"/>
  <c r="AC21" i="33"/>
  <c r="Z22" i="33"/>
  <c r="Z19" i="33"/>
  <c r="Z16" i="33"/>
  <c r="Z13" i="33"/>
  <c r="Z14" i="33"/>
  <c r="AF8" i="33"/>
  <c r="AH8" i="33"/>
  <c r="AE49" i="40"/>
  <c r="Z17" i="40"/>
  <c r="AC38" i="40"/>
  <c r="AE64" i="40"/>
  <c r="AH73" i="40"/>
  <c r="AE59" i="40"/>
  <c r="AE92" i="40"/>
  <c r="AE50" i="40"/>
  <c r="AE74" i="40"/>
  <c r="AI9" i="40"/>
  <c r="AC28" i="40"/>
  <c r="AC39" i="40"/>
  <c r="AB95" i="40"/>
  <c r="AH74" i="40"/>
  <c r="AF10" i="40"/>
  <c r="AE60" i="40"/>
  <c r="AH69" i="40"/>
  <c r="AF5" i="40"/>
  <c r="AE53" i="40"/>
  <c r="Z21" i="40"/>
  <c r="Z32" i="40"/>
  <c r="Z43" i="40"/>
  <c r="AE70" i="40"/>
  <c r="AB96" i="40"/>
  <c r="AI5" i="40"/>
  <c r="AE80" i="40"/>
  <c r="Z27" i="40"/>
  <c r="AE73" i="40"/>
  <c r="AB84" i="40"/>
  <c r="AC42" i="40"/>
  <c r="Z38" i="40"/>
  <c r="AD84" i="40"/>
  <c r="Z20" i="40"/>
  <c r="AE69" i="40"/>
  <c r="Z31" i="40"/>
  <c r="Z42" i="40"/>
  <c r="AB80" i="40"/>
  <c r="AF12" i="39"/>
  <c r="AE80" i="39"/>
  <c r="AB122" i="39"/>
  <c r="AE122" i="39"/>
  <c r="Z29" i="39"/>
  <c r="AC45" i="39"/>
  <c r="AC60" i="39"/>
  <c r="AE95" i="39"/>
  <c r="AB139" i="39"/>
  <c r="AH75" i="39"/>
  <c r="AH109" i="39"/>
  <c r="AF15" i="39"/>
  <c r="Z46" i="39"/>
  <c r="Z61" i="39"/>
  <c r="AE90" i="39"/>
  <c r="AB125" i="39"/>
  <c r="AE76" i="39"/>
  <c r="AE110" i="39"/>
  <c r="AD125" i="39"/>
  <c r="Z32" i="39"/>
  <c r="AE105" i="39"/>
  <c r="AB142" i="39"/>
  <c r="AF11" i="39"/>
  <c r="AE79" i="39"/>
  <c r="AB121" i="39"/>
  <c r="Z33" i="39"/>
  <c r="Z50" i="39"/>
  <c r="Z65" i="39"/>
  <c r="AE106" i="39"/>
  <c r="AB143" i="39"/>
  <c r="AF5" i="38"/>
  <c r="AB37" i="38"/>
  <c r="P48" i="32"/>
  <c r="T63" i="32"/>
  <c r="T61" i="32"/>
  <c r="P118" i="32"/>
  <c r="T5" i="32"/>
  <c r="U5" i="32" s="1"/>
  <c r="P88" i="32"/>
  <c r="P50" i="32"/>
  <c r="S60" i="32"/>
  <c r="P87" i="32"/>
  <c r="T62" i="32"/>
  <c r="O49" i="32"/>
  <c r="P49" i="32" s="1"/>
  <c r="S65" i="32"/>
  <c r="N18" i="32"/>
  <c r="O18" i="32" s="1"/>
  <c r="N22" i="32"/>
  <c r="O22" i="32" s="1"/>
  <c r="S102" i="32"/>
  <c r="T102" i="32" s="1"/>
  <c r="P120" i="32"/>
  <c r="P86" i="32"/>
  <c r="N20" i="32"/>
  <c r="S106" i="32"/>
  <c r="T106" i="32" s="1"/>
  <c r="Z9" i="38"/>
  <c r="AE61" i="33"/>
  <c r="O46" i="32"/>
  <c r="P46" i="32" s="1"/>
  <c r="S104" i="32"/>
  <c r="T104" i="32" s="1"/>
  <c r="N21" i="32"/>
  <c r="O21" i="32" s="1"/>
  <c r="O47" i="32"/>
  <c r="T9" i="32"/>
  <c r="U9" i="32" s="1"/>
  <c r="T8" i="32"/>
  <c r="Z40" i="33"/>
  <c r="AF5" i="33"/>
  <c r="T7" i="32"/>
  <c r="N19" i="32"/>
  <c r="N24" i="32"/>
  <c r="B25" i="32" s="1"/>
  <c r="AE69" i="33"/>
  <c r="AE25" i="38"/>
  <c r="AE29" i="38"/>
  <c r="Z17" i="38"/>
  <c r="AH69" i="33"/>
  <c r="AH72" i="33"/>
  <c r="AE65" i="33"/>
  <c r="AH61" i="33"/>
  <c r="AH62" i="33"/>
  <c r="Z43" i="33"/>
  <c r="AC39" i="33"/>
  <c r="AC40" i="33"/>
  <c r="Z32" i="33"/>
  <c r="AC32" i="33"/>
  <c r="Z15" i="33"/>
  <c r="AI5" i="33"/>
  <c r="S103" i="32"/>
  <c r="T103" i="32" s="1"/>
  <c r="S100" i="32"/>
  <c r="T100" i="32" s="1"/>
  <c r="S101" i="32"/>
  <c r="S78" i="32"/>
  <c r="S76" i="32"/>
  <c r="B79" i="32" s="1"/>
  <c r="S75" i="32"/>
  <c r="T75" i="32" s="1"/>
  <c r="S74" i="32"/>
  <c r="T74" i="32" s="1"/>
  <c r="S73" i="32"/>
  <c r="S72" i="32"/>
  <c r="T72" i="32" s="1"/>
  <c r="S59" i="32"/>
  <c r="T59" i="32" s="1"/>
  <c r="O52" i="32"/>
  <c r="B53" i="32" s="1"/>
  <c r="T11" i="32"/>
  <c r="O31" i="32"/>
  <c r="O35" i="32"/>
  <c r="O32" i="32"/>
  <c r="O34" i="32"/>
  <c r="P34" i="32" s="1"/>
  <c r="O37" i="32"/>
  <c r="U7" i="32"/>
  <c r="U8" i="32"/>
  <c r="B12" i="32"/>
  <c r="AC80" i="33" l="1"/>
  <c r="AD80" i="33" s="1"/>
  <c r="AC87" i="33"/>
  <c r="AD87" i="33" s="1"/>
  <c r="AC89" i="33"/>
  <c r="AD89" i="33" s="1"/>
  <c r="AC86" i="33"/>
  <c r="AD86" i="33" s="1"/>
  <c r="AC84" i="33"/>
  <c r="AD84" i="33" s="1"/>
  <c r="AC78" i="33"/>
  <c r="AD78" i="33" s="1"/>
  <c r="AC88" i="33"/>
  <c r="AD88" i="33" s="1"/>
  <c r="AC81" i="33"/>
  <c r="AD81" i="33" s="1"/>
  <c r="AC79" i="33"/>
  <c r="AD79" i="33" s="1"/>
  <c r="AC85" i="33"/>
  <c r="AD85" i="33" s="1"/>
  <c r="AF59" i="40"/>
  <c r="AG59" i="40" s="1"/>
  <c r="AF94" i="39"/>
  <c r="AG94" i="39" s="1"/>
  <c r="AF63" i="40"/>
  <c r="AG63" i="40" s="1"/>
  <c r="AF90" i="39"/>
  <c r="AG90" i="39" s="1"/>
  <c r="AC96" i="40"/>
  <c r="AD96" i="40" s="1"/>
  <c r="AC143" i="39"/>
  <c r="AD143" i="39" s="1"/>
  <c r="AC142" i="39"/>
  <c r="AD142" i="39" s="1"/>
  <c r="AC139" i="39"/>
  <c r="AD139" i="39" s="1"/>
  <c r="AC91" i="40"/>
  <c r="AD91" i="40" s="1"/>
  <c r="AC138" i="39"/>
  <c r="AD138" i="39" s="1"/>
  <c r="AC95" i="40"/>
  <c r="AD95" i="40" s="1"/>
  <c r="AC92" i="40"/>
  <c r="AD92" i="40" s="1"/>
  <c r="AC80" i="40"/>
  <c r="AD80" i="40" s="1"/>
  <c r="AC122" i="39"/>
  <c r="AD122" i="39" s="1"/>
  <c r="AC121" i="39"/>
  <c r="AD121" i="39" s="1"/>
  <c r="AC81" i="40"/>
  <c r="AD81" i="40" s="1"/>
  <c r="AF57" i="33"/>
  <c r="AG57" i="33" s="1"/>
  <c r="AF74" i="40"/>
  <c r="AG74" i="40" s="1"/>
  <c r="AF60" i="40"/>
  <c r="AG60" i="40" s="1"/>
  <c r="AF48" i="33"/>
  <c r="AG48" i="33" s="1"/>
  <c r="AF56" i="33"/>
  <c r="AG56" i="33" s="1"/>
  <c r="AF73" i="40"/>
  <c r="AG73" i="40" s="1"/>
  <c r="AF105" i="39"/>
  <c r="AG105" i="39" s="1"/>
  <c r="AF47" i="33"/>
  <c r="AG47" i="33" s="1"/>
  <c r="AF76" i="39"/>
  <c r="AG76" i="39" s="1"/>
  <c r="AF55" i="33"/>
  <c r="AG55" i="33" s="1"/>
  <c r="AF70" i="40"/>
  <c r="AG70" i="40" s="1"/>
  <c r="AF95" i="39"/>
  <c r="AG95" i="39" s="1"/>
  <c r="AF75" i="39"/>
  <c r="AG75" i="39" s="1"/>
  <c r="AF54" i="33"/>
  <c r="AG54" i="33" s="1"/>
  <c r="AF69" i="40"/>
  <c r="AG69" i="40" s="1"/>
  <c r="AF53" i="33"/>
  <c r="AG53" i="33" s="1"/>
  <c r="AF50" i="40"/>
  <c r="AG50" i="40" s="1"/>
  <c r="AF110" i="39"/>
  <c r="AG110" i="39" s="1"/>
  <c r="AF91" i="39"/>
  <c r="AG91" i="39" s="1"/>
  <c r="AF49" i="40"/>
  <c r="AG49" i="40" s="1"/>
  <c r="AF109" i="39"/>
  <c r="AG109" i="39" s="1"/>
  <c r="AF106" i="39"/>
  <c r="AG106" i="39" s="1"/>
  <c r="AF64" i="40"/>
  <c r="AG64" i="40" s="1"/>
  <c r="AF50" i="33"/>
  <c r="AG50" i="33" s="1"/>
  <c r="AF49" i="33"/>
  <c r="AG49" i="33" s="1"/>
  <c r="O24" i="32"/>
  <c r="AA21" i="33"/>
  <c r="AB21" i="33" s="1"/>
  <c r="AA29" i="39"/>
  <c r="AB29" i="39" s="1"/>
  <c r="AA23" i="33"/>
  <c r="AB23" i="33" s="1"/>
  <c r="AA22" i="33"/>
  <c r="AB22" i="33" s="1"/>
  <c r="AA33" i="39"/>
  <c r="AB33" i="39" s="1"/>
  <c r="AA20" i="40"/>
  <c r="AB20" i="40" s="1"/>
  <c r="AA17" i="40"/>
  <c r="AB17" i="40" s="1"/>
  <c r="AA32" i="39"/>
  <c r="AB32" i="39" s="1"/>
  <c r="AA21" i="40"/>
  <c r="AB21" i="40" s="1"/>
  <c r="AA20" i="33"/>
  <c r="AB20" i="33" s="1"/>
  <c r="AA19" i="33"/>
  <c r="AB19" i="33" s="1"/>
  <c r="AA16" i="40"/>
  <c r="AB16" i="40" s="1"/>
  <c r="AA24" i="33"/>
  <c r="AB24" i="33" s="1"/>
  <c r="AA28" i="39"/>
  <c r="AB28" i="39" s="1"/>
  <c r="AA16" i="33"/>
  <c r="AB16" i="33" s="1"/>
  <c r="AA14" i="33"/>
  <c r="AB14" i="33" s="1"/>
  <c r="AA13" i="33"/>
  <c r="AB13" i="33" s="1"/>
  <c r="AA35" i="33"/>
  <c r="AB35" i="33" s="1"/>
  <c r="AA39" i="40"/>
  <c r="AB39" i="40" s="1"/>
  <c r="AA46" i="39"/>
  <c r="AB46" i="39" s="1"/>
  <c r="AA28" i="33"/>
  <c r="AB28" i="33" s="1"/>
  <c r="AA34" i="33"/>
  <c r="AB34" i="33" s="1"/>
  <c r="AA38" i="40"/>
  <c r="AB38" i="40" s="1"/>
  <c r="AA45" i="39"/>
  <c r="AB45" i="39" s="1"/>
  <c r="AA65" i="39"/>
  <c r="AB65" i="39" s="1"/>
  <c r="AC85" i="40"/>
  <c r="AD85" i="40" s="1"/>
  <c r="AA32" i="40"/>
  <c r="AB32" i="40" s="1"/>
  <c r="AA33" i="33"/>
  <c r="AB33" i="33" s="1"/>
  <c r="AA31" i="40"/>
  <c r="AB31" i="40" s="1"/>
  <c r="AA64" i="39"/>
  <c r="AB64" i="39" s="1"/>
  <c r="AA28" i="40"/>
  <c r="AB28" i="40" s="1"/>
  <c r="AA61" i="39"/>
  <c r="AB61" i="39" s="1"/>
  <c r="AA27" i="40"/>
  <c r="AB27" i="40" s="1"/>
  <c r="AA60" i="39"/>
  <c r="AB60" i="39" s="1"/>
  <c r="AC126" i="39"/>
  <c r="AD126" i="39" s="1"/>
  <c r="AA50" i="39"/>
  <c r="AB50" i="39" s="1"/>
  <c r="AA29" i="33"/>
  <c r="AB29" i="33" s="1"/>
  <c r="AA43" i="40"/>
  <c r="AB43" i="40" s="1"/>
  <c r="AA42" i="40"/>
  <c r="AB42" i="40" s="1"/>
  <c r="AA49" i="39"/>
  <c r="AB49" i="39" s="1"/>
  <c r="AG9" i="40"/>
  <c r="AH9" i="40" s="1"/>
  <c r="AG15" i="39"/>
  <c r="AH15" i="39" s="1"/>
  <c r="AG6" i="40"/>
  <c r="AH6" i="40" s="1"/>
  <c r="AG12" i="39"/>
  <c r="AH12" i="39" s="1"/>
  <c r="AG11" i="39"/>
  <c r="AH11" i="39" s="1"/>
  <c r="AF80" i="39"/>
  <c r="AG80" i="39" s="1"/>
  <c r="AG5" i="40"/>
  <c r="AH5" i="40" s="1"/>
  <c r="AF79" i="39"/>
  <c r="AG79" i="39" s="1"/>
  <c r="AF54" i="40"/>
  <c r="AG54" i="40" s="1"/>
  <c r="AG10" i="40"/>
  <c r="AH10" i="40" s="1"/>
  <c r="AG16" i="39"/>
  <c r="AH16" i="39" s="1"/>
  <c r="AF53" i="40"/>
  <c r="AG53" i="40" s="1"/>
  <c r="AA43" i="33"/>
  <c r="AB43" i="33" s="1"/>
  <c r="AA40" i="33"/>
  <c r="AB40" i="33" s="1"/>
  <c r="AA39" i="33"/>
  <c r="AB39" i="33" s="1"/>
  <c r="P37" i="32"/>
  <c r="AA32" i="33"/>
  <c r="AB32" i="33" s="1"/>
  <c r="P35" i="32"/>
  <c r="U11" i="32"/>
  <c r="AG5" i="33"/>
  <c r="AH5" i="33" s="1"/>
  <c r="AB33" i="38"/>
  <c r="AE21" i="38"/>
  <c r="AE62" i="33"/>
  <c r="Z13" i="38"/>
  <c r="AE72" i="33"/>
  <c r="B66" i="32"/>
  <c r="AF72" i="33"/>
  <c r="AG72" i="33" s="1"/>
  <c r="AF62" i="33"/>
  <c r="AG62" i="33" s="1"/>
  <c r="T65" i="32"/>
  <c r="AF69" i="33"/>
  <c r="AG69" i="33" s="1"/>
  <c r="P31" i="32"/>
  <c r="P33" i="32"/>
  <c r="AA15" i="33"/>
  <c r="AB15" i="33" s="1"/>
  <c r="Z39" i="33"/>
  <c r="T78" i="32"/>
  <c r="AF61" i="33"/>
  <c r="AG61" i="33" s="1"/>
  <c r="AF65" i="33"/>
  <c r="AG65" i="33" s="1"/>
  <c r="O20" i="32"/>
  <c r="T76" i="32"/>
  <c r="P52" i="32"/>
  <c r="B38" i="32"/>
  <c r="Q114" i="32"/>
  <c r="Q116" i="32"/>
  <c r="Q117" i="32"/>
  <c r="Q118" i="32"/>
  <c r="B121" i="32"/>
  <c r="Q120" i="32"/>
  <c r="Q86" i="32"/>
  <c r="Q88" i="32"/>
  <c r="Q89" i="32"/>
  <c r="Q90" i="32"/>
  <c r="Q92" i="32"/>
  <c r="AB85" i="40"/>
  <c r="AB126" i="39"/>
  <c r="B93" i="32"/>
</calcChain>
</file>

<file path=xl/sharedStrings.xml><?xml version="1.0" encoding="utf-8"?>
<sst xmlns="http://schemas.openxmlformats.org/spreadsheetml/2006/main" count="2075" uniqueCount="231">
  <si>
    <t>Higher is better</t>
  </si>
  <si>
    <t>weighted player score above average score</t>
  </si>
  <si>
    <t>WPSAA</t>
  </si>
  <si>
    <t>The amount a player is above an "all 12" player</t>
  </si>
  <si>
    <t>total weighted player score</t>
  </si>
  <si>
    <t>TWPS</t>
  </si>
  <si>
    <t>Percent of Best In World</t>
  </si>
  <si>
    <t>%oBIW</t>
  </si>
  <si>
    <t>Given the best in the global top 50 - a percentage that represents how much the TWPS of the player is vs. the TWPS of the Best Player In The World</t>
  </si>
  <si>
    <t>CES</t>
  </si>
  <si>
    <t>The player TWPS divided by annual Salary</t>
  </si>
  <si>
    <t>Positional Difficulty</t>
  </si>
  <si>
    <t>PD</t>
  </si>
  <si>
    <t>GoalKeepers</t>
  </si>
  <si>
    <t>Decisions</t>
  </si>
  <si>
    <t>Agility</t>
  </si>
  <si>
    <t>Reflexes</t>
  </si>
  <si>
    <t>Handling</t>
  </si>
  <si>
    <t>Ariel Reach</t>
  </si>
  <si>
    <t>Command of Area</t>
  </si>
  <si>
    <t>Acc</t>
  </si>
  <si>
    <t>Concent</t>
  </si>
  <si>
    <t>Bravery</t>
  </si>
  <si>
    <t>Positioning</t>
  </si>
  <si>
    <t>Communication</t>
  </si>
  <si>
    <t>Kicking</t>
  </si>
  <si>
    <t>1x1</t>
  </si>
  <si>
    <t>Strength</t>
  </si>
  <si>
    <t>Anticipation</t>
  </si>
  <si>
    <t>Pace</t>
  </si>
  <si>
    <t>Passing</t>
  </si>
  <si>
    <t>Throwing</t>
  </si>
  <si>
    <t>Weights</t>
  </si>
  <si>
    <t>10 Score</t>
  </si>
  <si>
    <t>12 Score</t>
  </si>
  <si>
    <t>15 Score</t>
  </si>
  <si>
    <t>18 Score</t>
  </si>
  <si>
    <t>20 Score</t>
  </si>
  <si>
    <t>Best In World</t>
  </si>
  <si>
    <t>Weighted BIW</t>
  </si>
  <si>
    <t>Defenders R/L</t>
  </si>
  <si>
    <t>Acceleration</t>
  </si>
  <si>
    <t>Stamina</t>
  </si>
  <si>
    <t>Tackling</t>
  </si>
  <si>
    <t>Concentration</t>
  </si>
  <si>
    <t>Marking</t>
  </si>
  <si>
    <t>1st Touch</t>
  </si>
  <si>
    <t>WBRL</t>
  </si>
  <si>
    <t>Crossing</t>
  </si>
  <si>
    <t>Technique</t>
  </si>
  <si>
    <t>GK</t>
  </si>
  <si>
    <t>DC</t>
  </si>
  <si>
    <t>Finishing</t>
  </si>
  <si>
    <t>Vision</t>
  </si>
  <si>
    <t>Heading</t>
  </si>
  <si>
    <t>Composure</t>
  </si>
  <si>
    <t>Off The Ball</t>
  </si>
  <si>
    <t>Jumping Reach</t>
  </si>
  <si>
    <t>DM</t>
  </si>
  <si>
    <t>MC</t>
  </si>
  <si>
    <t>STC</t>
  </si>
  <si>
    <t>AMC</t>
  </si>
  <si>
    <t>Long Shots</t>
  </si>
  <si>
    <t>Dribbling</t>
  </si>
  <si>
    <t>Work Rate</t>
  </si>
  <si>
    <t>DLR</t>
  </si>
  <si>
    <t>AMLR</t>
  </si>
  <si>
    <t>Need</t>
  </si>
  <si>
    <t>Want</t>
  </si>
  <si>
    <t>DR</t>
  </si>
  <si>
    <t>Hall</t>
  </si>
  <si>
    <t>Foulquier</t>
  </si>
  <si>
    <t>Gomez</t>
  </si>
  <si>
    <t>Name</t>
  </si>
  <si>
    <t>1st Pos</t>
  </si>
  <si>
    <t>2nd Pos</t>
  </si>
  <si>
    <t>National</t>
  </si>
  <si>
    <t>Age</t>
  </si>
  <si>
    <t>Xfer</t>
  </si>
  <si>
    <t>$$$</t>
  </si>
  <si>
    <t>End Date</t>
  </si>
  <si>
    <t>Current</t>
  </si>
  <si>
    <t>Potential</t>
  </si>
  <si>
    <t>Last Period Ave Rating</t>
  </si>
  <si>
    <t>GOALKEEPERS</t>
  </si>
  <si>
    <t>Bijlow</t>
  </si>
  <si>
    <t>Yes</t>
  </si>
  <si>
    <t>Nwosu</t>
  </si>
  <si>
    <t>No</t>
  </si>
  <si>
    <t>Lewis</t>
  </si>
  <si>
    <t>DL</t>
  </si>
  <si>
    <t>Calderon</t>
  </si>
  <si>
    <t>Fossey</t>
  </si>
  <si>
    <t>Kasius</t>
  </si>
  <si>
    <t>Cordoba</t>
  </si>
  <si>
    <t>Bamba</t>
  </si>
  <si>
    <t>Fall</t>
  </si>
  <si>
    <t>Sergio</t>
  </si>
  <si>
    <t>Dias</t>
  </si>
  <si>
    <t>Angulo</t>
  </si>
  <si>
    <t>Tronche</t>
  </si>
  <si>
    <t>Rosetti</t>
  </si>
  <si>
    <t>Martinez</t>
  </si>
  <si>
    <t>Lavia</t>
  </si>
  <si>
    <t>Adams</t>
  </si>
  <si>
    <t>AML/R</t>
  </si>
  <si>
    <t>Zendejas</t>
  </si>
  <si>
    <t>AMR</t>
  </si>
  <si>
    <t>AML</t>
  </si>
  <si>
    <t>Ayala</t>
  </si>
  <si>
    <t>Amon</t>
  </si>
  <si>
    <t>Wagner</t>
  </si>
  <si>
    <t>Emersonn</t>
  </si>
  <si>
    <t>Velasco</t>
  </si>
  <si>
    <t>Llanez</t>
  </si>
  <si>
    <t>Beier</t>
  </si>
  <si>
    <t>Sanogo</t>
  </si>
  <si>
    <t>Agyemang</t>
  </si>
  <si>
    <t>Mbappe</t>
  </si>
  <si>
    <t>Pasing</t>
  </si>
  <si>
    <t>%BIW</t>
  </si>
  <si>
    <t>AML/STC</t>
  </si>
  <si>
    <t>Brave</t>
  </si>
  <si>
    <t>Comms</t>
  </si>
  <si>
    <t>Total</t>
  </si>
  <si>
    <t>BIW</t>
  </si>
  <si>
    <t>Foo</t>
  </si>
  <si>
    <t>Ha</t>
  </si>
  <si>
    <t>WBIW</t>
  </si>
  <si>
    <t>Defenders L/R</t>
  </si>
  <si>
    <t>Defenders DC</t>
  </si>
  <si>
    <t>DC Targets</t>
  </si>
  <si>
    <t>DLR Targets</t>
  </si>
  <si>
    <t>GK Targets</t>
  </si>
  <si>
    <t>MC Targets</t>
  </si>
  <si>
    <t>DM Targets</t>
  </si>
  <si>
    <t>The total score amount for the player (their attribute score multiplied by the FMScout weighting for that attribute)</t>
  </si>
  <si>
    <t>The TWPS for the best in the global to 50</t>
  </si>
  <si>
    <t>The difference between the the positions TWPS of all 20 vs. the best in the world for that position (lower PD could/should mean that it is difficult to find talent for that position that has a high TWPS)</t>
  </si>
  <si>
    <t>AMC Targets</t>
  </si>
  <si>
    <t>Target AMLR</t>
  </si>
  <si>
    <t>Target STC</t>
  </si>
  <si>
    <t>Backup GK</t>
  </si>
  <si>
    <t>Backup Defenders</t>
  </si>
  <si>
    <t>Backup DC</t>
  </si>
  <si>
    <t>Backup WBRL</t>
  </si>
  <si>
    <t>Backup DM</t>
  </si>
  <si>
    <t>Backup MC</t>
  </si>
  <si>
    <t>Backup AMC</t>
  </si>
  <si>
    <t>Backup AMLR</t>
  </si>
  <si>
    <t>Backup STC</t>
  </si>
  <si>
    <t>Current GK</t>
  </si>
  <si>
    <t>Current DLR</t>
  </si>
  <si>
    <t>Current DC</t>
  </si>
  <si>
    <t>Current WBRL</t>
  </si>
  <si>
    <t>Current DM</t>
  </si>
  <si>
    <t>Current MC</t>
  </si>
  <si>
    <t>Current AMC</t>
  </si>
  <si>
    <t>Current AMLR</t>
  </si>
  <si>
    <t>C</t>
  </si>
  <si>
    <t>Current STC</t>
  </si>
  <si>
    <t>Cost Effieciency Score (Experimental)</t>
  </si>
  <si>
    <t>Allison</t>
  </si>
  <si>
    <t>NFS</t>
  </si>
  <si>
    <t>WBR</t>
  </si>
  <si>
    <t>PURPLE - OUT ON LOAN</t>
  </si>
  <si>
    <t>BLUE - LOANER</t>
  </si>
  <si>
    <t>van der Kust</t>
  </si>
  <si>
    <t>Carter-Vickers</t>
  </si>
  <si>
    <t>Gvardiol</t>
  </si>
  <si>
    <t>Timber</t>
  </si>
  <si>
    <t>WBL</t>
  </si>
  <si>
    <t>Tessman</t>
  </si>
  <si>
    <t>Rice</t>
  </si>
  <si>
    <t>DC/MC</t>
  </si>
  <si>
    <t>Rodrygo</t>
  </si>
  <si>
    <t>Butler</t>
  </si>
  <si>
    <t>De la Fuente</t>
  </si>
  <si>
    <t>AMRL</t>
  </si>
  <si>
    <t>AMR/STC</t>
  </si>
  <si>
    <t>AMR/L</t>
  </si>
  <si>
    <t>Geertruida</t>
  </si>
  <si>
    <t>Camavinga</t>
  </si>
  <si>
    <t>Musiala</t>
  </si>
  <si>
    <t>Desire</t>
  </si>
  <si>
    <t>Youthful National GK</t>
  </si>
  <si>
    <t>Closer to BIW</t>
  </si>
  <si>
    <t>Youthful US DL/DR</t>
  </si>
  <si>
    <t>Top Youth</t>
  </si>
  <si>
    <t>Don't Use WBRL</t>
  </si>
  <si>
    <t>Divest or Loan Suprlus</t>
  </si>
  <si>
    <t>Get closer to BIW, much better passing.</t>
  </si>
  <si>
    <t>N/A</t>
  </si>
  <si>
    <t>How Do I Use It?</t>
  </si>
  <si>
    <t>What Is This?</t>
  </si>
  <si>
    <t>Glossary</t>
  </si>
  <si>
    <t>On Conditional Formatting</t>
  </si>
  <si>
    <t>For attribute cells, cells are highlighted red if the attribute is less than 10, green if 16 or higher</t>
  </si>
  <si>
    <t>For WPSAA cells, text is highlighted red when the player is worse than they average player (currently using all "12s" to represent the average player)</t>
  </si>
  <si>
    <t>For TWPSS cells, red highlights indicate that the player is worse than "all 12s" BLUE indicates that the player's TPSS is higher than half the difference between 12s and 15s (so 13.5ish)</t>
  </si>
  <si>
    <t>Finally, if the player is designated as being able to play as a national in tournaments that limit the number of foreign players - "Yes" turns the cell green, "No" turns it red.</t>
  </si>
  <si>
    <t>You'll see some colors in some of the cells.   Basically:</t>
  </si>
  <si>
    <t>One of the parts of Football Manager that I love is roster creation.  Building a roster that suits my tactic has led to some fun saves.</t>
  </si>
  <si>
    <t>Once I found out that "the stars are a lie", and then found out that the games' suggested attributes that are important to the position are a lie, I started a quest to figure out how to create a great roster.</t>
  </si>
  <si>
    <t>Thanks to the hard work of others (see FM-ARENA.com) - attempts to reverse-engineer the true value of attributes have resulted in two approaches:</t>
  </si>
  <si>
    <t>FMScout ratings (this XLS uses - see the Reference Tab)</t>
  </si>
  <si>
    <t>ykykyk - which might be better and someday maybe I'll make a ykykyk XLS (but this is a lot of work).</t>
  </si>
  <si>
    <t>So what this XLS is, is a basic version of the tool I use to create my rosters and work the Transfer Windows.</t>
  </si>
  <si>
    <t>The version I use is customized a bit, I weight differently and even add attributes to the scoring based on what I think is important to my style of play.</t>
  </si>
  <si>
    <t>That said, his methods don't work for Touch or Console easily (I play on Touch), and if you don't know Python - well, here's a nice tool for you to use.</t>
  </si>
  <si>
    <t xml:space="preserve">NOTE:  There is a better way to do this.  A YouTube channel by Squirrel_Plays lays out how to use Python to do evaluations.  </t>
  </si>
  <si>
    <t>IT'S AMAZING.  Squirrel_Plays is wicked cool and my hero.  Using Python would be a much better option, allow you to do more automation, and hey - knowing Python is a valuable life skill these days.  I strongly recommend that you think about going down that path.</t>
  </si>
  <si>
    <t>Basically, fill out your team on the roster tab.  That will give you a nice view of important information, and some measurements (see Glossary, below) I've created to help you evaluate your talent</t>
  </si>
  <si>
    <t xml:space="preserve">Measuring your players against perfection (all 20's) isn't exactly fair - nobody's perfect.   </t>
  </si>
  <si>
    <t xml:space="preserve">There is a thing you'll see called "Best In World" (BIW).  Basically twice a year or whatever, the game puts out the Top 50 players in the world.  </t>
  </si>
  <si>
    <t>So what BIW is designed to do is allow you to find the best for the positions you care about, enter their attributes, and then measure your roster against the best that money can buy.</t>
  </si>
  <si>
    <t>What is Best In World (BIW)</t>
  </si>
  <si>
    <t>To do BIW - fill out the BIW tab, AND (manual for now) copy paste the attributes into the BIW attribute row for that position in the Reference tab.</t>
  </si>
  <si>
    <t>Filling it out in the reference tab then fills out the BIW calculations in the Roster tabs.</t>
  </si>
  <si>
    <t>What is the Transfer Worksheet?</t>
  </si>
  <si>
    <t xml:space="preserve">I basically fill out this XLS twice a season for Transfer purposes.  </t>
  </si>
  <si>
    <t xml:space="preserve">The Transfer Worksheet is designed to help you collect your thoughts on what you want/need to do to have a successful Transfer window.  </t>
  </si>
  <si>
    <t>Typically, I will paste in the player I want to replace, and then fill out potential candidates for that position and compare.</t>
  </si>
  <si>
    <t>I also use "wants, needs, desires" to fill out my goals for that position.</t>
  </si>
  <si>
    <t>Cool, what's next?</t>
  </si>
  <si>
    <t xml:space="preserve">Well for some small budget team saves - money compared to potential performance is important.  I'm playing around with CES - I'm not sure I buy that it's a great measure.  </t>
  </si>
  <si>
    <t>It also doesn't account for Xfer value and age and nationality - so there is an opportunity in my mind to figure out how to use this tool to make better financial/performance decisions.</t>
  </si>
  <si>
    <t>I should also automate the entry of BIW attributes on the tab into the reference tab.</t>
  </si>
  <si>
    <t xml:space="preserve">I have an Idea, how do I share? </t>
  </si>
  <si>
    <t>The Football Manager Reddit or FM-Arena are great.</t>
  </si>
  <si>
    <t>I've included my Chicago Fire save roster for you to see how it I use it.  Don't be judgy - they win in the MLS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</si>
</sst>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000000"/>
      <name val="Calibri"/>
      <family val="2"/>
      <scheme val="minor"/>
    </font>
    <font>
      <b/>
      <sz val="11"/>
      <color theme="9"/>
      <name val="Calibri"/>
      <family val="2"/>
      <scheme val="minor"/>
    </font>
    <font>
      <sz val="11"/>
      <color theme="4"/>
      <name val="Calibri"/>
      <family val="2"/>
      <scheme val="minor"/>
    </font>
    <font>
      <b/>
      <sz val="11"/>
      <color rgb="FFFF0000"/>
      <name val="Calibri"/>
      <family val="2"/>
      <scheme val="minor"/>
    </font>
    <font>
      <b/>
      <sz val="11"/>
      <color theme="4" tint="-0.249977111117893"/>
      <name val="Calibri"/>
      <family val="2"/>
      <scheme val="minor"/>
    </font>
    <font>
      <sz val="9"/>
      <color theme="1"/>
      <name val="Calibri"/>
      <family val="2"/>
      <scheme val="minor"/>
    </font>
    <font>
      <sz val="9"/>
      <color rgb="FF000000"/>
      <name val="Calibri"/>
      <family val="2"/>
      <scheme val="minor"/>
    </font>
    <font>
      <b/>
      <sz val="9"/>
      <color rgb="FF000000"/>
      <name val="Calibri"/>
      <family val="2"/>
      <scheme val="minor"/>
    </font>
    <font>
      <b/>
      <sz val="9"/>
      <color theme="0"/>
      <name val="Calibri"/>
      <family val="2"/>
      <scheme val="minor"/>
    </font>
    <font>
      <b/>
      <sz val="9"/>
      <color theme="8" tint="-0.499984740745262"/>
      <name val="Calibri"/>
      <family val="2"/>
      <scheme val="minor"/>
    </font>
    <font>
      <b/>
      <sz val="9"/>
      <color theme="1"/>
      <name val="Calibri"/>
      <family val="2"/>
      <scheme val="minor"/>
    </font>
    <font>
      <b/>
      <sz val="9"/>
      <color rgb="FF7030A0"/>
      <name val="Calibri"/>
      <family val="2"/>
      <scheme val="minor"/>
    </font>
    <font>
      <sz val="9"/>
      <color theme="0" tint="-0.249977111117893"/>
      <name val="Calibri"/>
      <family val="2"/>
      <scheme val="minor"/>
    </font>
    <font>
      <b/>
      <sz val="9"/>
      <color theme="0" tint="-0.34998626667073579"/>
      <name val="Calibri"/>
      <family val="2"/>
      <scheme val="minor"/>
    </font>
    <font>
      <sz val="9"/>
      <color theme="0" tint="-0.34998626667073579"/>
      <name val="Calibri"/>
      <family val="2"/>
      <scheme val="minor"/>
    </font>
    <font>
      <b/>
      <sz val="11"/>
      <color theme="1"/>
      <name val="Calibri"/>
      <family val="2"/>
      <scheme val="minor"/>
    </font>
    <font>
      <sz val="9"/>
      <name val="Calibri"/>
      <family val="2"/>
      <scheme val="minor"/>
    </font>
    <font>
      <b/>
      <sz val="11"/>
      <color rgb="FF7030A0"/>
      <name val="Calibri"/>
      <family val="2"/>
      <scheme val="minor"/>
    </font>
    <font>
      <b/>
      <sz val="11"/>
      <color rgb="FF0070C0"/>
      <name val="Calibri"/>
      <family val="2"/>
      <scheme val="minor"/>
    </font>
    <font>
      <sz val="11"/>
      <color rgb="FF0F0F0F"/>
      <name val="Arial"/>
      <family val="2"/>
    </font>
    <font>
      <b/>
      <sz val="14"/>
      <color theme="1"/>
      <name val="Calibri"/>
      <family val="2"/>
      <scheme val="minor"/>
    </font>
    <font>
      <b/>
      <sz val="18"/>
      <color theme="1"/>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FFCCFF"/>
        <bgColor indexed="64"/>
      </patternFill>
    </fill>
    <fill>
      <patternFill patternType="solid">
        <fgColor rgb="FFCCCCFF"/>
        <bgColor indexed="64"/>
      </patternFill>
    </fill>
    <fill>
      <patternFill patternType="solid">
        <fgColor rgb="FF99CCFF"/>
        <bgColor indexed="64"/>
      </patternFill>
    </fill>
    <fill>
      <patternFill patternType="solid">
        <fgColor rgb="FFCCFFFF"/>
        <bgColor indexed="64"/>
      </patternFill>
    </fill>
    <fill>
      <patternFill patternType="solid">
        <fgColor theme="8" tint="0.79998168889431442"/>
        <bgColor indexed="64"/>
      </patternFill>
    </fill>
    <fill>
      <patternFill patternType="solid">
        <fgColor theme="2" tint="-0.499984740745262"/>
        <bgColor indexed="64"/>
      </patternFill>
    </fill>
  </fills>
  <borders count="9">
    <border>
      <left/>
      <right/>
      <top/>
      <bottom/>
      <diagonal/>
    </border>
    <border>
      <left/>
      <right style="thin">
        <color rgb="FF000000"/>
      </right>
      <top/>
      <bottom/>
      <diagonal/>
    </border>
    <border>
      <left style="thin">
        <color rgb="FF000000"/>
      </left>
      <right style="thin">
        <color rgb="FF000000"/>
      </right>
      <top/>
      <bottom/>
      <diagonal/>
    </border>
    <border>
      <left style="thin">
        <color theme="1"/>
      </left>
      <right style="thin">
        <color rgb="FF000000"/>
      </right>
      <top style="thin">
        <color theme="1"/>
      </top>
      <bottom/>
      <diagonal/>
    </border>
    <border>
      <left style="thin">
        <color rgb="FF000000"/>
      </left>
      <right style="thin">
        <color rgb="FF000000"/>
      </right>
      <top style="thin">
        <color theme="1"/>
      </top>
      <bottom/>
      <diagonal/>
    </border>
    <border>
      <left style="thin">
        <color rgb="FF000000"/>
      </left>
      <right/>
      <top style="thin">
        <color theme="1"/>
      </top>
      <bottom/>
      <diagonal/>
    </border>
    <border>
      <left/>
      <right/>
      <top/>
      <bottom style="medium">
        <color indexed="64"/>
      </bottom>
      <diagonal/>
    </border>
    <border>
      <left style="thin">
        <color indexed="64"/>
      </left>
      <right/>
      <top/>
      <bottom/>
      <diagonal/>
    </border>
    <border>
      <left/>
      <right/>
      <top style="thick">
        <color indexed="64"/>
      </top>
      <bottom/>
      <diagonal/>
    </border>
  </borders>
  <cellStyleXfs count="1">
    <xf numFmtId="0" fontId="0" fillId="0" borderId="0"/>
  </cellStyleXfs>
  <cellXfs count="9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wrapText="1"/>
    </xf>
    <xf numFmtId="0" fontId="6" fillId="0" borderId="0" xfId="0" applyFont="1" applyAlignment="1">
      <alignment horizontal="right" wrapText="1"/>
    </xf>
    <xf numFmtId="0" fontId="6" fillId="0" borderId="0" xfId="0" applyFont="1"/>
    <xf numFmtId="0" fontId="7" fillId="0" borderId="1" xfId="0" applyFont="1" applyBorder="1"/>
    <xf numFmtId="0" fontId="7" fillId="0" borderId="2" xfId="0" applyFont="1" applyBorder="1"/>
    <xf numFmtId="0" fontId="7" fillId="0" borderId="2" xfId="0" applyFont="1" applyBorder="1" applyAlignment="1">
      <alignment horizontal="right"/>
    </xf>
    <xf numFmtId="0" fontId="9" fillId="3" borderId="3" xfId="0" applyFont="1" applyFill="1" applyBorder="1"/>
    <xf numFmtId="0" fontId="9" fillId="3" borderId="4" xfId="0" applyFont="1" applyFill="1" applyBorder="1"/>
    <xf numFmtId="0" fontId="7" fillId="0" borderId="0" xfId="0" applyFont="1"/>
    <xf numFmtId="0" fontId="9" fillId="3" borderId="5" xfId="0" applyFont="1" applyFill="1" applyBorder="1"/>
    <xf numFmtId="0" fontId="6" fillId="0" borderId="0" xfId="0" applyFont="1" applyAlignment="1">
      <alignment horizontal="right"/>
    </xf>
    <xf numFmtId="0" fontId="6" fillId="0" borderId="1" xfId="0" applyFont="1" applyBorder="1"/>
    <xf numFmtId="0" fontId="9" fillId="0" borderId="0" xfId="0" applyFont="1"/>
    <xf numFmtId="0" fontId="12" fillId="0" borderId="1" xfId="0" applyFont="1" applyBorder="1"/>
    <xf numFmtId="0" fontId="12" fillId="0" borderId="2" xfId="0" applyFont="1" applyBorder="1" applyAlignment="1">
      <alignment horizontal="right"/>
    </xf>
    <xf numFmtId="0" fontId="12" fillId="0" borderId="0" xfId="0" applyFont="1"/>
    <xf numFmtId="0" fontId="6" fillId="0" borderId="2" xfId="0" applyFont="1" applyBorder="1" applyAlignment="1">
      <alignment horizontal="right"/>
    </xf>
    <xf numFmtId="2" fontId="0" fillId="0" borderId="0" xfId="0" applyNumberFormat="1"/>
    <xf numFmtId="0" fontId="10" fillId="0" borderId="0" xfId="0" applyFont="1" applyAlignment="1">
      <alignment horizontal="left"/>
    </xf>
    <xf numFmtId="2" fontId="6" fillId="0" borderId="0" xfId="0" applyNumberFormat="1" applyFont="1"/>
    <xf numFmtId="0" fontId="7" fillId="3" borderId="2" xfId="0" applyFont="1" applyFill="1" applyBorder="1"/>
    <xf numFmtId="0" fontId="7" fillId="3" borderId="1" xfId="0" applyFont="1" applyFill="1" applyBorder="1"/>
    <xf numFmtId="0" fontId="8" fillId="5" borderId="6" xfId="0" applyFont="1" applyFill="1" applyBorder="1"/>
    <xf numFmtId="0" fontId="7" fillId="5" borderId="6" xfId="0" applyFont="1" applyFill="1" applyBorder="1" applyAlignment="1">
      <alignment horizontal="right"/>
    </xf>
    <xf numFmtId="0" fontId="7" fillId="5" borderId="6" xfId="0" applyFont="1" applyFill="1" applyBorder="1"/>
    <xf numFmtId="0" fontId="0" fillId="5" borderId="6" xfId="0" applyFill="1" applyBorder="1"/>
    <xf numFmtId="0" fontId="13" fillId="5" borderId="6" xfId="0" applyFont="1" applyFill="1" applyBorder="1"/>
    <xf numFmtId="0" fontId="8" fillId="6" borderId="6" xfId="0" applyFont="1" applyFill="1" applyBorder="1"/>
    <xf numFmtId="0" fontId="7" fillId="6" borderId="6" xfId="0" applyFont="1" applyFill="1" applyBorder="1" applyAlignment="1">
      <alignment horizontal="right"/>
    </xf>
    <xf numFmtId="0" fontId="7" fillId="6" borderId="6" xfId="0" applyFont="1" applyFill="1" applyBorder="1"/>
    <xf numFmtId="0" fontId="0" fillId="6" borderId="6" xfId="0" applyFill="1" applyBorder="1"/>
    <xf numFmtId="0" fontId="13" fillId="6" borderId="6" xfId="0" applyFont="1" applyFill="1" applyBorder="1"/>
    <xf numFmtId="0" fontId="6" fillId="3" borderId="2" xfId="0" applyFont="1" applyFill="1" applyBorder="1"/>
    <xf numFmtId="0" fontId="14" fillId="7" borderId="6" xfId="0" applyFont="1" applyFill="1" applyBorder="1"/>
    <xf numFmtId="0" fontId="15" fillId="7" borderId="6" xfId="0" applyFont="1" applyFill="1" applyBorder="1"/>
    <xf numFmtId="0" fontId="11" fillId="7" borderId="6" xfId="0" applyFont="1" applyFill="1" applyBorder="1"/>
    <xf numFmtId="0" fontId="9" fillId="7" borderId="6" xfId="0" applyFont="1" applyFill="1" applyBorder="1"/>
    <xf numFmtId="0" fontId="7" fillId="7" borderId="6" xfId="0" applyFont="1" applyFill="1" applyBorder="1"/>
    <xf numFmtId="0" fontId="6" fillId="0" borderId="0" xfId="0" applyFont="1" applyFill="1" applyAlignment="1">
      <alignment horizontal="right"/>
    </xf>
    <xf numFmtId="0" fontId="6" fillId="0" borderId="0" xfId="0" applyFont="1" applyFill="1" applyAlignment="1">
      <alignment horizontal="right" wrapText="1"/>
    </xf>
    <xf numFmtId="2" fontId="6" fillId="0" borderId="0" xfId="0" applyNumberFormat="1" applyFont="1" applyFill="1"/>
    <xf numFmtId="0" fontId="9" fillId="0" borderId="0" xfId="0" applyFont="1" applyFill="1" applyBorder="1"/>
    <xf numFmtId="2" fontId="6" fillId="0" borderId="0" xfId="0" applyNumberFormat="1" applyFont="1" applyFill="1" applyBorder="1"/>
    <xf numFmtId="0" fontId="0" fillId="0" borderId="0" xfId="0" applyBorder="1"/>
    <xf numFmtId="0" fontId="6" fillId="0" borderId="0" xfId="0" applyFont="1" applyFill="1" applyBorder="1" applyAlignment="1">
      <alignment horizontal="right"/>
    </xf>
    <xf numFmtId="0" fontId="6" fillId="0" borderId="0" xfId="0" applyFont="1" applyFill="1" applyBorder="1" applyAlignment="1">
      <alignment horizontal="right" wrapText="1"/>
    </xf>
    <xf numFmtId="0" fontId="0" fillId="0" borderId="0" xfId="0" applyFill="1" applyBorder="1"/>
    <xf numFmtId="0" fontId="17" fillId="0" borderId="1" xfId="0" applyFont="1" applyBorder="1"/>
    <xf numFmtId="0" fontId="17" fillId="0" borderId="2" xfId="0" applyFont="1" applyBorder="1" applyAlignment="1">
      <alignment horizontal="right"/>
    </xf>
    <xf numFmtId="0" fontId="18" fillId="0" borderId="0" xfId="0" applyFont="1"/>
    <xf numFmtId="0" fontId="19" fillId="0" borderId="0" xfId="0" applyFont="1"/>
    <xf numFmtId="0" fontId="6" fillId="0" borderId="0" xfId="0" applyFont="1" applyBorder="1"/>
    <xf numFmtId="0" fontId="20" fillId="0" borderId="0" xfId="0" applyFont="1"/>
    <xf numFmtId="2" fontId="16" fillId="0" borderId="0" xfId="0" applyNumberFormat="1" applyFont="1"/>
    <xf numFmtId="0" fontId="0" fillId="8" borderId="0" xfId="0" applyFill="1" applyBorder="1"/>
    <xf numFmtId="0" fontId="0" fillId="8" borderId="0" xfId="0" applyFill="1"/>
    <xf numFmtId="0" fontId="0" fillId="0" borderId="7" xfId="0" applyBorder="1" applyAlignment="1">
      <alignment horizontal="left" vertical="top" wrapText="1"/>
    </xf>
    <xf numFmtId="0" fontId="0" fillId="0" borderId="0" xfId="0" applyBorder="1" applyAlignment="1">
      <alignment horizontal="left" vertical="top" wrapText="1"/>
    </xf>
    <xf numFmtId="0" fontId="0" fillId="2" borderId="0" xfId="0" applyFill="1" applyBorder="1"/>
    <xf numFmtId="0" fontId="0" fillId="2" borderId="0" xfId="0" applyFill="1"/>
    <xf numFmtId="0" fontId="0" fillId="9" borderId="0" xfId="0" applyFill="1" applyBorder="1"/>
    <xf numFmtId="0" fontId="0" fillId="9" borderId="0" xfId="0" applyFill="1"/>
    <xf numFmtId="0" fontId="0" fillId="10" borderId="0" xfId="0" applyFill="1" applyBorder="1"/>
    <xf numFmtId="0" fontId="0" fillId="10" borderId="0" xfId="0" applyFill="1"/>
    <xf numFmtId="0" fontId="0" fillId="11" borderId="0" xfId="0" applyFill="1" applyBorder="1"/>
    <xf numFmtId="0" fontId="0" fillId="11" borderId="0" xfId="0" applyFill="1"/>
    <xf numFmtId="0" fontId="0" fillId="12" borderId="0" xfId="0" applyFill="1" applyBorder="1"/>
    <xf numFmtId="0" fontId="0" fillId="12" borderId="0" xfId="0" applyFill="1"/>
    <xf numFmtId="0" fontId="21" fillId="8" borderId="0" xfId="0" applyFont="1" applyFill="1" applyBorder="1"/>
    <xf numFmtId="0" fontId="22" fillId="2" borderId="0" xfId="0" applyFont="1" applyFill="1" applyBorder="1"/>
    <xf numFmtId="0" fontId="22" fillId="9" borderId="0" xfId="0" applyFont="1" applyFill="1" applyBorder="1"/>
    <xf numFmtId="0" fontId="22" fillId="10" borderId="0" xfId="0" applyFont="1" applyFill="1" applyBorder="1"/>
    <xf numFmtId="0" fontId="22" fillId="0" borderId="0" xfId="0" applyFont="1"/>
    <xf numFmtId="0" fontId="22" fillId="11" borderId="0" xfId="0" applyFont="1" applyFill="1" applyBorder="1"/>
    <xf numFmtId="0" fontId="22" fillId="12" borderId="0" xfId="0" applyFont="1" applyFill="1" applyBorder="1"/>
    <xf numFmtId="0" fontId="22" fillId="8" borderId="0" xfId="0" applyFont="1" applyFill="1" applyBorder="1"/>
    <xf numFmtId="0" fontId="6" fillId="4" borderId="0" xfId="0" applyFont="1" applyFill="1"/>
    <xf numFmtId="0" fontId="7" fillId="4" borderId="2" xfId="0" applyFont="1" applyFill="1" applyBorder="1"/>
    <xf numFmtId="2" fontId="6" fillId="4" borderId="0" xfId="0" applyNumberFormat="1" applyFont="1" applyFill="1"/>
    <xf numFmtId="0" fontId="6" fillId="13" borderId="1" xfId="0" applyFont="1" applyFill="1" applyBorder="1"/>
    <xf numFmtId="0" fontId="6" fillId="13" borderId="0" xfId="0" applyFont="1" applyFill="1"/>
    <xf numFmtId="2" fontId="6" fillId="13" borderId="0" xfId="0" applyNumberFormat="1" applyFont="1" applyFill="1"/>
    <xf numFmtId="0" fontId="7" fillId="13" borderId="2" xfId="0" applyFont="1" applyFill="1" applyBorder="1"/>
    <xf numFmtId="0" fontId="6" fillId="14" borderId="0" xfId="0" applyFont="1" applyFill="1" applyAlignment="1">
      <alignment horizontal="center" vertical="top"/>
    </xf>
    <xf numFmtId="0" fontId="16" fillId="0" borderId="0" xfId="0" applyFont="1"/>
    <xf numFmtId="0" fontId="16" fillId="4" borderId="0" xfId="0" applyFont="1" applyFill="1"/>
    <xf numFmtId="0" fontId="0" fillId="4" borderId="0" xfId="0" applyFill="1"/>
    <xf numFmtId="0" fontId="0" fillId="0" borderId="0" xfId="0" applyAlignment="1">
      <alignment vertical="top"/>
    </xf>
    <xf numFmtId="0" fontId="0" fillId="0" borderId="8" xfId="0" applyBorder="1" applyAlignment="1">
      <alignment vertical="top"/>
    </xf>
    <xf numFmtId="0" fontId="0" fillId="0" borderId="8" xfId="0" applyBorder="1" applyAlignment="1">
      <alignment vertical="top" wrapText="1"/>
    </xf>
  </cellXfs>
  <cellStyles count="1">
    <cellStyle name="Normal" xfId="0" builtinId="0"/>
  </cellStyles>
  <dxfs count="7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color rgb="FF006100"/>
      </font>
      <fill>
        <patternFill>
          <bgColor rgb="FFC6EFCE"/>
        </patternFill>
      </fill>
    </dxf>
    <dxf>
      <font>
        <color theme="8" tint="-0.499984740745262"/>
      </font>
      <fill>
        <patternFill patternType="solid">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color rgb="FFFF0000"/>
      </font>
    </dxf>
    <dxf>
      <font>
        <b/>
        <i/>
        <color rgb="FFFF0000"/>
      </font>
    </dxf>
    <dxf>
      <font>
        <b/>
        <i/>
        <color rgb="FFFF0000"/>
      </font>
    </dxf>
    <dxf>
      <font>
        <color rgb="FF9C0006"/>
      </font>
      <fill>
        <patternFill>
          <bgColor rgb="FFFFC7CE"/>
        </patternFill>
      </fill>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color rgb="FF006100"/>
      </font>
      <fill>
        <patternFill>
          <bgColor rgb="FFC6EFCE"/>
        </patternFill>
      </fill>
    </dxf>
    <dxf>
      <font>
        <color theme="8" tint="-0.499984740745262"/>
      </font>
      <fill>
        <patternFill patternType="solid">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color rgb="FFFF0000"/>
      </font>
    </dxf>
    <dxf>
      <font>
        <b/>
        <i/>
        <color rgb="FFFF0000"/>
      </font>
    </dxf>
    <dxf>
      <font>
        <b/>
        <i/>
        <color rgb="FFFF0000"/>
      </font>
    </dxf>
    <dxf>
      <font>
        <color rgb="FF9C0006"/>
      </font>
      <fill>
        <patternFill>
          <bgColor rgb="FFFFC7CE"/>
        </patternFill>
      </fill>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i/>
        <color rgb="FFC00000"/>
      </font>
      <fill>
        <patternFill>
          <bgColor theme="5" tint="0.79998168889431442"/>
        </patternFill>
      </fill>
    </dxf>
    <dxf>
      <font>
        <b/>
        <i/>
        <color theme="4" tint="-0.24994659260841701"/>
      </font>
      <fill>
        <patternFill>
          <bgColor theme="4"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color rgb="FFFF0000"/>
      </font>
    </dxf>
    <dxf>
      <font>
        <b/>
        <i/>
        <color rgb="FFFF0000"/>
      </font>
    </dxf>
    <dxf>
      <font>
        <b/>
        <i/>
        <color rgb="FFFF0000"/>
      </font>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FF0000"/>
      </font>
    </dxf>
    <dxf>
      <font>
        <b/>
        <i/>
        <color rgb="FFFF0000"/>
      </font>
    </dxf>
    <dxf>
      <font>
        <b/>
        <i/>
        <color rgb="FFFF0000"/>
      </font>
    </dxf>
    <dxf>
      <font>
        <b/>
        <i/>
        <color rgb="FFFF0000"/>
      </font>
    </dxf>
    <dxf>
      <font>
        <b/>
        <i/>
        <color rgb="FFFF0000"/>
      </font>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color rgb="FFC00000"/>
      </font>
      <fill>
        <patternFill>
          <bgColor theme="5" tint="0.79998168889431442"/>
        </patternFill>
      </fill>
    </dxf>
    <dxf>
      <font>
        <b/>
        <i/>
        <color theme="4" tint="-0.24994659260841701"/>
      </font>
      <fill>
        <patternFill>
          <bgColor theme="4"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b/>
        <i val="0"/>
        <color theme="9" tint="-0.24994659260841701"/>
      </font>
      <numFmt numFmtId="0" formatCode="General"/>
      <fill>
        <patternFill>
          <bgColor theme="9" tint="0.79998168889431442"/>
        </patternFill>
      </fill>
    </dxf>
    <dxf>
      <font>
        <b/>
        <i val="0"/>
        <color rgb="FFFF0000"/>
      </font>
      <numFmt numFmtId="0" formatCode="General"/>
      <fill>
        <patternFill>
          <bgColor theme="5"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006100"/>
      </font>
      <fill>
        <patternFill patternType="solid">
          <bgColor theme="0"/>
        </patternFill>
      </fill>
    </dxf>
    <dxf>
      <font>
        <b/>
        <i val="0"/>
        <color rgb="FF9C0006"/>
      </font>
      <fill>
        <patternFill patternType="solid">
          <bgColor theme="0"/>
        </patternFill>
      </fill>
    </dxf>
    <dxf>
      <font>
        <b/>
        <i val="0"/>
        <color rgb="FF006100"/>
      </font>
      <fill>
        <patternFill patternType="solid">
          <bgColor theme="0"/>
        </patternFill>
      </fill>
    </dxf>
    <dxf>
      <font>
        <b/>
        <i val="0"/>
        <color rgb="FF9C0006"/>
      </font>
      <fill>
        <patternFill patternType="solid">
          <bgColor theme="0"/>
        </patternFill>
      </fill>
    </dxf>
  </dxfs>
  <tableStyles count="0" defaultTableStyle="TableStyleMedium2" defaultPivotStyle="PivotStyleMedium9"/>
  <colors>
    <mruColors>
      <color rgb="FFFFCCFF"/>
      <color rgb="FF99CCFF"/>
      <color rgb="FFCCFF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303440</xdr:colOff>
      <xdr:row>1</xdr:row>
      <xdr:rowOff>171451</xdr:rowOff>
    </xdr:from>
    <xdr:to>
      <xdr:col>30</xdr:col>
      <xdr:colOff>480333</xdr:colOff>
      <xdr:row>40</xdr:row>
      <xdr:rowOff>21772</xdr:rowOff>
    </xdr:to>
    <xdr:pic>
      <xdr:nvPicPr>
        <xdr:cNvPr id="2" name="Picture 1">
          <a:extLst>
            <a:ext uri="{FF2B5EF4-FFF2-40B4-BE49-F238E27FC236}">
              <a16:creationId xmlns:a16="http://schemas.microsoft.com/office/drawing/2014/main" id="{15C56676-2440-3F90-9CD7-0C2A6CDB2242}"/>
            </a:ext>
          </a:extLst>
        </xdr:cNvPr>
        <xdr:cNvPicPr>
          <a:picLocks noChangeAspect="1"/>
        </xdr:cNvPicPr>
      </xdr:nvPicPr>
      <xdr:blipFill>
        <a:blip xmlns:r="http://schemas.openxmlformats.org/officeDocument/2006/relationships" r:embed="rId1"/>
        <a:stretch>
          <a:fillRect/>
        </a:stretch>
      </xdr:blipFill>
      <xdr:spPr>
        <a:xfrm>
          <a:off x="14563726" y="356508"/>
          <a:ext cx="6055178" cy="74431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B3DB8-2303-472C-BA22-47A16AED3A2B}">
  <dimension ref="A4:U70"/>
  <sheetViews>
    <sheetView tabSelected="1" workbookViewId="0">
      <selection activeCell="A23" sqref="A23"/>
    </sheetView>
  </sheetViews>
  <sheetFormatPr defaultRowHeight="14.6" x14ac:dyDescent="0.4"/>
  <cols>
    <col min="1" max="1" width="39.61328125" customWidth="1"/>
    <col min="3" max="3" width="10.765625" customWidth="1"/>
  </cols>
  <sheetData>
    <row r="4" spans="1:1" x14ac:dyDescent="0.4">
      <c r="A4" s="90" t="s">
        <v>194</v>
      </c>
    </row>
    <row r="5" spans="1:1" x14ac:dyDescent="0.4">
      <c r="A5" t="s">
        <v>202</v>
      </c>
    </row>
    <row r="6" spans="1:1" x14ac:dyDescent="0.4">
      <c r="A6" t="s">
        <v>203</v>
      </c>
    </row>
    <row r="7" spans="1:1" x14ac:dyDescent="0.4">
      <c r="A7" t="s">
        <v>204</v>
      </c>
    </row>
    <row r="8" spans="1:1" x14ac:dyDescent="0.4">
      <c r="A8" t="s">
        <v>205</v>
      </c>
    </row>
    <row r="9" spans="1:1" x14ac:dyDescent="0.4">
      <c r="A9" t="s">
        <v>206</v>
      </c>
    </row>
    <row r="11" spans="1:1" x14ac:dyDescent="0.4">
      <c r="A11" t="s">
        <v>207</v>
      </c>
    </row>
    <row r="12" spans="1:1" x14ac:dyDescent="0.4">
      <c r="A12" t="s">
        <v>208</v>
      </c>
    </row>
    <row r="14" spans="1:1" x14ac:dyDescent="0.4">
      <c r="A14" s="90" t="s">
        <v>210</v>
      </c>
    </row>
    <row r="15" spans="1:1" x14ac:dyDescent="0.4">
      <c r="A15" s="90" t="s">
        <v>211</v>
      </c>
    </row>
    <row r="16" spans="1:1" x14ac:dyDescent="0.4">
      <c r="A16" t="s">
        <v>209</v>
      </c>
    </row>
    <row r="19" spans="1:15" x14ac:dyDescent="0.4">
      <c r="A19" s="91" t="s">
        <v>193</v>
      </c>
      <c r="B19" s="92"/>
      <c r="C19" s="92"/>
      <c r="D19" s="92"/>
      <c r="E19" s="92"/>
      <c r="F19" s="92"/>
      <c r="G19" s="92"/>
      <c r="H19" s="92"/>
      <c r="I19" s="92"/>
      <c r="J19" s="92"/>
      <c r="K19" s="92"/>
      <c r="L19" s="92"/>
      <c r="M19" s="92"/>
      <c r="N19" s="92"/>
      <c r="O19" s="92"/>
    </row>
    <row r="20" spans="1:15" x14ac:dyDescent="0.4">
      <c r="A20" s="92"/>
      <c r="B20" s="92"/>
      <c r="C20" s="92"/>
      <c r="D20" s="92"/>
      <c r="E20" s="92"/>
      <c r="F20" s="92"/>
      <c r="G20" s="92"/>
      <c r="H20" s="92"/>
      <c r="I20" s="92"/>
      <c r="J20" s="92"/>
      <c r="K20" s="92"/>
      <c r="L20" s="92"/>
      <c r="M20" s="92"/>
      <c r="N20" s="92"/>
      <c r="O20" s="92"/>
    </row>
    <row r="21" spans="1:15" x14ac:dyDescent="0.4">
      <c r="A21" s="92" t="s">
        <v>212</v>
      </c>
      <c r="B21" s="92"/>
      <c r="C21" s="92"/>
      <c r="D21" s="92"/>
      <c r="E21" s="92"/>
      <c r="F21" s="92"/>
      <c r="G21" s="92"/>
      <c r="H21" s="92"/>
      <c r="I21" s="92"/>
      <c r="J21" s="92"/>
      <c r="K21" s="92"/>
      <c r="L21" s="92"/>
      <c r="M21" s="92"/>
      <c r="N21" s="92"/>
      <c r="O21" s="92"/>
    </row>
    <row r="22" spans="1:15" x14ac:dyDescent="0.4">
      <c r="A22" s="92" t="s">
        <v>230</v>
      </c>
      <c r="B22" s="92"/>
      <c r="C22" s="92"/>
      <c r="D22" s="92"/>
      <c r="E22" s="92"/>
      <c r="F22" s="92"/>
      <c r="G22" s="92"/>
      <c r="H22" s="92"/>
      <c r="I22" s="92"/>
      <c r="J22" s="92"/>
      <c r="K22" s="92"/>
      <c r="L22" s="92"/>
      <c r="M22" s="92"/>
      <c r="N22" s="92"/>
      <c r="O22" s="92"/>
    </row>
    <row r="24" spans="1:15" x14ac:dyDescent="0.4">
      <c r="A24" s="90" t="s">
        <v>216</v>
      </c>
    </row>
    <row r="25" spans="1:15" x14ac:dyDescent="0.4">
      <c r="A25" t="s">
        <v>214</v>
      </c>
    </row>
    <row r="26" spans="1:15" x14ac:dyDescent="0.4">
      <c r="A26" t="s">
        <v>213</v>
      </c>
    </row>
    <row r="27" spans="1:15" x14ac:dyDescent="0.4">
      <c r="A27" t="s">
        <v>215</v>
      </c>
    </row>
    <row r="28" spans="1:15" x14ac:dyDescent="0.4">
      <c r="A28" t="s">
        <v>217</v>
      </c>
    </row>
    <row r="29" spans="1:15" x14ac:dyDescent="0.4">
      <c r="A29" t="s">
        <v>218</v>
      </c>
    </row>
    <row r="31" spans="1:15" x14ac:dyDescent="0.4">
      <c r="A31" s="90" t="s">
        <v>219</v>
      </c>
    </row>
    <row r="32" spans="1:15" x14ac:dyDescent="0.4">
      <c r="A32" t="s">
        <v>220</v>
      </c>
    </row>
    <row r="33" spans="1:21" x14ac:dyDescent="0.4">
      <c r="A33" t="s">
        <v>221</v>
      </c>
    </row>
    <row r="34" spans="1:21" x14ac:dyDescent="0.4">
      <c r="A34" t="s">
        <v>222</v>
      </c>
    </row>
    <row r="35" spans="1:21" x14ac:dyDescent="0.4">
      <c r="A35" t="s">
        <v>223</v>
      </c>
    </row>
    <row r="37" spans="1:21" ht="15" thickBot="1" x14ac:dyDescent="0.45">
      <c r="A37" s="90" t="s">
        <v>195</v>
      </c>
    </row>
    <row r="38" spans="1:21" s="93" customFormat="1" ht="30" customHeight="1" thickTop="1" thickBot="1" x14ac:dyDescent="0.45">
      <c r="A38" s="94" t="s">
        <v>1</v>
      </c>
      <c r="B38" s="94" t="s">
        <v>2</v>
      </c>
      <c r="C38" s="95" t="s">
        <v>0</v>
      </c>
      <c r="D38" s="94" t="s">
        <v>3</v>
      </c>
      <c r="E38" s="94"/>
      <c r="F38" s="94"/>
      <c r="G38" s="94"/>
      <c r="H38" s="94"/>
      <c r="I38" s="94"/>
      <c r="J38" s="94"/>
      <c r="K38" s="94"/>
      <c r="L38" s="94"/>
      <c r="M38" s="94"/>
      <c r="N38" s="94"/>
      <c r="O38" s="94"/>
      <c r="P38" s="94"/>
      <c r="Q38" s="94"/>
      <c r="R38" s="94"/>
      <c r="S38" s="94"/>
      <c r="T38" s="94"/>
      <c r="U38" s="94"/>
    </row>
    <row r="39" spans="1:21" s="93" customFormat="1" ht="30" thickTop="1" thickBot="1" x14ac:dyDescent="0.45">
      <c r="A39" s="94" t="s">
        <v>4</v>
      </c>
      <c r="B39" s="94" t="s">
        <v>5</v>
      </c>
      <c r="C39" s="95" t="s">
        <v>0</v>
      </c>
      <c r="D39" s="94" t="s">
        <v>136</v>
      </c>
      <c r="E39" s="94"/>
      <c r="F39" s="94"/>
      <c r="G39" s="94"/>
      <c r="H39" s="94"/>
      <c r="I39" s="94"/>
      <c r="J39" s="94"/>
      <c r="K39" s="94"/>
      <c r="L39" s="94"/>
      <c r="M39" s="94"/>
      <c r="N39" s="94"/>
      <c r="O39" s="94"/>
      <c r="P39" s="94"/>
      <c r="Q39" s="94"/>
      <c r="R39" s="94"/>
      <c r="S39" s="94"/>
      <c r="T39" s="94"/>
      <c r="U39" s="94"/>
    </row>
    <row r="40" spans="1:21" s="93" customFormat="1" ht="15.45" thickTop="1" thickBot="1" x14ac:dyDescent="0.45">
      <c r="A40" s="94" t="s">
        <v>38</v>
      </c>
      <c r="B40" s="94" t="s">
        <v>125</v>
      </c>
      <c r="C40" s="95"/>
      <c r="D40" s="94" t="s">
        <v>137</v>
      </c>
      <c r="E40" s="94"/>
      <c r="F40" s="94"/>
      <c r="G40" s="94"/>
      <c r="H40" s="94"/>
      <c r="I40" s="94"/>
      <c r="J40" s="94"/>
      <c r="K40" s="94"/>
      <c r="L40" s="94"/>
      <c r="M40" s="94"/>
      <c r="N40" s="94"/>
      <c r="O40" s="94"/>
      <c r="P40" s="94"/>
      <c r="Q40" s="94"/>
      <c r="R40" s="94"/>
      <c r="S40" s="94"/>
      <c r="T40" s="94"/>
      <c r="U40" s="94"/>
    </row>
    <row r="41" spans="1:21" s="93" customFormat="1" ht="30" thickTop="1" thickBot="1" x14ac:dyDescent="0.45">
      <c r="A41" s="94" t="s">
        <v>6</v>
      </c>
      <c r="B41" s="94" t="s">
        <v>7</v>
      </c>
      <c r="C41" s="95" t="s">
        <v>0</v>
      </c>
      <c r="D41" s="94" t="s">
        <v>8</v>
      </c>
      <c r="E41" s="94"/>
      <c r="F41" s="94"/>
      <c r="G41" s="94"/>
      <c r="H41" s="94"/>
      <c r="I41" s="94"/>
      <c r="J41" s="94"/>
      <c r="K41" s="94"/>
      <c r="L41" s="94"/>
      <c r="M41" s="94"/>
      <c r="N41" s="94"/>
      <c r="O41" s="94"/>
      <c r="P41" s="94"/>
      <c r="Q41" s="94"/>
      <c r="R41" s="94"/>
      <c r="S41" s="94"/>
      <c r="T41" s="94"/>
      <c r="U41" s="94"/>
    </row>
    <row r="42" spans="1:21" s="93" customFormat="1" ht="30" thickTop="1" thickBot="1" x14ac:dyDescent="0.45">
      <c r="A42" s="94" t="s">
        <v>161</v>
      </c>
      <c r="B42" s="94" t="s">
        <v>9</v>
      </c>
      <c r="C42" s="95" t="s">
        <v>0</v>
      </c>
      <c r="D42" s="94" t="s">
        <v>10</v>
      </c>
      <c r="E42" s="94"/>
      <c r="F42" s="94"/>
      <c r="G42" s="94"/>
      <c r="H42" s="94"/>
      <c r="I42" s="94"/>
      <c r="J42" s="94"/>
      <c r="K42" s="94"/>
      <c r="L42" s="94"/>
      <c r="M42" s="94"/>
      <c r="N42" s="94"/>
      <c r="O42" s="94"/>
      <c r="P42" s="94"/>
      <c r="Q42" s="94"/>
      <c r="R42" s="94"/>
      <c r="S42" s="94"/>
      <c r="T42" s="94"/>
      <c r="U42" s="94"/>
    </row>
    <row r="43" spans="1:21" s="93" customFormat="1" ht="15" thickTop="1" x14ac:dyDescent="0.4">
      <c r="A43" s="94" t="s">
        <v>11</v>
      </c>
      <c r="B43" s="94" t="s">
        <v>12</v>
      </c>
      <c r="C43" s="95"/>
      <c r="D43" s="94" t="s">
        <v>138</v>
      </c>
      <c r="E43" s="94"/>
      <c r="F43" s="94"/>
      <c r="G43" s="94"/>
      <c r="H43" s="94"/>
      <c r="I43" s="94"/>
      <c r="J43" s="94"/>
      <c r="K43" s="94"/>
      <c r="L43" s="94"/>
      <c r="M43" s="94"/>
      <c r="N43" s="94"/>
      <c r="O43" s="94"/>
      <c r="P43" s="94"/>
      <c r="Q43" s="94"/>
      <c r="R43" s="94"/>
      <c r="S43" s="94"/>
      <c r="T43" s="94"/>
      <c r="U43" s="94"/>
    </row>
    <row r="46" spans="1:21" x14ac:dyDescent="0.4">
      <c r="A46" s="90" t="s">
        <v>196</v>
      </c>
    </row>
    <row r="48" spans="1:21" x14ac:dyDescent="0.4">
      <c r="A48" t="s">
        <v>201</v>
      </c>
    </row>
    <row r="50" spans="1:1" x14ac:dyDescent="0.4">
      <c r="A50" t="s">
        <v>197</v>
      </c>
    </row>
    <row r="51" spans="1:1" x14ac:dyDescent="0.4">
      <c r="A51" t="s">
        <v>198</v>
      </c>
    </row>
    <row r="52" spans="1:1" x14ac:dyDescent="0.4">
      <c r="A52" t="s">
        <v>199</v>
      </c>
    </row>
    <row r="53" spans="1:1" x14ac:dyDescent="0.4">
      <c r="A53" t="s">
        <v>200</v>
      </c>
    </row>
    <row r="56" spans="1:1" x14ac:dyDescent="0.4">
      <c r="A56" s="90" t="s">
        <v>224</v>
      </c>
    </row>
    <row r="57" spans="1:1" x14ac:dyDescent="0.4">
      <c r="A57" t="s">
        <v>225</v>
      </c>
    </row>
    <row r="58" spans="1:1" x14ac:dyDescent="0.4">
      <c r="A58" t="s">
        <v>226</v>
      </c>
    </row>
    <row r="59" spans="1:1" x14ac:dyDescent="0.4">
      <c r="A59" t="s">
        <v>227</v>
      </c>
    </row>
    <row r="62" spans="1:1" x14ac:dyDescent="0.4">
      <c r="A62" s="90" t="s">
        <v>228</v>
      </c>
    </row>
    <row r="63" spans="1:1" x14ac:dyDescent="0.4">
      <c r="A63" t="s">
        <v>229</v>
      </c>
    </row>
    <row r="70" spans="1:1" x14ac:dyDescent="0.4">
      <c r="A70"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9695-BFA9-40DE-88CF-EB3B949C4A58}">
  <dimension ref="A1:Y125"/>
  <sheetViews>
    <sheetView workbookViewId="0">
      <selection activeCell="Q17" sqref="Q17"/>
    </sheetView>
  </sheetViews>
  <sheetFormatPr defaultRowHeight="14.6" x14ac:dyDescent="0.4"/>
  <cols>
    <col min="1" max="1" width="14.3046875" customWidth="1"/>
    <col min="2" max="2" width="11.84375" customWidth="1"/>
  </cols>
  <sheetData>
    <row r="1" spans="1:21" x14ac:dyDescent="0.4">
      <c r="A1" t="s">
        <v>13</v>
      </c>
    </row>
    <row r="2" spans="1:21" ht="24.45" x14ac:dyDescent="0.4">
      <c r="B2" s="7" t="s">
        <v>14</v>
      </c>
      <c r="C2" s="7" t="s">
        <v>15</v>
      </c>
      <c r="D2" s="7" t="s">
        <v>16</v>
      </c>
      <c r="E2" s="7" t="s">
        <v>17</v>
      </c>
      <c r="F2" s="7" t="s">
        <v>18</v>
      </c>
      <c r="G2" s="7" t="s">
        <v>19</v>
      </c>
      <c r="H2" s="7" t="s">
        <v>20</v>
      </c>
      <c r="I2" s="7" t="s">
        <v>21</v>
      </c>
      <c r="J2" s="7" t="s">
        <v>22</v>
      </c>
      <c r="K2" s="7" t="s">
        <v>23</v>
      </c>
      <c r="L2" s="7" t="s">
        <v>24</v>
      </c>
      <c r="M2" s="7" t="s">
        <v>25</v>
      </c>
      <c r="N2" s="7" t="s">
        <v>26</v>
      </c>
      <c r="O2" s="7" t="s">
        <v>27</v>
      </c>
      <c r="P2" s="7" t="s">
        <v>28</v>
      </c>
      <c r="Q2" s="7" t="s">
        <v>29</v>
      </c>
      <c r="R2" s="7" t="s">
        <v>30</v>
      </c>
      <c r="S2" s="7" t="s">
        <v>31</v>
      </c>
      <c r="T2" s="8" t="s">
        <v>5</v>
      </c>
      <c r="U2" s="8" t="s">
        <v>2</v>
      </c>
    </row>
    <row r="3" spans="1:21" x14ac:dyDescent="0.4">
      <c r="A3" s="13"/>
      <c r="B3" s="13"/>
      <c r="C3" s="13"/>
      <c r="D3" s="13"/>
      <c r="E3" s="13"/>
      <c r="F3" s="13"/>
      <c r="G3" s="13"/>
      <c r="H3" s="13"/>
      <c r="I3" s="13"/>
      <c r="J3" s="13"/>
      <c r="K3" s="13"/>
      <c r="L3" s="13"/>
      <c r="M3" s="13"/>
      <c r="N3" s="13"/>
      <c r="O3" s="13"/>
      <c r="P3" s="13"/>
      <c r="Q3" s="13"/>
      <c r="R3" s="13"/>
      <c r="S3" s="13"/>
      <c r="T3" s="13"/>
      <c r="U3" s="13"/>
    </row>
    <row r="4" spans="1:21" x14ac:dyDescent="0.4">
      <c r="A4" s="8" t="s">
        <v>32</v>
      </c>
      <c r="B4" s="10">
        <v>1</v>
      </c>
      <c r="C4" s="10">
        <v>0.8</v>
      </c>
      <c r="D4" s="10">
        <v>0.8</v>
      </c>
      <c r="E4" s="10">
        <v>0.8</v>
      </c>
      <c r="F4" s="10">
        <v>0.6</v>
      </c>
      <c r="G4" s="10">
        <v>0.6</v>
      </c>
      <c r="H4" s="10">
        <v>0.6</v>
      </c>
      <c r="I4" s="10">
        <v>0.6</v>
      </c>
      <c r="J4" s="10">
        <v>0.6</v>
      </c>
      <c r="K4" s="10">
        <v>0.5</v>
      </c>
      <c r="L4" s="10">
        <v>0.5</v>
      </c>
      <c r="M4" s="10">
        <v>0.5</v>
      </c>
      <c r="N4" s="10">
        <v>0.4</v>
      </c>
      <c r="O4" s="10">
        <v>0.4</v>
      </c>
      <c r="P4" s="10">
        <v>0.3</v>
      </c>
      <c r="Q4" s="10">
        <v>0.3</v>
      </c>
      <c r="R4" s="9">
        <v>0.3</v>
      </c>
      <c r="S4" s="9">
        <v>0.3</v>
      </c>
      <c r="T4" s="89" t="s">
        <v>192</v>
      </c>
      <c r="U4" s="89" t="s">
        <v>192</v>
      </c>
    </row>
    <row r="5" spans="1:21" x14ac:dyDescent="0.4">
      <c r="A5" s="82" t="s">
        <v>33</v>
      </c>
      <c r="B5" s="83">
        <f>B4*10</f>
        <v>10</v>
      </c>
      <c r="C5" s="83">
        <f t="shared" ref="C5:S5" si="0">C4*10</f>
        <v>8</v>
      </c>
      <c r="D5" s="83">
        <f t="shared" si="0"/>
        <v>8</v>
      </c>
      <c r="E5" s="83">
        <f t="shared" si="0"/>
        <v>8</v>
      </c>
      <c r="F5" s="83">
        <f t="shared" si="0"/>
        <v>6</v>
      </c>
      <c r="G5" s="83">
        <f t="shared" si="0"/>
        <v>6</v>
      </c>
      <c r="H5" s="83">
        <f t="shared" si="0"/>
        <v>6</v>
      </c>
      <c r="I5" s="83">
        <f t="shared" si="0"/>
        <v>6</v>
      </c>
      <c r="J5" s="83">
        <f t="shared" si="0"/>
        <v>6</v>
      </c>
      <c r="K5" s="83">
        <f t="shared" si="0"/>
        <v>5</v>
      </c>
      <c r="L5" s="83">
        <f t="shared" si="0"/>
        <v>5</v>
      </c>
      <c r="M5" s="83">
        <f t="shared" si="0"/>
        <v>5</v>
      </c>
      <c r="N5" s="83">
        <f t="shared" si="0"/>
        <v>4</v>
      </c>
      <c r="O5" s="83">
        <f t="shared" si="0"/>
        <v>4</v>
      </c>
      <c r="P5" s="83">
        <f t="shared" si="0"/>
        <v>3</v>
      </c>
      <c r="Q5" s="83">
        <f t="shared" si="0"/>
        <v>3</v>
      </c>
      <c r="R5" s="83">
        <f t="shared" si="0"/>
        <v>3</v>
      </c>
      <c r="S5" s="83">
        <f t="shared" si="0"/>
        <v>3</v>
      </c>
      <c r="T5" s="82">
        <f t="shared" ref="T5:T11" si="1">SUM(B5:S5)</f>
        <v>99</v>
      </c>
      <c r="U5" s="84">
        <f>T5/$T$6</f>
        <v>0.83333333333333348</v>
      </c>
    </row>
    <row r="6" spans="1:21" x14ac:dyDescent="0.4">
      <c r="A6" s="8" t="s">
        <v>34</v>
      </c>
      <c r="B6" s="10">
        <f>B4*12</f>
        <v>12</v>
      </c>
      <c r="C6" s="10">
        <f t="shared" ref="C6:S6" si="2">C4*12</f>
        <v>9.6000000000000014</v>
      </c>
      <c r="D6" s="10">
        <f t="shared" si="2"/>
        <v>9.6000000000000014</v>
      </c>
      <c r="E6" s="10">
        <f t="shared" si="2"/>
        <v>9.6000000000000014</v>
      </c>
      <c r="F6" s="10">
        <f t="shared" si="2"/>
        <v>7.1999999999999993</v>
      </c>
      <c r="G6" s="10">
        <f t="shared" si="2"/>
        <v>7.1999999999999993</v>
      </c>
      <c r="H6" s="10">
        <f t="shared" si="2"/>
        <v>7.1999999999999993</v>
      </c>
      <c r="I6" s="10">
        <f t="shared" si="2"/>
        <v>7.1999999999999993</v>
      </c>
      <c r="J6" s="10">
        <f t="shared" si="2"/>
        <v>7.1999999999999993</v>
      </c>
      <c r="K6" s="10">
        <f t="shared" si="2"/>
        <v>6</v>
      </c>
      <c r="L6" s="10">
        <f t="shared" si="2"/>
        <v>6</v>
      </c>
      <c r="M6" s="10">
        <f t="shared" si="2"/>
        <v>6</v>
      </c>
      <c r="N6" s="10">
        <f t="shared" si="2"/>
        <v>4.8000000000000007</v>
      </c>
      <c r="O6" s="10">
        <f t="shared" si="2"/>
        <v>4.8000000000000007</v>
      </c>
      <c r="P6" s="10">
        <f t="shared" si="2"/>
        <v>3.5999999999999996</v>
      </c>
      <c r="Q6" s="10">
        <f t="shared" si="2"/>
        <v>3.5999999999999996</v>
      </c>
      <c r="R6" s="10">
        <f t="shared" si="2"/>
        <v>3.5999999999999996</v>
      </c>
      <c r="S6" s="10">
        <f t="shared" si="2"/>
        <v>3.5999999999999996</v>
      </c>
      <c r="T6" s="8">
        <f t="shared" si="1"/>
        <v>118.79999999999998</v>
      </c>
      <c r="U6" s="89" t="s">
        <v>192</v>
      </c>
    </row>
    <row r="7" spans="1:21" x14ac:dyDescent="0.4">
      <c r="A7" s="82" t="s">
        <v>35</v>
      </c>
      <c r="B7" s="83">
        <f>15*B4</f>
        <v>15</v>
      </c>
      <c r="C7" s="83">
        <f t="shared" ref="C7:S7" si="3">15*C4</f>
        <v>12</v>
      </c>
      <c r="D7" s="83">
        <f t="shared" si="3"/>
        <v>12</v>
      </c>
      <c r="E7" s="83">
        <f t="shared" si="3"/>
        <v>12</v>
      </c>
      <c r="F7" s="83">
        <f t="shared" si="3"/>
        <v>9</v>
      </c>
      <c r="G7" s="83">
        <f t="shared" si="3"/>
        <v>9</v>
      </c>
      <c r="H7" s="83">
        <f t="shared" si="3"/>
        <v>9</v>
      </c>
      <c r="I7" s="83">
        <f t="shared" si="3"/>
        <v>9</v>
      </c>
      <c r="J7" s="83">
        <f t="shared" si="3"/>
        <v>9</v>
      </c>
      <c r="K7" s="83">
        <f t="shared" si="3"/>
        <v>7.5</v>
      </c>
      <c r="L7" s="83">
        <f t="shared" si="3"/>
        <v>7.5</v>
      </c>
      <c r="M7" s="83">
        <f t="shared" si="3"/>
        <v>7.5</v>
      </c>
      <c r="N7" s="83">
        <f t="shared" si="3"/>
        <v>6</v>
      </c>
      <c r="O7" s="83">
        <f t="shared" si="3"/>
        <v>6</v>
      </c>
      <c r="P7" s="83">
        <f t="shared" si="3"/>
        <v>4.5</v>
      </c>
      <c r="Q7" s="83">
        <f t="shared" si="3"/>
        <v>4.5</v>
      </c>
      <c r="R7" s="83">
        <f t="shared" si="3"/>
        <v>4.5</v>
      </c>
      <c r="S7" s="83">
        <f t="shared" si="3"/>
        <v>4.5</v>
      </c>
      <c r="T7" s="82">
        <f t="shared" si="1"/>
        <v>148.5</v>
      </c>
      <c r="U7" s="82">
        <f>T7/$T$6</f>
        <v>1.2500000000000002</v>
      </c>
    </row>
    <row r="8" spans="1:21" x14ac:dyDescent="0.4">
      <c r="A8" s="8" t="s">
        <v>36</v>
      </c>
      <c r="B8" s="10">
        <f>18*B4</f>
        <v>18</v>
      </c>
      <c r="C8" s="10">
        <f t="shared" ref="C8:S8" si="4">18*C4</f>
        <v>14.4</v>
      </c>
      <c r="D8" s="10">
        <f t="shared" si="4"/>
        <v>14.4</v>
      </c>
      <c r="E8" s="10">
        <f t="shared" si="4"/>
        <v>14.4</v>
      </c>
      <c r="F8" s="10">
        <f t="shared" si="4"/>
        <v>10.799999999999999</v>
      </c>
      <c r="G8" s="10">
        <f t="shared" si="4"/>
        <v>10.799999999999999</v>
      </c>
      <c r="H8" s="10">
        <f t="shared" si="4"/>
        <v>10.799999999999999</v>
      </c>
      <c r="I8" s="10">
        <f t="shared" si="4"/>
        <v>10.799999999999999</v>
      </c>
      <c r="J8" s="10">
        <f t="shared" si="4"/>
        <v>10.799999999999999</v>
      </c>
      <c r="K8" s="10">
        <f t="shared" si="4"/>
        <v>9</v>
      </c>
      <c r="L8" s="10">
        <f t="shared" si="4"/>
        <v>9</v>
      </c>
      <c r="M8" s="10">
        <f t="shared" si="4"/>
        <v>9</v>
      </c>
      <c r="N8" s="10">
        <f t="shared" si="4"/>
        <v>7.2</v>
      </c>
      <c r="O8" s="10">
        <f t="shared" si="4"/>
        <v>7.2</v>
      </c>
      <c r="P8" s="10">
        <f t="shared" si="4"/>
        <v>5.3999999999999995</v>
      </c>
      <c r="Q8" s="10">
        <f t="shared" si="4"/>
        <v>5.3999999999999995</v>
      </c>
      <c r="R8" s="10">
        <f t="shared" si="4"/>
        <v>5.3999999999999995</v>
      </c>
      <c r="S8" s="10">
        <f t="shared" si="4"/>
        <v>5.3999999999999995</v>
      </c>
      <c r="T8" s="8">
        <f t="shared" si="1"/>
        <v>178.2</v>
      </c>
      <c r="U8" s="8">
        <f>T8/$T$6</f>
        <v>1.5000000000000002</v>
      </c>
    </row>
    <row r="9" spans="1:21" x14ac:dyDescent="0.4">
      <c r="A9" s="82" t="s">
        <v>37</v>
      </c>
      <c r="B9" s="83">
        <f>20*B4</f>
        <v>20</v>
      </c>
      <c r="C9" s="83">
        <f t="shared" ref="C9:S9" si="5">20*C4</f>
        <v>16</v>
      </c>
      <c r="D9" s="83">
        <f t="shared" si="5"/>
        <v>16</v>
      </c>
      <c r="E9" s="83">
        <f t="shared" si="5"/>
        <v>16</v>
      </c>
      <c r="F9" s="83">
        <f t="shared" si="5"/>
        <v>12</v>
      </c>
      <c r="G9" s="83">
        <f t="shared" si="5"/>
        <v>12</v>
      </c>
      <c r="H9" s="83">
        <f t="shared" si="5"/>
        <v>12</v>
      </c>
      <c r="I9" s="83">
        <f t="shared" si="5"/>
        <v>12</v>
      </c>
      <c r="J9" s="83">
        <f t="shared" si="5"/>
        <v>12</v>
      </c>
      <c r="K9" s="83">
        <f t="shared" si="5"/>
        <v>10</v>
      </c>
      <c r="L9" s="83">
        <f t="shared" si="5"/>
        <v>10</v>
      </c>
      <c r="M9" s="83">
        <f t="shared" si="5"/>
        <v>10</v>
      </c>
      <c r="N9" s="83">
        <f t="shared" si="5"/>
        <v>8</v>
      </c>
      <c r="O9" s="83">
        <f t="shared" si="5"/>
        <v>8</v>
      </c>
      <c r="P9" s="83">
        <f t="shared" si="5"/>
        <v>6</v>
      </c>
      <c r="Q9" s="83">
        <f t="shared" si="5"/>
        <v>6</v>
      </c>
      <c r="R9" s="83">
        <f t="shared" si="5"/>
        <v>6</v>
      </c>
      <c r="S9" s="83">
        <f t="shared" si="5"/>
        <v>6</v>
      </c>
      <c r="T9" s="82">
        <f t="shared" si="1"/>
        <v>198</v>
      </c>
      <c r="U9" s="84">
        <f>T9/$T$6</f>
        <v>1.666666666666667</v>
      </c>
    </row>
    <row r="10" spans="1:21" x14ac:dyDescent="0.4">
      <c r="A10" s="8" t="s">
        <v>38</v>
      </c>
      <c r="B10" s="10">
        <v>16</v>
      </c>
      <c r="C10" s="10">
        <v>15</v>
      </c>
      <c r="D10" s="10">
        <v>17</v>
      </c>
      <c r="E10" s="10">
        <v>15</v>
      </c>
      <c r="F10" s="10">
        <v>14</v>
      </c>
      <c r="G10" s="10">
        <v>12</v>
      </c>
      <c r="H10" s="10">
        <v>12</v>
      </c>
      <c r="I10" s="9">
        <v>14</v>
      </c>
      <c r="J10" s="9">
        <v>14</v>
      </c>
      <c r="K10" s="10">
        <v>18</v>
      </c>
      <c r="L10" s="10">
        <v>13</v>
      </c>
      <c r="M10" s="10">
        <v>15</v>
      </c>
      <c r="N10" s="10">
        <v>19</v>
      </c>
      <c r="O10" s="10">
        <v>14</v>
      </c>
      <c r="P10" s="10">
        <v>16</v>
      </c>
      <c r="Q10" s="10">
        <v>12</v>
      </c>
      <c r="R10" s="9">
        <v>15</v>
      </c>
      <c r="S10" s="9">
        <v>16</v>
      </c>
      <c r="T10" s="8">
        <f t="shared" si="1"/>
        <v>267</v>
      </c>
      <c r="U10" s="89" t="s">
        <v>192</v>
      </c>
    </row>
    <row r="11" spans="1:21" x14ac:dyDescent="0.4">
      <c r="A11" s="85" t="s">
        <v>39</v>
      </c>
      <c r="B11" s="85">
        <f t="shared" ref="B11:S11" si="6">B10*B4</f>
        <v>16</v>
      </c>
      <c r="C11" s="85">
        <f t="shared" si="6"/>
        <v>12</v>
      </c>
      <c r="D11" s="85">
        <f t="shared" si="6"/>
        <v>13.600000000000001</v>
      </c>
      <c r="E11" s="85">
        <f t="shared" si="6"/>
        <v>12</v>
      </c>
      <c r="F11" s="85">
        <f t="shared" si="6"/>
        <v>8.4</v>
      </c>
      <c r="G11" s="85">
        <f t="shared" si="6"/>
        <v>7.1999999999999993</v>
      </c>
      <c r="H11" s="85">
        <f t="shared" si="6"/>
        <v>7.1999999999999993</v>
      </c>
      <c r="I11" s="85">
        <f t="shared" si="6"/>
        <v>8.4</v>
      </c>
      <c r="J11" s="85">
        <f t="shared" si="6"/>
        <v>8.4</v>
      </c>
      <c r="K11" s="85">
        <f t="shared" si="6"/>
        <v>9</v>
      </c>
      <c r="L11" s="85">
        <f t="shared" si="6"/>
        <v>6.5</v>
      </c>
      <c r="M11" s="85">
        <f t="shared" si="6"/>
        <v>7.5</v>
      </c>
      <c r="N11" s="85">
        <f t="shared" si="6"/>
        <v>7.6000000000000005</v>
      </c>
      <c r="O11" s="85">
        <f t="shared" si="6"/>
        <v>5.6000000000000005</v>
      </c>
      <c r="P11" s="85">
        <f t="shared" si="6"/>
        <v>4.8</v>
      </c>
      <c r="Q11" s="85">
        <f t="shared" si="6"/>
        <v>3.5999999999999996</v>
      </c>
      <c r="R11" s="85">
        <f t="shared" si="6"/>
        <v>4.5</v>
      </c>
      <c r="S11" s="85">
        <f t="shared" si="6"/>
        <v>4.8</v>
      </c>
      <c r="T11" s="86">
        <f t="shared" si="1"/>
        <v>147.10000000000002</v>
      </c>
      <c r="U11" s="87">
        <f>T11/$T$6</f>
        <v>1.2382154882154885</v>
      </c>
    </row>
    <row r="12" spans="1:21" x14ac:dyDescent="0.4">
      <c r="A12" s="8" t="s">
        <v>11</v>
      </c>
      <c r="B12" s="25">
        <f>T9/T10</f>
        <v>0.7415730337078652</v>
      </c>
      <c r="C12" s="8"/>
      <c r="D12" s="8"/>
      <c r="E12" s="8"/>
      <c r="F12" s="8"/>
      <c r="G12" s="8"/>
      <c r="H12" s="8"/>
      <c r="I12" s="8"/>
      <c r="J12" s="8"/>
      <c r="K12" s="8"/>
      <c r="L12" s="8"/>
      <c r="M12" s="8"/>
      <c r="N12" s="8"/>
      <c r="O12" s="8"/>
      <c r="P12" s="8"/>
      <c r="Q12" s="8"/>
      <c r="R12" s="8"/>
      <c r="S12" s="8"/>
      <c r="T12" s="8"/>
      <c r="U12" s="8"/>
    </row>
    <row r="13" spans="1:21" x14ac:dyDescent="0.4">
      <c r="B13" s="23"/>
    </row>
    <row r="14" spans="1:21" x14ac:dyDescent="0.4">
      <c r="A14" t="s">
        <v>40</v>
      </c>
      <c r="B14" s="24"/>
      <c r="C14" s="24"/>
      <c r="D14" s="24"/>
    </row>
    <row r="15" spans="1:21" ht="24.45" x14ac:dyDescent="0.4">
      <c r="B15" s="7" t="s">
        <v>14</v>
      </c>
      <c r="C15" s="7" t="s">
        <v>41</v>
      </c>
      <c r="D15" s="7" t="s">
        <v>15</v>
      </c>
      <c r="E15" s="7" t="s">
        <v>42</v>
      </c>
      <c r="F15" s="7" t="s">
        <v>29</v>
      </c>
      <c r="G15" s="7" t="s">
        <v>43</v>
      </c>
      <c r="H15" s="7" t="s">
        <v>27</v>
      </c>
      <c r="I15" s="7" t="s">
        <v>23</v>
      </c>
      <c r="J15" s="7" t="s">
        <v>44</v>
      </c>
      <c r="K15" s="7" t="s">
        <v>45</v>
      </c>
      <c r="L15" s="7" t="s">
        <v>46</v>
      </c>
      <c r="M15" s="7" t="s">
        <v>28</v>
      </c>
      <c r="N15" s="8" t="s">
        <v>5</v>
      </c>
      <c r="O15" s="8" t="s">
        <v>2</v>
      </c>
      <c r="R15" s="7"/>
      <c r="S15" s="7"/>
      <c r="T15" s="7"/>
    </row>
    <row r="16" spans="1:21" x14ac:dyDescent="0.4">
      <c r="A16" s="13"/>
      <c r="B16" s="13"/>
      <c r="C16" s="13"/>
      <c r="D16" s="13"/>
      <c r="E16" s="13"/>
      <c r="F16" s="13"/>
      <c r="G16" s="13"/>
      <c r="H16" s="13"/>
      <c r="I16" s="13"/>
      <c r="J16" s="13"/>
      <c r="K16" s="13"/>
      <c r="L16" s="13"/>
      <c r="M16" s="13"/>
      <c r="N16" s="13"/>
      <c r="O16" s="15"/>
      <c r="R16" s="18"/>
      <c r="S16" s="18"/>
      <c r="T16" s="18"/>
      <c r="U16" s="18"/>
    </row>
    <row r="17" spans="1:21" x14ac:dyDescent="0.4">
      <c r="A17" s="8" t="s">
        <v>32</v>
      </c>
      <c r="B17" s="10">
        <v>0.7</v>
      </c>
      <c r="C17" s="10">
        <v>0.7</v>
      </c>
      <c r="D17" s="10">
        <v>0.6</v>
      </c>
      <c r="E17" s="10">
        <v>0.6</v>
      </c>
      <c r="F17" s="10">
        <v>0.5</v>
      </c>
      <c r="G17" s="10">
        <v>0.4</v>
      </c>
      <c r="H17" s="10">
        <v>0.4</v>
      </c>
      <c r="I17" s="10">
        <v>0.4</v>
      </c>
      <c r="J17" s="10">
        <v>0.4</v>
      </c>
      <c r="K17" s="10">
        <v>0.3</v>
      </c>
      <c r="L17" s="10">
        <v>0.3</v>
      </c>
      <c r="M17" s="10">
        <v>0.3</v>
      </c>
      <c r="N17" s="89" t="s">
        <v>192</v>
      </c>
      <c r="O17" s="89" t="s">
        <v>192</v>
      </c>
      <c r="R17" s="14"/>
      <c r="S17" s="14"/>
      <c r="T17" s="14"/>
    </row>
    <row r="18" spans="1:21" x14ac:dyDescent="0.4">
      <c r="A18" s="82" t="s">
        <v>33</v>
      </c>
      <c r="B18" s="83">
        <f>B17*10</f>
        <v>7</v>
      </c>
      <c r="C18" s="83">
        <f t="shared" ref="C18" si="7">C17*10</f>
        <v>7</v>
      </c>
      <c r="D18" s="83">
        <f t="shared" ref="D18" si="8">D17*10</f>
        <v>6</v>
      </c>
      <c r="E18" s="83">
        <f t="shared" ref="E18" si="9">E17*10</f>
        <v>6</v>
      </c>
      <c r="F18" s="83">
        <f t="shared" ref="F18" si="10">F17*10</f>
        <v>5</v>
      </c>
      <c r="G18" s="83">
        <f t="shared" ref="G18:I18" si="11">G17*10</f>
        <v>4</v>
      </c>
      <c r="H18" s="83">
        <f t="shared" si="11"/>
        <v>4</v>
      </c>
      <c r="I18" s="83">
        <f t="shared" si="11"/>
        <v>4</v>
      </c>
      <c r="J18" s="83">
        <f t="shared" ref="J18" si="12">J17*10</f>
        <v>4</v>
      </c>
      <c r="K18" s="83">
        <f t="shared" ref="K18" si="13">K17*10</f>
        <v>3</v>
      </c>
      <c r="L18" s="83">
        <f t="shared" ref="L18" si="14">L17*10</f>
        <v>3</v>
      </c>
      <c r="M18" s="83">
        <f t="shared" ref="M18" si="15">M17*10</f>
        <v>3</v>
      </c>
      <c r="N18" s="82">
        <f t="shared" ref="N18:N24" si="16">SUM(B18:M18)</f>
        <v>56</v>
      </c>
      <c r="O18" s="84">
        <f>N18/$N$19</f>
        <v>0.83333333333333348</v>
      </c>
      <c r="R18" s="14"/>
      <c r="S18" s="14"/>
      <c r="T18" s="14"/>
      <c r="U18" s="23"/>
    </row>
    <row r="19" spans="1:21" x14ac:dyDescent="0.4">
      <c r="A19" s="8" t="s">
        <v>34</v>
      </c>
      <c r="B19" s="10">
        <f>B17*12</f>
        <v>8.3999999999999986</v>
      </c>
      <c r="C19" s="10">
        <f t="shared" ref="C19:F19" si="17">C17*12</f>
        <v>8.3999999999999986</v>
      </c>
      <c r="D19" s="10">
        <f t="shared" si="17"/>
        <v>7.1999999999999993</v>
      </c>
      <c r="E19" s="10">
        <f t="shared" si="17"/>
        <v>7.1999999999999993</v>
      </c>
      <c r="F19" s="10">
        <f t="shared" si="17"/>
        <v>6</v>
      </c>
      <c r="G19" s="10">
        <f t="shared" ref="G19:K19" si="18">G17*12</f>
        <v>4.8000000000000007</v>
      </c>
      <c r="H19" s="10">
        <f t="shared" si="18"/>
        <v>4.8000000000000007</v>
      </c>
      <c r="I19" s="10">
        <f t="shared" si="18"/>
        <v>4.8000000000000007</v>
      </c>
      <c r="J19" s="10">
        <f t="shared" si="18"/>
        <v>4.8000000000000007</v>
      </c>
      <c r="K19" s="10">
        <f t="shared" si="18"/>
        <v>3.5999999999999996</v>
      </c>
      <c r="L19" s="10">
        <f>L17*12</f>
        <v>3.5999999999999996</v>
      </c>
      <c r="M19" s="10">
        <f t="shared" ref="M19" si="19">M17*12</f>
        <v>3.5999999999999996</v>
      </c>
      <c r="N19" s="8">
        <f t="shared" si="16"/>
        <v>67.199999999999989</v>
      </c>
      <c r="O19" s="89" t="s">
        <v>192</v>
      </c>
      <c r="R19" s="14"/>
      <c r="S19" s="14"/>
      <c r="T19" s="14"/>
    </row>
    <row r="20" spans="1:21" x14ac:dyDescent="0.4">
      <c r="A20" s="82" t="s">
        <v>35</v>
      </c>
      <c r="B20" s="83">
        <f>15*B17</f>
        <v>10.5</v>
      </c>
      <c r="C20" s="83">
        <f t="shared" ref="C20:F20" si="20">15*C17</f>
        <v>10.5</v>
      </c>
      <c r="D20" s="83">
        <f t="shared" si="20"/>
        <v>9</v>
      </c>
      <c r="E20" s="83">
        <f t="shared" si="20"/>
        <v>9</v>
      </c>
      <c r="F20" s="83">
        <f t="shared" si="20"/>
        <v>7.5</v>
      </c>
      <c r="G20" s="83">
        <f t="shared" ref="G20:K20" si="21">15*G17</f>
        <v>6</v>
      </c>
      <c r="H20" s="83">
        <f t="shared" si="21"/>
        <v>6</v>
      </c>
      <c r="I20" s="83">
        <f t="shared" si="21"/>
        <v>6</v>
      </c>
      <c r="J20" s="83">
        <f t="shared" si="21"/>
        <v>6</v>
      </c>
      <c r="K20" s="83">
        <f t="shared" si="21"/>
        <v>4.5</v>
      </c>
      <c r="L20" s="83">
        <f>15*L17</f>
        <v>4.5</v>
      </c>
      <c r="M20" s="83">
        <f t="shared" ref="M20" si="22">15*M17</f>
        <v>4.5</v>
      </c>
      <c r="N20" s="82">
        <f t="shared" si="16"/>
        <v>84</v>
      </c>
      <c r="O20" s="84">
        <f>N20/$N$19</f>
        <v>1.2500000000000002</v>
      </c>
      <c r="R20" s="14"/>
      <c r="S20" s="14"/>
      <c r="T20" s="14"/>
    </row>
    <row r="21" spans="1:21" x14ac:dyDescent="0.4">
      <c r="A21" s="8" t="s">
        <v>36</v>
      </c>
      <c r="B21" s="10">
        <f>18*B17</f>
        <v>12.6</v>
      </c>
      <c r="C21" s="10">
        <f t="shared" ref="C21:F21" si="23">18*C17</f>
        <v>12.6</v>
      </c>
      <c r="D21" s="10">
        <f t="shared" si="23"/>
        <v>10.799999999999999</v>
      </c>
      <c r="E21" s="10">
        <f t="shared" si="23"/>
        <v>10.799999999999999</v>
      </c>
      <c r="F21" s="10">
        <f t="shared" si="23"/>
        <v>9</v>
      </c>
      <c r="G21" s="10">
        <f t="shared" ref="G21:K21" si="24">18*G17</f>
        <v>7.2</v>
      </c>
      <c r="H21" s="10">
        <f t="shared" si="24"/>
        <v>7.2</v>
      </c>
      <c r="I21" s="10">
        <f t="shared" si="24"/>
        <v>7.2</v>
      </c>
      <c r="J21" s="10">
        <f t="shared" si="24"/>
        <v>7.2</v>
      </c>
      <c r="K21" s="10">
        <f t="shared" si="24"/>
        <v>5.3999999999999995</v>
      </c>
      <c r="L21" s="10">
        <f>18*L17</f>
        <v>5.3999999999999995</v>
      </c>
      <c r="M21" s="10">
        <f t="shared" ref="M21" si="25">18*M17</f>
        <v>5.3999999999999995</v>
      </c>
      <c r="N21" s="8">
        <f t="shared" si="16"/>
        <v>100.80000000000003</v>
      </c>
      <c r="O21" s="25">
        <f>N21/$N$19</f>
        <v>1.5000000000000007</v>
      </c>
      <c r="R21" s="14"/>
      <c r="S21" s="14"/>
      <c r="T21" s="14"/>
    </row>
    <row r="22" spans="1:21" x14ac:dyDescent="0.4">
      <c r="A22" s="82" t="s">
        <v>37</v>
      </c>
      <c r="B22" s="83">
        <f>20*B17</f>
        <v>14</v>
      </c>
      <c r="C22" s="83">
        <f t="shared" ref="C22:F22" si="26">20*C17</f>
        <v>14</v>
      </c>
      <c r="D22" s="83">
        <f t="shared" si="26"/>
        <v>12</v>
      </c>
      <c r="E22" s="83">
        <f t="shared" si="26"/>
        <v>12</v>
      </c>
      <c r="F22" s="83">
        <f t="shared" si="26"/>
        <v>10</v>
      </c>
      <c r="G22" s="83">
        <f t="shared" ref="G22:K22" si="27">20*G17</f>
        <v>8</v>
      </c>
      <c r="H22" s="83">
        <f t="shared" si="27"/>
        <v>8</v>
      </c>
      <c r="I22" s="83">
        <f t="shared" si="27"/>
        <v>8</v>
      </c>
      <c r="J22" s="83">
        <f t="shared" si="27"/>
        <v>8</v>
      </c>
      <c r="K22" s="83">
        <f t="shared" si="27"/>
        <v>6</v>
      </c>
      <c r="L22" s="83">
        <f>20*L17</f>
        <v>6</v>
      </c>
      <c r="M22" s="83">
        <f t="shared" ref="M22" si="28">20*M17</f>
        <v>6</v>
      </c>
      <c r="N22" s="82">
        <f t="shared" si="16"/>
        <v>112</v>
      </c>
      <c r="O22" s="84">
        <f>N22/$N$19</f>
        <v>1.666666666666667</v>
      </c>
      <c r="R22" s="14"/>
      <c r="S22" s="14"/>
      <c r="T22" s="14"/>
      <c r="U22" s="23"/>
    </row>
    <row r="23" spans="1:21" x14ac:dyDescent="0.4">
      <c r="A23" s="8" t="s">
        <v>38</v>
      </c>
      <c r="B23" s="10">
        <v>16</v>
      </c>
      <c r="C23" s="10">
        <v>16</v>
      </c>
      <c r="D23" s="10">
        <v>17</v>
      </c>
      <c r="E23" s="10">
        <v>15</v>
      </c>
      <c r="F23" s="10">
        <v>15</v>
      </c>
      <c r="G23" s="9">
        <v>14</v>
      </c>
      <c r="H23" s="10">
        <v>14</v>
      </c>
      <c r="I23" s="10">
        <v>16</v>
      </c>
      <c r="J23" s="10">
        <v>16</v>
      </c>
      <c r="K23" s="10">
        <v>15</v>
      </c>
      <c r="L23" s="10">
        <v>15</v>
      </c>
      <c r="M23" s="9">
        <v>15</v>
      </c>
      <c r="N23" s="8">
        <f t="shared" si="16"/>
        <v>184</v>
      </c>
      <c r="O23" s="89" t="s">
        <v>192</v>
      </c>
      <c r="R23" s="14"/>
      <c r="S23" s="14"/>
      <c r="T23" s="14"/>
      <c r="U23" s="23"/>
    </row>
    <row r="24" spans="1:21" x14ac:dyDescent="0.4">
      <c r="A24" s="85" t="s">
        <v>39</v>
      </c>
      <c r="B24" s="85">
        <f t="shared" ref="B24:M24" si="29">B23*B17</f>
        <v>11.2</v>
      </c>
      <c r="C24" s="85">
        <f t="shared" si="29"/>
        <v>11.2</v>
      </c>
      <c r="D24" s="85">
        <f t="shared" si="29"/>
        <v>10.199999999999999</v>
      </c>
      <c r="E24" s="85">
        <f t="shared" si="29"/>
        <v>9</v>
      </c>
      <c r="F24" s="85">
        <f t="shared" si="29"/>
        <v>7.5</v>
      </c>
      <c r="G24" s="85">
        <f t="shared" si="29"/>
        <v>5.6000000000000005</v>
      </c>
      <c r="H24" s="85">
        <f t="shared" si="29"/>
        <v>5.6000000000000005</v>
      </c>
      <c r="I24" s="85">
        <f t="shared" si="29"/>
        <v>6.4</v>
      </c>
      <c r="J24" s="85">
        <f t="shared" si="29"/>
        <v>6.4</v>
      </c>
      <c r="K24" s="85">
        <f t="shared" si="29"/>
        <v>4.5</v>
      </c>
      <c r="L24" s="85">
        <f t="shared" si="29"/>
        <v>4.5</v>
      </c>
      <c r="M24" s="85">
        <f t="shared" si="29"/>
        <v>4.5</v>
      </c>
      <c r="N24" s="86">
        <f t="shared" si="16"/>
        <v>86.600000000000009</v>
      </c>
      <c r="O24" s="87">
        <f>N24/$N$19</f>
        <v>1.2886904761904765</v>
      </c>
      <c r="U24" s="23"/>
    </row>
    <row r="25" spans="1:21" x14ac:dyDescent="0.4">
      <c r="A25" s="8" t="s">
        <v>11</v>
      </c>
      <c r="B25" s="25">
        <f>N24/N22</f>
        <v>0.77321428571428574</v>
      </c>
      <c r="C25" s="8"/>
      <c r="D25" s="8"/>
      <c r="E25" s="8"/>
      <c r="F25" s="8"/>
      <c r="G25" s="8"/>
      <c r="H25" s="8"/>
      <c r="I25" s="8"/>
      <c r="J25" s="8"/>
      <c r="K25" s="8"/>
      <c r="L25" s="8"/>
      <c r="M25" s="8"/>
      <c r="N25" s="8"/>
      <c r="O25" s="8"/>
    </row>
    <row r="27" spans="1:21" x14ac:dyDescent="0.4">
      <c r="A27" t="s">
        <v>51</v>
      </c>
    </row>
    <row r="28" spans="1:21" ht="24.45" x14ac:dyDescent="0.4">
      <c r="B28" s="7" t="s">
        <v>14</v>
      </c>
      <c r="C28" s="7" t="s">
        <v>45</v>
      </c>
      <c r="D28" s="7" t="s">
        <v>23</v>
      </c>
      <c r="E28" s="7" t="s">
        <v>41</v>
      </c>
      <c r="F28" s="7" t="s">
        <v>15</v>
      </c>
      <c r="G28" s="7" t="s">
        <v>57</v>
      </c>
      <c r="H28" s="7" t="s">
        <v>27</v>
      </c>
      <c r="I28" s="7" t="s">
        <v>54</v>
      </c>
      <c r="J28" s="7" t="s">
        <v>43</v>
      </c>
      <c r="K28" s="7" t="s">
        <v>28</v>
      </c>
      <c r="L28" s="7" t="s">
        <v>29</v>
      </c>
      <c r="M28" s="7" t="s">
        <v>44</v>
      </c>
      <c r="N28" s="7" t="s">
        <v>42</v>
      </c>
      <c r="O28" s="8" t="s">
        <v>5</v>
      </c>
      <c r="P28" s="8" t="s">
        <v>2</v>
      </c>
      <c r="R28" s="2"/>
    </row>
    <row r="29" spans="1:21" x14ac:dyDescent="0.4">
      <c r="A29" s="13"/>
      <c r="B29" s="13"/>
      <c r="C29" s="13"/>
      <c r="D29" s="13"/>
      <c r="E29" s="13"/>
      <c r="F29" s="13"/>
      <c r="G29" s="13"/>
      <c r="H29" s="13"/>
      <c r="I29" s="13"/>
      <c r="J29" s="13"/>
      <c r="K29" s="13"/>
      <c r="L29" s="13"/>
      <c r="M29" s="13"/>
      <c r="N29" s="13"/>
      <c r="O29" s="13"/>
      <c r="P29" s="13"/>
      <c r="R29" s="5"/>
    </row>
    <row r="30" spans="1:21" x14ac:dyDescent="0.4">
      <c r="A30" s="8" t="s">
        <v>32</v>
      </c>
      <c r="B30" s="10">
        <v>1</v>
      </c>
      <c r="C30" s="10">
        <v>0.8</v>
      </c>
      <c r="D30" s="10">
        <v>0.8</v>
      </c>
      <c r="E30" s="10">
        <v>0.6</v>
      </c>
      <c r="F30" s="10">
        <v>0.6</v>
      </c>
      <c r="G30" s="10">
        <v>0.6</v>
      </c>
      <c r="H30" s="10">
        <v>0.6</v>
      </c>
      <c r="I30" s="10">
        <v>0.5</v>
      </c>
      <c r="J30" s="10">
        <v>0.5</v>
      </c>
      <c r="K30" s="10">
        <v>0.5</v>
      </c>
      <c r="L30" s="10">
        <v>0.5</v>
      </c>
      <c r="M30" s="10">
        <v>0.4</v>
      </c>
      <c r="N30" s="10">
        <v>0.3</v>
      </c>
      <c r="O30" s="89" t="s">
        <v>192</v>
      </c>
      <c r="P30" s="89" t="s">
        <v>192</v>
      </c>
      <c r="R30" s="5"/>
    </row>
    <row r="31" spans="1:21" x14ac:dyDescent="0.4">
      <c r="A31" s="82" t="s">
        <v>33</v>
      </c>
      <c r="B31" s="83">
        <f>B30*10</f>
        <v>10</v>
      </c>
      <c r="C31" s="83">
        <f t="shared" ref="C31" si="30">C30*10</f>
        <v>8</v>
      </c>
      <c r="D31" s="83">
        <f t="shared" ref="D31" si="31">D30*10</f>
        <v>8</v>
      </c>
      <c r="E31" s="83">
        <f t="shared" ref="E31" si="32">E30*10</f>
        <v>6</v>
      </c>
      <c r="F31" s="83">
        <f t="shared" ref="F31:G31" si="33">F30*10</f>
        <v>6</v>
      </c>
      <c r="G31" s="83">
        <f t="shared" si="33"/>
        <v>6</v>
      </c>
      <c r="H31" s="83">
        <f t="shared" ref="H31" si="34">H30*10</f>
        <v>6</v>
      </c>
      <c r="I31" s="83">
        <f t="shared" ref="I31" si="35">I30*10</f>
        <v>5</v>
      </c>
      <c r="J31" s="83">
        <f t="shared" ref="J31" si="36">J30*10</f>
        <v>5</v>
      </c>
      <c r="K31" s="83">
        <f t="shared" ref="K31:M31" si="37">K30*10</f>
        <v>5</v>
      </c>
      <c r="L31" s="83">
        <f t="shared" si="37"/>
        <v>5</v>
      </c>
      <c r="M31" s="83">
        <f t="shared" si="37"/>
        <v>4</v>
      </c>
      <c r="N31" s="83">
        <f t="shared" ref="N31" si="38">N30*10</f>
        <v>3</v>
      </c>
      <c r="O31" s="83">
        <f t="shared" ref="O31:O37" si="39">SUM(B31:N31)</f>
        <v>77</v>
      </c>
      <c r="P31" s="84">
        <f>O31/$O$32</f>
        <v>0.83333333333333326</v>
      </c>
      <c r="R31" s="1"/>
    </row>
    <row r="32" spans="1:21" x14ac:dyDescent="0.4">
      <c r="A32" s="8" t="s">
        <v>34</v>
      </c>
      <c r="B32" s="10">
        <f>B30*12</f>
        <v>12</v>
      </c>
      <c r="C32" s="10">
        <f t="shared" ref="C32:N32" si="40">C30*12</f>
        <v>9.6000000000000014</v>
      </c>
      <c r="D32" s="10">
        <f t="shared" si="40"/>
        <v>9.6000000000000014</v>
      </c>
      <c r="E32" s="10">
        <f t="shared" si="40"/>
        <v>7.1999999999999993</v>
      </c>
      <c r="F32" s="10">
        <f t="shared" si="40"/>
        <v>7.1999999999999993</v>
      </c>
      <c r="G32" s="10">
        <f t="shared" ref="G32" si="41">G30*12</f>
        <v>7.1999999999999993</v>
      </c>
      <c r="H32" s="10">
        <f t="shared" si="40"/>
        <v>7.1999999999999993</v>
      </c>
      <c r="I32" s="10">
        <f t="shared" si="40"/>
        <v>6</v>
      </c>
      <c r="J32" s="10">
        <f t="shared" si="40"/>
        <v>6</v>
      </c>
      <c r="K32" s="10">
        <f t="shared" si="40"/>
        <v>6</v>
      </c>
      <c r="L32" s="10">
        <f t="shared" ref="L32:M32" si="42">L30*12</f>
        <v>6</v>
      </c>
      <c r="M32" s="10">
        <f t="shared" si="42"/>
        <v>4.8000000000000007</v>
      </c>
      <c r="N32" s="10">
        <f t="shared" si="40"/>
        <v>3.5999999999999996</v>
      </c>
      <c r="O32" s="8">
        <f t="shared" si="39"/>
        <v>92.4</v>
      </c>
      <c r="P32" s="89" t="s">
        <v>192</v>
      </c>
    </row>
    <row r="33" spans="1:20" x14ac:dyDescent="0.4">
      <c r="A33" s="82" t="s">
        <v>35</v>
      </c>
      <c r="B33" s="83">
        <f>15*B30</f>
        <v>15</v>
      </c>
      <c r="C33" s="83">
        <f t="shared" ref="C33:N33" si="43">15*C30</f>
        <v>12</v>
      </c>
      <c r="D33" s="83">
        <f t="shared" si="43"/>
        <v>12</v>
      </c>
      <c r="E33" s="83">
        <f t="shared" si="43"/>
        <v>9</v>
      </c>
      <c r="F33" s="83">
        <f t="shared" si="43"/>
        <v>9</v>
      </c>
      <c r="G33" s="83">
        <f t="shared" ref="G33" si="44">15*G30</f>
        <v>9</v>
      </c>
      <c r="H33" s="83">
        <f t="shared" si="43"/>
        <v>9</v>
      </c>
      <c r="I33" s="83">
        <f t="shared" si="43"/>
        <v>7.5</v>
      </c>
      <c r="J33" s="83">
        <f t="shared" si="43"/>
        <v>7.5</v>
      </c>
      <c r="K33" s="83">
        <f t="shared" si="43"/>
        <v>7.5</v>
      </c>
      <c r="L33" s="83">
        <f t="shared" ref="L33:M33" si="45">15*L30</f>
        <v>7.5</v>
      </c>
      <c r="M33" s="83">
        <f t="shared" si="45"/>
        <v>6</v>
      </c>
      <c r="N33" s="83">
        <f t="shared" si="43"/>
        <v>4.5</v>
      </c>
      <c r="O33" s="83">
        <f t="shared" si="39"/>
        <v>115.5</v>
      </c>
      <c r="P33" s="84">
        <f>O33/$O$32</f>
        <v>1.25</v>
      </c>
    </row>
    <row r="34" spans="1:20" x14ac:dyDescent="0.4">
      <c r="A34" s="8" t="s">
        <v>36</v>
      </c>
      <c r="B34" s="10">
        <f>18*B30</f>
        <v>18</v>
      </c>
      <c r="C34" s="10">
        <f t="shared" ref="C34:N34" si="46">18*C30</f>
        <v>14.4</v>
      </c>
      <c r="D34" s="10">
        <f t="shared" si="46"/>
        <v>14.4</v>
      </c>
      <c r="E34" s="10">
        <f t="shared" si="46"/>
        <v>10.799999999999999</v>
      </c>
      <c r="F34" s="10">
        <f t="shared" si="46"/>
        <v>10.799999999999999</v>
      </c>
      <c r="G34" s="10">
        <f t="shared" ref="G34" si="47">18*G30</f>
        <v>10.799999999999999</v>
      </c>
      <c r="H34" s="10">
        <f t="shared" si="46"/>
        <v>10.799999999999999</v>
      </c>
      <c r="I34" s="10">
        <f t="shared" si="46"/>
        <v>9</v>
      </c>
      <c r="J34" s="10">
        <f t="shared" si="46"/>
        <v>9</v>
      </c>
      <c r="K34" s="10">
        <f t="shared" si="46"/>
        <v>9</v>
      </c>
      <c r="L34" s="10">
        <f t="shared" ref="L34:M34" si="48">18*L30</f>
        <v>9</v>
      </c>
      <c r="M34" s="10">
        <f t="shared" si="48"/>
        <v>7.2</v>
      </c>
      <c r="N34" s="10">
        <f t="shared" si="46"/>
        <v>5.3999999999999995</v>
      </c>
      <c r="O34" s="8">
        <f t="shared" si="39"/>
        <v>138.6</v>
      </c>
      <c r="P34" s="25">
        <f>O34/$O$32</f>
        <v>1.4999999999999998</v>
      </c>
    </row>
    <row r="35" spans="1:20" x14ac:dyDescent="0.4">
      <c r="A35" s="82" t="s">
        <v>37</v>
      </c>
      <c r="B35" s="83">
        <f>20*B30</f>
        <v>20</v>
      </c>
      <c r="C35" s="83">
        <f t="shared" ref="C35:N35" si="49">20*C30</f>
        <v>16</v>
      </c>
      <c r="D35" s="83">
        <f t="shared" si="49"/>
        <v>16</v>
      </c>
      <c r="E35" s="83">
        <f t="shared" si="49"/>
        <v>12</v>
      </c>
      <c r="F35" s="83">
        <f t="shared" si="49"/>
        <v>12</v>
      </c>
      <c r="G35" s="83">
        <f t="shared" ref="G35" si="50">20*G30</f>
        <v>12</v>
      </c>
      <c r="H35" s="83">
        <f t="shared" si="49"/>
        <v>12</v>
      </c>
      <c r="I35" s="83">
        <f t="shared" si="49"/>
        <v>10</v>
      </c>
      <c r="J35" s="83">
        <f t="shared" si="49"/>
        <v>10</v>
      </c>
      <c r="K35" s="83">
        <f t="shared" si="49"/>
        <v>10</v>
      </c>
      <c r="L35" s="83">
        <f t="shared" ref="L35:M35" si="51">20*L30</f>
        <v>10</v>
      </c>
      <c r="M35" s="83">
        <f t="shared" si="51"/>
        <v>8</v>
      </c>
      <c r="N35" s="83">
        <f t="shared" si="49"/>
        <v>6</v>
      </c>
      <c r="O35" s="82">
        <f t="shared" si="39"/>
        <v>154</v>
      </c>
      <c r="P35" s="84">
        <f>O35/$O$32</f>
        <v>1.6666666666666665</v>
      </c>
    </row>
    <row r="36" spans="1:20" x14ac:dyDescent="0.4">
      <c r="A36" s="8" t="s">
        <v>38</v>
      </c>
      <c r="B36" s="10">
        <v>14</v>
      </c>
      <c r="C36" s="10">
        <v>17</v>
      </c>
      <c r="D36" s="10">
        <v>17</v>
      </c>
      <c r="E36" s="10">
        <v>13</v>
      </c>
      <c r="F36" s="10">
        <v>14</v>
      </c>
      <c r="G36" s="9">
        <v>15</v>
      </c>
      <c r="H36" s="10">
        <v>15</v>
      </c>
      <c r="I36" s="10">
        <v>15</v>
      </c>
      <c r="J36" s="10">
        <v>18</v>
      </c>
      <c r="K36" s="10">
        <v>17</v>
      </c>
      <c r="L36" s="9">
        <v>14</v>
      </c>
      <c r="M36" s="10">
        <v>17</v>
      </c>
      <c r="N36" s="10">
        <v>17</v>
      </c>
      <c r="O36" s="8">
        <f t="shared" si="39"/>
        <v>203</v>
      </c>
      <c r="P36" s="89" t="s">
        <v>192</v>
      </c>
    </row>
    <row r="37" spans="1:20" x14ac:dyDescent="0.4">
      <c r="A37" s="85" t="s">
        <v>39</v>
      </c>
      <c r="B37" s="85">
        <f t="shared" ref="B37:N37" si="52">B36*B30</f>
        <v>14</v>
      </c>
      <c r="C37" s="85">
        <f t="shared" si="52"/>
        <v>13.600000000000001</v>
      </c>
      <c r="D37" s="85">
        <f t="shared" si="52"/>
        <v>13.600000000000001</v>
      </c>
      <c r="E37" s="85">
        <f t="shared" si="52"/>
        <v>7.8</v>
      </c>
      <c r="F37" s="85">
        <f t="shared" si="52"/>
        <v>8.4</v>
      </c>
      <c r="G37" s="85">
        <f t="shared" si="52"/>
        <v>9</v>
      </c>
      <c r="H37" s="85">
        <f t="shared" si="52"/>
        <v>9</v>
      </c>
      <c r="I37" s="85">
        <f t="shared" si="52"/>
        <v>7.5</v>
      </c>
      <c r="J37" s="85">
        <f t="shared" si="52"/>
        <v>9</v>
      </c>
      <c r="K37" s="85">
        <f t="shared" si="52"/>
        <v>8.5</v>
      </c>
      <c r="L37" s="85">
        <f t="shared" si="52"/>
        <v>7</v>
      </c>
      <c r="M37" s="85">
        <f t="shared" si="52"/>
        <v>6.8000000000000007</v>
      </c>
      <c r="N37" s="85">
        <f t="shared" si="52"/>
        <v>5.0999999999999996</v>
      </c>
      <c r="O37" s="86">
        <f t="shared" si="39"/>
        <v>119.3</v>
      </c>
      <c r="P37" s="87">
        <f>O37/$O$32</f>
        <v>1.2911255411255411</v>
      </c>
      <c r="T37" s="2"/>
    </row>
    <row r="38" spans="1:20" x14ac:dyDescent="0.4">
      <c r="A38" s="8" t="s">
        <v>11</v>
      </c>
      <c r="B38" s="25">
        <f>O37/O35</f>
        <v>0.77467532467532463</v>
      </c>
      <c r="C38" s="8"/>
      <c r="D38" s="8"/>
      <c r="E38" s="8"/>
      <c r="F38" s="8"/>
      <c r="G38" s="8"/>
      <c r="H38" s="8"/>
      <c r="I38" s="8"/>
      <c r="J38" s="8"/>
      <c r="K38" s="8"/>
      <c r="L38" s="8"/>
      <c r="M38" s="8"/>
      <c r="N38" s="8"/>
      <c r="O38" s="8"/>
      <c r="P38" s="8"/>
      <c r="T38" s="2"/>
    </row>
    <row r="39" spans="1:20" x14ac:dyDescent="0.4">
      <c r="A39" s="8"/>
      <c r="B39" s="8"/>
      <c r="C39" s="8"/>
      <c r="D39" s="8"/>
      <c r="E39" s="8"/>
      <c r="F39" s="8"/>
      <c r="G39" s="8"/>
      <c r="H39" s="8"/>
      <c r="I39" s="8"/>
      <c r="J39" s="8"/>
      <c r="K39" s="8"/>
      <c r="L39" s="8"/>
      <c r="M39" s="8"/>
      <c r="N39" s="8"/>
      <c r="O39" s="8"/>
      <c r="P39" s="8"/>
      <c r="T39" s="2"/>
    </row>
    <row r="40" spans="1:20" x14ac:dyDescent="0.4">
      <c r="A40" s="8"/>
      <c r="B40" s="8"/>
      <c r="C40" s="8"/>
      <c r="D40" s="8"/>
      <c r="E40" s="8"/>
      <c r="F40" s="8"/>
      <c r="G40" s="8"/>
      <c r="H40" s="8"/>
      <c r="I40" s="8"/>
      <c r="J40" s="8"/>
      <c r="K40" s="8"/>
      <c r="L40" s="8"/>
      <c r="M40" s="8"/>
      <c r="N40" s="8"/>
      <c r="O40" s="8"/>
      <c r="P40" s="8"/>
      <c r="T40" s="2"/>
    </row>
    <row r="41" spans="1:20" x14ac:dyDescent="0.4">
      <c r="T41" s="5"/>
    </row>
    <row r="42" spans="1:20" x14ac:dyDescent="0.4">
      <c r="A42" t="s">
        <v>47</v>
      </c>
      <c r="T42" s="4"/>
    </row>
    <row r="43" spans="1:20" x14ac:dyDescent="0.4">
      <c r="A43" s="8"/>
      <c r="B43" s="7" t="s">
        <v>41</v>
      </c>
      <c r="C43" s="7" t="s">
        <v>29</v>
      </c>
      <c r="D43" s="7" t="s">
        <v>42</v>
      </c>
      <c r="E43" s="7" t="s">
        <v>14</v>
      </c>
      <c r="F43" s="7" t="s">
        <v>15</v>
      </c>
      <c r="G43" s="7" t="s">
        <v>27</v>
      </c>
      <c r="H43" s="7" t="s">
        <v>46</v>
      </c>
      <c r="I43" s="7" t="s">
        <v>30</v>
      </c>
      <c r="J43" s="7" t="s">
        <v>43</v>
      </c>
      <c r="K43" s="7" t="s">
        <v>49</v>
      </c>
      <c r="L43" s="7" t="s">
        <v>28</v>
      </c>
      <c r="M43" s="7" t="s">
        <v>23</v>
      </c>
      <c r="N43" s="7" t="s">
        <v>48</v>
      </c>
      <c r="O43" s="8" t="s">
        <v>5</v>
      </c>
      <c r="P43" s="8" t="s">
        <v>2</v>
      </c>
      <c r="T43" s="2"/>
    </row>
    <row r="44" spans="1:20" x14ac:dyDescent="0.4">
      <c r="A44" s="13"/>
      <c r="B44" s="13"/>
      <c r="C44" s="13"/>
      <c r="D44" s="13"/>
      <c r="E44" s="13"/>
      <c r="F44" s="13"/>
      <c r="G44" s="13"/>
      <c r="H44" s="13"/>
      <c r="I44" s="13"/>
      <c r="J44" s="13"/>
      <c r="K44" s="13"/>
      <c r="L44" s="13"/>
      <c r="M44" s="13"/>
      <c r="N44" s="13"/>
      <c r="O44" s="13"/>
      <c r="P44" s="13"/>
      <c r="S44" s="5"/>
      <c r="T44" s="2"/>
    </row>
    <row r="45" spans="1:20" x14ac:dyDescent="0.4">
      <c r="A45" s="8" t="s">
        <v>32</v>
      </c>
      <c r="B45" s="10">
        <v>0.8</v>
      </c>
      <c r="C45" s="10">
        <v>0.6</v>
      </c>
      <c r="D45" s="10">
        <v>0.7</v>
      </c>
      <c r="E45" s="10">
        <v>0.5</v>
      </c>
      <c r="F45" s="10">
        <v>0.5</v>
      </c>
      <c r="G45" s="10">
        <v>0.4</v>
      </c>
      <c r="H45" s="10">
        <v>0.3</v>
      </c>
      <c r="I45" s="10">
        <v>0.3</v>
      </c>
      <c r="J45" s="10">
        <v>0.3</v>
      </c>
      <c r="K45" s="10">
        <v>0.3</v>
      </c>
      <c r="L45" s="10">
        <v>0.3</v>
      </c>
      <c r="M45" s="10">
        <v>0.3</v>
      </c>
      <c r="N45" s="10">
        <v>0.3</v>
      </c>
      <c r="O45" s="89" t="s">
        <v>192</v>
      </c>
      <c r="P45" s="89" t="s">
        <v>192</v>
      </c>
      <c r="S45" s="3"/>
      <c r="T45" s="2"/>
    </row>
    <row r="46" spans="1:20" x14ac:dyDescent="0.4">
      <c r="A46" s="82" t="s">
        <v>33</v>
      </c>
      <c r="B46" s="83">
        <f>B45*10</f>
        <v>8</v>
      </c>
      <c r="C46" s="83">
        <f t="shared" ref="C46:N46" si="53">C45*10</f>
        <v>6</v>
      </c>
      <c r="D46" s="83">
        <f t="shared" si="53"/>
        <v>7</v>
      </c>
      <c r="E46" s="83">
        <f t="shared" si="53"/>
        <v>5</v>
      </c>
      <c r="F46" s="83">
        <f t="shared" si="53"/>
        <v>5</v>
      </c>
      <c r="G46" s="83">
        <f t="shared" si="53"/>
        <v>4</v>
      </c>
      <c r="H46" s="83">
        <f t="shared" si="53"/>
        <v>3</v>
      </c>
      <c r="I46" s="83">
        <f t="shared" si="53"/>
        <v>3</v>
      </c>
      <c r="J46" s="83">
        <f t="shared" si="53"/>
        <v>3</v>
      </c>
      <c r="K46" s="83">
        <f t="shared" si="53"/>
        <v>3</v>
      </c>
      <c r="L46" s="83">
        <f t="shared" si="53"/>
        <v>3</v>
      </c>
      <c r="M46" s="83">
        <f t="shared" si="53"/>
        <v>3</v>
      </c>
      <c r="N46" s="83">
        <f t="shared" si="53"/>
        <v>3</v>
      </c>
      <c r="O46" s="83">
        <f t="shared" ref="O46:O52" si="54">SUM(B46:N46)</f>
        <v>56</v>
      </c>
      <c r="P46" s="84">
        <f>O46/$O$47</f>
        <v>0.83333333333333326</v>
      </c>
      <c r="S46" s="3"/>
      <c r="T46" s="5"/>
    </row>
    <row r="47" spans="1:20" x14ac:dyDescent="0.4">
      <c r="A47" s="8" t="s">
        <v>34</v>
      </c>
      <c r="B47" s="10">
        <f>B45*12</f>
        <v>9.6000000000000014</v>
      </c>
      <c r="C47" s="10">
        <f t="shared" ref="C47:N47" si="55">C45*12</f>
        <v>7.1999999999999993</v>
      </c>
      <c r="D47" s="10">
        <f t="shared" si="55"/>
        <v>8.3999999999999986</v>
      </c>
      <c r="E47" s="10">
        <f t="shared" si="55"/>
        <v>6</v>
      </c>
      <c r="F47" s="10">
        <f t="shared" si="55"/>
        <v>6</v>
      </c>
      <c r="G47" s="10">
        <f t="shared" si="55"/>
        <v>4.8000000000000007</v>
      </c>
      <c r="H47" s="10">
        <f t="shared" si="55"/>
        <v>3.5999999999999996</v>
      </c>
      <c r="I47" s="10">
        <f t="shared" si="55"/>
        <v>3.5999999999999996</v>
      </c>
      <c r="J47" s="10">
        <f t="shared" si="55"/>
        <v>3.5999999999999996</v>
      </c>
      <c r="K47" s="10">
        <f t="shared" si="55"/>
        <v>3.5999999999999996</v>
      </c>
      <c r="L47" s="10">
        <f t="shared" si="55"/>
        <v>3.5999999999999996</v>
      </c>
      <c r="M47" s="10">
        <f t="shared" si="55"/>
        <v>3.5999999999999996</v>
      </c>
      <c r="N47" s="10">
        <f t="shared" si="55"/>
        <v>3.5999999999999996</v>
      </c>
      <c r="O47" s="8">
        <f t="shared" si="54"/>
        <v>67.2</v>
      </c>
      <c r="P47" s="89" t="s">
        <v>192</v>
      </c>
      <c r="T47" s="3"/>
    </row>
    <row r="48" spans="1:20" x14ac:dyDescent="0.4">
      <c r="A48" s="82" t="s">
        <v>35</v>
      </c>
      <c r="B48" s="83">
        <f>15*B45</f>
        <v>12</v>
      </c>
      <c r="C48" s="83">
        <f t="shared" ref="C48:N48" si="56">15*C45</f>
        <v>9</v>
      </c>
      <c r="D48" s="83">
        <f t="shared" si="56"/>
        <v>10.5</v>
      </c>
      <c r="E48" s="83">
        <f t="shared" si="56"/>
        <v>7.5</v>
      </c>
      <c r="F48" s="83">
        <f t="shared" si="56"/>
        <v>7.5</v>
      </c>
      <c r="G48" s="83">
        <f t="shared" si="56"/>
        <v>6</v>
      </c>
      <c r="H48" s="83">
        <f t="shared" si="56"/>
        <v>4.5</v>
      </c>
      <c r="I48" s="83">
        <f t="shared" si="56"/>
        <v>4.5</v>
      </c>
      <c r="J48" s="83">
        <f t="shared" si="56"/>
        <v>4.5</v>
      </c>
      <c r="K48" s="83">
        <f t="shared" si="56"/>
        <v>4.5</v>
      </c>
      <c r="L48" s="83">
        <f t="shared" si="56"/>
        <v>4.5</v>
      </c>
      <c r="M48" s="83">
        <f t="shared" si="56"/>
        <v>4.5</v>
      </c>
      <c r="N48" s="83">
        <f t="shared" si="56"/>
        <v>4.5</v>
      </c>
      <c r="O48" s="83">
        <f t="shared" si="54"/>
        <v>84</v>
      </c>
      <c r="P48" s="84">
        <f>O48/$O$47</f>
        <v>1.25</v>
      </c>
      <c r="T48" s="3"/>
    </row>
    <row r="49" spans="1:23" x14ac:dyDescent="0.4">
      <c r="A49" s="8" t="s">
        <v>36</v>
      </c>
      <c r="B49" s="10">
        <f>18*B45</f>
        <v>14.4</v>
      </c>
      <c r="C49" s="10">
        <f t="shared" ref="C49:N49" si="57">18*C45</f>
        <v>10.799999999999999</v>
      </c>
      <c r="D49" s="10">
        <f t="shared" si="57"/>
        <v>12.6</v>
      </c>
      <c r="E49" s="10">
        <f t="shared" si="57"/>
        <v>9</v>
      </c>
      <c r="F49" s="10">
        <f t="shared" si="57"/>
        <v>9</v>
      </c>
      <c r="G49" s="10">
        <f t="shared" si="57"/>
        <v>7.2</v>
      </c>
      <c r="H49" s="10">
        <f t="shared" si="57"/>
        <v>5.3999999999999995</v>
      </c>
      <c r="I49" s="10">
        <f t="shared" si="57"/>
        <v>5.3999999999999995</v>
      </c>
      <c r="J49" s="10">
        <f t="shared" si="57"/>
        <v>5.3999999999999995</v>
      </c>
      <c r="K49" s="10">
        <f t="shared" si="57"/>
        <v>5.3999999999999995</v>
      </c>
      <c r="L49" s="10">
        <f t="shared" si="57"/>
        <v>5.3999999999999995</v>
      </c>
      <c r="M49" s="10">
        <f t="shared" si="57"/>
        <v>5.3999999999999995</v>
      </c>
      <c r="N49" s="10">
        <f t="shared" si="57"/>
        <v>5.3999999999999995</v>
      </c>
      <c r="O49" s="10">
        <f t="shared" si="54"/>
        <v>100.80000000000004</v>
      </c>
      <c r="P49" s="25">
        <f>O49/$O$47</f>
        <v>1.5000000000000004</v>
      </c>
    </row>
    <row r="50" spans="1:23" x14ac:dyDescent="0.4">
      <c r="A50" s="82" t="s">
        <v>37</v>
      </c>
      <c r="B50" s="83">
        <f>20*B45</f>
        <v>16</v>
      </c>
      <c r="C50" s="83">
        <f t="shared" ref="C50:N50" si="58">20*C45</f>
        <v>12</v>
      </c>
      <c r="D50" s="83">
        <f t="shared" si="58"/>
        <v>14</v>
      </c>
      <c r="E50" s="83">
        <f t="shared" si="58"/>
        <v>10</v>
      </c>
      <c r="F50" s="83">
        <f t="shared" si="58"/>
        <v>10</v>
      </c>
      <c r="G50" s="83">
        <f t="shared" si="58"/>
        <v>8</v>
      </c>
      <c r="H50" s="83">
        <f t="shared" si="58"/>
        <v>6</v>
      </c>
      <c r="I50" s="83">
        <f t="shared" si="58"/>
        <v>6</v>
      </c>
      <c r="J50" s="83">
        <f t="shared" si="58"/>
        <v>6</v>
      </c>
      <c r="K50" s="83">
        <f t="shared" si="58"/>
        <v>6</v>
      </c>
      <c r="L50" s="83">
        <f t="shared" si="58"/>
        <v>6</v>
      </c>
      <c r="M50" s="83">
        <f t="shared" si="58"/>
        <v>6</v>
      </c>
      <c r="N50" s="83">
        <f t="shared" si="58"/>
        <v>6</v>
      </c>
      <c r="O50" s="83">
        <f t="shared" si="54"/>
        <v>112</v>
      </c>
      <c r="P50" s="84">
        <f>O50/$O$47</f>
        <v>1.6666666666666665</v>
      </c>
    </row>
    <row r="51" spans="1:23" x14ac:dyDescent="0.4">
      <c r="A51" s="8" t="s">
        <v>38</v>
      </c>
      <c r="B51" s="10">
        <v>14</v>
      </c>
      <c r="C51" s="10">
        <v>13</v>
      </c>
      <c r="D51" s="10">
        <v>15</v>
      </c>
      <c r="E51" s="10">
        <v>14</v>
      </c>
      <c r="F51" s="10">
        <v>17</v>
      </c>
      <c r="G51" s="9">
        <v>15</v>
      </c>
      <c r="H51" s="10">
        <v>14</v>
      </c>
      <c r="I51" s="10">
        <v>12</v>
      </c>
      <c r="J51" s="10">
        <v>12</v>
      </c>
      <c r="K51" s="10">
        <v>13</v>
      </c>
      <c r="L51" s="10">
        <v>15</v>
      </c>
      <c r="M51" s="9">
        <v>15</v>
      </c>
      <c r="N51" s="10">
        <v>9</v>
      </c>
      <c r="O51" s="10">
        <f t="shared" si="54"/>
        <v>178</v>
      </c>
      <c r="P51" s="89" t="s">
        <v>192</v>
      </c>
    </row>
    <row r="52" spans="1:23" x14ac:dyDescent="0.4">
      <c r="A52" s="85" t="s">
        <v>39</v>
      </c>
      <c r="B52" s="85">
        <f t="shared" ref="B52" si="59">B51*B45</f>
        <v>11.200000000000001</v>
      </c>
      <c r="C52" s="85">
        <f t="shared" ref="C52" si="60">C51*C45</f>
        <v>7.8</v>
      </c>
      <c r="D52" s="85">
        <f t="shared" ref="D52" si="61">D51*D45</f>
        <v>10.5</v>
      </c>
      <c r="E52" s="85">
        <f t="shared" ref="E52" si="62">E51*E45</f>
        <v>7</v>
      </c>
      <c r="F52" s="85">
        <f t="shared" ref="F52" si="63">F51*F45</f>
        <v>8.5</v>
      </c>
      <c r="G52" s="85">
        <f t="shared" ref="G52" si="64">G51*G45</f>
        <v>6</v>
      </c>
      <c r="H52" s="85">
        <f t="shared" ref="H52" si="65">H51*H45</f>
        <v>4.2</v>
      </c>
      <c r="I52" s="85">
        <f t="shared" ref="I52" si="66">I51*I45</f>
        <v>3.5999999999999996</v>
      </c>
      <c r="J52" s="85">
        <f t="shared" ref="J52" si="67">J51*J45</f>
        <v>3.5999999999999996</v>
      </c>
      <c r="K52" s="85">
        <f t="shared" ref="K52" si="68">K51*K45</f>
        <v>3.9</v>
      </c>
      <c r="L52" s="85">
        <f t="shared" ref="L52" si="69">L51*L45</f>
        <v>4.5</v>
      </c>
      <c r="M52" s="85">
        <f t="shared" ref="M52" si="70">M51*M45</f>
        <v>4.5</v>
      </c>
      <c r="N52" s="85">
        <f t="shared" ref="N52" si="71">N51*N45</f>
        <v>2.6999999999999997</v>
      </c>
      <c r="O52" s="88">
        <f t="shared" si="54"/>
        <v>78.000000000000014</v>
      </c>
      <c r="P52" s="87">
        <f>O52/$T$6</f>
        <v>0.6565656565656568</v>
      </c>
    </row>
    <row r="53" spans="1:23" x14ac:dyDescent="0.4">
      <c r="A53" s="8" t="s">
        <v>11</v>
      </c>
      <c r="B53" s="25">
        <f>O52/O50</f>
        <v>0.69642857142857151</v>
      </c>
    </row>
    <row r="55" spans="1:23" x14ac:dyDescent="0.4">
      <c r="A55" t="s">
        <v>58</v>
      </c>
    </row>
    <row r="56" spans="1:23" ht="24.45" x14ac:dyDescent="0.4">
      <c r="B56" s="7" t="s">
        <v>14</v>
      </c>
      <c r="C56" s="7" t="s">
        <v>43</v>
      </c>
      <c r="D56" s="7" t="s">
        <v>41</v>
      </c>
      <c r="E56" s="7" t="s">
        <v>15</v>
      </c>
      <c r="F56" s="7" t="s">
        <v>27</v>
      </c>
      <c r="G56" s="7" t="s">
        <v>23</v>
      </c>
      <c r="H56" s="7" t="s">
        <v>28</v>
      </c>
      <c r="I56" s="7" t="s">
        <v>29</v>
      </c>
      <c r="J56" s="7" t="s">
        <v>42</v>
      </c>
      <c r="K56" s="7" t="s">
        <v>30</v>
      </c>
      <c r="L56" s="7" t="s">
        <v>46</v>
      </c>
      <c r="M56" s="7" t="s">
        <v>53</v>
      </c>
      <c r="N56" s="7" t="s">
        <v>64</v>
      </c>
      <c r="O56" s="7" t="s">
        <v>45</v>
      </c>
      <c r="P56" s="7" t="s">
        <v>49</v>
      </c>
      <c r="Q56" s="7" t="s">
        <v>44</v>
      </c>
      <c r="R56" s="7" t="s">
        <v>62</v>
      </c>
      <c r="S56" s="8" t="s">
        <v>5</v>
      </c>
      <c r="T56" s="8" t="s">
        <v>2</v>
      </c>
    </row>
    <row r="57" spans="1:23" x14ac:dyDescent="0.4">
      <c r="A57" s="13"/>
      <c r="B57" s="13"/>
      <c r="C57" s="13"/>
      <c r="D57" s="13"/>
      <c r="E57" s="13"/>
      <c r="F57" s="13"/>
      <c r="G57" s="13"/>
      <c r="H57" s="13"/>
      <c r="I57" s="13"/>
      <c r="J57" s="13"/>
      <c r="K57" s="13"/>
      <c r="L57" s="13"/>
      <c r="M57" s="13"/>
      <c r="N57" s="13"/>
      <c r="O57" s="13"/>
      <c r="P57" s="13"/>
      <c r="Q57" s="13"/>
      <c r="R57" s="13"/>
      <c r="S57" s="13"/>
      <c r="T57" s="13"/>
    </row>
    <row r="58" spans="1:23" x14ac:dyDescent="0.4">
      <c r="A58" s="8" t="s">
        <v>32</v>
      </c>
      <c r="B58" s="10">
        <v>0.8</v>
      </c>
      <c r="C58" s="10">
        <v>0.7</v>
      </c>
      <c r="D58" s="10">
        <v>0.6</v>
      </c>
      <c r="E58" s="10">
        <v>0.6</v>
      </c>
      <c r="F58" s="10">
        <v>0.5</v>
      </c>
      <c r="G58" s="10">
        <v>0.5</v>
      </c>
      <c r="H58" s="10">
        <v>0.5</v>
      </c>
      <c r="I58" s="10">
        <v>0.4</v>
      </c>
      <c r="J58" s="10">
        <v>0.4</v>
      </c>
      <c r="K58" s="10">
        <v>0.4</v>
      </c>
      <c r="L58" s="10">
        <v>0.4</v>
      </c>
      <c r="M58" s="10">
        <v>0.4</v>
      </c>
      <c r="N58" s="10">
        <v>0.4</v>
      </c>
      <c r="O58" s="10">
        <v>0.3</v>
      </c>
      <c r="P58" s="10">
        <v>0.3</v>
      </c>
      <c r="Q58" s="10">
        <v>0.3</v>
      </c>
      <c r="R58" s="9">
        <v>0.3</v>
      </c>
      <c r="S58" s="89" t="s">
        <v>192</v>
      </c>
      <c r="T58" s="89" t="s">
        <v>192</v>
      </c>
    </row>
    <row r="59" spans="1:23" x14ac:dyDescent="0.4">
      <c r="A59" s="82" t="s">
        <v>33</v>
      </c>
      <c r="B59" s="83">
        <f>B58*10</f>
        <v>8</v>
      </c>
      <c r="C59" s="83">
        <f t="shared" ref="C59:R59" si="72">C58*10</f>
        <v>7</v>
      </c>
      <c r="D59" s="83">
        <f t="shared" si="72"/>
        <v>6</v>
      </c>
      <c r="E59" s="83">
        <f t="shared" si="72"/>
        <v>6</v>
      </c>
      <c r="F59" s="83">
        <f t="shared" si="72"/>
        <v>5</v>
      </c>
      <c r="G59" s="83">
        <f t="shared" si="72"/>
        <v>5</v>
      </c>
      <c r="H59" s="83">
        <f t="shared" si="72"/>
        <v>5</v>
      </c>
      <c r="I59" s="83">
        <f t="shared" si="72"/>
        <v>4</v>
      </c>
      <c r="J59" s="83">
        <f t="shared" si="72"/>
        <v>4</v>
      </c>
      <c r="K59" s="83">
        <f t="shared" si="72"/>
        <v>4</v>
      </c>
      <c r="L59" s="83">
        <f t="shared" si="72"/>
        <v>4</v>
      </c>
      <c r="M59" s="83">
        <f t="shared" si="72"/>
        <v>4</v>
      </c>
      <c r="N59" s="83">
        <f t="shared" si="72"/>
        <v>4</v>
      </c>
      <c r="O59" s="83">
        <f t="shared" si="72"/>
        <v>3</v>
      </c>
      <c r="P59" s="83">
        <f t="shared" si="72"/>
        <v>3</v>
      </c>
      <c r="Q59" s="83">
        <f t="shared" si="72"/>
        <v>3</v>
      </c>
      <c r="R59" s="83">
        <f t="shared" si="72"/>
        <v>3</v>
      </c>
      <c r="S59" s="82">
        <f t="shared" ref="S59:S65" si="73">SUM(B59:R59)</f>
        <v>78</v>
      </c>
      <c r="T59" s="84">
        <f>S59/$S$60</f>
        <v>0.83333333333333359</v>
      </c>
    </row>
    <row r="60" spans="1:23" x14ac:dyDescent="0.4">
      <c r="A60" s="8" t="s">
        <v>34</v>
      </c>
      <c r="B60" s="10">
        <f>B58*12</f>
        <v>9.6000000000000014</v>
      </c>
      <c r="C60" s="10">
        <f t="shared" ref="C60:R60" si="74">C58*12</f>
        <v>8.3999999999999986</v>
      </c>
      <c r="D60" s="10">
        <f t="shared" si="74"/>
        <v>7.1999999999999993</v>
      </c>
      <c r="E60" s="10">
        <f t="shared" si="74"/>
        <v>7.1999999999999993</v>
      </c>
      <c r="F60" s="10">
        <f t="shared" si="74"/>
        <v>6</v>
      </c>
      <c r="G60" s="10">
        <f t="shared" si="74"/>
        <v>6</v>
      </c>
      <c r="H60" s="10">
        <f t="shared" si="74"/>
        <v>6</v>
      </c>
      <c r="I60" s="10">
        <f t="shared" si="74"/>
        <v>4.8000000000000007</v>
      </c>
      <c r="J60" s="10">
        <f t="shared" si="74"/>
        <v>4.8000000000000007</v>
      </c>
      <c r="K60" s="10">
        <f t="shared" si="74"/>
        <v>4.8000000000000007</v>
      </c>
      <c r="L60" s="10">
        <f t="shared" si="74"/>
        <v>4.8000000000000007</v>
      </c>
      <c r="M60" s="10">
        <f t="shared" si="74"/>
        <v>4.8000000000000007</v>
      </c>
      <c r="N60" s="10">
        <f t="shared" si="74"/>
        <v>4.8000000000000007</v>
      </c>
      <c r="O60" s="10">
        <f t="shared" si="74"/>
        <v>3.5999999999999996</v>
      </c>
      <c r="P60" s="10">
        <f t="shared" si="74"/>
        <v>3.5999999999999996</v>
      </c>
      <c r="Q60" s="10">
        <f t="shared" si="74"/>
        <v>3.5999999999999996</v>
      </c>
      <c r="R60" s="10">
        <f t="shared" si="74"/>
        <v>3.5999999999999996</v>
      </c>
      <c r="S60" s="8">
        <f t="shared" si="73"/>
        <v>93.599999999999966</v>
      </c>
      <c r="T60" s="89" t="s">
        <v>192</v>
      </c>
    </row>
    <row r="61" spans="1:23" x14ac:dyDescent="0.4">
      <c r="A61" s="82" t="s">
        <v>35</v>
      </c>
      <c r="B61" s="83">
        <f>15*B58</f>
        <v>12</v>
      </c>
      <c r="C61" s="83">
        <f t="shared" ref="C61:R61" si="75">15*C58</f>
        <v>10.5</v>
      </c>
      <c r="D61" s="83">
        <f t="shared" si="75"/>
        <v>9</v>
      </c>
      <c r="E61" s="83">
        <f t="shared" si="75"/>
        <v>9</v>
      </c>
      <c r="F61" s="83">
        <f t="shared" si="75"/>
        <v>7.5</v>
      </c>
      <c r="G61" s="83">
        <f t="shared" si="75"/>
        <v>7.5</v>
      </c>
      <c r="H61" s="83">
        <f t="shared" si="75"/>
        <v>7.5</v>
      </c>
      <c r="I61" s="83">
        <f t="shared" si="75"/>
        <v>6</v>
      </c>
      <c r="J61" s="83">
        <f t="shared" si="75"/>
        <v>6</v>
      </c>
      <c r="K61" s="83">
        <f t="shared" si="75"/>
        <v>6</v>
      </c>
      <c r="L61" s="83">
        <f t="shared" si="75"/>
        <v>6</v>
      </c>
      <c r="M61" s="83">
        <f t="shared" si="75"/>
        <v>6</v>
      </c>
      <c r="N61" s="83">
        <f t="shared" si="75"/>
        <v>6</v>
      </c>
      <c r="O61" s="83">
        <f t="shared" si="75"/>
        <v>4.5</v>
      </c>
      <c r="P61" s="83">
        <f t="shared" si="75"/>
        <v>4.5</v>
      </c>
      <c r="Q61" s="83">
        <f t="shared" si="75"/>
        <v>4.5</v>
      </c>
      <c r="R61" s="83">
        <f t="shared" si="75"/>
        <v>4.5</v>
      </c>
      <c r="S61" s="82">
        <f t="shared" si="73"/>
        <v>117</v>
      </c>
      <c r="T61" s="84">
        <f>S61/$S$60</f>
        <v>1.2500000000000004</v>
      </c>
    </row>
    <row r="62" spans="1:23" x14ac:dyDescent="0.4">
      <c r="A62" s="8" t="s">
        <v>36</v>
      </c>
      <c r="B62" s="10">
        <f>18*B58</f>
        <v>14.4</v>
      </c>
      <c r="C62" s="10">
        <f t="shared" ref="C62:R62" si="76">18*C58</f>
        <v>12.6</v>
      </c>
      <c r="D62" s="10">
        <f t="shared" si="76"/>
        <v>10.799999999999999</v>
      </c>
      <c r="E62" s="10">
        <f t="shared" si="76"/>
        <v>10.799999999999999</v>
      </c>
      <c r="F62" s="10">
        <f t="shared" si="76"/>
        <v>9</v>
      </c>
      <c r="G62" s="10">
        <f t="shared" si="76"/>
        <v>9</v>
      </c>
      <c r="H62" s="10">
        <f t="shared" si="76"/>
        <v>9</v>
      </c>
      <c r="I62" s="10">
        <f t="shared" si="76"/>
        <v>7.2</v>
      </c>
      <c r="J62" s="10">
        <f t="shared" si="76"/>
        <v>7.2</v>
      </c>
      <c r="K62" s="10">
        <f t="shared" si="76"/>
        <v>7.2</v>
      </c>
      <c r="L62" s="10">
        <f t="shared" si="76"/>
        <v>7.2</v>
      </c>
      <c r="M62" s="10">
        <f t="shared" si="76"/>
        <v>7.2</v>
      </c>
      <c r="N62" s="10">
        <f t="shared" si="76"/>
        <v>7.2</v>
      </c>
      <c r="O62" s="10">
        <f t="shared" si="76"/>
        <v>5.3999999999999995</v>
      </c>
      <c r="P62" s="10">
        <f t="shared" si="76"/>
        <v>5.3999999999999995</v>
      </c>
      <c r="Q62" s="10">
        <f t="shared" si="76"/>
        <v>5.3999999999999995</v>
      </c>
      <c r="R62" s="10">
        <f t="shared" si="76"/>
        <v>5.3999999999999995</v>
      </c>
      <c r="S62" s="8">
        <f t="shared" si="73"/>
        <v>140.40000000000003</v>
      </c>
      <c r="T62" s="25">
        <f>S62/$S$60</f>
        <v>1.5000000000000009</v>
      </c>
    </row>
    <row r="63" spans="1:23" x14ac:dyDescent="0.4">
      <c r="A63" s="82" t="s">
        <v>37</v>
      </c>
      <c r="B63" s="83">
        <f>20*B58</f>
        <v>16</v>
      </c>
      <c r="C63" s="83">
        <f t="shared" ref="C63:R63" si="77">20*C58</f>
        <v>14</v>
      </c>
      <c r="D63" s="83">
        <f t="shared" si="77"/>
        <v>12</v>
      </c>
      <c r="E63" s="83">
        <f t="shared" si="77"/>
        <v>12</v>
      </c>
      <c r="F63" s="83">
        <f t="shared" si="77"/>
        <v>10</v>
      </c>
      <c r="G63" s="83">
        <f t="shared" si="77"/>
        <v>10</v>
      </c>
      <c r="H63" s="83">
        <f t="shared" si="77"/>
        <v>10</v>
      </c>
      <c r="I63" s="83">
        <f t="shared" si="77"/>
        <v>8</v>
      </c>
      <c r="J63" s="83">
        <f t="shared" si="77"/>
        <v>8</v>
      </c>
      <c r="K63" s="83">
        <f t="shared" si="77"/>
        <v>8</v>
      </c>
      <c r="L63" s="83">
        <f t="shared" si="77"/>
        <v>8</v>
      </c>
      <c r="M63" s="83">
        <f t="shared" si="77"/>
        <v>8</v>
      </c>
      <c r="N63" s="83">
        <f t="shared" si="77"/>
        <v>8</v>
      </c>
      <c r="O63" s="83">
        <f t="shared" si="77"/>
        <v>6</v>
      </c>
      <c r="P63" s="83">
        <f t="shared" si="77"/>
        <v>6</v>
      </c>
      <c r="Q63" s="83">
        <f t="shared" si="77"/>
        <v>6</v>
      </c>
      <c r="R63" s="83">
        <f t="shared" si="77"/>
        <v>6</v>
      </c>
      <c r="S63" s="82">
        <f t="shared" si="73"/>
        <v>156</v>
      </c>
      <c r="T63" s="84">
        <f>S63/$S$60</f>
        <v>1.6666666666666672</v>
      </c>
      <c r="W63" s="4"/>
    </row>
    <row r="64" spans="1:23" x14ac:dyDescent="0.4">
      <c r="A64" s="8" t="s">
        <v>38</v>
      </c>
      <c r="B64" s="10">
        <v>16</v>
      </c>
      <c r="C64" s="10">
        <v>17</v>
      </c>
      <c r="D64" s="10">
        <v>14</v>
      </c>
      <c r="E64" s="10">
        <v>14</v>
      </c>
      <c r="F64" s="10">
        <v>13</v>
      </c>
      <c r="G64" s="10">
        <v>18</v>
      </c>
      <c r="H64" s="10">
        <v>17</v>
      </c>
      <c r="I64" s="9">
        <v>14</v>
      </c>
      <c r="J64" s="9">
        <v>17</v>
      </c>
      <c r="K64" s="10">
        <v>16</v>
      </c>
      <c r="L64" s="10">
        <v>16</v>
      </c>
      <c r="M64" s="10">
        <v>15</v>
      </c>
      <c r="N64" s="10">
        <v>18</v>
      </c>
      <c r="O64" s="10">
        <v>16</v>
      </c>
      <c r="P64" s="10">
        <v>14</v>
      </c>
      <c r="Q64" s="10">
        <v>17</v>
      </c>
      <c r="R64" s="9">
        <v>9</v>
      </c>
      <c r="S64" s="8">
        <f t="shared" si="73"/>
        <v>261</v>
      </c>
      <c r="T64" s="89" t="s">
        <v>192</v>
      </c>
      <c r="W64" s="2"/>
    </row>
    <row r="65" spans="1:25" x14ac:dyDescent="0.4">
      <c r="A65" s="85" t="s">
        <v>39</v>
      </c>
      <c r="B65" s="85">
        <f t="shared" ref="B65" si="78">B64*B58</f>
        <v>12.8</v>
      </c>
      <c r="C65" s="85">
        <f t="shared" ref="C65" si="79">C64*C58</f>
        <v>11.899999999999999</v>
      </c>
      <c r="D65" s="85">
        <f t="shared" ref="D65" si="80">D64*D58</f>
        <v>8.4</v>
      </c>
      <c r="E65" s="85">
        <f t="shared" ref="E65" si="81">E64*E58</f>
        <v>8.4</v>
      </c>
      <c r="F65" s="85">
        <f t="shared" ref="F65" si="82">F64*F58</f>
        <v>6.5</v>
      </c>
      <c r="G65" s="85">
        <f t="shared" ref="G65" si="83">G64*G58</f>
        <v>9</v>
      </c>
      <c r="H65" s="85">
        <f t="shared" ref="H65" si="84">H64*H58</f>
        <v>8.5</v>
      </c>
      <c r="I65" s="85">
        <f t="shared" ref="I65" si="85">I64*I58</f>
        <v>5.6000000000000005</v>
      </c>
      <c r="J65" s="85">
        <f t="shared" ref="J65" si="86">J64*J58</f>
        <v>6.8000000000000007</v>
      </c>
      <c r="K65" s="85">
        <f t="shared" ref="K65" si="87">K64*K58</f>
        <v>6.4</v>
      </c>
      <c r="L65" s="85">
        <f t="shared" ref="L65" si="88">L64*L58</f>
        <v>6.4</v>
      </c>
      <c r="M65" s="85">
        <f t="shared" ref="M65" si="89">M64*M58</f>
        <v>6</v>
      </c>
      <c r="N65" s="85">
        <f t="shared" ref="N65" si="90">N64*N58</f>
        <v>7.2</v>
      </c>
      <c r="O65" s="85">
        <f t="shared" ref="O65" si="91">O64*O58</f>
        <v>4.8</v>
      </c>
      <c r="P65" s="85">
        <f t="shared" ref="P65" si="92">P64*P58</f>
        <v>4.2</v>
      </c>
      <c r="Q65" s="85">
        <f t="shared" ref="Q65" si="93">Q64*Q58</f>
        <v>5.0999999999999996</v>
      </c>
      <c r="R65" s="85">
        <f t="shared" ref="R65" si="94">R64*R58</f>
        <v>2.6999999999999997</v>
      </c>
      <c r="S65" s="86">
        <f t="shared" si="73"/>
        <v>120.7</v>
      </c>
      <c r="T65" s="87">
        <f>S65/$S$60</f>
        <v>1.2895299145299151</v>
      </c>
      <c r="W65" s="2"/>
    </row>
    <row r="66" spans="1:25" x14ac:dyDescent="0.4">
      <c r="A66" s="8" t="s">
        <v>11</v>
      </c>
      <c r="B66" s="25">
        <f>S65/S63</f>
        <v>0.77371794871794874</v>
      </c>
      <c r="C66" s="8"/>
      <c r="D66" s="8"/>
      <c r="E66" s="8"/>
      <c r="F66" s="8"/>
      <c r="G66" s="8"/>
      <c r="H66" s="8"/>
      <c r="I66" s="8"/>
      <c r="J66" s="8"/>
      <c r="K66" s="8"/>
      <c r="L66" s="8"/>
      <c r="M66" s="8"/>
      <c r="N66" s="8"/>
      <c r="O66" s="8"/>
      <c r="P66" s="8"/>
      <c r="Q66" s="8"/>
      <c r="R66" s="8"/>
      <c r="S66" s="8"/>
      <c r="T66" s="8"/>
      <c r="U66" s="8"/>
      <c r="W66" s="2"/>
    </row>
    <row r="68" spans="1:25" x14ac:dyDescent="0.4">
      <c r="A68" t="s">
        <v>59</v>
      </c>
    </row>
    <row r="69" spans="1:25" x14ac:dyDescent="0.4">
      <c r="B69" s="7" t="s">
        <v>14</v>
      </c>
      <c r="C69" s="7" t="s">
        <v>53</v>
      </c>
      <c r="D69" s="7" t="s">
        <v>119</v>
      </c>
      <c r="E69" s="7" t="s">
        <v>41</v>
      </c>
      <c r="F69" s="7" t="s">
        <v>15</v>
      </c>
      <c r="G69" s="7" t="s">
        <v>42</v>
      </c>
      <c r="H69" s="7" t="s">
        <v>29</v>
      </c>
      <c r="I69" s="7" t="s">
        <v>27</v>
      </c>
      <c r="J69" s="7" t="s">
        <v>49</v>
      </c>
      <c r="K69" s="7" t="s">
        <v>62</v>
      </c>
      <c r="L69" s="7" t="s">
        <v>45</v>
      </c>
      <c r="M69" s="7" t="s">
        <v>43</v>
      </c>
      <c r="N69" s="7" t="s">
        <v>28</v>
      </c>
      <c r="O69" s="7" t="s">
        <v>55</v>
      </c>
      <c r="P69" s="7" t="s">
        <v>56</v>
      </c>
      <c r="Q69" s="7" t="s">
        <v>23</v>
      </c>
      <c r="R69" s="7" t="s">
        <v>64</v>
      </c>
      <c r="S69" s="8" t="s">
        <v>5</v>
      </c>
      <c r="T69" s="8" t="s">
        <v>2</v>
      </c>
      <c r="Y69" s="5"/>
    </row>
    <row r="70" spans="1:25" x14ac:dyDescent="0.4">
      <c r="A70" s="13"/>
      <c r="B70" s="13"/>
      <c r="C70" s="13"/>
      <c r="D70" s="13"/>
      <c r="E70" s="13"/>
      <c r="F70" s="13"/>
      <c r="G70" s="13"/>
      <c r="H70" s="13"/>
      <c r="I70" s="13"/>
      <c r="J70" s="13"/>
      <c r="K70" s="13"/>
      <c r="L70" s="13"/>
      <c r="M70" s="13"/>
      <c r="N70" s="13"/>
      <c r="O70" s="13"/>
      <c r="P70" s="13"/>
      <c r="Q70" s="13"/>
      <c r="R70" s="13"/>
      <c r="S70" s="13"/>
      <c r="T70" s="13"/>
      <c r="Y70" s="5"/>
    </row>
    <row r="71" spans="1:25" x14ac:dyDescent="0.4">
      <c r="A71" s="8" t="s">
        <v>32</v>
      </c>
      <c r="B71" s="10">
        <v>0.7</v>
      </c>
      <c r="C71" s="10">
        <v>0.6</v>
      </c>
      <c r="D71" s="10">
        <v>0.6</v>
      </c>
      <c r="E71" s="10">
        <v>0.6</v>
      </c>
      <c r="F71" s="10">
        <v>0.6</v>
      </c>
      <c r="G71" s="10">
        <v>0.6</v>
      </c>
      <c r="H71" s="10">
        <v>0.5</v>
      </c>
      <c r="I71" s="10">
        <v>0.4</v>
      </c>
      <c r="J71" s="10">
        <v>0.4</v>
      </c>
      <c r="K71" s="10">
        <v>0.3</v>
      </c>
      <c r="L71" s="10">
        <v>0.3</v>
      </c>
      <c r="M71" s="10">
        <v>0.3</v>
      </c>
      <c r="N71" s="10">
        <v>0.3</v>
      </c>
      <c r="O71" s="10">
        <v>0.3</v>
      </c>
      <c r="P71" s="10">
        <v>0.3</v>
      </c>
      <c r="Q71" s="10">
        <v>0.3</v>
      </c>
      <c r="R71" s="9">
        <v>0.3</v>
      </c>
      <c r="S71" s="89" t="s">
        <v>192</v>
      </c>
      <c r="T71" s="89" t="s">
        <v>192</v>
      </c>
      <c r="V71" s="14"/>
      <c r="W71" s="5"/>
      <c r="Y71" s="5"/>
    </row>
    <row r="72" spans="1:25" x14ac:dyDescent="0.4">
      <c r="A72" s="82" t="s">
        <v>33</v>
      </c>
      <c r="B72" s="83">
        <f>B71*10</f>
        <v>7</v>
      </c>
      <c r="C72" s="83">
        <f t="shared" ref="C72:R72" si="95">C71*10</f>
        <v>6</v>
      </c>
      <c r="D72" s="83">
        <f t="shared" si="95"/>
        <v>6</v>
      </c>
      <c r="E72" s="83">
        <f t="shared" si="95"/>
        <v>6</v>
      </c>
      <c r="F72" s="83">
        <f t="shared" si="95"/>
        <v>6</v>
      </c>
      <c r="G72" s="83">
        <f t="shared" si="95"/>
        <v>6</v>
      </c>
      <c r="H72" s="83">
        <f t="shared" si="95"/>
        <v>5</v>
      </c>
      <c r="I72" s="83">
        <f t="shared" si="95"/>
        <v>4</v>
      </c>
      <c r="J72" s="83">
        <f t="shared" si="95"/>
        <v>4</v>
      </c>
      <c r="K72" s="83">
        <f t="shared" si="95"/>
        <v>3</v>
      </c>
      <c r="L72" s="83">
        <f t="shared" si="95"/>
        <v>3</v>
      </c>
      <c r="M72" s="83">
        <f t="shared" si="95"/>
        <v>3</v>
      </c>
      <c r="N72" s="83">
        <f t="shared" si="95"/>
        <v>3</v>
      </c>
      <c r="O72" s="83">
        <f t="shared" si="95"/>
        <v>3</v>
      </c>
      <c r="P72" s="83">
        <f t="shared" si="95"/>
        <v>3</v>
      </c>
      <c r="Q72" s="83">
        <f t="shared" si="95"/>
        <v>3</v>
      </c>
      <c r="R72" s="83">
        <f t="shared" si="95"/>
        <v>3</v>
      </c>
      <c r="S72" s="82">
        <f t="shared" ref="S72:S78" si="96">SUM(B72:R72)</f>
        <v>74</v>
      </c>
      <c r="T72" s="84">
        <f>S72/$T$6</f>
        <v>0.62289562289562295</v>
      </c>
      <c r="W72" s="5"/>
      <c r="Y72" s="3"/>
    </row>
    <row r="73" spans="1:25" x14ac:dyDescent="0.4">
      <c r="A73" s="8" t="s">
        <v>34</v>
      </c>
      <c r="B73" s="10">
        <f>B71*12</f>
        <v>8.3999999999999986</v>
      </c>
      <c r="C73" s="10">
        <f t="shared" ref="C73:R73" si="97">C71*12</f>
        <v>7.1999999999999993</v>
      </c>
      <c r="D73" s="10">
        <f t="shared" si="97"/>
        <v>7.1999999999999993</v>
      </c>
      <c r="E73" s="10">
        <f t="shared" si="97"/>
        <v>7.1999999999999993</v>
      </c>
      <c r="F73" s="10">
        <f t="shared" si="97"/>
        <v>7.1999999999999993</v>
      </c>
      <c r="G73" s="10">
        <f t="shared" si="97"/>
        <v>7.1999999999999993</v>
      </c>
      <c r="H73" s="10">
        <f t="shared" si="97"/>
        <v>6</v>
      </c>
      <c r="I73" s="10">
        <f t="shared" si="97"/>
        <v>4.8000000000000007</v>
      </c>
      <c r="J73" s="10">
        <f t="shared" si="97"/>
        <v>4.8000000000000007</v>
      </c>
      <c r="K73" s="10">
        <f t="shared" si="97"/>
        <v>3.5999999999999996</v>
      </c>
      <c r="L73" s="10">
        <f t="shared" si="97"/>
        <v>3.5999999999999996</v>
      </c>
      <c r="M73" s="10">
        <f t="shared" si="97"/>
        <v>3.5999999999999996</v>
      </c>
      <c r="N73" s="10">
        <f t="shared" si="97"/>
        <v>3.5999999999999996</v>
      </c>
      <c r="O73" s="10">
        <f t="shared" si="97"/>
        <v>3.5999999999999996</v>
      </c>
      <c r="P73" s="10">
        <f t="shared" si="97"/>
        <v>3.5999999999999996</v>
      </c>
      <c r="Q73" s="10">
        <f t="shared" si="97"/>
        <v>3.5999999999999996</v>
      </c>
      <c r="R73" s="10">
        <f t="shared" si="97"/>
        <v>3.5999999999999996</v>
      </c>
      <c r="S73" s="8">
        <f t="shared" si="96"/>
        <v>88.799999999999955</v>
      </c>
      <c r="T73" s="89" t="s">
        <v>192</v>
      </c>
      <c r="W73" s="5"/>
      <c r="Y73" s="3"/>
    </row>
    <row r="74" spans="1:25" x14ac:dyDescent="0.4">
      <c r="A74" s="82" t="s">
        <v>35</v>
      </c>
      <c r="B74" s="83">
        <f>15*B71</f>
        <v>10.5</v>
      </c>
      <c r="C74" s="83">
        <f t="shared" ref="C74:R74" si="98">15*C71</f>
        <v>9</v>
      </c>
      <c r="D74" s="83">
        <f t="shared" si="98"/>
        <v>9</v>
      </c>
      <c r="E74" s="83">
        <f t="shared" si="98"/>
        <v>9</v>
      </c>
      <c r="F74" s="83">
        <f t="shared" si="98"/>
        <v>9</v>
      </c>
      <c r="G74" s="83">
        <f t="shared" si="98"/>
        <v>9</v>
      </c>
      <c r="H74" s="83">
        <f t="shared" si="98"/>
        <v>7.5</v>
      </c>
      <c r="I74" s="83">
        <f t="shared" si="98"/>
        <v>6</v>
      </c>
      <c r="J74" s="83">
        <f t="shared" si="98"/>
        <v>6</v>
      </c>
      <c r="K74" s="83">
        <f t="shared" si="98"/>
        <v>4.5</v>
      </c>
      <c r="L74" s="83">
        <f t="shared" si="98"/>
        <v>4.5</v>
      </c>
      <c r="M74" s="83">
        <f t="shared" si="98"/>
        <v>4.5</v>
      </c>
      <c r="N74" s="83">
        <f t="shared" si="98"/>
        <v>4.5</v>
      </c>
      <c r="O74" s="83">
        <f t="shared" si="98"/>
        <v>4.5</v>
      </c>
      <c r="P74" s="83">
        <f t="shared" si="98"/>
        <v>4.5</v>
      </c>
      <c r="Q74" s="83">
        <f t="shared" si="98"/>
        <v>4.5</v>
      </c>
      <c r="R74" s="83">
        <f t="shared" si="98"/>
        <v>4.5</v>
      </c>
      <c r="S74" s="82">
        <f t="shared" si="96"/>
        <v>111</v>
      </c>
      <c r="T74" s="82">
        <f>S74/$T$6</f>
        <v>0.93434343434343448</v>
      </c>
      <c r="W74" s="3"/>
    </row>
    <row r="75" spans="1:25" x14ac:dyDescent="0.4">
      <c r="A75" s="8" t="s">
        <v>36</v>
      </c>
      <c r="B75" s="10">
        <f>18*B71</f>
        <v>12.6</v>
      </c>
      <c r="C75" s="10">
        <f t="shared" ref="C75:R75" si="99">18*C71</f>
        <v>10.799999999999999</v>
      </c>
      <c r="D75" s="10">
        <f t="shared" si="99"/>
        <v>10.799999999999999</v>
      </c>
      <c r="E75" s="10">
        <f t="shared" si="99"/>
        <v>10.799999999999999</v>
      </c>
      <c r="F75" s="10">
        <f t="shared" si="99"/>
        <v>10.799999999999999</v>
      </c>
      <c r="G75" s="10">
        <f t="shared" si="99"/>
        <v>10.799999999999999</v>
      </c>
      <c r="H75" s="10">
        <f t="shared" si="99"/>
        <v>9</v>
      </c>
      <c r="I75" s="10">
        <f t="shared" si="99"/>
        <v>7.2</v>
      </c>
      <c r="J75" s="10">
        <f t="shared" si="99"/>
        <v>7.2</v>
      </c>
      <c r="K75" s="10">
        <f t="shared" si="99"/>
        <v>5.3999999999999995</v>
      </c>
      <c r="L75" s="10">
        <f t="shared" si="99"/>
        <v>5.3999999999999995</v>
      </c>
      <c r="M75" s="10">
        <f t="shared" si="99"/>
        <v>5.3999999999999995</v>
      </c>
      <c r="N75" s="10">
        <f t="shared" si="99"/>
        <v>5.3999999999999995</v>
      </c>
      <c r="O75" s="10">
        <f t="shared" si="99"/>
        <v>5.3999999999999995</v>
      </c>
      <c r="P75" s="10">
        <f t="shared" si="99"/>
        <v>5.3999999999999995</v>
      </c>
      <c r="Q75" s="10">
        <f t="shared" si="99"/>
        <v>5.3999999999999995</v>
      </c>
      <c r="R75" s="10">
        <f t="shared" si="99"/>
        <v>5.3999999999999995</v>
      </c>
      <c r="S75" s="8">
        <f t="shared" si="96"/>
        <v>133.20000000000005</v>
      </c>
      <c r="T75" s="8">
        <f>S75/$T$6</f>
        <v>1.1212121212121218</v>
      </c>
      <c r="W75" s="3"/>
    </row>
    <row r="76" spans="1:25" x14ac:dyDescent="0.4">
      <c r="A76" s="82" t="s">
        <v>37</v>
      </c>
      <c r="B76" s="83">
        <f>20*B71</f>
        <v>14</v>
      </c>
      <c r="C76" s="83">
        <f t="shared" ref="C76:R76" si="100">20*C71</f>
        <v>12</v>
      </c>
      <c r="D76" s="83">
        <f t="shared" si="100"/>
        <v>12</v>
      </c>
      <c r="E76" s="83">
        <f t="shared" si="100"/>
        <v>12</v>
      </c>
      <c r="F76" s="83">
        <f t="shared" si="100"/>
        <v>12</v>
      </c>
      <c r="G76" s="83">
        <f t="shared" si="100"/>
        <v>12</v>
      </c>
      <c r="H76" s="83">
        <f t="shared" si="100"/>
        <v>10</v>
      </c>
      <c r="I76" s="83">
        <f t="shared" si="100"/>
        <v>8</v>
      </c>
      <c r="J76" s="83">
        <f t="shared" si="100"/>
        <v>8</v>
      </c>
      <c r="K76" s="83">
        <f t="shared" si="100"/>
        <v>6</v>
      </c>
      <c r="L76" s="83">
        <f t="shared" si="100"/>
        <v>6</v>
      </c>
      <c r="M76" s="83">
        <f t="shared" si="100"/>
        <v>6</v>
      </c>
      <c r="N76" s="83">
        <f t="shared" si="100"/>
        <v>6</v>
      </c>
      <c r="O76" s="83">
        <f t="shared" si="100"/>
        <v>6</v>
      </c>
      <c r="P76" s="83">
        <f t="shared" si="100"/>
        <v>6</v>
      </c>
      <c r="Q76" s="83">
        <f t="shared" si="100"/>
        <v>6</v>
      </c>
      <c r="R76" s="83">
        <f t="shared" si="100"/>
        <v>6</v>
      </c>
      <c r="S76" s="82">
        <f t="shared" si="96"/>
        <v>148</v>
      </c>
      <c r="T76" s="84">
        <f>S76/$T$6</f>
        <v>1.2457912457912459</v>
      </c>
    </row>
    <row r="77" spans="1:25" x14ac:dyDescent="0.4">
      <c r="A77" s="8" t="s">
        <v>38</v>
      </c>
      <c r="B77" s="10">
        <v>17</v>
      </c>
      <c r="C77" s="10">
        <v>16</v>
      </c>
      <c r="D77" s="10">
        <v>18</v>
      </c>
      <c r="E77" s="10">
        <v>15</v>
      </c>
      <c r="F77" s="10">
        <v>17</v>
      </c>
      <c r="G77" s="10">
        <v>15</v>
      </c>
      <c r="H77" s="10">
        <v>18</v>
      </c>
      <c r="I77" s="9">
        <v>16</v>
      </c>
      <c r="J77" s="9">
        <v>12</v>
      </c>
      <c r="K77" s="10">
        <v>16</v>
      </c>
      <c r="L77" s="10">
        <v>15</v>
      </c>
      <c r="M77" s="10">
        <v>18</v>
      </c>
      <c r="N77" s="10">
        <v>17</v>
      </c>
      <c r="O77" s="10">
        <v>14</v>
      </c>
      <c r="P77" s="10">
        <v>14</v>
      </c>
      <c r="Q77" s="10">
        <v>15</v>
      </c>
      <c r="R77" s="9">
        <v>16</v>
      </c>
      <c r="S77" s="8">
        <f t="shared" si="96"/>
        <v>269</v>
      </c>
      <c r="T77" s="89" t="s">
        <v>192</v>
      </c>
      <c r="V77" s="14"/>
    </row>
    <row r="78" spans="1:25" x14ac:dyDescent="0.4">
      <c r="A78" s="85" t="s">
        <v>39</v>
      </c>
      <c r="B78" s="85">
        <f t="shared" ref="B78" si="101">B77*B71</f>
        <v>11.899999999999999</v>
      </c>
      <c r="C78" s="85">
        <f t="shared" ref="C78" si="102">C77*C71</f>
        <v>9.6</v>
      </c>
      <c r="D78" s="85">
        <f t="shared" ref="D78" si="103">D77*D71</f>
        <v>10.799999999999999</v>
      </c>
      <c r="E78" s="85">
        <f t="shared" ref="E78" si="104">E77*E71</f>
        <v>9</v>
      </c>
      <c r="F78" s="85">
        <f t="shared" ref="F78" si="105">F77*F71</f>
        <v>10.199999999999999</v>
      </c>
      <c r="G78" s="85">
        <f t="shared" ref="G78" si="106">G77*G71</f>
        <v>9</v>
      </c>
      <c r="H78" s="85">
        <f t="shared" ref="H78" si="107">H77*H71</f>
        <v>9</v>
      </c>
      <c r="I78" s="85">
        <f t="shared" ref="I78" si="108">I77*I71</f>
        <v>6.4</v>
      </c>
      <c r="J78" s="85">
        <f t="shared" ref="J78" si="109">J77*J71</f>
        <v>4.8000000000000007</v>
      </c>
      <c r="K78" s="85">
        <f t="shared" ref="K78" si="110">K77*K71</f>
        <v>4.8</v>
      </c>
      <c r="L78" s="85">
        <f t="shared" ref="L78" si="111">L77*L71</f>
        <v>4.5</v>
      </c>
      <c r="M78" s="85">
        <f t="shared" ref="M78" si="112">M77*M71</f>
        <v>5.3999999999999995</v>
      </c>
      <c r="N78" s="85">
        <f t="shared" ref="N78" si="113">N77*N71</f>
        <v>5.0999999999999996</v>
      </c>
      <c r="O78" s="85">
        <f t="shared" ref="O78" si="114">O77*O71</f>
        <v>4.2</v>
      </c>
      <c r="P78" s="85">
        <f t="shared" ref="P78" si="115">P77*P71</f>
        <v>4.2</v>
      </c>
      <c r="Q78" s="85">
        <f t="shared" ref="Q78" si="116">Q77*Q71</f>
        <v>4.5</v>
      </c>
      <c r="R78" s="85">
        <f t="shared" ref="R78" si="117">R77*R71</f>
        <v>4.8</v>
      </c>
      <c r="S78" s="86">
        <f t="shared" si="96"/>
        <v>118.2</v>
      </c>
      <c r="T78" s="87">
        <f>S78/$T$6</f>
        <v>0.99494949494949514</v>
      </c>
    </row>
    <row r="79" spans="1:25" x14ac:dyDescent="0.4">
      <c r="A79" s="8" t="s">
        <v>11</v>
      </c>
      <c r="B79" s="25">
        <f>S76/S77</f>
        <v>0.55018587360594795</v>
      </c>
      <c r="C79" s="8"/>
      <c r="D79" s="8"/>
      <c r="E79" s="8"/>
      <c r="F79" s="8"/>
      <c r="G79" s="8"/>
      <c r="H79" s="8"/>
      <c r="I79" s="8"/>
      <c r="J79" s="8"/>
      <c r="K79" s="8"/>
      <c r="L79" s="8"/>
      <c r="M79" s="8"/>
      <c r="N79" s="8"/>
      <c r="O79" s="8"/>
      <c r="P79" s="8"/>
      <c r="Q79" s="8"/>
      <c r="R79" s="8"/>
      <c r="S79" s="8"/>
      <c r="T79" s="8"/>
      <c r="U79" s="8"/>
    </row>
    <row r="80" spans="1:25" x14ac:dyDescent="0.4">
      <c r="V80" s="2"/>
    </row>
    <row r="81" spans="1:25" x14ac:dyDescent="0.4">
      <c r="V81" s="2"/>
    </row>
    <row r="82" spans="1:25" x14ac:dyDescent="0.4">
      <c r="A82" t="s">
        <v>66</v>
      </c>
      <c r="V82" s="2"/>
    </row>
    <row r="83" spans="1:25" x14ac:dyDescent="0.4">
      <c r="B83" s="7" t="s">
        <v>41</v>
      </c>
      <c r="C83" s="7" t="s">
        <v>29</v>
      </c>
      <c r="D83" s="7" t="s">
        <v>42</v>
      </c>
      <c r="E83" s="7" t="s">
        <v>15</v>
      </c>
      <c r="F83" s="7" t="s">
        <v>63</v>
      </c>
      <c r="G83" s="7" t="s">
        <v>14</v>
      </c>
      <c r="H83" s="7" t="s">
        <v>48</v>
      </c>
      <c r="I83" s="7" t="s">
        <v>46</v>
      </c>
      <c r="J83" s="7" t="s">
        <v>49</v>
      </c>
      <c r="K83" s="7" t="s">
        <v>28</v>
      </c>
      <c r="L83" s="7" t="s">
        <v>55</v>
      </c>
      <c r="M83" s="7" t="s">
        <v>53</v>
      </c>
      <c r="N83" s="7" t="s">
        <v>64</v>
      </c>
      <c r="O83" s="7" t="s">
        <v>27</v>
      </c>
      <c r="P83" s="8" t="s">
        <v>5</v>
      </c>
      <c r="Q83" s="8" t="s">
        <v>2</v>
      </c>
      <c r="V83" s="2"/>
    </row>
    <row r="84" spans="1:25" x14ac:dyDescent="0.4">
      <c r="A84" s="13"/>
      <c r="B84" s="13"/>
      <c r="C84" s="13"/>
      <c r="D84" s="13"/>
      <c r="E84" s="13"/>
      <c r="F84" s="13"/>
      <c r="G84" s="13"/>
      <c r="H84" s="13"/>
      <c r="I84" s="13"/>
      <c r="J84" s="13"/>
      <c r="K84" s="13"/>
      <c r="L84" s="13"/>
      <c r="M84" s="13"/>
      <c r="N84" s="13"/>
      <c r="O84" s="13"/>
      <c r="P84" s="13"/>
      <c r="Q84" s="13"/>
      <c r="V84" s="5"/>
    </row>
    <row r="85" spans="1:25" x14ac:dyDescent="0.4">
      <c r="A85" s="8" t="s">
        <v>32</v>
      </c>
      <c r="B85" s="10">
        <v>1</v>
      </c>
      <c r="C85" s="10">
        <v>1</v>
      </c>
      <c r="D85" s="10">
        <v>0.7</v>
      </c>
      <c r="E85" s="10">
        <v>0.6</v>
      </c>
      <c r="F85" s="10">
        <v>0.5</v>
      </c>
      <c r="G85" s="10">
        <v>0.5</v>
      </c>
      <c r="H85" s="10">
        <v>0.5</v>
      </c>
      <c r="I85" s="10">
        <v>0.5</v>
      </c>
      <c r="J85" s="10">
        <v>0.4</v>
      </c>
      <c r="K85" s="10">
        <v>0.3</v>
      </c>
      <c r="L85" s="10">
        <v>0.3</v>
      </c>
      <c r="M85" s="10">
        <v>0.3</v>
      </c>
      <c r="N85" s="10">
        <v>0.3</v>
      </c>
      <c r="O85" s="10">
        <v>0.3</v>
      </c>
      <c r="P85" s="89" t="s">
        <v>192</v>
      </c>
      <c r="Q85" s="89" t="s">
        <v>192</v>
      </c>
      <c r="U85" s="14"/>
    </row>
    <row r="86" spans="1:25" x14ac:dyDescent="0.4">
      <c r="A86" s="82" t="s">
        <v>33</v>
      </c>
      <c r="B86" s="83">
        <f>B85*10</f>
        <v>10</v>
      </c>
      <c r="C86" s="83">
        <f t="shared" ref="C86:O86" si="118">C85*10</f>
        <v>10</v>
      </c>
      <c r="D86" s="83">
        <f t="shared" si="118"/>
        <v>7</v>
      </c>
      <c r="E86" s="83">
        <f t="shared" si="118"/>
        <v>6</v>
      </c>
      <c r="F86" s="83">
        <f t="shared" si="118"/>
        <v>5</v>
      </c>
      <c r="G86" s="83">
        <f t="shared" si="118"/>
        <v>5</v>
      </c>
      <c r="H86" s="83">
        <f t="shared" si="118"/>
        <v>5</v>
      </c>
      <c r="I86" s="83">
        <f t="shared" si="118"/>
        <v>5</v>
      </c>
      <c r="J86" s="83">
        <f t="shared" si="118"/>
        <v>4</v>
      </c>
      <c r="K86" s="83">
        <f t="shared" si="118"/>
        <v>3</v>
      </c>
      <c r="L86" s="83">
        <f t="shared" si="118"/>
        <v>3</v>
      </c>
      <c r="M86" s="83">
        <f t="shared" si="118"/>
        <v>3</v>
      </c>
      <c r="N86" s="83">
        <f t="shared" si="118"/>
        <v>3</v>
      </c>
      <c r="O86" s="83">
        <f t="shared" si="118"/>
        <v>3</v>
      </c>
      <c r="P86" s="82">
        <f>SUM(B86:O86)</f>
        <v>72</v>
      </c>
      <c r="Q86" s="84">
        <f>P86/$T$6</f>
        <v>0.60606060606060619</v>
      </c>
      <c r="V86" s="5"/>
    </row>
    <row r="87" spans="1:25" x14ac:dyDescent="0.4">
      <c r="A87" s="8" t="s">
        <v>34</v>
      </c>
      <c r="B87" s="10">
        <f>B85*12</f>
        <v>12</v>
      </c>
      <c r="C87" s="10">
        <f t="shared" ref="C87:O87" si="119">C85*12</f>
        <v>12</v>
      </c>
      <c r="D87" s="10">
        <f t="shared" si="119"/>
        <v>8.3999999999999986</v>
      </c>
      <c r="E87" s="10">
        <f t="shared" si="119"/>
        <v>7.1999999999999993</v>
      </c>
      <c r="F87" s="10">
        <f t="shared" si="119"/>
        <v>6</v>
      </c>
      <c r="G87" s="10">
        <f t="shared" si="119"/>
        <v>6</v>
      </c>
      <c r="H87" s="10">
        <f t="shared" si="119"/>
        <v>6</v>
      </c>
      <c r="I87" s="10">
        <f t="shared" si="119"/>
        <v>6</v>
      </c>
      <c r="J87" s="10">
        <f t="shared" si="119"/>
        <v>4.8000000000000007</v>
      </c>
      <c r="K87" s="10">
        <f t="shared" si="119"/>
        <v>3.5999999999999996</v>
      </c>
      <c r="L87" s="10">
        <f t="shared" si="119"/>
        <v>3.5999999999999996</v>
      </c>
      <c r="M87" s="10">
        <f t="shared" si="119"/>
        <v>3.5999999999999996</v>
      </c>
      <c r="N87" s="10">
        <f t="shared" si="119"/>
        <v>3.5999999999999996</v>
      </c>
      <c r="O87" s="10">
        <f t="shared" si="119"/>
        <v>3.5999999999999996</v>
      </c>
      <c r="P87" s="8">
        <f>SUM(B87:O87)</f>
        <v>86.399999999999963</v>
      </c>
      <c r="Q87" s="89" t="s">
        <v>192</v>
      </c>
      <c r="V87" s="5"/>
    </row>
    <row r="88" spans="1:25" x14ac:dyDescent="0.4">
      <c r="A88" s="82" t="s">
        <v>35</v>
      </c>
      <c r="B88" s="83">
        <f>15*B85</f>
        <v>15</v>
      </c>
      <c r="C88" s="83">
        <f t="shared" ref="C88:O88" si="120">15*C85</f>
        <v>15</v>
      </c>
      <c r="D88" s="83">
        <f t="shared" si="120"/>
        <v>10.5</v>
      </c>
      <c r="E88" s="83">
        <f t="shared" si="120"/>
        <v>9</v>
      </c>
      <c r="F88" s="83">
        <f t="shared" si="120"/>
        <v>7.5</v>
      </c>
      <c r="G88" s="83">
        <f t="shared" si="120"/>
        <v>7.5</v>
      </c>
      <c r="H88" s="83">
        <f t="shared" si="120"/>
        <v>7.5</v>
      </c>
      <c r="I88" s="83">
        <f t="shared" si="120"/>
        <v>7.5</v>
      </c>
      <c r="J88" s="83">
        <f t="shared" si="120"/>
        <v>6</v>
      </c>
      <c r="K88" s="83">
        <f t="shared" si="120"/>
        <v>4.5</v>
      </c>
      <c r="L88" s="83">
        <f t="shared" si="120"/>
        <v>4.5</v>
      </c>
      <c r="M88" s="83">
        <f t="shared" si="120"/>
        <v>4.5</v>
      </c>
      <c r="N88" s="83">
        <f t="shared" si="120"/>
        <v>4.5</v>
      </c>
      <c r="O88" s="83">
        <f t="shared" si="120"/>
        <v>4.5</v>
      </c>
      <c r="P88" s="82">
        <f>SUM(B88:O88)</f>
        <v>108</v>
      </c>
      <c r="Q88" s="82">
        <f>P88/$T$6</f>
        <v>0.90909090909090917</v>
      </c>
      <c r="V88" s="3"/>
    </row>
    <row r="89" spans="1:25" x14ac:dyDescent="0.4">
      <c r="A89" s="8" t="s">
        <v>36</v>
      </c>
      <c r="B89" s="10">
        <f>18*B85</f>
        <v>18</v>
      </c>
      <c r="C89" s="10">
        <f t="shared" ref="C89:O89" si="121">18*C85</f>
        <v>18</v>
      </c>
      <c r="D89" s="10">
        <f t="shared" si="121"/>
        <v>12.6</v>
      </c>
      <c r="E89" s="10">
        <f t="shared" si="121"/>
        <v>10.799999999999999</v>
      </c>
      <c r="F89" s="10">
        <f t="shared" si="121"/>
        <v>9</v>
      </c>
      <c r="G89" s="10">
        <f t="shared" si="121"/>
        <v>9</v>
      </c>
      <c r="H89" s="10">
        <f t="shared" si="121"/>
        <v>9</v>
      </c>
      <c r="I89" s="10">
        <f t="shared" si="121"/>
        <v>9</v>
      </c>
      <c r="J89" s="10">
        <f t="shared" si="121"/>
        <v>7.2</v>
      </c>
      <c r="K89" s="10">
        <f t="shared" si="121"/>
        <v>5.3999999999999995</v>
      </c>
      <c r="L89" s="10">
        <f t="shared" si="121"/>
        <v>5.3999999999999995</v>
      </c>
      <c r="M89" s="10">
        <f t="shared" si="121"/>
        <v>5.3999999999999995</v>
      </c>
      <c r="N89" s="10">
        <f t="shared" si="121"/>
        <v>5.3999999999999995</v>
      </c>
      <c r="O89" s="10">
        <f t="shared" si="121"/>
        <v>5.3999999999999995</v>
      </c>
      <c r="P89" s="8">
        <f>SUM(B89:O89)</f>
        <v>129.60000000000002</v>
      </c>
      <c r="Q89" s="8">
        <f>P89/$T$6</f>
        <v>1.0909090909090913</v>
      </c>
      <c r="V89" s="3"/>
    </row>
    <row r="90" spans="1:25" x14ac:dyDescent="0.4">
      <c r="A90" s="82" t="s">
        <v>37</v>
      </c>
      <c r="B90" s="83">
        <f>20*B85</f>
        <v>20</v>
      </c>
      <c r="C90" s="83">
        <f t="shared" ref="C90:O90" si="122">20*C85</f>
        <v>20</v>
      </c>
      <c r="D90" s="83">
        <f t="shared" si="122"/>
        <v>14</v>
      </c>
      <c r="E90" s="83">
        <f t="shared" si="122"/>
        <v>12</v>
      </c>
      <c r="F90" s="83">
        <f t="shared" si="122"/>
        <v>10</v>
      </c>
      <c r="G90" s="83">
        <f t="shared" si="122"/>
        <v>10</v>
      </c>
      <c r="H90" s="83">
        <f t="shared" si="122"/>
        <v>10</v>
      </c>
      <c r="I90" s="83">
        <f t="shared" si="122"/>
        <v>10</v>
      </c>
      <c r="J90" s="83">
        <f t="shared" si="122"/>
        <v>8</v>
      </c>
      <c r="K90" s="83">
        <f t="shared" si="122"/>
        <v>6</v>
      </c>
      <c r="L90" s="83">
        <f t="shared" si="122"/>
        <v>6</v>
      </c>
      <c r="M90" s="83">
        <f t="shared" si="122"/>
        <v>6</v>
      </c>
      <c r="N90" s="83">
        <f t="shared" si="122"/>
        <v>6</v>
      </c>
      <c r="O90" s="83">
        <f t="shared" si="122"/>
        <v>6</v>
      </c>
      <c r="P90" s="82">
        <f>SUM(B90:O90)</f>
        <v>144</v>
      </c>
      <c r="Q90" s="84">
        <f>P90/$T$6</f>
        <v>1.2121212121212124</v>
      </c>
    </row>
    <row r="91" spans="1:25" x14ac:dyDescent="0.4">
      <c r="A91" s="8" t="s">
        <v>38</v>
      </c>
      <c r="B91" s="10">
        <v>16</v>
      </c>
      <c r="C91" s="10">
        <v>16</v>
      </c>
      <c r="D91" s="10">
        <v>15</v>
      </c>
      <c r="E91" s="10">
        <v>19</v>
      </c>
      <c r="F91" s="10">
        <v>16</v>
      </c>
      <c r="G91" s="10">
        <v>14</v>
      </c>
      <c r="H91" s="10">
        <v>14</v>
      </c>
      <c r="I91" s="9">
        <v>16</v>
      </c>
      <c r="J91" s="9">
        <v>16</v>
      </c>
      <c r="K91" s="10">
        <v>15</v>
      </c>
      <c r="L91" s="10">
        <v>15</v>
      </c>
      <c r="M91" s="10">
        <v>13</v>
      </c>
      <c r="N91" s="10">
        <v>14</v>
      </c>
      <c r="O91" s="10">
        <v>15</v>
      </c>
      <c r="P91" s="8">
        <f>SUM(B91:O91)</f>
        <v>214</v>
      </c>
      <c r="Q91" s="89" t="s">
        <v>192</v>
      </c>
      <c r="U91" s="14"/>
    </row>
    <row r="92" spans="1:25" x14ac:dyDescent="0.4">
      <c r="A92" s="85" t="s">
        <v>39</v>
      </c>
      <c r="B92" s="85">
        <f t="shared" ref="B92" si="123">B91*B85</f>
        <v>16</v>
      </c>
      <c r="C92" s="85">
        <f t="shared" ref="C92" si="124">C91*C85</f>
        <v>16</v>
      </c>
      <c r="D92" s="85">
        <f t="shared" ref="D92" si="125">D91*D85</f>
        <v>10.5</v>
      </c>
      <c r="E92" s="85">
        <f t="shared" ref="E92" si="126">E91*E85</f>
        <v>11.4</v>
      </c>
      <c r="F92" s="85">
        <f t="shared" ref="F92" si="127">F91*F85</f>
        <v>8</v>
      </c>
      <c r="G92" s="85">
        <f t="shared" ref="G92" si="128">G91*G85</f>
        <v>7</v>
      </c>
      <c r="H92" s="85">
        <f t="shared" ref="H92" si="129">H91*H85</f>
        <v>7</v>
      </c>
      <c r="I92" s="85">
        <f t="shared" ref="I92" si="130">I91*I85</f>
        <v>8</v>
      </c>
      <c r="J92" s="85">
        <f t="shared" ref="J92" si="131">J91*J85</f>
        <v>6.4</v>
      </c>
      <c r="K92" s="85">
        <f t="shared" ref="K92" si="132">K91*K85</f>
        <v>4.5</v>
      </c>
      <c r="L92" s="85">
        <f t="shared" ref="L92" si="133">L91*L85</f>
        <v>4.5</v>
      </c>
      <c r="M92" s="85">
        <f t="shared" ref="M92" si="134">M91*M85</f>
        <v>3.9</v>
      </c>
      <c r="N92" s="85">
        <f t="shared" ref="N92" si="135">N91*N85</f>
        <v>4.2</v>
      </c>
      <c r="O92" s="85">
        <f t="shared" ref="O92" si="136">O91*O85</f>
        <v>4.5</v>
      </c>
      <c r="P92" s="86">
        <f>SUM(B92:O92)</f>
        <v>111.90000000000002</v>
      </c>
      <c r="Q92" s="87">
        <f>P92/$T$6</f>
        <v>0.94191919191919227</v>
      </c>
    </row>
    <row r="93" spans="1:25" x14ac:dyDescent="0.4">
      <c r="A93" s="8" t="s">
        <v>11</v>
      </c>
      <c r="B93" s="25">
        <f>P90/P91</f>
        <v>0.67289719626168221</v>
      </c>
      <c r="C93" s="8"/>
      <c r="D93" s="8"/>
      <c r="E93" s="8"/>
      <c r="F93" s="8"/>
      <c r="G93" s="8"/>
      <c r="H93" s="8"/>
      <c r="I93" s="8"/>
      <c r="J93" s="8"/>
      <c r="K93" s="8"/>
      <c r="L93" s="8"/>
      <c r="M93" s="8"/>
      <c r="N93" s="8"/>
      <c r="O93" s="8"/>
      <c r="P93" s="8"/>
      <c r="Q93" s="8"/>
      <c r="R93" s="8"/>
      <c r="S93" s="8"/>
      <c r="T93" s="8"/>
    </row>
    <row r="95" spans="1:25" x14ac:dyDescent="0.4">
      <c r="Y95" s="2"/>
    </row>
    <row r="96" spans="1:25" x14ac:dyDescent="0.4">
      <c r="A96" t="s">
        <v>61</v>
      </c>
      <c r="Y96" s="2"/>
    </row>
    <row r="97" spans="1:25" x14ac:dyDescent="0.4">
      <c r="B97" s="7" t="s">
        <v>41</v>
      </c>
      <c r="C97" s="7" t="s">
        <v>29</v>
      </c>
      <c r="D97" s="7" t="s">
        <v>15</v>
      </c>
      <c r="E97" s="7" t="s">
        <v>42</v>
      </c>
      <c r="F97" s="7" t="s">
        <v>14</v>
      </c>
      <c r="G97" s="7" t="s">
        <v>53</v>
      </c>
      <c r="H97" s="7" t="s">
        <v>46</v>
      </c>
      <c r="I97" s="7" t="s">
        <v>49</v>
      </c>
      <c r="J97" s="7" t="s">
        <v>30</v>
      </c>
      <c r="K97" s="7" t="s">
        <v>63</v>
      </c>
      <c r="L97" s="7" t="s">
        <v>52</v>
      </c>
      <c r="M97" s="7" t="s">
        <v>62</v>
      </c>
      <c r="N97" s="7" t="s">
        <v>28</v>
      </c>
      <c r="O97" s="7" t="s">
        <v>55</v>
      </c>
      <c r="P97" s="7" t="s">
        <v>56</v>
      </c>
      <c r="Q97" s="7" t="s">
        <v>64</v>
      </c>
      <c r="R97" s="7" t="s">
        <v>27</v>
      </c>
      <c r="S97" s="8" t="s">
        <v>5</v>
      </c>
      <c r="T97" s="8" t="s">
        <v>2</v>
      </c>
      <c r="Y97" s="2"/>
    </row>
    <row r="98" spans="1:25" x14ac:dyDescent="0.4">
      <c r="A98" s="13"/>
      <c r="B98" s="13"/>
      <c r="C98" s="13"/>
      <c r="D98" s="13"/>
      <c r="E98" s="13"/>
      <c r="F98" s="13"/>
      <c r="G98" s="13"/>
      <c r="H98" s="13"/>
      <c r="I98" s="13"/>
      <c r="J98" s="13"/>
      <c r="K98" s="13"/>
      <c r="L98" s="13"/>
      <c r="M98" s="13"/>
      <c r="N98" s="13"/>
      <c r="O98" s="13"/>
      <c r="P98" s="13"/>
      <c r="Q98" s="13"/>
      <c r="R98" s="13"/>
      <c r="S98" s="13"/>
      <c r="T98" s="13"/>
      <c r="Y98" s="2"/>
    </row>
    <row r="99" spans="1:25" x14ac:dyDescent="0.4">
      <c r="A99" s="8" t="s">
        <v>32</v>
      </c>
      <c r="B99" s="10">
        <v>0.9</v>
      </c>
      <c r="C99" s="10">
        <v>0.7</v>
      </c>
      <c r="D99" s="10">
        <v>0.6</v>
      </c>
      <c r="E99" s="10">
        <v>0.6</v>
      </c>
      <c r="F99" s="10">
        <v>0.6</v>
      </c>
      <c r="G99" s="10">
        <v>0.6</v>
      </c>
      <c r="H99" s="10">
        <v>0.5</v>
      </c>
      <c r="I99" s="10">
        <v>0.5</v>
      </c>
      <c r="J99" s="10">
        <v>0.4</v>
      </c>
      <c r="K99" s="10">
        <v>0.3</v>
      </c>
      <c r="L99" s="10">
        <v>0.3</v>
      </c>
      <c r="M99" s="10">
        <v>0.3</v>
      </c>
      <c r="N99" s="10">
        <v>0.3</v>
      </c>
      <c r="O99" s="10">
        <v>0.3</v>
      </c>
      <c r="P99" s="10">
        <v>0.3</v>
      </c>
      <c r="Q99" s="10">
        <v>0.3</v>
      </c>
      <c r="R99" s="9">
        <v>0.3</v>
      </c>
      <c r="S99" s="89" t="s">
        <v>192</v>
      </c>
      <c r="T99" s="89" t="s">
        <v>192</v>
      </c>
    </row>
    <row r="100" spans="1:25" x14ac:dyDescent="0.4">
      <c r="A100" s="82" t="s">
        <v>33</v>
      </c>
      <c r="B100" s="83">
        <f>B99*10</f>
        <v>9</v>
      </c>
      <c r="C100" s="83">
        <f t="shared" ref="C100:R100" si="137">C99*10</f>
        <v>7</v>
      </c>
      <c r="D100" s="83">
        <f t="shared" si="137"/>
        <v>6</v>
      </c>
      <c r="E100" s="83">
        <f t="shared" si="137"/>
        <v>6</v>
      </c>
      <c r="F100" s="83">
        <f t="shared" si="137"/>
        <v>6</v>
      </c>
      <c r="G100" s="83">
        <f t="shared" si="137"/>
        <v>6</v>
      </c>
      <c r="H100" s="83">
        <f t="shared" si="137"/>
        <v>5</v>
      </c>
      <c r="I100" s="83">
        <f t="shared" si="137"/>
        <v>5</v>
      </c>
      <c r="J100" s="83">
        <f t="shared" si="137"/>
        <v>4</v>
      </c>
      <c r="K100" s="83">
        <f t="shared" si="137"/>
        <v>3</v>
      </c>
      <c r="L100" s="83">
        <f t="shared" si="137"/>
        <v>3</v>
      </c>
      <c r="M100" s="83">
        <f t="shared" si="137"/>
        <v>3</v>
      </c>
      <c r="N100" s="83">
        <f t="shared" si="137"/>
        <v>3</v>
      </c>
      <c r="O100" s="83">
        <f t="shared" si="137"/>
        <v>3</v>
      </c>
      <c r="P100" s="83">
        <f t="shared" si="137"/>
        <v>3</v>
      </c>
      <c r="Q100" s="83">
        <f t="shared" si="137"/>
        <v>3</v>
      </c>
      <c r="R100" s="83">
        <f t="shared" si="137"/>
        <v>3</v>
      </c>
      <c r="S100" s="82">
        <f t="shared" ref="S100:S106" si="138">SUM(B100:R100)</f>
        <v>78</v>
      </c>
      <c r="T100" s="84">
        <f>S100/$T$6</f>
        <v>0.65656565656565669</v>
      </c>
    </row>
    <row r="101" spans="1:25" x14ac:dyDescent="0.4">
      <c r="A101" s="8" t="s">
        <v>34</v>
      </c>
      <c r="B101" s="10">
        <f>B99*12</f>
        <v>10.8</v>
      </c>
      <c r="C101" s="10">
        <f t="shared" ref="C101:R101" si="139">C99*12</f>
        <v>8.3999999999999986</v>
      </c>
      <c r="D101" s="10">
        <f t="shared" si="139"/>
        <v>7.1999999999999993</v>
      </c>
      <c r="E101" s="10">
        <f t="shared" si="139"/>
        <v>7.1999999999999993</v>
      </c>
      <c r="F101" s="10">
        <f t="shared" si="139"/>
        <v>7.1999999999999993</v>
      </c>
      <c r="G101" s="10">
        <f t="shared" si="139"/>
        <v>7.1999999999999993</v>
      </c>
      <c r="H101" s="10">
        <f t="shared" si="139"/>
        <v>6</v>
      </c>
      <c r="I101" s="10">
        <f t="shared" si="139"/>
        <v>6</v>
      </c>
      <c r="J101" s="10">
        <f t="shared" si="139"/>
        <v>4.8000000000000007</v>
      </c>
      <c r="K101" s="10">
        <f t="shared" si="139"/>
        <v>3.5999999999999996</v>
      </c>
      <c r="L101" s="10">
        <f t="shared" si="139"/>
        <v>3.5999999999999996</v>
      </c>
      <c r="M101" s="10">
        <f t="shared" si="139"/>
        <v>3.5999999999999996</v>
      </c>
      <c r="N101" s="10">
        <f t="shared" si="139"/>
        <v>3.5999999999999996</v>
      </c>
      <c r="O101" s="10">
        <f t="shared" si="139"/>
        <v>3.5999999999999996</v>
      </c>
      <c r="P101" s="10">
        <f t="shared" si="139"/>
        <v>3.5999999999999996</v>
      </c>
      <c r="Q101" s="10">
        <f t="shared" si="139"/>
        <v>3.5999999999999996</v>
      </c>
      <c r="R101" s="10">
        <f t="shared" si="139"/>
        <v>3.5999999999999996</v>
      </c>
      <c r="S101" s="8">
        <f t="shared" si="138"/>
        <v>93.599999999999952</v>
      </c>
      <c r="T101" s="89" t="s">
        <v>192</v>
      </c>
      <c r="Y101" s="5"/>
    </row>
    <row r="102" spans="1:25" x14ac:dyDescent="0.4">
      <c r="A102" s="82" t="s">
        <v>35</v>
      </c>
      <c r="B102" s="83">
        <f>15*B99</f>
        <v>13.5</v>
      </c>
      <c r="C102" s="83">
        <f t="shared" ref="C102:R102" si="140">15*C99</f>
        <v>10.5</v>
      </c>
      <c r="D102" s="83">
        <f t="shared" si="140"/>
        <v>9</v>
      </c>
      <c r="E102" s="83">
        <f t="shared" si="140"/>
        <v>9</v>
      </c>
      <c r="F102" s="83">
        <f t="shared" si="140"/>
        <v>9</v>
      </c>
      <c r="G102" s="83">
        <f t="shared" si="140"/>
        <v>9</v>
      </c>
      <c r="H102" s="83">
        <f t="shared" si="140"/>
        <v>7.5</v>
      </c>
      <c r="I102" s="83">
        <f t="shared" si="140"/>
        <v>7.5</v>
      </c>
      <c r="J102" s="83">
        <f t="shared" si="140"/>
        <v>6</v>
      </c>
      <c r="K102" s="83">
        <f t="shared" si="140"/>
        <v>4.5</v>
      </c>
      <c r="L102" s="83">
        <f t="shared" si="140"/>
        <v>4.5</v>
      </c>
      <c r="M102" s="83">
        <f t="shared" si="140"/>
        <v>4.5</v>
      </c>
      <c r="N102" s="83">
        <f t="shared" si="140"/>
        <v>4.5</v>
      </c>
      <c r="O102" s="83">
        <f t="shared" si="140"/>
        <v>4.5</v>
      </c>
      <c r="P102" s="83">
        <f t="shared" si="140"/>
        <v>4.5</v>
      </c>
      <c r="Q102" s="83">
        <f t="shared" si="140"/>
        <v>4.5</v>
      </c>
      <c r="R102" s="83">
        <f t="shared" si="140"/>
        <v>4.5</v>
      </c>
      <c r="S102" s="82">
        <f t="shared" si="138"/>
        <v>117</v>
      </c>
      <c r="T102" s="82">
        <f>S102/$T$6</f>
        <v>0.98484848484848497</v>
      </c>
      <c r="Y102" s="5"/>
    </row>
    <row r="103" spans="1:25" x14ac:dyDescent="0.4">
      <c r="A103" s="8" t="s">
        <v>36</v>
      </c>
      <c r="B103" s="10">
        <f>18*B99</f>
        <v>16.2</v>
      </c>
      <c r="C103" s="10">
        <f t="shared" ref="C103:R103" si="141">18*C99</f>
        <v>12.6</v>
      </c>
      <c r="D103" s="10">
        <f t="shared" si="141"/>
        <v>10.799999999999999</v>
      </c>
      <c r="E103" s="10">
        <f t="shared" si="141"/>
        <v>10.799999999999999</v>
      </c>
      <c r="F103" s="10">
        <f t="shared" si="141"/>
        <v>10.799999999999999</v>
      </c>
      <c r="G103" s="10">
        <f t="shared" si="141"/>
        <v>10.799999999999999</v>
      </c>
      <c r="H103" s="10">
        <f t="shared" si="141"/>
        <v>9</v>
      </c>
      <c r="I103" s="10">
        <f t="shared" si="141"/>
        <v>9</v>
      </c>
      <c r="J103" s="10">
        <f t="shared" si="141"/>
        <v>7.2</v>
      </c>
      <c r="K103" s="10">
        <f t="shared" si="141"/>
        <v>5.3999999999999995</v>
      </c>
      <c r="L103" s="10">
        <f t="shared" si="141"/>
        <v>5.3999999999999995</v>
      </c>
      <c r="M103" s="10">
        <f t="shared" si="141"/>
        <v>5.3999999999999995</v>
      </c>
      <c r="N103" s="10">
        <f t="shared" si="141"/>
        <v>5.3999999999999995</v>
      </c>
      <c r="O103" s="10">
        <f t="shared" si="141"/>
        <v>5.3999999999999995</v>
      </c>
      <c r="P103" s="10">
        <f t="shared" si="141"/>
        <v>5.3999999999999995</v>
      </c>
      <c r="Q103" s="10">
        <f t="shared" si="141"/>
        <v>5.3999999999999995</v>
      </c>
      <c r="R103" s="10">
        <f t="shared" si="141"/>
        <v>5.3999999999999995</v>
      </c>
      <c r="S103" s="8">
        <f t="shared" si="138"/>
        <v>140.40000000000003</v>
      </c>
      <c r="T103" s="8">
        <f>S103/$T$6</f>
        <v>1.1818181818181823</v>
      </c>
      <c r="Y103" s="5"/>
    </row>
    <row r="104" spans="1:25" x14ac:dyDescent="0.4">
      <c r="A104" s="82" t="s">
        <v>37</v>
      </c>
      <c r="B104" s="83">
        <f>20*B99</f>
        <v>18</v>
      </c>
      <c r="C104" s="83">
        <f t="shared" ref="C104:R104" si="142">20*C99</f>
        <v>14</v>
      </c>
      <c r="D104" s="83">
        <f t="shared" si="142"/>
        <v>12</v>
      </c>
      <c r="E104" s="83">
        <f t="shared" si="142"/>
        <v>12</v>
      </c>
      <c r="F104" s="83">
        <f t="shared" si="142"/>
        <v>12</v>
      </c>
      <c r="G104" s="83">
        <f t="shared" si="142"/>
        <v>12</v>
      </c>
      <c r="H104" s="83">
        <f t="shared" si="142"/>
        <v>10</v>
      </c>
      <c r="I104" s="83">
        <f t="shared" si="142"/>
        <v>10</v>
      </c>
      <c r="J104" s="83">
        <f t="shared" si="142"/>
        <v>8</v>
      </c>
      <c r="K104" s="83">
        <f t="shared" si="142"/>
        <v>6</v>
      </c>
      <c r="L104" s="83">
        <f t="shared" si="142"/>
        <v>6</v>
      </c>
      <c r="M104" s="83">
        <f t="shared" si="142"/>
        <v>6</v>
      </c>
      <c r="N104" s="83">
        <f t="shared" si="142"/>
        <v>6</v>
      </c>
      <c r="O104" s="83">
        <f t="shared" si="142"/>
        <v>6</v>
      </c>
      <c r="P104" s="83">
        <f t="shared" si="142"/>
        <v>6</v>
      </c>
      <c r="Q104" s="83">
        <f t="shared" si="142"/>
        <v>6</v>
      </c>
      <c r="R104" s="83">
        <f t="shared" si="142"/>
        <v>6</v>
      </c>
      <c r="S104" s="82">
        <f t="shared" si="138"/>
        <v>156</v>
      </c>
      <c r="T104" s="84">
        <f>S104/$T$6</f>
        <v>1.3131313131313134</v>
      </c>
      <c r="Y104" s="3"/>
    </row>
    <row r="105" spans="1:25" x14ac:dyDescent="0.4">
      <c r="A105" s="8" t="s">
        <v>38</v>
      </c>
      <c r="B105" s="10">
        <v>16</v>
      </c>
      <c r="C105" s="10">
        <v>16</v>
      </c>
      <c r="D105" s="10">
        <v>19</v>
      </c>
      <c r="E105" s="10">
        <v>13</v>
      </c>
      <c r="F105" s="10">
        <v>15</v>
      </c>
      <c r="G105" s="10">
        <v>17</v>
      </c>
      <c r="H105" s="10">
        <v>16</v>
      </c>
      <c r="I105" s="9">
        <v>18</v>
      </c>
      <c r="J105" s="9">
        <v>17</v>
      </c>
      <c r="K105" s="10">
        <v>20</v>
      </c>
      <c r="L105" s="10">
        <v>13</v>
      </c>
      <c r="M105" s="10">
        <v>15</v>
      </c>
      <c r="N105" s="10">
        <v>16</v>
      </c>
      <c r="O105" s="10">
        <v>15</v>
      </c>
      <c r="P105" s="10">
        <v>17</v>
      </c>
      <c r="Q105" s="10">
        <v>16</v>
      </c>
      <c r="R105" s="9">
        <v>11</v>
      </c>
      <c r="S105" s="8">
        <f t="shared" si="138"/>
        <v>270</v>
      </c>
      <c r="T105" s="89" t="s">
        <v>192</v>
      </c>
      <c r="Y105" s="3"/>
    </row>
    <row r="106" spans="1:25" x14ac:dyDescent="0.4">
      <c r="A106" s="85" t="s">
        <v>39</v>
      </c>
      <c r="B106" s="85">
        <f t="shared" ref="B106" si="143">B105*B99</f>
        <v>14.4</v>
      </c>
      <c r="C106" s="85">
        <f t="shared" ref="C106" si="144">C105*C99</f>
        <v>11.2</v>
      </c>
      <c r="D106" s="85">
        <f t="shared" ref="D106" si="145">D105*D99</f>
        <v>11.4</v>
      </c>
      <c r="E106" s="85">
        <f t="shared" ref="E106" si="146">E105*E99</f>
        <v>7.8</v>
      </c>
      <c r="F106" s="85">
        <f t="shared" ref="F106" si="147">F105*F99</f>
        <v>9</v>
      </c>
      <c r="G106" s="85">
        <f t="shared" ref="G106" si="148">G105*G99</f>
        <v>10.199999999999999</v>
      </c>
      <c r="H106" s="85">
        <f t="shared" ref="H106" si="149">H105*H99</f>
        <v>8</v>
      </c>
      <c r="I106" s="85">
        <f t="shared" ref="I106" si="150">I105*I99</f>
        <v>9</v>
      </c>
      <c r="J106" s="85">
        <f t="shared" ref="J106" si="151">J105*J99</f>
        <v>6.8000000000000007</v>
      </c>
      <c r="K106" s="85">
        <f t="shared" ref="K106" si="152">K105*K99</f>
        <v>6</v>
      </c>
      <c r="L106" s="85">
        <f t="shared" ref="L106" si="153">L105*L99</f>
        <v>3.9</v>
      </c>
      <c r="M106" s="85">
        <f t="shared" ref="M106" si="154">M105*M99</f>
        <v>4.5</v>
      </c>
      <c r="N106" s="85">
        <f t="shared" ref="N106" si="155">N105*N99</f>
        <v>4.8</v>
      </c>
      <c r="O106" s="85">
        <f t="shared" ref="O106" si="156">O105*O99</f>
        <v>4.5</v>
      </c>
      <c r="P106" s="85">
        <f t="shared" ref="P106" si="157">P105*P99</f>
        <v>5.0999999999999996</v>
      </c>
      <c r="Q106" s="85">
        <f t="shared" ref="Q106" si="158">Q105*Q99</f>
        <v>4.8</v>
      </c>
      <c r="R106" s="85">
        <f t="shared" ref="R106" si="159">R105*R99</f>
        <v>3.3</v>
      </c>
      <c r="S106" s="86">
        <f t="shared" si="138"/>
        <v>124.69999999999999</v>
      </c>
      <c r="T106" s="87">
        <f>S106/$T$6</f>
        <v>1.0496632996632997</v>
      </c>
    </row>
    <row r="107" spans="1:25" x14ac:dyDescent="0.4">
      <c r="A107" s="8" t="s">
        <v>11</v>
      </c>
      <c r="B107" s="25">
        <f>P104/P105</f>
        <v>0.35294117647058826</v>
      </c>
    </row>
    <row r="110" spans="1:25" x14ac:dyDescent="0.4">
      <c r="A110" t="s">
        <v>60</v>
      </c>
    </row>
    <row r="111" spans="1:25" ht="24.45" x14ac:dyDescent="0.4">
      <c r="B111" s="7" t="s">
        <v>41</v>
      </c>
      <c r="C111" s="7" t="s">
        <v>52</v>
      </c>
      <c r="D111" s="7" t="s">
        <v>29</v>
      </c>
      <c r="E111" s="7" t="s">
        <v>42</v>
      </c>
      <c r="F111" s="7" t="s">
        <v>27</v>
      </c>
      <c r="G111" s="7" t="s">
        <v>46</v>
      </c>
      <c r="H111" s="7" t="s">
        <v>54</v>
      </c>
      <c r="I111" s="7" t="s">
        <v>55</v>
      </c>
      <c r="J111" s="7" t="s">
        <v>56</v>
      </c>
      <c r="K111" s="7" t="s">
        <v>63</v>
      </c>
      <c r="L111" s="7" t="s">
        <v>28</v>
      </c>
      <c r="M111" s="7" t="s">
        <v>14</v>
      </c>
      <c r="N111" s="7" t="s">
        <v>57</v>
      </c>
      <c r="O111" s="7" t="s">
        <v>49</v>
      </c>
      <c r="P111" s="8" t="s">
        <v>5</v>
      </c>
      <c r="Q111" s="8" t="s">
        <v>2</v>
      </c>
    </row>
    <row r="112" spans="1:25" x14ac:dyDescent="0.4">
      <c r="A112" s="13"/>
      <c r="B112" s="13"/>
      <c r="C112" s="13"/>
      <c r="D112" s="13"/>
      <c r="E112" s="13"/>
      <c r="F112" s="13"/>
      <c r="G112" s="13"/>
      <c r="H112" s="13"/>
      <c r="I112" s="13"/>
      <c r="J112" s="13"/>
      <c r="K112" s="13"/>
      <c r="L112" s="13"/>
      <c r="M112" s="13"/>
      <c r="N112" s="13"/>
      <c r="O112" s="13"/>
      <c r="P112" s="13"/>
      <c r="Q112" s="13"/>
      <c r="S112" s="2"/>
    </row>
    <row r="113" spans="1:19" x14ac:dyDescent="0.4">
      <c r="A113" s="8" t="s">
        <v>32</v>
      </c>
      <c r="B113" s="10">
        <v>1</v>
      </c>
      <c r="C113" s="10">
        <v>1</v>
      </c>
      <c r="D113" s="10">
        <v>0.7</v>
      </c>
      <c r="E113" s="10">
        <v>0.6</v>
      </c>
      <c r="F113" s="10">
        <v>0.6</v>
      </c>
      <c r="G113" s="10">
        <v>0.6</v>
      </c>
      <c r="H113" s="10">
        <v>0.6</v>
      </c>
      <c r="I113" s="10">
        <v>0.6</v>
      </c>
      <c r="J113" s="10">
        <v>0.6</v>
      </c>
      <c r="K113" s="10">
        <v>0.5</v>
      </c>
      <c r="L113" s="10">
        <v>0.5</v>
      </c>
      <c r="M113" s="10">
        <v>0.5</v>
      </c>
      <c r="N113" s="10">
        <v>0.5</v>
      </c>
      <c r="O113" s="10">
        <v>0.4</v>
      </c>
      <c r="P113" s="89" t="s">
        <v>192</v>
      </c>
      <c r="Q113" s="89" t="s">
        <v>192</v>
      </c>
      <c r="R113" s="14"/>
      <c r="S113" s="2"/>
    </row>
    <row r="114" spans="1:19" x14ac:dyDescent="0.4">
      <c r="A114" s="82" t="s">
        <v>33</v>
      </c>
      <c r="B114" s="83">
        <f>B113*10</f>
        <v>10</v>
      </c>
      <c r="C114" s="83">
        <f t="shared" ref="C114:O114" si="160">C113*10</f>
        <v>10</v>
      </c>
      <c r="D114" s="83">
        <f t="shared" si="160"/>
        <v>7</v>
      </c>
      <c r="E114" s="83">
        <f t="shared" si="160"/>
        <v>6</v>
      </c>
      <c r="F114" s="83">
        <f t="shared" si="160"/>
        <v>6</v>
      </c>
      <c r="G114" s="83">
        <f t="shared" si="160"/>
        <v>6</v>
      </c>
      <c r="H114" s="83">
        <f t="shared" si="160"/>
        <v>6</v>
      </c>
      <c r="I114" s="83">
        <f t="shared" si="160"/>
        <v>6</v>
      </c>
      <c r="J114" s="83">
        <f t="shared" si="160"/>
        <v>6</v>
      </c>
      <c r="K114" s="83">
        <f t="shared" si="160"/>
        <v>5</v>
      </c>
      <c r="L114" s="83">
        <f t="shared" si="160"/>
        <v>5</v>
      </c>
      <c r="M114" s="83">
        <f t="shared" si="160"/>
        <v>5</v>
      </c>
      <c r="N114" s="83">
        <f t="shared" si="160"/>
        <v>5</v>
      </c>
      <c r="O114" s="83">
        <f t="shared" si="160"/>
        <v>4</v>
      </c>
      <c r="P114" s="82">
        <f>SUM(B114:O114)</f>
        <v>87</v>
      </c>
      <c r="Q114" s="84">
        <f>P114/$T$6</f>
        <v>0.73232323232323238</v>
      </c>
      <c r="S114" s="2"/>
    </row>
    <row r="115" spans="1:19" x14ac:dyDescent="0.4">
      <c r="A115" s="8" t="s">
        <v>34</v>
      </c>
      <c r="B115" s="10">
        <f>B113*12</f>
        <v>12</v>
      </c>
      <c r="C115" s="10">
        <f t="shared" ref="C115:O115" si="161">C113*12</f>
        <v>12</v>
      </c>
      <c r="D115" s="10">
        <f t="shared" si="161"/>
        <v>8.3999999999999986</v>
      </c>
      <c r="E115" s="10">
        <f t="shared" si="161"/>
        <v>7.1999999999999993</v>
      </c>
      <c r="F115" s="10">
        <f t="shared" si="161"/>
        <v>7.1999999999999993</v>
      </c>
      <c r="G115" s="10">
        <f t="shared" si="161"/>
        <v>7.1999999999999993</v>
      </c>
      <c r="H115" s="10">
        <f t="shared" si="161"/>
        <v>7.1999999999999993</v>
      </c>
      <c r="I115" s="10">
        <f t="shared" si="161"/>
        <v>7.1999999999999993</v>
      </c>
      <c r="J115" s="10">
        <f t="shared" si="161"/>
        <v>7.1999999999999993</v>
      </c>
      <c r="K115" s="10">
        <f t="shared" si="161"/>
        <v>6</v>
      </c>
      <c r="L115" s="10">
        <f t="shared" si="161"/>
        <v>6</v>
      </c>
      <c r="M115" s="10">
        <f t="shared" si="161"/>
        <v>6</v>
      </c>
      <c r="N115" s="10">
        <f t="shared" si="161"/>
        <v>6</v>
      </c>
      <c r="O115" s="10">
        <f t="shared" si="161"/>
        <v>4.8000000000000007</v>
      </c>
      <c r="P115" s="8">
        <f>SUM(B115:O115)</f>
        <v>104.4</v>
      </c>
      <c r="Q115" s="89" t="s">
        <v>192</v>
      </c>
      <c r="S115" s="2"/>
    </row>
    <row r="116" spans="1:19" x14ac:dyDescent="0.4">
      <c r="A116" s="82" t="s">
        <v>35</v>
      </c>
      <c r="B116" s="83">
        <f>15*B113</f>
        <v>15</v>
      </c>
      <c r="C116" s="83">
        <f t="shared" ref="C116:O116" si="162">15*C113</f>
        <v>15</v>
      </c>
      <c r="D116" s="83">
        <f t="shared" si="162"/>
        <v>10.5</v>
      </c>
      <c r="E116" s="83">
        <f t="shared" si="162"/>
        <v>9</v>
      </c>
      <c r="F116" s="83">
        <f t="shared" si="162"/>
        <v>9</v>
      </c>
      <c r="G116" s="83">
        <f t="shared" si="162"/>
        <v>9</v>
      </c>
      <c r="H116" s="83">
        <f t="shared" si="162"/>
        <v>9</v>
      </c>
      <c r="I116" s="83">
        <f t="shared" si="162"/>
        <v>9</v>
      </c>
      <c r="J116" s="83">
        <f t="shared" si="162"/>
        <v>9</v>
      </c>
      <c r="K116" s="83">
        <f t="shared" si="162"/>
        <v>7.5</v>
      </c>
      <c r="L116" s="83">
        <f t="shared" si="162"/>
        <v>7.5</v>
      </c>
      <c r="M116" s="83">
        <f t="shared" si="162"/>
        <v>7.5</v>
      </c>
      <c r="N116" s="83">
        <f t="shared" si="162"/>
        <v>7.5</v>
      </c>
      <c r="O116" s="83">
        <f t="shared" si="162"/>
        <v>6</v>
      </c>
      <c r="P116" s="82">
        <f>SUM(B116:O116)</f>
        <v>130.5</v>
      </c>
      <c r="Q116" s="82">
        <f>P116/$T$6</f>
        <v>1.0984848484848486</v>
      </c>
    </row>
    <row r="117" spans="1:19" x14ac:dyDescent="0.4">
      <c r="A117" s="8" t="s">
        <v>36</v>
      </c>
      <c r="B117" s="10">
        <f>18*B113</f>
        <v>18</v>
      </c>
      <c r="C117" s="10">
        <f t="shared" ref="C117:O117" si="163">18*C113</f>
        <v>18</v>
      </c>
      <c r="D117" s="10">
        <f t="shared" si="163"/>
        <v>12.6</v>
      </c>
      <c r="E117" s="10">
        <f t="shared" si="163"/>
        <v>10.799999999999999</v>
      </c>
      <c r="F117" s="10">
        <f t="shared" si="163"/>
        <v>10.799999999999999</v>
      </c>
      <c r="G117" s="10">
        <f t="shared" si="163"/>
        <v>10.799999999999999</v>
      </c>
      <c r="H117" s="10">
        <f t="shared" si="163"/>
        <v>10.799999999999999</v>
      </c>
      <c r="I117" s="10">
        <f t="shared" si="163"/>
        <v>10.799999999999999</v>
      </c>
      <c r="J117" s="10">
        <f t="shared" si="163"/>
        <v>10.799999999999999</v>
      </c>
      <c r="K117" s="10">
        <f t="shared" si="163"/>
        <v>9</v>
      </c>
      <c r="L117" s="10">
        <f t="shared" si="163"/>
        <v>9</v>
      </c>
      <c r="M117" s="10">
        <f t="shared" si="163"/>
        <v>9</v>
      </c>
      <c r="N117" s="10">
        <f t="shared" si="163"/>
        <v>9</v>
      </c>
      <c r="O117" s="10">
        <f t="shared" si="163"/>
        <v>7.2</v>
      </c>
      <c r="P117" s="8">
        <f>SUM(B117:O117)</f>
        <v>156.59999999999997</v>
      </c>
      <c r="Q117" s="8">
        <f>P117/$T$6</f>
        <v>1.3181818181818181</v>
      </c>
    </row>
    <row r="118" spans="1:19" x14ac:dyDescent="0.4">
      <c r="A118" s="82" t="s">
        <v>37</v>
      </c>
      <c r="B118" s="83">
        <f>20*B113</f>
        <v>20</v>
      </c>
      <c r="C118" s="83">
        <f t="shared" ref="C118:O118" si="164">20*C113</f>
        <v>20</v>
      </c>
      <c r="D118" s="83">
        <f t="shared" si="164"/>
        <v>14</v>
      </c>
      <c r="E118" s="83">
        <f t="shared" si="164"/>
        <v>12</v>
      </c>
      <c r="F118" s="83">
        <f t="shared" si="164"/>
        <v>12</v>
      </c>
      <c r="G118" s="83">
        <f t="shared" si="164"/>
        <v>12</v>
      </c>
      <c r="H118" s="83">
        <f t="shared" si="164"/>
        <v>12</v>
      </c>
      <c r="I118" s="83">
        <f t="shared" si="164"/>
        <v>12</v>
      </c>
      <c r="J118" s="83">
        <f t="shared" si="164"/>
        <v>12</v>
      </c>
      <c r="K118" s="83">
        <f t="shared" si="164"/>
        <v>10</v>
      </c>
      <c r="L118" s="83">
        <f t="shared" si="164"/>
        <v>10</v>
      </c>
      <c r="M118" s="83">
        <f t="shared" si="164"/>
        <v>10</v>
      </c>
      <c r="N118" s="83">
        <f t="shared" si="164"/>
        <v>10</v>
      </c>
      <c r="O118" s="83">
        <f t="shared" si="164"/>
        <v>8</v>
      </c>
      <c r="P118" s="82">
        <f>SUM(B118:O118)</f>
        <v>174</v>
      </c>
      <c r="Q118" s="84">
        <f>P118/$T$6</f>
        <v>1.4646464646464648</v>
      </c>
    </row>
    <row r="119" spans="1:19" x14ac:dyDescent="0.4">
      <c r="A119" s="8" t="s">
        <v>38</v>
      </c>
      <c r="B119" s="10">
        <v>19</v>
      </c>
      <c r="C119" s="10">
        <v>18</v>
      </c>
      <c r="D119" s="10">
        <v>20</v>
      </c>
      <c r="E119" s="10">
        <v>15</v>
      </c>
      <c r="F119" s="10">
        <v>12</v>
      </c>
      <c r="G119" s="10">
        <v>18</v>
      </c>
      <c r="H119" s="10">
        <v>7</v>
      </c>
      <c r="I119" s="9">
        <v>19</v>
      </c>
      <c r="J119" s="9">
        <v>19</v>
      </c>
      <c r="K119" s="10">
        <v>18</v>
      </c>
      <c r="L119" s="10">
        <v>18</v>
      </c>
      <c r="M119" s="10">
        <v>16</v>
      </c>
      <c r="N119" s="10">
        <v>8</v>
      </c>
      <c r="O119" s="10">
        <v>17</v>
      </c>
      <c r="P119" s="8">
        <f>SUM(B119:O119)</f>
        <v>224</v>
      </c>
      <c r="Q119" s="89" t="s">
        <v>192</v>
      </c>
      <c r="R119" s="14"/>
    </row>
    <row r="120" spans="1:19" x14ac:dyDescent="0.4">
      <c r="A120" s="85" t="s">
        <v>39</v>
      </c>
      <c r="B120" s="85">
        <f t="shared" ref="B120" si="165">B119*B113</f>
        <v>19</v>
      </c>
      <c r="C120" s="85">
        <f t="shared" ref="C120" si="166">C119*C113</f>
        <v>18</v>
      </c>
      <c r="D120" s="85">
        <f t="shared" ref="D120" si="167">D119*D113</f>
        <v>14</v>
      </c>
      <c r="E120" s="85">
        <f t="shared" ref="E120" si="168">E119*E113</f>
        <v>9</v>
      </c>
      <c r="F120" s="85">
        <f t="shared" ref="F120" si="169">F119*F113</f>
        <v>7.1999999999999993</v>
      </c>
      <c r="G120" s="85">
        <f t="shared" ref="G120" si="170">G119*G113</f>
        <v>10.799999999999999</v>
      </c>
      <c r="H120" s="85">
        <f t="shared" ref="H120" si="171">H119*H113</f>
        <v>4.2</v>
      </c>
      <c r="I120" s="85">
        <f t="shared" ref="I120" si="172">I119*I113</f>
        <v>11.4</v>
      </c>
      <c r="J120" s="85">
        <f t="shared" ref="J120" si="173">J119*J113</f>
        <v>11.4</v>
      </c>
      <c r="K120" s="85">
        <f t="shared" ref="K120" si="174">K119*K113</f>
        <v>9</v>
      </c>
      <c r="L120" s="85">
        <f t="shared" ref="L120" si="175">L119*L113</f>
        <v>9</v>
      </c>
      <c r="M120" s="85">
        <f t="shared" ref="M120" si="176">M119*M113</f>
        <v>8</v>
      </c>
      <c r="N120" s="85">
        <f t="shared" ref="N120" si="177">N119*N113</f>
        <v>4</v>
      </c>
      <c r="O120" s="85">
        <f t="shared" ref="O120" si="178">O119*O113</f>
        <v>6.8000000000000007</v>
      </c>
      <c r="P120" s="86">
        <f>SUM(B120:O120)</f>
        <v>141.80000000000001</v>
      </c>
      <c r="Q120" s="87">
        <f>P120/$T$6</f>
        <v>1.1936026936026938</v>
      </c>
      <c r="S120" s="1"/>
    </row>
    <row r="121" spans="1:19" x14ac:dyDescent="0.4">
      <c r="A121" s="8" t="s">
        <v>11</v>
      </c>
      <c r="B121" s="25">
        <f>P118/P119</f>
        <v>0.7767857142857143</v>
      </c>
      <c r="C121" s="8"/>
      <c r="D121" s="8"/>
      <c r="E121" s="8"/>
      <c r="F121" s="8"/>
      <c r="G121" s="8"/>
      <c r="H121" s="8"/>
      <c r="I121" s="8"/>
      <c r="J121" s="8"/>
      <c r="K121" s="8"/>
      <c r="L121" s="8"/>
      <c r="M121" s="8"/>
      <c r="N121" s="8"/>
      <c r="O121" s="8"/>
      <c r="P121" s="8"/>
      <c r="Q121" s="8"/>
      <c r="S121" s="5"/>
    </row>
    <row r="122" spans="1:19" x14ac:dyDescent="0.4">
      <c r="S122" s="5"/>
    </row>
    <row r="123" spans="1:19" x14ac:dyDescent="0.4">
      <c r="S123" s="5"/>
    </row>
    <row r="124" spans="1:19" x14ac:dyDescent="0.4">
      <c r="S124" s="3"/>
    </row>
    <row r="125" spans="1:19" x14ac:dyDescent="0.4">
      <c r="S125" s="3"/>
    </row>
  </sheetData>
  <conditionalFormatting sqref="Q36:S36">
    <cfRule type="cellIs" dxfId="758" priority="5" operator="lessThan">
      <formula>10</formula>
    </cfRule>
    <cfRule type="cellIs" dxfId="757" priority="6" operator="greaterThan">
      <formula>15</formula>
    </cfRule>
  </conditionalFormatting>
  <conditionalFormatting sqref="R23:T23">
    <cfRule type="cellIs" dxfId="756" priority="9" operator="lessThan">
      <formula>10</formula>
    </cfRule>
    <cfRule type="cellIs" dxfId="755" priority="10" operator="greaterThan">
      <formula>15</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D0F1E-E342-40B5-A501-47048F1C5E2C}">
  <dimension ref="A1:AP101"/>
  <sheetViews>
    <sheetView workbookViewId="0">
      <selection sqref="A1:G1"/>
    </sheetView>
  </sheetViews>
  <sheetFormatPr defaultRowHeight="14.6" x14ac:dyDescent="0.4"/>
  <cols>
    <col min="2" max="2" width="5.765625" customWidth="1"/>
    <col min="3" max="3" width="8.23046875" customWidth="1"/>
    <col min="4" max="4" width="6.15234375" customWidth="1"/>
    <col min="5" max="5" width="5.15234375" customWidth="1"/>
    <col min="6" max="6" width="5.4609375" customWidth="1"/>
    <col min="7" max="8" width="5.765625" customWidth="1"/>
    <col min="9" max="9" width="6.69140625" customWidth="1"/>
    <col min="10" max="10" width="7.15234375" customWidth="1"/>
    <col min="11" max="11" width="8.07421875" customWidth="1"/>
    <col min="12" max="12" width="9.4609375" customWidth="1"/>
    <col min="13" max="13" width="6.69140625" customWidth="1"/>
    <col min="14" max="14" width="9.84375" customWidth="1"/>
    <col min="15" max="15" width="9.765625" customWidth="1"/>
    <col min="16" max="16" width="6.765625" customWidth="1"/>
    <col min="17" max="17" width="8" customWidth="1"/>
    <col min="18" max="18" width="9" customWidth="1"/>
    <col min="19" max="19" width="8.69140625" customWidth="1"/>
    <col min="20" max="20" width="8.3046875" customWidth="1"/>
    <col min="21" max="21" width="8.61328125" customWidth="1"/>
    <col min="22" max="22" width="9.53515625" customWidth="1"/>
    <col min="23" max="23" width="9.15234375" customWidth="1"/>
    <col min="24" max="24" width="10.07421875" customWidth="1"/>
    <col min="25" max="25" width="9.84375" customWidth="1"/>
    <col min="27" max="27" width="5.765625" customWidth="1"/>
    <col min="28" max="28" width="7.53515625" customWidth="1"/>
    <col min="29" max="30" width="6.921875" customWidth="1"/>
    <col min="31" max="32" width="7.07421875" customWidth="1"/>
    <col min="33" max="33" width="6.3828125" customWidth="1"/>
    <col min="34" max="34" width="5.765625" customWidth="1"/>
    <col min="35" max="35" width="6.61328125" customWidth="1"/>
  </cols>
  <sheetData>
    <row r="1" spans="1:42" x14ac:dyDescent="0.4">
      <c r="A1" s="55" t="s">
        <v>165</v>
      </c>
      <c r="E1" s="56" t="s">
        <v>166</v>
      </c>
      <c r="F1" s="56"/>
    </row>
    <row r="3" spans="1:42" ht="24.45" x14ac:dyDescent="0.4">
      <c r="A3" s="6" t="s">
        <v>73</v>
      </c>
      <c r="B3" s="7" t="s">
        <v>74</v>
      </c>
      <c r="C3" s="7" t="s">
        <v>75</v>
      </c>
      <c r="D3" s="7" t="s">
        <v>76</v>
      </c>
      <c r="E3" s="7" t="s">
        <v>77</v>
      </c>
      <c r="F3" s="7" t="s">
        <v>78</v>
      </c>
      <c r="G3" s="7" t="s">
        <v>79</v>
      </c>
      <c r="H3" s="7" t="s">
        <v>80</v>
      </c>
      <c r="I3" s="7" t="s">
        <v>81</v>
      </c>
      <c r="J3" s="7" t="s">
        <v>82</v>
      </c>
      <c r="K3" s="7" t="s">
        <v>83</v>
      </c>
      <c r="L3" s="7" t="s">
        <v>14</v>
      </c>
      <c r="M3" s="7" t="s">
        <v>15</v>
      </c>
      <c r="N3" s="7" t="s">
        <v>16</v>
      </c>
      <c r="O3" s="7" t="s">
        <v>17</v>
      </c>
      <c r="P3" s="7" t="s">
        <v>18</v>
      </c>
      <c r="Q3" s="7" t="s">
        <v>19</v>
      </c>
      <c r="R3" s="7" t="s">
        <v>20</v>
      </c>
      <c r="S3" s="7" t="s">
        <v>21</v>
      </c>
      <c r="T3" s="7" t="s">
        <v>122</v>
      </c>
      <c r="U3" s="7" t="s">
        <v>23</v>
      </c>
      <c r="V3" s="7" t="s">
        <v>123</v>
      </c>
      <c r="W3" s="7" t="s">
        <v>25</v>
      </c>
      <c r="X3" s="7" t="s">
        <v>26</v>
      </c>
      <c r="Y3" s="7" t="s">
        <v>27</v>
      </c>
      <c r="Z3" s="7" t="s">
        <v>28</v>
      </c>
      <c r="AA3" s="7" t="s">
        <v>29</v>
      </c>
      <c r="AB3" s="7" t="s">
        <v>30</v>
      </c>
      <c r="AC3" s="7" t="s">
        <v>31</v>
      </c>
      <c r="AD3" s="7" t="s">
        <v>124</v>
      </c>
      <c r="AE3" s="16" t="s">
        <v>5</v>
      </c>
      <c r="AF3" s="16" t="s">
        <v>2</v>
      </c>
      <c r="AG3" s="16" t="s">
        <v>128</v>
      </c>
      <c r="AH3" s="16" t="s">
        <v>120</v>
      </c>
      <c r="AI3" s="7" t="s">
        <v>9</v>
      </c>
    </row>
    <row r="4" spans="1:42" x14ac:dyDescent="0.4">
      <c r="A4" s="12" t="s">
        <v>84</v>
      </c>
      <c r="B4" s="13"/>
      <c r="C4" s="13"/>
      <c r="D4" s="13"/>
      <c r="E4" s="13"/>
      <c r="F4" s="13"/>
      <c r="G4" s="13"/>
      <c r="H4" s="13"/>
      <c r="I4" s="13"/>
      <c r="J4" s="13"/>
      <c r="K4" s="13"/>
      <c r="L4" s="26">
        <v>1</v>
      </c>
      <c r="M4" s="26">
        <v>0.8</v>
      </c>
      <c r="N4" s="26">
        <v>0.8</v>
      </c>
      <c r="O4" s="26">
        <v>0.8</v>
      </c>
      <c r="P4" s="26">
        <v>0.6</v>
      </c>
      <c r="Q4" s="26">
        <v>0.6</v>
      </c>
      <c r="R4" s="26">
        <v>0.6</v>
      </c>
      <c r="S4" s="26">
        <v>0.6</v>
      </c>
      <c r="T4" s="26">
        <v>0.6</v>
      </c>
      <c r="U4" s="26">
        <v>0.5</v>
      </c>
      <c r="V4" s="26">
        <v>0.5</v>
      </c>
      <c r="W4" s="26">
        <v>0.5</v>
      </c>
      <c r="X4" s="26">
        <v>0.4</v>
      </c>
      <c r="Y4" s="26">
        <v>0.4</v>
      </c>
      <c r="Z4" s="26">
        <v>0.3</v>
      </c>
      <c r="AA4" s="26">
        <v>0.3</v>
      </c>
      <c r="AB4" s="27">
        <v>0.3</v>
      </c>
      <c r="AC4" s="27">
        <v>0.3</v>
      </c>
      <c r="AD4" s="13"/>
      <c r="AE4" s="13"/>
      <c r="AF4" s="13"/>
      <c r="AG4" s="13"/>
      <c r="AH4" s="13"/>
      <c r="AI4" s="13"/>
    </row>
    <row r="5" spans="1:42" x14ac:dyDescent="0.4">
      <c r="A5" s="9" t="s">
        <v>85</v>
      </c>
      <c r="B5" s="11" t="s">
        <v>50</v>
      </c>
      <c r="C5" s="11"/>
      <c r="D5" s="11" t="s">
        <v>86</v>
      </c>
      <c r="E5" s="10">
        <v>29</v>
      </c>
      <c r="F5" s="10">
        <v>8000</v>
      </c>
      <c r="G5" s="10">
        <v>1887</v>
      </c>
      <c r="H5" s="10">
        <v>29</v>
      </c>
      <c r="I5" s="10">
        <v>3.5</v>
      </c>
      <c r="J5" s="10">
        <v>3.5</v>
      </c>
      <c r="K5" s="10"/>
      <c r="L5" s="10">
        <v>15</v>
      </c>
      <c r="M5" s="10">
        <v>14</v>
      </c>
      <c r="N5" s="10">
        <v>14</v>
      </c>
      <c r="O5" s="10">
        <v>14</v>
      </c>
      <c r="P5" s="10">
        <v>15</v>
      </c>
      <c r="Q5" s="10">
        <v>15</v>
      </c>
      <c r="R5" s="10">
        <v>11</v>
      </c>
      <c r="S5" s="10">
        <v>14</v>
      </c>
      <c r="T5" s="10">
        <v>12</v>
      </c>
      <c r="U5" s="10">
        <v>15</v>
      </c>
      <c r="V5" s="10">
        <v>13</v>
      </c>
      <c r="W5" s="10">
        <v>15</v>
      </c>
      <c r="X5" s="10">
        <v>16</v>
      </c>
      <c r="Y5" s="10">
        <v>11</v>
      </c>
      <c r="Z5" s="10">
        <v>15</v>
      </c>
      <c r="AA5" s="10">
        <v>11</v>
      </c>
      <c r="AB5" s="9">
        <v>14</v>
      </c>
      <c r="AC5" s="9">
        <v>13</v>
      </c>
      <c r="AD5" s="14">
        <f>SUM(L5:AC5)</f>
        <v>247</v>
      </c>
      <c r="AE5" s="8">
        <f>(L5*$L$4)+(M5*$M$4)+(N5*$N$4)+(O5*$O$4)+(P5*$P$4)+(Q5*$Q$4)+(R5*$R$4)+(S5*$S$4)+(T5*$T$4)+(U5*$U$4)+(V5*$V$4)+(W5*$W$4)+(X5*$X$4)+(Y5*$Y$4)+(Z5*$Z$4)+(AA5*$AA$4)+(AB5*$AB$4)+(AC5*$AC$4)</f>
        <v>137.00000000000003</v>
      </c>
      <c r="AF5" s="8">
        <f>AE5-(Reference!$T$6)</f>
        <v>18.200000000000045</v>
      </c>
      <c r="AG5" s="8">
        <f>Reference!$T$11</f>
        <v>147.10000000000002</v>
      </c>
      <c r="AH5" s="25">
        <f>AE5/AG5</f>
        <v>0.93133922501699529</v>
      </c>
      <c r="AI5" s="25">
        <f>AE5/G5</f>
        <v>7.2602013778484381E-2</v>
      </c>
    </row>
    <row r="7" spans="1:42" ht="15" thickBot="1" x14ac:dyDescent="0.45">
      <c r="A7" s="28" t="s">
        <v>142</v>
      </c>
      <c r="B7" s="29"/>
      <c r="C7" s="29"/>
      <c r="D7" s="29"/>
      <c r="E7" s="30"/>
      <c r="F7" s="30"/>
      <c r="G7" s="30"/>
      <c r="H7" s="30"/>
      <c r="I7" s="30"/>
      <c r="J7" s="30"/>
      <c r="K7" s="30"/>
      <c r="L7" s="32">
        <v>1</v>
      </c>
      <c r="M7" s="32">
        <v>0.8</v>
      </c>
      <c r="N7" s="32">
        <v>0.8</v>
      </c>
      <c r="O7" s="32">
        <v>0.8</v>
      </c>
      <c r="P7" s="32">
        <v>0.6</v>
      </c>
      <c r="Q7" s="32">
        <v>0.6</v>
      </c>
      <c r="R7" s="32">
        <v>0.6</v>
      </c>
      <c r="S7" s="32">
        <v>0.6</v>
      </c>
      <c r="T7" s="32">
        <v>0.6</v>
      </c>
      <c r="U7" s="32">
        <v>0.5</v>
      </c>
      <c r="V7" s="32">
        <v>0.5</v>
      </c>
      <c r="W7" s="32">
        <v>0.5</v>
      </c>
      <c r="X7" s="32">
        <v>0.4</v>
      </c>
      <c r="Y7" s="32">
        <v>0.4</v>
      </c>
      <c r="Z7" s="32">
        <v>0.3</v>
      </c>
      <c r="AA7" s="32">
        <v>0.3</v>
      </c>
      <c r="AB7" s="32">
        <v>0.3</v>
      </c>
      <c r="AC7" s="32">
        <v>0.3</v>
      </c>
      <c r="AD7" s="31"/>
      <c r="AE7" s="31"/>
      <c r="AF7" s="31"/>
      <c r="AG7" s="31"/>
      <c r="AH7" s="31"/>
      <c r="AI7" s="31"/>
    </row>
    <row r="8" spans="1:42" x14ac:dyDescent="0.4">
      <c r="A8" s="53" t="s">
        <v>87</v>
      </c>
      <c r="B8" s="54" t="s">
        <v>50</v>
      </c>
      <c r="C8" s="11"/>
      <c r="D8" s="11" t="s">
        <v>88</v>
      </c>
      <c r="E8" s="10">
        <v>21</v>
      </c>
      <c r="F8" s="10">
        <v>3700</v>
      </c>
      <c r="G8" s="10">
        <v>94</v>
      </c>
      <c r="H8" s="10">
        <v>28</v>
      </c>
      <c r="I8" s="10">
        <v>2</v>
      </c>
      <c r="J8" s="10">
        <v>2.5</v>
      </c>
      <c r="K8" s="10">
        <v>6</v>
      </c>
      <c r="L8" s="10">
        <v>14</v>
      </c>
      <c r="M8" s="10">
        <v>14</v>
      </c>
      <c r="N8" s="10">
        <v>14</v>
      </c>
      <c r="O8" s="10">
        <v>13</v>
      </c>
      <c r="P8" s="10">
        <v>11</v>
      </c>
      <c r="Q8" s="10">
        <v>10</v>
      </c>
      <c r="R8" s="10">
        <v>12</v>
      </c>
      <c r="S8" s="10">
        <v>12</v>
      </c>
      <c r="T8" s="10">
        <v>11</v>
      </c>
      <c r="U8" s="10">
        <v>9</v>
      </c>
      <c r="V8" s="10">
        <v>8</v>
      </c>
      <c r="W8" s="10">
        <v>13</v>
      </c>
      <c r="X8" s="10">
        <v>15</v>
      </c>
      <c r="Y8" s="10">
        <v>8</v>
      </c>
      <c r="Z8" s="10">
        <v>10</v>
      </c>
      <c r="AA8" s="10">
        <v>11</v>
      </c>
      <c r="AB8" s="9">
        <v>12</v>
      </c>
      <c r="AC8" s="9">
        <v>9</v>
      </c>
      <c r="AD8" s="14">
        <f>SUM(L8:AC8)</f>
        <v>206</v>
      </c>
      <c r="AE8" s="8">
        <f>(L8*$L$4)+(M8*$M$4)+(N8*$N$4)+(O8*$O$4)+(P8*$P$4)+(Q8*$Q$4)+(R8*$R$4)+(S8*$S$4)+(T8*$T$4)+(U8*$U$4)+(V8*$V$4)+(W8*$W$4)+(X8*$X$4)+(Y8*$Y$4)+(Z8*$Z$4)+(AA8*$AA$4)+(AB8*$AB$4)+(AC8*$AC$4)</f>
        <v>117.2</v>
      </c>
      <c r="AF8" s="8">
        <f>AE8-(Reference!$T$6)</f>
        <v>-1.5999999999999801</v>
      </c>
      <c r="AG8" s="8">
        <f>Reference!$T$11</f>
        <v>147.10000000000002</v>
      </c>
      <c r="AH8" s="25">
        <f>AE8/AG8</f>
        <v>0.79673691366417387</v>
      </c>
      <c r="AI8" s="25">
        <f>AE8/G8</f>
        <v>1.246808510638298</v>
      </c>
    </row>
    <row r="10" spans="1:42" x14ac:dyDescent="0.4">
      <c r="AP10">
        <v>7</v>
      </c>
    </row>
    <row r="11" spans="1:42" ht="24.45" x14ac:dyDescent="0.4">
      <c r="A11" s="6" t="s">
        <v>73</v>
      </c>
      <c r="B11" s="7" t="s">
        <v>74</v>
      </c>
      <c r="C11" s="7" t="s">
        <v>75</v>
      </c>
      <c r="D11" s="7" t="s">
        <v>76</v>
      </c>
      <c r="E11" s="7" t="s">
        <v>77</v>
      </c>
      <c r="F11" s="7" t="s">
        <v>78</v>
      </c>
      <c r="G11" s="7" t="s">
        <v>79</v>
      </c>
      <c r="H11" s="7" t="s">
        <v>80</v>
      </c>
      <c r="I11" s="7" t="s">
        <v>81</v>
      </c>
      <c r="J11" s="7" t="s">
        <v>82</v>
      </c>
      <c r="K11" s="7" t="s">
        <v>83</v>
      </c>
      <c r="L11" s="7" t="s">
        <v>14</v>
      </c>
      <c r="M11" s="7" t="s">
        <v>41</v>
      </c>
      <c r="N11" s="7" t="s">
        <v>15</v>
      </c>
      <c r="O11" s="7" t="s">
        <v>42</v>
      </c>
      <c r="P11" s="7" t="s">
        <v>29</v>
      </c>
      <c r="Q11" s="7" t="s">
        <v>43</v>
      </c>
      <c r="R11" s="7" t="s">
        <v>27</v>
      </c>
      <c r="S11" s="7" t="s">
        <v>23</v>
      </c>
      <c r="T11" s="7" t="s">
        <v>44</v>
      </c>
      <c r="U11" s="7" t="s">
        <v>45</v>
      </c>
      <c r="V11" s="7" t="s">
        <v>46</v>
      </c>
      <c r="W11" s="7" t="s">
        <v>28</v>
      </c>
      <c r="X11" s="7" t="s">
        <v>124</v>
      </c>
      <c r="Y11" s="16" t="s">
        <v>5</v>
      </c>
      <c r="Z11" s="16" t="s">
        <v>2</v>
      </c>
      <c r="AA11" s="16" t="s">
        <v>128</v>
      </c>
      <c r="AB11" s="16" t="s">
        <v>120</v>
      </c>
      <c r="AC11" s="7" t="s">
        <v>9</v>
      </c>
    </row>
    <row r="12" spans="1:42" x14ac:dyDescent="0.4">
      <c r="A12" s="12" t="s">
        <v>129</v>
      </c>
      <c r="B12" s="13"/>
      <c r="C12" s="13"/>
      <c r="D12" s="13"/>
      <c r="E12" s="13"/>
      <c r="F12" s="13"/>
      <c r="G12" s="13"/>
      <c r="H12" s="13"/>
      <c r="I12" s="13"/>
      <c r="J12" s="13"/>
      <c r="K12" s="13"/>
      <c r="L12" s="26">
        <v>0.7</v>
      </c>
      <c r="M12" s="26">
        <v>0.7</v>
      </c>
      <c r="N12" s="26">
        <v>0.6</v>
      </c>
      <c r="O12" s="26">
        <v>0.6</v>
      </c>
      <c r="P12" s="26">
        <v>0.5</v>
      </c>
      <c r="Q12" s="26">
        <v>0.4</v>
      </c>
      <c r="R12" s="26">
        <v>0.4</v>
      </c>
      <c r="S12" s="26">
        <v>0.4</v>
      </c>
      <c r="T12" s="26">
        <v>0.4</v>
      </c>
      <c r="U12" s="26">
        <v>0.3</v>
      </c>
      <c r="V12" s="26">
        <v>0.3</v>
      </c>
      <c r="W12" s="26">
        <v>0.3</v>
      </c>
      <c r="X12" s="13"/>
      <c r="Y12" s="13"/>
      <c r="Z12" s="13"/>
      <c r="AA12" s="13"/>
      <c r="AB12" s="13"/>
      <c r="AC12" s="13"/>
    </row>
    <row r="13" spans="1:42" x14ac:dyDescent="0.4">
      <c r="A13" s="8" t="s">
        <v>89</v>
      </c>
      <c r="B13" s="11" t="s">
        <v>69</v>
      </c>
      <c r="C13" s="11" t="s">
        <v>90</v>
      </c>
      <c r="D13" s="11" t="s">
        <v>88</v>
      </c>
      <c r="E13" s="10">
        <v>22</v>
      </c>
      <c r="F13" s="10">
        <v>7400</v>
      </c>
      <c r="G13" s="10">
        <v>1729</v>
      </c>
      <c r="H13" s="10">
        <v>29</v>
      </c>
      <c r="I13" s="10">
        <v>3</v>
      </c>
      <c r="J13" s="10">
        <v>3</v>
      </c>
      <c r="K13" s="10">
        <v>6.78</v>
      </c>
      <c r="L13" s="10">
        <v>12</v>
      </c>
      <c r="M13" s="10">
        <v>15</v>
      </c>
      <c r="N13" s="10">
        <v>17</v>
      </c>
      <c r="O13" s="10">
        <v>15</v>
      </c>
      <c r="P13" s="10">
        <v>13</v>
      </c>
      <c r="Q13" s="10">
        <v>12</v>
      </c>
      <c r="R13" s="10">
        <v>13</v>
      </c>
      <c r="S13" s="10">
        <v>14</v>
      </c>
      <c r="T13" s="10">
        <v>14</v>
      </c>
      <c r="U13" s="10">
        <v>10</v>
      </c>
      <c r="V13" s="10">
        <v>12</v>
      </c>
      <c r="W13" s="10">
        <v>12</v>
      </c>
      <c r="X13" s="14">
        <f>SUM(L13:W13)</f>
        <v>159</v>
      </c>
      <c r="Y13" s="8">
        <f>(L13*$L$12)+(M13*$M$12)+(N13*$N$12)+(O13*$O$12)+(P13*$P$12)+(Q13*$Q$12)+(R13*$R$12)+(S13*$S$12)+(T13*$T$12)+(U13*$U$12)+(V13*$V$12)+(W13*$W$12)</f>
        <v>75.999999999999986</v>
      </c>
      <c r="Z13" s="8">
        <f>Y13-(Reference!$N$19)</f>
        <v>8.7999999999999972</v>
      </c>
      <c r="AA13" s="8">
        <f>Reference!$N$24</f>
        <v>86.600000000000009</v>
      </c>
      <c r="AB13" s="25">
        <f>Y13/AA13</f>
        <v>0.87759815242494199</v>
      </c>
      <c r="AC13" s="25">
        <f>Y13/G13</f>
        <v>4.3956043956043946E-2</v>
      </c>
    </row>
    <row r="14" spans="1:42" x14ac:dyDescent="0.4">
      <c r="A14" s="14" t="s">
        <v>91</v>
      </c>
      <c r="B14" s="11" t="s">
        <v>90</v>
      </c>
      <c r="C14" s="11"/>
      <c r="D14" s="11" t="s">
        <v>86</v>
      </c>
      <c r="E14" s="10">
        <v>29</v>
      </c>
      <c r="F14" s="10">
        <v>6000</v>
      </c>
      <c r="G14" s="10">
        <v>1068</v>
      </c>
      <c r="H14" s="10">
        <v>29</v>
      </c>
      <c r="I14" s="10">
        <v>2</v>
      </c>
      <c r="J14" s="10">
        <v>2</v>
      </c>
      <c r="K14" s="10">
        <v>7.08</v>
      </c>
      <c r="L14" s="10">
        <v>11</v>
      </c>
      <c r="M14" s="10">
        <v>13</v>
      </c>
      <c r="N14" s="10">
        <v>16</v>
      </c>
      <c r="O14" s="10">
        <v>15</v>
      </c>
      <c r="P14" s="10">
        <v>13</v>
      </c>
      <c r="Q14" s="10">
        <v>12</v>
      </c>
      <c r="R14" s="10">
        <v>15</v>
      </c>
      <c r="S14" s="10">
        <v>10</v>
      </c>
      <c r="T14" s="10">
        <v>11</v>
      </c>
      <c r="U14" s="10">
        <v>11</v>
      </c>
      <c r="V14" s="10">
        <v>13</v>
      </c>
      <c r="W14" s="10">
        <v>15</v>
      </c>
      <c r="X14" s="14">
        <f>SUM(L14:W14)</f>
        <v>155</v>
      </c>
      <c r="Y14" s="8">
        <f>(L14*$L$12)+(M14*$M$12)+(N14*$N$12)+(O14*$O$12)+(P14*$P$12)+(Q14*$Q$12)+(R14*$R$12)+(S14*$S$12)+(T14*$T$12)+(U14*$U$12)+(V14*$V$12)+(W14*$W$12)</f>
        <v>72.800000000000011</v>
      </c>
      <c r="Z14" s="8">
        <f>Y14-(Reference!$N$19)</f>
        <v>5.6000000000000227</v>
      </c>
      <c r="AA14" s="8">
        <f>Reference!$N$24</f>
        <v>86.600000000000009</v>
      </c>
      <c r="AB14" s="25">
        <f>Y14/AA14</f>
        <v>0.84064665127020788</v>
      </c>
      <c r="AC14" s="25">
        <f>Y14/G14</f>
        <v>6.8164794007490648E-2</v>
      </c>
    </row>
    <row r="15" spans="1:42" x14ac:dyDescent="0.4">
      <c r="A15" s="8" t="s">
        <v>169</v>
      </c>
      <c r="B15" s="11" t="s">
        <v>90</v>
      </c>
      <c r="C15" s="11" t="s">
        <v>51</v>
      </c>
      <c r="D15" s="11" t="s">
        <v>88</v>
      </c>
      <c r="E15" s="10">
        <v>25</v>
      </c>
      <c r="F15" s="10" t="s">
        <v>163</v>
      </c>
      <c r="G15" s="10">
        <v>3530</v>
      </c>
      <c r="H15" s="10">
        <v>29</v>
      </c>
      <c r="I15" s="10">
        <v>4.5</v>
      </c>
      <c r="J15" s="10">
        <v>4.5</v>
      </c>
      <c r="K15" s="10">
        <v>7.4</v>
      </c>
      <c r="L15" s="10">
        <v>14</v>
      </c>
      <c r="M15" s="10">
        <v>15</v>
      </c>
      <c r="N15" s="10">
        <v>14</v>
      </c>
      <c r="O15" s="10">
        <v>15</v>
      </c>
      <c r="P15" s="10">
        <v>17</v>
      </c>
      <c r="Q15" s="10">
        <v>15</v>
      </c>
      <c r="R15" s="10">
        <v>16</v>
      </c>
      <c r="S15" s="10">
        <v>15</v>
      </c>
      <c r="T15" s="10">
        <v>15</v>
      </c>
      <c r="U15" s="10">
        <v>14</v>
      </c>
      <c r="V15" s="10">
        <v>14</v>
      </c>
      <c r="W15" s="10">
        <v>14</v>
      </c>
      <c r="X15" s="14">
        <f>SUM(L15:W15)</f>
        <v>178</v>
      </c>
      <c r="Y15" s="8">
        <f>(L15*$L$12)+(M15*$M$12)+(N15*$N$12)+(O15*$O$12)+(P15*$P$12)+(Q15*$Q$12)+(R15*$R$12)+(S15*$S$12)+(T15*$T$12)+(U15*$U$12)+(V15*$V$12)+(W15*$W$12)</f>
        <v>83.2</v>
      </c>
      <c r="Z15" s="8">
        <f>Y15-(Reference!$N$19)</f>
        <v>16.000000000000014</v>
      </c>
      <c r="AA15" s="8">
        <f>Reference!$N$24</f>
        <v>86.600000000000009</v>
      </c>
      <c r="AB15" s="25">
        <f>Y15/AA15</f>
        <v>0.96073903002309458</v>
      </c>
      <c r="AC15" s="25">
        <f>Y15/G15</f>
        <v>2.3569405099150141E-2</v>
      </c>
    </row>
    <row r="16" spans="1:42" x14ac:dyDescent="0.4">
      <c r="A16" s="8" t="s">
        <v>92</v>
      </c>
      <c r="B16" s="11" t="s">
        <v>69</v>
      </c>
      <c r="C16" s="11" t="s">
        <v>164</v>
      </c>
      <c r="D16" s="11" t="s">
        <v>86</v>
      </c>
      <c r="E16" s="10">
        <v>28</v>
      </c>
      <c r="F16" s="10">
        <v>3900</v>
      </c>
      <c r="G16" s="10">
        <v>513</v>
      </c>
      <c r="H16" s="10">
        <v>28</v>
      </c>
      <c r="I16" s="10">
        <v>2</v>
      </c>
      <c r="J16" s="10">
        <v>2</v>
      </c>
      <c r="K16" s="10">
        <v>7.04</v>
      </c>
      <c r="L16" s="10">
        <v>11</v>
      </c>
      <c r="M16" s="10">
        <v>16</v>
      </c>
      <c r="N16" s="10">
        <v>12</v>
      </c>
      <c r="O16" s="10">
        <v>13</v>
      </c>
      <c r="P16" s="10">
        <v>16</v>
      </c>
      <c r="Q16" s="10">
        <v>12</v>
      </c>
      <c r="R16" s="10">
        <v>7</v>
      </c>
      <c r="S16" s="10">
        <v>14</v>
      </c>
      <c r="T16" s="10">
        <v>13</v>
      </c>
      <c r="U16" s="10">
        <v>12</v>
      </c>
      <c r="V16" s="10">
        <v>12</v>
      </c>
      <c r="W16" s="10">
        <v>11</v>
      </c>
      <c r="X16" s="14">
        <f>SUM(L16:W16)</f>
        <v>149</v>
      </c>
      <c r="Y16" s="8">
        <f>(L16*$L$12)+(M16*$M$12)+(N16*$N$12)+(O16*$O$12)+(P16*$P$12)+(Q16*$Q$12)+(R16*$R$12)+(S16*$S$12)+(T16*$T$12)+(U16*$U$12)+(V16*$V$12)+(W16*$W$12)</f>
        <v>70.8</v>
      </c>
      <c r="Z16" s="8">
        <f>Y16-(Reference!$N$19)</f>
        <v>3.6000000000000085</v>
      </c>
      <c r="AA16" s="8">
        <f>Reference!$N$24</f>
        <v>86.600000000000009</v>
      </c>
      <c r="AB16" s="25">
        <f>Y16/AA16</f>
        <v>0.81755196304849875</v>
      </c>
      <c r="AC16" s="25">
        <f>Y16/G16</f>
        <v>0.13801169590643275</v>
      </c>
    </row>
    <row r="18" spans="1:29" ht="15" thickBot="1" x14ac:dyDescent="0.45">
      <c r="A18" s="33" t="s">
        <v>143</v>
      </c>
      <c r="B18" s="34"/>
      <c r="C18" s="34"/>
      <c r="D18" s="34"/>
      <c r="E18" s="35"/>
      <c r="F18" s="35"/>
      <c r="G18" s="35"/>
      <c r="H18" s="35"/>
      <c r="I18" s="35"/>
      <c r="J18" s="35"/>
      <c r="K18" s="35"/>
      <c r="L18" s="37">
        <v>0.7</v>
      </c>
      <c r="M18" s="37">
        <v>0.7</v>
      </c>
      <c r="N18" s="37">
        <v>0.6</v>
      </c>
      <c r="O18" s="37">
        <v>0.6</v>
      </c>
      <c r="P18" s="37">
        <v>0.5</v>
      </c>
      <c r="Q18" s="37">
        <v>0.4</v>
      </c>
      <c r="R18" s="37">
        <v>0.4</v>
      </c>
      <c r="S18" s="37">
        <v>0.4</v>
      </c>
      <c r="T18" s="37">
        <v>0.4</v>
      </c>
      <c r="U18" s="37">
        <v>0.3</v>
      </c>
      <c r="V18" s="37">
        <v>0.3</v>
      </c>
      <c r="W18" s="37">
        <v>0.3</v>
      </c>
      <c r="X18" s="36"/>
      <c r="Y18" s="36"/>
      <c r="Z18" s="36"/>
      <c r="AA18" s="36"/>
      <c r="AB18" s="36"/>
      <c r="AC18" s="36"/>
    </row>
    <row r="19" spans="1:29" x14ac:dyDescent="0.4">
      <c r="A19" s="21" t="s">
        <v>71</v>
      </c>
      <c r="B19" s="20" t="s">
        <v>69</v>
      </c>
      <c r="C19" s="20" t="s">
        <v>90</v>
      </c>
      <c r="D19" s="11" t="s">
        <v>88</v>
      </c>
      <c r="E19" s="10">
        <v>33</v>
      </c>
      <c r="F19" s="10">
        <v>1300</v>
      </c>
      <c r="G19" s="10">
        <v>1791</v>
      </c>
      <c r="H19" s="10">
        <v>28</v>
      </c>
      <c r="I19" s="10">
        <v>2.5</v>
      </c>
      <c r="J19" s="10">
        <v>2.5</v>
      </c>
      <c r="K19" s="10">
        <v>7.08</v>
      </c>
      <c r="L19" s="10">
        <v>13</v>
      </c>
      <c r="M19" s="10">
        <v>14</v>
      </c>
      <c r="N19" s="10">
        <v>12</v>
      </c>
      <c r="O19" s="10">
        <v>12</v>
      </c>
      <c r="P19" s="10">
        <v>14</v>
      </c>
      <c r="Q19" s="10">
        <v>12</v>
      </c>
      <c r="R19" s="10">
        <v>11</v>
      </c>
      <c r="S19" s="10">
        <v>14</v>
      </c>
      <c r="T19" s="10">
        <v>13</v>
      </c>
      <c r="U19" s="10">
        <v>13</v>
      </c>
      <c r="V19" s="10">
        <v>13</v>
      </c>
      <c r="W19" s="10">
        <v>12</v>
      </c>
      <c r="X19" s="14">
        <f>SUM(L19:W19)</f>
        <v>153</v>
      </c>
      <c r="Y19" s="8">
        <f>(L19*$L$12)+(M19*$M$12)+(N19*$N$12)+(O19*$O$12)+(P19*$P$12)+(Q19*$Q$12)+(R19*$R$12)+(S19*$S$12)+(T19*$T$12)+(U19*$U$12)+(V19*$V$12)+(W19*$W$12)</f>
        <v>71.7</v>
      </c>
      <c r="Z19" s="8">
        <f>Y19-(Reference!$N$19)</f>
        <v>4.5000000000000142</v>
      </c>
      <c r="AA19" s="8">
        <f>Reference!$N$24</f>
        <v>86.600000000000009</v>
      </c>
      <c r="AB19" s="25">
        <f>Y19/AA19</f>
        <v>0.82794457274826783</v>
      </c>
      <c r="AC19" s="25">
        <f>Y19/G19</f>
        <v>4.0033500837520941E-2</v>
      </c>
    </row>
    <row r="20" spans="1:29" x14ac:dyDescent="0.4">
      <c r="A20" s="14" t="s">
        <v>72</v>
      </c>
      <c r="B20" s="11" t="s">
        <v>90</v>
      </c>
      <c r="C20" s="11" t="s">
        <v>108</v>
      </c>
      <c r="D20" s="11" t="s">
        <v>88</v>
      </c>
      <c r="E20" s="10">
        <v>26</v>
      </c>
      <c r="F20" s="10">
        <v>10000</v>
      </c>
      <c r="G20" s="10">
        <v>1953</v>
      </c>
      <c r="H20" s="10">
        <v>30</v>
      </c>
      <c r="I20" s="10">
        <v>4</v>
      </c>
      <c r="J20" s="10">
        <v>4</v>
      </c>
      <c r="K20" s="10">
        <v>6.96</v>
      </c>
      <c r="L20" s="10">
        <v>13</v>
      </c>
      <c r="M20" s="10">
        <v>15</v>
      </c>
      <c r="N20" s="10">
        <v>15</v>
      </c>
      <c r="O20" s="10">
        <v>14</v>
      </c>
      <c r="P20" s="10">
        <v>15</v>
      </c>
      <c r="Q20" s="10">
        <v>9</v>
      </c>
      <c r="R20" s="10">
        <v>10</v>
      </c>
      <c r="S20" s="10">
        <v>12</v>
      </c>
      <c r="T20" s="10">
        <v>14</v>
      </c>
      <c r="U20" s="10">
        <v>9</v>
      </c>
      <c r="V20" s="10">
        <v>15</v>
      </c>
      <c r="W20" s="10">
        <v>12</v>
      </c>
      <c r="X20" s="14">
        <f>SUM(L20:W20)</f>
        <v>153</v>
      </c>
      <c r="Y20" s="8">
        <f>(L20*$L$12)+(M20*$M$12)+(N20*$N$12)+(O20*$O$12)+(P20*$P$12)+(Q20*$Q$12)+(R20*$R$12)+(S20*$S$12)+(T20*$T$12)+(U20*$U$12)+(V20*$V$12)+(W20*$W$12)</f>
        <v>73.3</v>
      </c>
      <c r="Z20" s="8">
        <f>Y20-(Reference!$N$19)</f>
        <v>6.1000000000000085</v>
      </c>
      <c r="AA20" s="8">
        <f>Reference!$N$24</f>
        <v>86.600000000000009</v>
      </c>
      <c r="AB20" s="25">
        <f>Y20/AA20</f>
        <v>0.84642032332563499</v>
      </c>
      <c r="AC20" s="25">
        <f>Y20/G20</f>
        <v>3.7532002048131077E-2</v>
      </c>
    </row>
    <row r="21" spans="1:29" x14ac:dyDescent="0.4">
      <c r="A21" s="8" t="s">
        <v>70</v>
      </c>
      <c r="B21" s="11" t="s">
        <v>90</v>
      </c>
      <c r="C21" s="11" t="s">
        <v>58</v>
      </c>
      <c r="D21" s="11" t="s">
        <v>88</v>
      </c>
      <c r="E21" s="10">
        <v>22</v>
      </c>
      <c r="F21" s="10">
        <v>7000</v>
      </c>
      <c r="G21" s="10">
        <v>1755</v>
      </c>
      <c r="H21" s="10">
        <v>28</v>
      </c>
      <c r="I21" s="10">
        <v>3</v>
      </c>
      <c r="J21" s="10">
        <v>3</v>
      </c>
      <c r="K21" s="10">
        <v>6.84</v>
      </c>
      <c r="L21" s="10">
        <v>13</v>
      </c>
      <c r="M21" s="10">
        <v>15</v>
      </c>
      <c r="N21" s="10">
        <v>9</v>
      </c>
      <c r="O21" s="10">
        <v>14</v>
      </c>
      <c r="P21" s="10">
        <v>13</v>
      </c>
      <c r="Q21" s="10">
        <v>12</v>
      </c>
      <c r="R21" s="10">
        <v>11</v>
      </c>
      <c r="S21" s="10">
        <v>10</v>
      </c>
      <c r="T21" s="10">
        <v>7</v>
      </c>
      <c r="U21" s="10">
        <v>9</v>
      </c>
      <c r="V21" s="10">
        <v>12</v>
      </c>
      <c r="W21" s="10">
        <v>12</v>
      </c>
      <c r="X21" s="14">
        <f>SUM(L21:W21)</f>
        <v>137</v>
      </c>
      <c r="Y21" s="8">
        <f>(L21*$L$12)+(M21*$M$12)+(N21*$N$12)+(O21*$O$12)+(P21*$P$12)+(Q21*$Q$12)+(R21*$R$12)+(S21*$S$12)+(T21*$T$12)+(U21*$U$12)+(V21*$V$12)+(W21*$W$12)</f>
        <v>65.8</v>
      </c>
      <c r="Z21" s="8">
        <f>Y21-(Reference!$N$19)</f>
        <v>-1.3999999999999915</v>
      </c>
      <c r="AA21" s="8">
        <f>Reference!$N$24</f>
        <v>86.600000000000009</v>
      </c>
      <c r="AB21" s="25">
        <f>Y21/AA21</f>
        <v>0.75981524249422627</v>
      </c>
      <c r="AC21" s="25">
        <f>Y21/G21</f>
        <v>3.749287749287749E-2</v>
      </c>
    </row>
    <row r="22" spans="1:29" x14ac:dyDescent="0.4">
      <c r="A22" s="8" t="s">
        <v>93</v>
      </c>
      <c r="B22" s="22" t="s">
        <v>69</v>
      </c>
      <c r="C22" s="22" t="s">
        <v>164</v>
      </c>
      <c r="D22" s="11" t="s">
        <v>88</v>
      </c>
      <c r="E22" s="10">
        <v>24</v>
      </c>
      <c r="F22" s="10">
        <v>4600</v>
      </c>
      <c r="G22" s="10">
        <v>1078</v>
      </c>
      <c r="H22" s="10">
        <v>27</v>
      </c>
      <c r="I22" s="10">
        <v>2.5</v>
      </c>
      <c r="J22" s="10">
        <v>2.5</v>
      </c>
      <c r="K22" s="10">
        <v>6.88</v>
      </c>
      <c r="L22" s="10">
        <v>11</v>
      </c>
      <c r="M22" s="10">
        <v>16</v>
      </c>
      <c r="N22" s="10">
        <v>13</v>
      </c>
      <c r="O22" s="10">
        <v>13</v>
      </c>
      <c r="P22" s="10">
        <v>14</v>
      </c>
      <c r="Q22" s="10">
        <v>11</v>
      </c>
      <c r="R22" s="10">
        <v>12</v>
      </c>
      <c r="S22" s="10">
        <v>9</v>
      </c>
      <c r="T22" s="10">
        <v>11</v>
      </c>
      <c r="U22" s="10">
        <v>10</v>
      </c>
      <c r="V22" s="10">
        <v>12</v>
      </c>
      <c r="W22" s="10">
        <v>12</v>
      </c>
      <c r="X22" s="14">
        <f>SUM(L22:W22)</f>
        <v>144</v>
      </c>
      <c r="Y22" s="8">
        <f>(L22*$L$12)+(M22*$M$12)+(N22*$N$12)+(O22*$O$12)+(P22*$P$12)+(Q22*$Q$12)+(R22*$R$12)+(S22*$S$12)+(T22*$T$12)+(U22*$U$12)+(V22*$V$12)+(W22*$W$12)</f>
        <v>68.899999999999991</v>
      </c>
      <c r="Z22" s="8">
        <f>Y22-(Reference!$N$19)</f>
        <v>1.7000000000000028</v>
      </c>
      <c r="AA22" s="8">
        <f>Reference!$N$24</f>
        <v>86.600000000000009</v>
      </c>
      <c r="AB22" s="25">
        <f>Y22/AA22</f>
        <v>0.79561200923787512</v>
      </c>
      <c r="AC22" s="25">
        <f>Y22/G22</f>
        <v>6.3914656771799624E-2</v>
      </c>
    </row>
    <row r="23" spans="1:29" x14ac:dyDescent="0.4">
      <c r="A23" s="14" t="s">
        <v>167</v>
      </c>
      <c r="B23" s="11" t="s">
        <v>90</v>
      </c>
      <c r="C23" s="11" t="s">
        <v>69</v>
      </c>
      <c r="D23" s="11" t="s">
        <v>86</v>
      </c>
      <c r="E23" s="10">
        <v>25</v>
      </c>
      <c r="F23" s="10">
        <v>2900</v>
      </c>
      <c r="G23" s="10">
        <v>296</v>
      </c>
      <c r="H23" s="10">
        <v>29</v>
      </c>
      <c r="I23" s="10">
        <v>2</v>
      </c>
      <c r="J23" s="10">
        <v>2.5</v>
      </c>
      <c r="K23" s="10">
        <v>6.64</v>
      </c>
      <c r="L23" s="10">
        <v>10</v>
      </c>
      <c r="M23" s="10">
        <v>14</v>
      </c>
      <c r="N23" s="10">
        <v>15</v>
      </c>
      <c r="O23" s="10">
        <v>13</v>
      </c>
      <c r="P23" s="10">
        <v>13</v>
      </c>
      <c r="Q23" s="10">
        <v>13</v>
      </c>
      <c r="R23" s="10">
        <v>11</v>
      </c>
      <c r="S23" s="10">
        <v>13</v>
      </c>
      <c r="T23" s="10">
        <v>12</v>
      </c>
      <c r="U23" s="10">
        <v>12</v>
      </c>
      <c r="V23" s="10">
        <v>10</v>
      </c>
      <c r="W23" s="10">
        <v>11</v>
      </c>
      <c r="X23" s="14">
        <f>SUM(L23:W23)</f>
        <v>147</v>
      </c>
      <c r="Y23" s="8">
        <f>(L23*$L$12)+(M23*$M$12)+(N23*$N$12)+(O23*$O$12)+(P23*$P$12)+(Q23*$Q$12)+(R23*$R$12)+(S23*$S$12)+(T23*$T$12)+(U23*$U$12)+(V23*$V$12)+(W23*$W$12)</f>
        <v>69.600000000000009</v>
      </c>
      <c r="Z23" s="8">
        <f>Y23-(Reference!$N$19)</f>
        <v>2.4000000000000199</v>
      </c>
      <c r="AA23" s="8">
        <f>Reference!$N$24</f>
        <v>86.600000000000009</v>
      </c>
      <c r="AB23" s="25">
        <f>Y23/AA23</f>
        <v>0.80369515011547343</v>
      </c>
      <c r="AC23" s="25">
        <f>Y23/G23</f>
        <v>0.23513513513513518</v>
      </c>
    </row>
    <row r="24" spans="1:29" x14ac:dyDescent="0.4">
      <c r="A24" s="8" t="s">
        <v>94</v>
      </c>
      <c r="B24" s="11" t="s">
        <v>51</v>
      </c>
      <c r="C24" s="11" t="s">
        <v>90</v>
      </c>
      <c r="D24" s="11" t="s">
        <v>88</v>
      </c>
      <c r="E24" s="10">
        <v>25</v>
      </c>
      <c r="F24" s="10">
        <v>6200</v>
      </c>
      <c r="G24" s="10">
        <v>928</v>
      </c>
      <c r="H24" s="10">
        <v>29</v>
      </c>
      <c r="I24" s="10">
        <v>3</v>
      </c>
      <c r="J24" s="10">
        <v>3</v>
      </c>
      <c r="K24" s="10">
        <v>7.4</v>
      </c>
      <c r="L24" s="10">
        <v>12</v>
      </c>
      <c r="M24" s="10">
        <v>12</v>
      </c>
      <c r="N24" s="10">
        <v>10</v>
      </c>
      <c r="O24" s="10">
        <v>14</v>
      </c>
      <c r="P24" s="10">
        <v>15</v>
      </c>
      <c r="Q24" s="10">
        <v>14</v>
      </c>
      <c r="R24" s="10">
        <v>16</v>
      </c>
      <c r="S24" s="10">
        <v>14</v>
      </c>
      <c r="T24" s="10">
        <v>13</v>
      </c>
      <c r="U24" s="10">
        <v>12</v>
      </c>
      <c r="V24" s="10">
        <v>10</v>
      </c>
      <c r="W24" s="10">
        <v>14</v>
      </c>
      <c r="X24" s="14">
        <f>SUM(L24:W24)</f>
        <v>156</v>
      </c>
      <c r="Y24" s="8">
        <f>(L24*$L$12)+(M24*$M$12)+(N24*$N$12)+(O24*$O$12)+(P24*$P$12)+(Q24*$Q$12)+(R24*$R$12)+(S24*$S$12)+(T24*$T$12)+(U24*$U$12)+(V24*$V$12)+(W24*$W$12)</f>
        <v>72.3</v>
      </c>
      <c r="Z24" s="8">
        <f>Y24-(Reference!$N$19)</f>
        <v>5.1000000000000085</v>
      </c>
      <c r="AA24" s="8">
        <f>Reference!$N$24</f>
        <v>86.600000000000009</v>
      </c>
      <c r="AB24" s="25">
        <f>Y24/AA24</f>
        <v>0.83487297921478043</v>
      </c>
      <c r="AC24" s="25">
        <f>Y24/G24</f>
        <v>7.7909482758620682E-2</v>
      </c>
    </row>
    <row r="26" spans="1:29" ht="24.45" x14ac:dyDescent="0.4">
      <c r="A26" s="6" t="s">
        <v>73</v>
      </c>
      <c r="B26" s="6" t="s">
        <v>74</v>
      </c>
      <c r="C26" s="6" t="s">
        <v>75</v>
      </c>
      <c r="D26" s="6" t="s">
        <v>76</v>
      </c>
      <c r="E26" s="7" t="s">
        <v>77</v>
      </c>
      <c r="F26" s="7" t="s">
        <v>78</v>
      </c>
      <c r="G26" s="7" t="s">
        <v>79</v>
      </c>
      <c r="H26" s="7" t="s">
        <v>80</v>
      </c>
      <c r="I26" s="7" t="s">
        <v>81</v>
      </c>
      <c r="J26" s="7" t="s">
        <v>82</v>
      </c>
      <c r="K26" s="7" t="s">
        <v>83</v>
      </c>
      <c r="L26" s="7" t="s">
        <v>14</v>
      </c>
      <c r="M26" s="7" t="s">
        <v>45</v>
      </c>
      <c r="N26" s="7" t="s">
        <v>23</v>
      </c>
      <c r="O26" s="7" t="s">
        <v>41</v>
      </c>
      <c r="P26" s="7" t="s">
        <v>15</v>
      </c>
      <c r="Q26" s="7" t="s">
        <v>57</v>
      </c>
      <c r="R26" s="7" t="s">
        <v>27</v>
      </c>
      <c r="S26" s="7" t="s">
        <v>54</v>
      </c>
      <c r="T26" s="7" t="s">
        <v>43</v>
      </c>
      <c r="U26" s="7" t="s">
        <v>28</v>
      </c>
      <c r="V26" s="7" t="s">
        <v>29</v>
      </c>
      <c r="W26" s="7" t="s">
        <v>44</v>
      </c>
      <c r="X26" s="7" t="s">
        <v>42</v>
      </c>
      <c r="Y26" s="16" t="s">
        <v>5</v>
      </c>
      <c r="Z26" s="16" t="s">
        <v>2</v>
      </c>
      <c r="AA26" s="16" t="s">
        <v>128</v>
      </c>
      <c r="AB26" s="16" t="s">
        <v>120</v>
      </c>
      <c r="AC26" s="7" t="s">
        <v>9</v>
      </c>
    </row>
    <row r="27" spans="1:29" x14ac:dyDescent="0.4">
      <c r="A27" s="12" t="s">
        <v>130</v>
      </c>
      <c r="B27" s="13"/>
      <c r="C27" s="13"/>
      <c r="D27" s="13"/>
      <c r="E27" s="13"/>
      <c r="F27" s="13"/>
      <c r="G27" s="13"/>
      <c r="H27" s="13"/>
      <c r="I27" s="13"/>
      <c r="J27" s="13"/>
      <c r="K27" s="13"/>
      <c r="L27" s="38">
        <v>1</v>
      </c>
      <c r="M27" s="38">
        <v>0.8</v>
      </c>
      <c r="N27" s="38">
        <v>0.8</v>
      </c>
      <c r="O27" s="38">
        <v>0.6</v>
      </c>
      <c r="P27" s="38">
        <v>0.6</v>
      </c>
      <c r="Q27" s="38">
        <v>0.6</v>
      </c>
      <c r="R27" s="38">
        <v>0.6</v>
      </c>
      <c r="S27" s="38">
        <v>0.5</v>
      </c>
      <c r="T27" s="38">
        <v>0.5</v>
      </c>
      <c r="U27" s="38">
        <v>0.5</v>
      </c>
      <c r="V27" s="38">
        <v>0.5</v>
      </c>
      <c r="W27" s="38">
        <v>0.4</v>
      </c>
      <c r="X27" s="38">
        <v>0.3</v>
      </c>
      <c r="Y27" s="13"/>
      <c r="Z27" s="13"/>
      <c r="AA27" s="13"/>
      <c r="AB27" s="13"/>
      <c r="AC27" s="13"/>
    </row>
    <row r="28" spans="1:29" x14ac:dyDescent="0.4">
      <c r="A28" s="8" t="s">
        <v>95</v>
      </c>
      <c r="B28" s="11" t="s">
        <v>51</v>
      </c>
      <c r="C28" s="11" t="s">
        <v>58</v>
      </c>
      <c r="D28" s="11" t="s">
        <v>88</v>
      </c>
      <c r="E28" s="10">
        <v>24</v>
      </c>
      <c r="F28" s="10">
        <v>8600</v>
      </c>
      <c r="G28" s="10">
        <v>2276</v>
      </c>
      <c r="H28" s="10">
        <v>30</v>
      </c>
      <c r="I28" s="10">
        <v>3.5</v>
      </c>
      <c r="J28" s="10">
        <v>3.5</v>
      </c>
      <c r="K28" s="10">
        <v>7.04</v>
      </c>
      <c r="L28" s="10">
        <v>12</v>
      </c>
      <c r="M28" s="10">
        <v>13</v>
      </c>
      <c r="N28" s="10">
        <v>15</v>
      </c>
      <c r="O28" s="10">
        <v>17</v>
      </c>
      <c r="P28" s="10">
        <v>17</v>
      </c>
      <c r="Q28" s="10">
        <v>14</v>
      </c>
      <c r="R28" s="10">
        <v>14</v>
      </c>
      <c r="S28" s="10">
        <v>13</v>
      </c>
      <c r="T28" s="10">
        <v>15</v>
      </c>
      <c r="U28" s="10">
        <v>14</v>
      </c>
      <c r="V28" s="10">
        <v>17</v>
      </c>
      <c r="W28" s="10">
        <v>17</v>
      </c>
      <c r="X28" s="10">
        <v>16</v>
      </c>
      <c r="Y28" s="8">
        <f>(L28*$L$27)+(M28*$M$27)+(N28*$N$27)+(O28*$O$27)+(P28*$P$27)+(Q28*$Q$27)+(R28*$R$27)+(S28*$S$27)+(T28*$T$27)+(U28*$U$27)+(V28*$V$27)+(W28*$W$27)+(X28*$X$27)</f>
        <v>112.69999999999999</v>
      </c>
      <c r="Z28" s="8">
        <f>Y28-(Reference!$O$32)</f>
        <v>20.299999999999983</v>
      </c>
      <c r="AA28" s="8">
        <f>Reference!$O$37</f>
        <v>119.3</v>
      </c>
      <c r="AB28" s="25">
        <f>Y28/AA28</f>
        <v>0.94467728415758589</v>
      </c>
      <c r="AC28" s="25">
        <f>Y28/G28</f>
        <v>4.9516695957820732E-2</v>
      </c>
    </row>
    <row r="29" spans="1:29" x14ac:dyDescent="0.4">
      <c r="A29" s="17" t="s">
        <v>168</v>
      </c>
      <c r="B29" s="22" t="s">
        <v>51</v>
      </c>
      <c r="C29" s="20"/>
      <c r="D29" s="11" t="s">
        <v>86</v>
      </c>
      <c r="E29" s="10">
        <v>29</v>
      </c>
      <c r="F29" s="10">
        <v>8200</v>
      </c>
      <c r="G29" s="10">
        <v>1534</v>
      </c>
      <c r="H29" s="10">
        <v>29</v>
      </c>
      <c r="I29" s="10">
        <v>2</v>
      </c>
      <c r="J29" s="10">
        <v>2</v>
      </c>
      <c r="K29" s="9">
        <v>7.24</v>
      </c>
      <c r="L29" s="10">
        <v>12</v>
      </c>
      <c r="M29" s="10">
        <v>15</v>
      </c>
      <c r="N29" s="10">
        <v>15</v>
      </c>
      <c r="O29" s="10">
        <v>14</v>
      </c>
      <c r="P29" s="10">
        <v>13</v>
      </c>
      <c r="Q29" s="10">
        <v>12</v>
      </c>
      <c r="R29" s="10">
        <v>16</v>
      </c>
      <c r="S29" s="10">
        <v>15</v>
      </c>
      <c r="T29" s="10">
        <v>14</v>
      </c>
      <c r="U29" s="10">
        <v>13</v>
      </c>
      <c r="V29" s="10">
        <v>15</v>
      </c>
      <c r="W29" s="10">
        <v>14</v>
      </c>
      <c r="X29" s="10">
        <v>13</v>
      </c>
      <c r="Y29" s="8">
        <f>(L29*$L$27)+(M29*$M$27)+(N29*$N$27)+(O29*$O$27)+(P29*$P$27)+(Q29*$Q$27)+(R29*$R$27)+(S29*$S$27)+(T29*$T$27)+(U29*$U$27)+(V29*$V$27)+(W29*$W$27)+(X29*$X$27)</f>
        <v>106.99999999999999</v>
      </c>
      <c r="Z29" s="8">
        <f>Y29-(Reference!$O$32)</f>
        <v>14.59999999999998</v>
      </c>
      <c r="AA29" s="8">
        <f>Reference!$O$37</f>
        <v>119.3</v>
      </c>
      <c r="AB29" s="25">
        <f>Y29/AA29</f>
        <v>0.89689857502095549</v>
      </c>
      <c r="AC29" s="25">
        <f>Y29/G29</f>
        <v>6.975228161668838E-2</v>
      </c>
    </row>
    <row r="31" spans="1:29" ht="15" thickBot="1" x14ac:dyDescent="0.45">
      <c r="A31" s="41" t="s">
        <v>144</v>
      </c>
      <c r="B31" s="39"/>
      <c r="C31" s="39"/>
      <c r="D31" s="39"/>
      <c r="E31" s="39"/>
      <c r="F31" s="39"/>
      <c r="G31" s="39"/>
      <c r="H31" s="39"/>
      <c r="I31" s="39"/>
      <c r="J31" s="39"/>
      <c r="K31" s="39"/>
      <c r="L31" s="40">
        <v>1</v>
      </c>
      <c r="M31" s="40">
        <v>0.8</v>
      </c>
      <c r="N31" s="40">
        <v>0.8</v>
      </c>
      <c r="O31" s="40">
        <v>0.6</v>
      </c>
      <c r="P31" s="40">
        <v>0.6</v>
      </c>
      <c r="Q31" s="40">
        <v>0.6</v>
      </c>
      <c r="R31" s="40">
        <v>0.6</v>
      </c>
      <c r="S31" s="40">
        <v>0.5</v>
      </c>
      <c r="T31" s="40">
        <v>0.5</v>
      </c>
      <c r="U31" s="40">
        <v>0.5</v>
      </c>
      <c r="V31" s="40">
        <v>0.5</v>
      </c>
      <c r="W31" s="40">
        <v>0.4</v>
      </c>
      <c r="X31" s="40">
        <v>0.3</v>
      </c>
      <c r="Y31" s="39"/>
      <c r="Z31" s="39"/>
      <c r="AA31" s="39"/>
      <c r="AB31" s="39"/>
      <c r="AC31" s="39"/>
    </row>
    <row r="32" spans="1:29" x14ac:dyDescent="0.4">
      <c r="A32" s="8" t="s">
        <v>169</v>
      </c>
      <c r="B32" s="11" t="s">
        <v>90</v>
      </c>
      <c r="C32" s="11" t="s">
        <v>51</v>
      </c>
      <c r="D32" s="11" t="s">
        <v>88</v>
      </c>
      <c r="E32" s="10">
        <v>25</v>
      </c>
      <c r="F32" s="10">
        <v>42000</v>
      </c>
      <c r="G32" s="10">
        <v>3530</v>
      </c>
      <c r="H32" s="10">
        <v>29</v>
      </c>
      <c r="I32" s="10">
        <v>4.5</v>
      </c>
      <c r="J32" s="10">
        <v>4.5</v>
      </c>
      <c r="K32" s="10">
        <v>7.4</v>
      </c>
      <c r="L32" s="10">
        <v>17</v>
      </c>
      <c r="M32" s="10">
        <v>16</v>
      </c>
      <c r="N32" s="10">
        <v>12</v>
      </c>
      <c r="O32" s="10">
        <v>17</v>
      </c>
      <c r="P32" s="10">
        <v>16</v>
      </c>
      <c r="Q32" s="10">
        <v>12</v>
      </c>
      <c r="R32" s="10">
        <v>17</v>
      </c>
      <c r="S32" s="10">
        <v>16</v>
      </c>
      <c r="T32" s="10">
        <v>12</v>
      </c>
      <c r="U32" s="10">
        <v>17</v>
      </c>
      <c r="V32" s="10">
        <v>16</v>
      </c>
      <c r="W32" s="10">
        <v>12</v>
      </c>
      <c r="X32" s="10">
        <v>19</v>
      </c>
      <c r="Y32" s="8">
        <f>(L32*$L$27)+(M32*$M$27)+(N32*$N$27)+(O32*$O$27)+(P32*$P$27)+(Q32*$Q$27)+(R32*$R$27)+(S32*$S$27)+(T32*$T$27)+(U32*$U$27)+(V32*$V$27)+(W32*$W$27)+(X32*$X$27)</f>
        <v>117.60000000000001</v>
      </c>
      <c r="Z32" s="8">
        <f>Y32-(Reference!$O$32)</f>
        <v>25.200000000000003</v>
      </c>
      <c r="AA32" s="8">
        <f>Reference!$O$37</f>
        <v>119.3</v>
      </c>
      <c r="AB32" s="25">
        <f>Y32/AA32</f>
        <v>0.98575020955574189</v>
      </c>
      <c r="AC32" s="25">
        <f>Y32/G32</f>
        <v>3.3314447592067989E-2</v>
      </c>
    </row>
    <row r="33" spans="1:34" x14ac:dyDescent="0.4">
      <c r="A33" s="8" t="s">
        <v>94</v>
      </c>
      <c r="B33" s="11" t="s">
        <v>51</v>
      </c>
      <c r="C33" s="11" t="s">
        <v>90</v>
      </c>
      <c r="D33" s="11" t="s">
        <v>88</v>
      </c>
      <c r="E33" s="10">
        <v>25</v>
      </c>
      <c r="F33" s="10">
        <v>6200</v>
      </c>
      <c r="G33" s="10">
        <v>928</v>
      </c>
      <c r="H33" s="10">
        <v>29</v>
      </c>
      <c r="I33" s="10">
        <v>3</v>
      </c>
      <c r="J33" s="10">
        <v>3</v>
      </c>
      <c r="K33" s="10">
        <v>7.4</v>
      </c>
      <c r="L33" s="10">
        <v>12</v>
      </c>
      <c r="M33" s="10">
        <v>12</v>
      </c>
      <c r="N33" s="10">
        <v>14</v>
      </c>
      <c r="O33" s="10">
        <v>12</v>
      </c>
      <c r="P33" s="10">
        <v>10</v>
      </c>
      <c r="Q33" s="10">
        <v>16</v>
      </c>
      <c r="R33" s="10">
        <v>16</v>
      </c>
      <c r="S33" s="10">
        <v>13</v>
      </c>
      <c r="T33" s="10">
        <v>14</v>
      </c>
      <c r="U33" s="10">
        <v>14</v>
      </c>
      <c r="V33" s="10">
        <v>15</v>
      </c>
      <c r="W33" s="10">
        <v>13</v>
      </c>
      <c r="X33" s="10">
        <v>14</v>
      </c>
      <c r="Y33" s="8">
        <f>(L33*$L$27)+(M33*$M$27)+(N33*$N$27)+(O33*$O$27)+(P33*$P$27)+(Q33*$Q$27)+(R33*$R$27)+(S33*$S$27)+(T33*$T$27)+(U33*$U$27)+(V33*$V$27)+(W33*$W$27)+(X33*$X$27)</f>
        <v>102.60000000000001</v>
      </c>
      <c r="Z33" s="8">
        <f>Y33-(Reference!$O$32)</f>
        <v>10.200000000000003</v>
      </c>
      <c r="AA33" s="8">
        <f>Reference!$O$37</f>
        <v>119.3</v>
      </c>
      <c r="AB33" s="25">
        <f>Y33/AA33</f>
        <v>0.86001676445934627</v>
      </c>
      <c r="AC33" s="25">
        <f>Y33/G33</f>
        <v>0.11056034482758621</v>
      </c>
    </row>
    <row r="34" spans="1:34" x14ac:dyDescent="0.4">
      <c r="A34" s="19" t="s">
        <v>96</v>
      </c>
      <c r="B34" s="20" t="s">
        <v>51</v>
      </c>
      <c r="C34" s="20"/>
      <c r="D34" s="11" t="s">
        <v>86</v>
      </c>
      <c r="E34" s="10">
        <v>24</v>
      </c>
      <c r="F34" s="10">
        <v>5400</v>
      </c>
      <c r="G34" s="10">
        <v>388</v>
      </c>
      <c r="H34" s="10">
        <v>28</v>
      </c>
      <c r="I34" s="10">
        <v>2.5</v>
      </c>
      <c r="J34" s="10">
        <v>2.5</v>
      </c>
      <c r="K34" s="9">
        <v>6.82</v>
      </c>
      <c r="L34" s="10">
        <v>12</v>
      </c>
      <c r="M34" s="10">
        <v>11</v>
      </c>
      <c r="N34" s="10">
        <v>12</v>
      </c>
      <c r="O34" s="10">
        <v>14</v>
      </c>
      <c r="P34" s="10">
        <v>12</v>
      </c>
      <c r="Q34" s="10">
        <v>18</v>
      </c>
      <c r="R34" s="10">
        <v>13</v>
      </c>
      <c r="S34" s="10">
        <v>16</v>
      </c>
      <c r="T34" s="10">
        <v>12</v>
      </c>
      <c r="U34" s="10">
        <v>9</v>
      </c>
      <c r="V34" s="10">
        <v>15</v>
      </c>
      <c r="W34" s="10">
        <v>12</v>
      </c>
      <c r="X34" s="10">
        <v>12</v>
      </c>
      <c r="Y34" s="8">
        <f>(L34*$L$27)+(M34*$M$27)+(N34*$N$27)+(O34*$O$27)+(P34*$P$27)+(Q34*$Q$27)+(R34*$R$27)+(S34*$S$27)+(T34*$T$27)+(U34*$U$27)+(V34*$V$27)+(W34*$W$27)+(X34*$X$27)</f>
        <v>98.999999999999986</v>
      </c>
      <c r="Z34" s="8">
        <f>Y34-(Reference!$O$32)</f>
        <v>6.5999999999999801</v>
      </c>
      <c r="AA34" s="8">
        <f>Reference!$O$37</f>
        <v>119.3</v>
      </c>
      <c r="AB34" s="25">
        <f>Y34/AA34</f>
        <v>0.82984073763621113</v>
      </c>
      <c r="AC34" s="25">
        <f>Y34/G34</f>
        <v>0.25515463917525771</v>
      </c>
    </row>
    <row r="35" spans="1:34" x14ac:dyDescent="0.4">
      <c r="A35" s="57" t="s">
        <v>97</v>
      </c>
      <c r="B35" s="22" t="s">
        <v>51</v>
      </c>
      <c r="C35" s="20"/>
      <c r="D35" s="11" t="s">
        <v>88</v>
      </c>
      <c r="E35" s="10">
        <v>18</v>
      </c>
      <c r="F35" s="10">
        <v>7400</v>
      </c>
      <c r="G35" s="10">
        <v>296</v>
      </c>
      <c r="H35" s="10">
        <v>28</v>
      </c>
      <c r="I35" s="10">
        <v>2</v>
      </c>
      <c r="J35" s="10">
        <v>2.5</v>
      </c>
      <c r="K35" s="9">
        <v>6.9</v>
      </c>
      <c r="L35" s="10">
        <v>13</v>
      </c>
      <c r="M35" s="10">
        <v>13</v>
      </c>
      <c r="N35" s="10">
        <v>16</v>
      </c>
      <c r="O35" s="10">
        <v>13</v>
      </c>
      <c r="P35" s="10">
        <v>14</v>
      </c>
      <c r="Q35" s="10">
        <v>15</v>
      </c>
      <c r="R35" s="10">
        <v>13</v>
      </c>
      <c r="S35" s="10">
        <v>10</v>
      </c>
      <c r="T35" s="10">
        <v>14</v>
      </c>
      <c r="U35" s="10">
        <v>15</v>
      </c>
      <c r="V35" s="10">
        <v>15</v>
      </c>
      <c r="W35" s="10">
        <v>15</v>
      </c>
      <c r="X35" s="10">
        <v>14</v>
      </c>
      <c r="Y35" s="8">
        <f>(L35*$L$27)+(M35*$M$27)+(N35*$N$27)+(O35*$O$27)+(P35*$P$27)+(Q35*$Q$27)+(R35*$R$27)+(S35*$S$27)+(T35*$T$27)+(U35*$U$27)+(V35*$V$27)+(W35*$W$27)+(X35*$X$27)</f>
        <v>106.4</v>
      </c>
      <c r="Z35" s="8">
        <f>Y35-(Reference!$O$32)</f>
        <v>14</v>
      </c>
      <c r="AA35" s="8">
        <f>Reference!$O$37</f>
        <v>119.3</v>
      </c>
      <c r="AB35" s="25">
        <f>Y35/AA35</f>
        <v>0.89186923721709976</v>
      </c>
      <c r="AC35" s="25">
        <f>Y35/G35</f>
        <v>0.35945945945945945</v>
      </c>
    </row>
    <row r="37" spans="1:34" ht="24.45" x14ac:dyDescent="0.4">
      <c r="A37" s="6" t="s">
        <v>73</v>
      </c>
      <c r="B37" s="6" t="s">
        <v>74</v>
      </c>
      <c r="C37" s="6" t="s">
        <v>75</v>
      </c>
      <c r="D37" s="6" t="s">
        <v>76</v>
      </c>
      <c r="E37" s="7" t="s">
        <v>77</v>
      </c>
      <c r="F37" s="7" t="s">
        <v>78</v>
      </c>
      <c r="G37" s="7" t="s">
        <v>79</v>
      </c>
      <c r="H37" s="7" t="s">
        <v>80</v>
      </c>
      <c r="I37" s="7" t="s">
        <v>81</v>
      </c>
      <c r="J37" s="7" t="s">
        <v>82</v>
      </c>
      <c r="K37" s="7" t="s">
        <v>83</v>
      </c>
      <c r="L37" s="7" t="s">
        <v>41</v>
      </c>
      <c r="M37" s="7" t="s">
        <v>29</v>
      </c>
      <c r="N37" s="7" t="s">
        <v>42</v>
      </c>
      <c r="O37" s="7" t="s">
        <v>14</v>
      </c>
      <c r="P37" s="7" t="s">
        <v>15</v>
      </c>
      <c r="Q37" s="7" t="s">
        <v>27</v>
      </c>
      <c r="R37" s="7" t="s">
        <v>46</v>
      </c>
      <c r="S37" s="7" t="s">
        <v>30</v>
      </c>
      <c r="T37" s="7" t="s">
        <v>43</v>
      </c>
      <c r="U37" s="7" t="s">
        <v>49</v>
      </c>
      <c r="V37" s="7" t="s">
        <v>28</v>
      </c>
      <c r="W37" s="7" t="s">
        <v>23</v>
      </c>
      <c r="X37" s="7" t="s">
        <v>48</v>
      </c>
      <c r="Y37" s="16" t="s">
        <v>5</v>
      </c>
      <c r="Z37" s="16" t="s">
        <v>2</v>
      </c>
      <c r="AA37" s="16" t="s">
        <v>128</v>
      </c>
      <c r="AB37" s="16" t="s">
        <v>120</v>
      </c>
      <c r="AC37" s="7" t="s">
        <v>9</v>
      </c>
    </row>
    <row r="38" spans="1:34" x14ac:dyDescent="0.4">
      <c r="A38" s="12" t="s">
        <v>47</v>
      </c>
      <c r="B38" s="13"/>
      <c r="C38" s="13"/>
      <c r="D38" s="13"/>
      <c r="E38" s="13"/>
      <c r="F38" s="13"/>
      <c r="G38" s="13"/>
      <c r="H38" s="13"/>
      <c r="I38" s="13"/>
      <c r="J38" s="13"/>
      <c r="K38" s="13"/>
      <c r="L38" s="26">
        <v>0.8</v>
      </c>
      <c r="M38" s="26">
        <v>0.6</v>
      </c>
      <c r="N38" s="26">
        <v>0.7</v>
      </c>
      <c r="O38" s="26">
        <v>0.5</v>
      </c>
      <c r="P38" s="26">
        <v>0.5</v>
      </c>
      <c r="Q38" s="26">
        <v>0.4</v>
      </c>
      <c r="R38" s="26">
        <v>0.3</v>
      </c>
      <c r="S38" s="26">
        <v>0.3</v>
      </c>
      <c r="T38" s="26">
        <v>0.3</v>
      </c>
      <c r="U38" s="26">
        <v>0.3</v>
      </c>
      <c r="V38" s="26">
        <v>0.3</v>
      </c>
      <c r="W38" s="26">
        <v>0.3</v>
      </c>
      <c r="X38" s="26">
        <v>0.3</v>
      </c>
      <c r="Y38" s="13"/>
      <c r="Z38" s="13"/>
      <c r="AA38" s="13"/>
      <c r="AB38" s="13"/>
      <c r="AC38" s="13"/>
    </row>
    <row r="39" spans="1:34" x14ac:dyDescent="0.4">
      <c r="A39" s="8" t="s">
        <v>93</v>
      </c>
      <c r="B39" s="22" t="s">
        <v>69</v>
      </c>
      <c r="C39" s="22" t="s">
        <v>164</v>
      </c>
      <c r="D39" s="11" t="s">
        <v>88</v>
      </c>
      <c r="E39" s="10">
        <v>24</v>
      </c>
      <c r="F39" s="10">
        <v>4600</v>
      </c>
      <c r="G39" s="10">
        <v>1078</v>
      </c>
      <c r="H39" s="10">
        <v>27</v>
      </c>
      <c r="I39" s="10">
        <v>2.5</v>
      </c>
      <c r="J39" s="10">
        <v>2.5</v>
      </c>
      <c r="K39" s="10">
        <v>6.88</v>
      </c>
      <c r="L39" s="10">
        <v>16</v>
      </c>
      <c r="M39" s="10">
        <v>14</v>
      </c>
      <c r="N39" s="10">
        <v>13</v>
      </c>
      <c r="O39" s="10">
        <v>11</v>
      </c>
      <c r="P39" s="10">
        <v>13</v>
      </c>
      <c r="Q39" s="10">
        <v>12</v>
      </c>
      <c r="R39" s="10">
        <v>12</v>
      </c>
      <c r="S39" s="10">
        <v>12</v>
      </c>
      <c r="T39" s="10">
        <v>11</v>
      </c>
      <c r="U39" s="10">
        <v>13</v>
      </c>
      <c r="V39" s="10">
        <v>12</v>
      </c>
      <c r="W39" s="10">
        <v>9</v>
      </c>
      <c r="X39" s="10">
        <v>12</v>
      </c>
      <c r="Y39" s="8">
        <f>(L39*$L$38)+(M39*$M$38)+(N39*$N$38)+(O39*$O$38)+(P39*$P$38)+(Q39*$Q$38)+(R39*$R$38)+(S39*$S$38)+(T39*$T$38)+(U39*$U$38)+(V39*$V$38)+(W39*$W$38)+(X39*$X$38)</f>
        <v>71.400000000000006</v>
      </c>
      <c r="Z39" s="8">
        <f>Y39-(Reference!$N$19)</f>
        <v>4.2000000000000171</v>
      </c>
      <c r="AA39" s="8">
        <f>Reference!$O$37</f>
        <v>119.3</v>
      </c>
      <c r="AB39" s="25">
        <f>Y39/AA39</f>
        <v>0.59849119865884326</v>
      </c>
      <c r="AC39" s="25">
        <f>Y39/G39</f>
        <v>6.6233766233766242E-2</v>
      </c>
    </row>
    <row r="40" spans="1:34" x14ac:dyDescent="0.4">
      <c r="A40" s="17" t="s">
        <v>70</v>
      </c>
      <c r="B40" s="11" t="s">
        <v>90</v>
      </c>
      <c r="C40" s="11" t="s">
        <v>171</v>
      </c>
      <c r="D40" s="11" t="s">
        <v>88</v>
      </c>
      <c r="E40" s="10">
        <v>22</v>
      </c>
      <c r="F40" s="10">
        <v>7000</v>
      </c>
      <c r="G40" s="10">
        <v>1755</v>
      </c>
      <c r="H40" s="10">
        <v>28</v>
      </c>
      <c r="I40" s="10">
        <v>3</v>
      </c>
      <c r="J40" s="10">
        <v>3</v>
      </c>
      <c r="K40" s="10">
        <v>6.84</v>
      </c>
      <c r="L40" s="10">
        <v>15</v>
      </c>
      <c r="M40" s="10">
        <v>13</v>
      </c>
      <c r="N40" s="10">
        <v>14</v>
      </c>
      <c r="O40" s="10">
        <v>13</v>
      </c>
      <c r="P40" s="10">
        <v>9</v>
      </c>
      <c r="Q40" s="10">
        <v>11</v>
      </c>
      <c r="R40" s="10">
        <v>12</v>
      </c>
      <c r="S40" s="10">
        <v>14</v>
      </c>
      <c r="T40" s="10">
        <v>12</v>
      </c>
      <c r="U40" s="10">
        <v>14</v>
      </c>
      <c r="V40" s="10">
        <v>12</v>
      </c>
      <c r="W40" s="10">
        <v>10</v>
      </c>
      <c r="X40" s="10">
        <v>10</v>
      </c>
      <c r="Y40" s="8">
        <f>(L40*$L$38)+(M40*$M$38)+(N40*$N$38)+(O40*$O$38)+(P40*$P$38)+(Q40*$Q$38)+(R40*$R$38)+(S40*$S$38)+(T40*$T$38)+(U40*$U$379)+(V40*$V$38)+(W40*$W$38)+(X40*$X$38)</f>
        <v>66</v>
      </c>
      <c r="Z40" s="8">
        <f>Y40-(Reference!$N$19)</f>
        <v>-1.1999999999999886</v>
      </c>
      <c r="AA40" s="8">
        <f>Reference!$O$37</f>
        <v>119.3</v>
      </c>
      <c r="AB40" s="25">
        <f>Y40/AA40</f>
        <v>0.55322715842414083</v>
      </c>
      <c r="AC40" s="25">
        <f>Y40/G40</f>
        <v>3.7606837606837605E-2</v>
      </c>
    </row>
    <row r="42" spans="1:34" ht="15" thickBot="1" x14ac:dyDescent="0.45">
      <c r="A42" s="41" t="s">
        <v>145</v>
      </c>
      <c r="B42" s="39"/>
      <c r="C42" s="39"/>
      <c r="D42" s="39"/>
      <c r="E42" s="39"/>
      <c r="F42" s="39"/>
      <c r="G42" s="39"/>
      <c r="H42" s="39"/>
      <c r="I42" s="39"/>
      <c r="J42" s="39"/>
      <c r="K42" s="39"/>
      <c r="L42" s="40">
        <v>0.8</v>
      </c>
      <c r="M42" s="40">
        <v>0.6</v>
      </c>
      <c r="N42" s="40">
        <v>0.7</v>
      </c>
      <c r="O42" s="40">
        <v>0.5</v>
      </c>
      <c r="P42" s="40">
        <v>0.5</v>
      </c>
      <c r="Q42" s="40">
        <v>0.4</v>
      </c>
      <c r="R42" s="40">
        <v>0.3</v>
      </c>
      <c r="S42" s="40">
        <v>0.3</v>
      </c>
      <c r="T42" s="40">
        <v>0.3</v>
      </c>
      <c r="U42" s="40">
        <v>0.3</v>
      </c>
      <c r="V42" s="40">
        <v>0.3</v>
      </c>
      <c r="W42" s="40">
        <v>0.3</v>
      </c>
      <c r="X42" s="40">
        <v>0.3</v>
      </c>
      <c r="Y42" s="39"/>
      <c r="Z42" s="39"/>
      <c r="AA42" s="39"/>
      <c r="AB42" s="39"/>
      <c r="AC42" s="39"/>
    </row>
    <row r="43" spans="1:34" x14ac:dyDescent="0.4">
      <c r="A43" s="8" t="s">
        <v>110</v>
      </c>
      <c r="B43" s="22" t="s">
        <v>171</v>
      </c>
      <c r="C43" s="22" t="s">
        <v>164</v>
      </c>
      <c r="D43" s="11" t="s">
        <v>86</v>
      </c>
      <c r="E43" s="10">
        <v>27</v>
      </c>
      <c r="F43" s="10">
        <v>4600</v>
      </c>
      <c r="G43" s="10">
        <v>143</v>
      </c>
      <c r="H43" s="10">
        <v>28</v>
      </c>
      <c r="I43" s="10">
        <v>2.5</v>
      </c>
      <c r="J43" s="10">
        <v>2.5</v>
      </c>
      <c r="K43" s="10">
        <v>7.48</v>
      </c>
      <c r="L43" s="10">
        <v>17</v>
      </c>
      <c r="M43" s="10">
        <v>15</v>
      </c>
      <c r="N43" s="10">
        <v>8</v>
      </c>
      <c r="O43" s="10">
        <v>7</v>
      </c>
      <c r="P43" s="10">
        <v>17</v>
      </c>
      <c r="Q43" s="10">
        <v>7</v>
      </c>
      <c r="R43" s="10">
        <v>14</v>
      </c>
      <c r="S43" s="10">
        <v>12</v>
      </c>
      <c r="T43" s="10">
        <v>3</v>
      </c>
      <c r="U43" s="10">
        <v>14</v>
      </c>
      <c r="V43" s="10">
        <v>15</v>
      </c>
      <c r="W43" s="10">
        <v>4</v>
      </c>
      <c r="X43" s="10">
        <v>10</v>
      </c>
      <c r="Y43" s="8">
        <f>(L43*$L$38)+(M43*$M$38)+(N43*$N$38)+(O43*$O$38)+(P43*$P$38)+(Q43*$Q$38)+(R43*$R$38)+(S43*$S$38)+(T43*$T$38)+(U43*$U$38)+(V43*$V$38)+(W43*$W$38)+(X43*$X$38)</f>
        <v>64.600000000000009</v>
      </c>
      <c r="Z43" s="8">
        <f>Y43-(Reference!$N$19)</f>
        <v>-2.5999999999999801</v>
      </c>
      <c r="AA43" s="8">
        <f>Reference!$O$37</f>
        <v>119.3</v>
      </c>
      <c r="AB43" s="25">
        <f>Y43/AA43</f>
        <v>0.54149203688181069</v>
      </c>
      <c r="AC43" s="25">
        <f>Y43/G43</f>
        <v>0.45174825174825178</v>
      </c>
    </row>
    <row r="45" spans="1:34" ht="24.45" x14ac:dyDescent="0.4">
      <c r="A45" s="6" t="s">
        <v>73</v>
      </c>
      <c r="B45" s="7" t="s">
        <v>74</v>
      </c>
      <c r="C45" s="7" t="s">
        <v>75</v>
      </c>
      <c r="D45" s="7" t="s">
        <v>76</v>
      </c>
      <c r="E45" s="7" t="s">
        <v>77</v>
      </c>
      <c r="F45" s="7" t="s">
        <v>78</v>
      </c>
      <c r="G45" s="7" t="s">
        <v>79</v>
      </c>
      <c r="H45" s="7" t="s">
        <v>80</v>
      </c>
      <c r="I45" s="7" t="s">
        <v>81</v>
      </c>
      <c r="J45" s="7" t="s">
        <v>82</v>
      </c>
      <c r="K45" s="7" t="s">
        <v>83</v>
      </c>
      <c r="L45" s="7" t="s">
        <v>14</v>
      </c>
      <c r="M45" s="7" t="s">
        <v>43</v>
      </c>
      <c r="N45" s="7" t="s">
        <v>41</v>
      </c>
      <c r="O45" s="7" t="s">
        <v>15</v>
      </c>
      <c r="P45" s="7" t="s">
        <v>27</v>
      </c>
      <c r="Q45" s="7" t="s">
        <v>23</v>
      </c>
      <c r="R45" s="7" t="s">
        <v>28</v>
      </c>
      <c r="S45" s="7" t="s">
        <v>29</v>
      </c>
      <c r="T45" s="7" t="s">
        <v>42</v>
      </c>
      <c r="U45" s="7" t="s">
        <v>30</v>
      </c>
      <c r="V45" s="7" t="s">
        <v>46</v>
      </c>
      <c r="W45" s="7" t="s">
        <v>53</v>
      </c>
      <c r="X45" s="7" t="s">
        <v>64</v>
      </c>
      <c r="Y45" s="7" t="s">
        <v>45</v>
      </c>
      <c r="Z45" s="7" t="s">
        <v>49</v>
      </c>
      <c r="AA45" s="7" t="s">
        <v>44</v>
      </c>
      <c r="AB45" s="7" t="s">
        <v>62</v>
      </c>
      <c r="AC45" s="7" t="s">
        <v>124</v>
      </c>
      <c r="AD45" s="16" t="s">
        <v>5</v>
      </c>
      <c r="AE45" s="16" t="s">
        <v>2</v>
      </c>
      <c r="AF45" s="16" t="s">
        <v>128</v>
      </c>
      <c r="AG45" s="16" t="s">
        <v>120</v>
      </c>
      <c r="AH45" s="7" t="s">
        <v>9</v>
      </c>
    </row>
    <row r="46" spans="1:34" x14ac:dyDescent="0.4">
      <c r="A46" s="12" t="s">
        <v>58</v>
      </c>
      <c r="B46" s="13"/>
      <c r="C46" s="13"/>
      <c r="D46" s="13"/>
      <c r="E46" s="13"/>
      <c r="F46" s="13"/>
      <c r="G46" s="13"/>
      <c r="H46" s="13"/>
      <c r="I46" s="13"/>
      <c r="J46" s="13"/>
      <c r="K46" s="13"/>
      <c r="L46" s="26">
        <v>0.8</v>
      </c>
      <c r="M46" s="26">
        <v>0.7</v>
      </c>
      <c r="N46" s="26">
        <v>0.6</v>
      </c>
      <c r="O46" s="26">
        <v>0.6</v>
      </c>
      <c r="P46" s="26">
        <v>0.5</v>
      </c>
      <c r="Q46" s="26">
        <v>0.5</v>
      </c>
      <c r="R46" s="26">
        <v>0.5</v>
      </c>
      <c r="S46" s="26">
        <v>0.4</v>
      </c>
      <c r="T46" s="26">
        <v>0.4</v>
      </c>
      <c r="U46" s="26">
        <v>0.4</v>
      </c>
      <c r="V46" s="26">
        <v>0.4</v>
      </c>
      <c r="W46" s="26">
        <v>0.4</v>
      </c>
      <c r="X46" s="26">
        <v>0.4</v>
      </c>
      <c r="Y46" s="26">
        <v>0.3</v>
      </c>
      <c r="Z46" s="26">
        <v>0.3</v>
      </c>
      <c r="AA46" s="26">
        <v>0.3</v>
      </c>
      <c r="AB46" s="27">
        <v>0.3</v>
      </c>
      <c r="AC46" s="13"/>
      <c r="AD46" s="13"/>
      <c r="AE46" s="13"/>
      <c r="AF46" s="13"/>
      <c r="AG46" s="13"/>
      <c r="AH46" s="13"/>
    </row>
    <row r="47" spans="1:34" x14ac:dyDescent="0.4">
      <c r="A47" s="9" t="s">
        <v>172</v>
      </c>
      <c r="B47" s="11" t="s">
        <v>59</v>
      </c>
      <c r="C47" s="11" t="s">
        <v>58</v>
      </c>
      <c r="D47" s="11" t="s">
        <v>86</v>
      </c>
      <c r="E47" s="10">
        <v>25</v>
      </c>
      <c r="F47" s="10">
        <v>8800</v>
      </c>
      <c r="G47" s="10">
        <v>1408</v>
      </c>
      <c r="H47" s="10">
        <v>29</v>
      </c>
      <c r="I47" s="10">
        <v>2.5</v>
      </c>
      <c r="J47" s="10">
        <v>3</v>
      </c>
      <c r="K47" s="10">
        <v>6.66</v>
      </c>
      <c r="L47" s="10">
        <v>12</v>
      </c>
      <c r="M47" s="10">
        <v>11</v>
      </c>
      <c r="N47" s="10">
        <v>14</v>
      </c>
      <c r="O47" s="10">
        <v>15</v>
      </c>
      <c r="P47" s="10">
        <v>17</v>
      </c>
      <c r="Q47" s="10">
        <v>13</v>
      </c>
      <c r="R47" s="10">
        <v>15</v>
      </c>
      <c r="S47" s="10">
        <v>13</v>
      </c>
      <c r="T47" s="10">
        <v>16</v>
      </c>
      <c r="U47" s="10">
        <v>12</v>
      </c>
      <c r="V47" s="10">
        <v>9</v>
      </c>
      <c r="W47" s="10">
        <v>10</v>
      </c>
      <c r="X47" s="10">
        <v>11</v>
      </c>
      <c r="Y47" s="10">
        <v>13</v>
      </c>
      <c r="Z47" s="10">
        <v>12</v>
      </c>
      <c r="AA47" s="10">
        <v>14</v>
      </c>
      <c r="AB47" s="9">
        <v>11</v>
      </c>
      <c r="AC47" s="14">
        <f>SUM(L47:AB47)</f>
        <v>218</v>
      </c>
      <c r="AD47" s="8">
        <f>(L47*$L$46)+(M47*$M$46)+(N47*$N$46)+(O47*$O$46)+(P47*$P$46)+(Q47*$Q$46)+(R47*$R$46)+(S47*$S$46)+(T47*$T$46)+(U47*$U$46)+(V47*$V$46)+(W47*$W$46)+(X47*$X$46)+(Y47*$Y$46)+(Z47*$Z$46)+(AA47*$AA$46)+(AB47*$AB$46)</f>
        <v>100.60000000000001</v>
      </c>
      <c r="AE47" s="8">
        <f>AD47-(Reference!$S$60)</f>
        <v>7.0000000000000426</v>
      </c>
      <c r="AF47" s="8">
        <f>Reference!$S$65</f>
        <v>120.7</v>
      </c>
      <c r="AG47" s="25">
        <f>AD47/AF47</f>
        <v>0.83347141673570846</v>
      </c>
      <c r="AH47" s="25">
        <f>AD47/G47</f>
        <v>7.1448863636363644E-2</v>
      </c>
    </row>
    <row r="48" spans="1:34" x14ac:dyDescent="0.4">
      <c r="A48" s="17" t="s">
        <v>99</v>
      </c>
      <c r="B48" s="22" t="s">
        <v>58</v>
      </c>
      <c r="C48" s="11" t="s">
        <v>59</v>
      </c>
      <c r="D48" s="11" t="s">
        <v>86</v>
      </c>
      <c r="E48" s="10">
        <v>24</v>
      </c>
      <c r="F48" s="10">
        <v>6400</v>
      </c>
      <c r="G48" s="10">
        <v>1110</v>
      </c>
      <c r="H48" s="10">
        <v>29</v>
      </c>
      <c r="I48" s="10">
        <v>2.5</v>
      </c>
      <c r="J48" s="10">
        <v>2.5</v>
      </c>
      <c r="K48" s="10">
        <v>6.86</v>
      </c>
      <c r="L48" s="10">
        <v>16</v>
      </c>
      <c r="M48" s="10">
        <v>13</v>
      </c>
      <c r="N48" s="10">
        <v>12</v>
      </c>
      <c r="O48" s="10">
        <v>13</v>
      </c>
      <c r="P48" s="10">
        <v>8</v>
      </c>
      <c r="Q48" s="10">
        <v>11</v>
      </c>
      <c r="R48" s="10">
        <v>15</v>
      </c>
      <c r="S48" s="10">
        <v>13</v>
      </c>
      <c r="T48" s="10">
        <v>16</v>
      </c>
      <c r="U48" s="10">
        <v>14</v>
      </c>
      <c r="V48" s="10">
        <v>14</v>
      </c>
      <c r="W48" s="10">
        <v>15</v>
      </c>
      <c r="X48" s="10">
        <v>13</v>
      </c>
      <c r="Y48" s="10">
        <v>12</v>
      </c>
      <c r="Z48" s="10">
        <v>14</v>
      </c>
      <c r="AA48" s="10">
        <v>10</v>
      </c>
      <c r="AB48" s="9">
        <v>8</v>
      </c>
      <c r="AC48" s="14">
        <f>SUM(L48:AB48)</f>
        <v>217</v>
      </c>
      <c r="AD48" s="8">
        <f>(L48*$L$46)+(M48*$M$46)+(N48*$N$46)+(O48*$O$46)+(P48*$P$46)+(Q48*$Q$46)+(R48*$R$46)+(S48*$S$46)+(T48*$T$46)+(U48*$U$46)+(V48*$V$46)+(W48*$W$46)+(X48*$X$46)+(Y48*$Y$46)+(Z48*$Z$46)+(AA48*$AA$46)+(AB48*$AB$46)</f>
        <v>101.1</v>
      </c>
      <c r="AE48" s="8">
        <f>AD48-(Reference!$S$60)</f>
        <v>7.5000000000000284</v>
      </c>
      <c r="AF48" s="8">
        <f>Reference!$S$65</f>
        <v>120.7</v>
      </c>
      <c r="AG48" s="25">
        <f>AD48/AF48</f>
        <v>0.83761391880695935</v>
      </c>
      <c r="AH48" s="25">
        <f>AD48/G48</f>
        <v>9.1081081081081081E-2</v>
      </c>
    </row>
    <row r="49" spans="1:34" x14ac:dyDescent="0.4">
      <c r="A49" s="9" t="s">
        <v>104</v>
      </c>
      <c r="B49" s="11" t="s">
        <v>59</v>
      </c>
      <c r="C49" s="11" t="s">
        <v>58</v>
      </c>
      <c r="D49" s="11" t="s">
        <v>86</v>
      </c>
      <c r="E49" s="10">
        <v>28</v>
      </c>
      <c r="F49" s="10">
        <v>39000</v>
      </c>
      <c r="G49" s="10">
        <v>3589</v>
      </c>
      <c r="H49" s="10">
        <v>31</v>
      </c>
      <c r="I49" s="10">
        <v>3.5</v>
      </c>
      <c r="J49" s="10">
        <v>3.5</v>
      </c>
      <c r="K49" s="10">
        <v>7.03</v>
      </c>
      <c r="L49" s="10">
        <v>12</v>
      </c>
      <c r="M49" s="10">
        <v>16</v>
      </c>
      <c r="N49" s="10">
        <v>14</v>
      </c>
      <c r="O49" s="10">
        <v>15</v>
      </c>
      <c r="P49" s="10">
        <v>12</v>
      </c>
      <c r="Q49" s="10">
        <v>15</v>
      </c>
      <c r="R49" s="10">
        <v>15</v>
      </c>
      <c r="S49" s="10">
        <v>13</v>
      </c>
      <c r="T49" s="10">
        <v>16</v>
      </c>
      <c r="U49" s="10">
        <v>14</v>
      </c>
      <c r="V49" s="10">
        <v>13</v>
      </c>
      <c r="W49" s="10">
        <v>12</v>
      </c>
      <c r="X49" s="10">
        <v>17</v>
      </c>
      <c r="Y49" s="10">
        <v>13</v>
      </c>
      <c r="Z49" s="10">
        <v>11</v>
      </c>
      <c r="AA49" s="10">
        <v>14</v>
      </c>
      <c r="AB49" s="9">
        <v>8</v>
      </c>
      <c r="AC49" s="14">
        <f>SUM(L49:AB49)</f>
        <v>230</v>
      </c>
      <c r="AD49" s="8">
        <f>(L49*$L$46)+(M49*$M$46)+(N49*$N$46)+(O49*$O$46)+(P49*$P$46)+(Q49*$Q$46)+(R49*$R$46)+(S49*$S$46)+(T49*$T$46)+(U49*$U$46)+(V49*$V$46)+(W49*$W$46)+(X49*$X$46)+(Y49*$Y$46)+(Z49*$Z$46)+(AA49*$AA$46)+(AB49*$AB$46)</f>
        <v>107.00000000000001</v>
      </c>
      <c r="AE49" s="8">
        <f>AD49-(Reference!$S$60)</f>
        <v>13.400000000000048</v>
      </c>
      <c r="AF49" s="8">
        <f>Reference!$S$65</f>
        <v>120.7</v>
      </c>
      <c r="AG49" s="25">
        <f>AD49/AF49</f>
        <v>0.88649544324772167</v>
      </c>
      <c r="AH49" s="25">
        <f>AD49/G49</f>
        <v>2.9813318473112291E-2</v>
      </c>
    </row>
    <row r="50" spans="1:34" x14ac:dyDescent="0.4">
      <c r="A50" s="17" t="s">
        <v>103</v>
      </c>
      <c r="B50" s="22" t="s">
        <v>58</v>
      </c>
      <c r="C50" s="22" t="s">
        <v>59</v>
      </c>
      <c r="D50" s="11" t="s">
        <v>88</v>
      </c>
      <c r="E50" s="10">
        <v>23</v>
      </c>
      <c r="F50" s="10">
        <v>45000</v>
      </c>
      <c r="G50" s="10">
        <v>2393</v>
      </c>
      <c r="H50" s="10">
        <v>31</v>
      </c>
      <c r="I50" s="10">
        <v>4</v>
      </c>
      <c r="J50" s="10">
        <v>4</v>
      </c>
      <c r="K50" s="10">
        <v>7.01</v>
      </c>
      <c r="L50" s="10">
        <v>13</v>
      </c>
      <c r="M50" s="10">
        <v>14</v>
      </c>
      <c r="N50" s="10">
        <v>16</v>
      </c>
      <c r="O50" s="10">
        <v>16</v>
      </c>
      <c r="P50" s="10">
        <v>14</v>
      </c>
      <c r="Q50" s="10">
        <v>13</v>
      </c>
      <c r="R50" s="10">
        <v>17</v>
      </c>
      <c r="S50" s="10">
        <v>16</v>
      </c>
      <c r="T50" s="10">
        <v>15</v>
      </c>
      <c r="U50" s="10">
        <v>16</v>
      </c>
      <c r="V50" s="10">
        <v>14</v>
      </c>
      <c r="W50" s="10">
        <v>16</v>
      </c>
      <c r="X50" s="10">
        <v>17</v>
      </c>
      <c r="Y50" s="10">
        <v>12</v>
      </c>
      <c r="Z50" s="10">
        <v>14</v>
      </c>
      <c r="AA50" s="10">
        <v>12</v>
      </c>
      <c r="AB50" s="9">
        <v>13</v>
      </c>
      <c r="AC50" s="14">
        <f>SUM(L50:AB50)</f>
        <v>248</v>
      </c>
      <c r="AD50" s="8">
        <f>(L50*$L$46)+(M50*$M$46)+(N50*$N$46)+(O50*$O$46)+(P50*$P$46)+(Q50*$Q$46)+(R50*$R$46)+(S50*$S$46)+(T50*$T$46)+(U50*$U$46)+(V50*$V$46)+(W50*$W$46)+(X50*$X$46)+(Y50*$Y$46)+(Z50*$Z$46)+(AA50*$AA$46)+(AB50*$AB$46)</f>
        <v>114.3</v>
      </c>
      <c r="AE50" s="8">
        <f>AD50-(Reference!$S$60)</f>
        <v>20.700000000000031</v>
      </c>
      <c r="AF50" s="8">
        <f>Reference!$S$65</f>
        <v>120.7</v>
      </c>
      <c r="AG50" s="25">
        <f>AD50/AF50</f>
        <v>0.94697597348798668</v>
      </c>
      <c r="AH50" s="25">
        <f>AD50/G50</f>
        <v>4.7764312578353528E-2</v>
      </c>
    </row>
    <row r="52" spans="1:34" ht="15" thickBot="1" x14ac:dyDescent="0.45">
      <c r="A52" s="28" t="s">
        <v>146</v>
      </c>
      <c r="B52" s="29"/>
      <c r="C52" s="29"/>
      <c r="D52" s="29"/>
      <c r="E52" s="30"/>
      <c r="F52" s="30"/>
      <c r="G52" s="30"/>
      <c r="H52" s="30"/>
      <c r="I52" s="30"/>
      <c r="J52" s="30"/>
      <c r="K52" s="30"/>
      <c r="L52" s="32">
        <v>1</v>
      </c>
      <c r="M52" s="32">
        <v>0.8</v>
      </c>
      <c r="N52" s="32">
        <v>0.8</v>
      </c>
      <c r="O52" s="32">
        <v>0.8</v>
      </c>
      <c r="P52" s="32">
        <v>0.6</v>
      </c>
      <c r="Q52" s="32">
        <v>0.6</v>
      </c>
      <c r="R52" s="32">
        <v>0.6</v>
      </c>
      <c r="S52" s="32">
        <v>0.6</v>
      </c>
      <c r="T52" s="32">
        <v>0.6</v>
      </c>
      <c r="U52" s="32">
        <v>0.5</v>
      </c>
      <c r="V52" s="32">
        <v>0.5</v>
      </c>
      <c r="W52" s="32">
        <v>0.5</v>
      </c>
      <c r="X52" s="32">
        <v>0.4</v>
      </c>
      <c r="Y52" s="32">
        <v>0.4</v>
      </c>
      <c r="Z52" s="32">
        <v>0.3</v>
      </c>
      <c r="AA52" s="32">
        <v>0.3</v>
      </c>
      <c r="AB52" s="32">
        <v>0.3</v>
      </c>
      <c r="AC52" s="31"/>
      <c r="AD52" s="31"/>
      <c r="AE52" s="31"/>
      <c r="AF52" s="31"/>
      <c r="AG52" s="31"/>
      <c r="AH52" s="31"/>
    </row>
    <row r="53" spans="1:34" x14ac:dyDescent="0.4">
      <c r="A53" s="9" t="s">
        <v>102</v>
      </c>
      <c r="B53" s="11" t="s">
        <v>59</v>
      </c>
      <c r="C53" s="11" t="s">
        <v>58</v>
      </c>
      <c r="D53" s="11" t="s">
        <v>88</v>
      </c>
      <c r="E53" s="10">
        <v>27</v>
      </c>
      <c r="F53" s="10">
        <v>750</v>
      </c>
      <c r="G53" s="10">
        <v>85</v>
      </c>
      <c r="H53" s="10">
        <v>27</v>
      </c>
      <c r="I53" s="10">
        <v>1.5</v>
      </c>
      <c r="J53" s="10">
        <v>1.5</v>
      </c>
      <c r="K53" s="10">
        <v>6.74</v>
      </c>
      <c r="L53" s="10">
        <v>15</v>
      </c>
      <c r="M53" s="10">
        <v>6</v>
      </c>
      <c r="N53" s="10">
        <v>14</v>
      </c>
      <c r="O53" s="10">
        <v>14</v>
      </c>
      <c r="P53" s="10">
        <v>7</v>
      </c>
      <c r="Q53" s="10">
        <v>7</v>
      </c>
      <c r="R53" s="10">
        <v>7</v>
      </c>
      <c r="S53" s="10">
        <v>14</v>
      </c>
      <c r="T53" s="10">
        <v>8</v>
      </c>
      <c r="U53" s="10">
        <v>14</v>
      </c>
      <c r="V53" s="10">
        <v>13</v>
      </c>
      <c r="W53" s="10">
        <v>13</v>
      </c>
      <c r="X53" s="10">
        <v>12</v>
      </c>
      <c r="Y53" s="10">
        <v>12</v>
      </c>
      <c r="Z53" s="10">
        <v>14</v>
      </c>
      <c r="AA53" s="10">
        <v>12</v>
      </c>
      <c r="AB53" s="9">
        <v>9</v>
      </c>
      <c r="AC53" s="14">
        <f>SUM(L53:AB53)</f>
        <v>191</v>
      </c>
      <c r="AD53" s="8">
        <f>(L53*$L$46)+(M53*$M$46)+(N53*$N$46)+(O53*$O$46)+(P53*$P$46)+(Q53*$Q$46)+(R53*$R$46)+(S53*$S$46)+(T53*$T$46)+(U53*$U$46)+(V53*$V$46)+(W53*$W$46)+(X53*$X$46)+(Y53*$Y$46)+(Z53*$Z$46)+(AA53*$AA$46)+(AB53*$AB$46)</f>
        <v>87.2</v>
      </c>
      <c r="AE53" s="8">
        <f>AD53-(Reference!$S$60)</f>
        <v>-6.3999999999999631</v>
      </c>
      <c r="AF53" s="8">
        <f>Reference!$S$65</f>
        <v>120.7</v>
      </c>
      <c r="AG53" s="25">
        <f>AD53/AF53</f>
        <v>0.72245236122618062</v>
      </c>
      <c r="AH53" s="25">
        <f>AD53/G53</f>
        <v>1.0258823529411765</v>
      </c>
    </row>
    <row r="54" spans="1:34" x14ac:dyDescent="0.4">
      <c r="A54" s="17" t="s">
        <v>100</v>
      </c>
      <c r="B54" s="22" t="s">
        <v>58</v>
      </c>
      <c r="C54" s="22" t="s">
        <v>61</v>
      </c>
      <c r="D54" s="11" t="s">
        <v>88</v>
      </c>
      <c r="E54" s="10">
        <v>19</v>
      </c>
      <c r="F54" s="10">
        <v>6200</v>
      </c>
      <c r="G54" s="10">
        <v>490</v>
      </c>
      <c r="H54" s="10">
        <v>29</v>
      </c>
      <c r="I54" s="10">
        <v>2.5</v>
      </c>
      <c r="J54" s="10">
        <v>3.5</v>
      </c>
      <c r="K54" s="10">
        <v>6.5</v>
      </c>
      <c r="L54" s="10">
        <v>17</v>
      </c>
      <c r="M54" s="10">
        <v>11</v>
      </c>
      <c r="N54" s="10">
        <v>13</v>
      </c>
      <c r="O54" s="10">
        <v>15</v>
      </c>
      <c r="P54" s="10">
        <v>11</v>
      </c>
      <c r="Q54" s="10">
        <v>13</v>
      </c>
      <c r="R54" s="10">
        <v>13</v>
      </c>
      <c r="S54" s="10">
        <v>11</v>
      </c>
      <c r="T54" s="10">
        <v>11</v>
      </c>
      <c r="U54" s="10">
        <v>13</v>
      </c>
      <c r="V54" s="10">
        <v>14</v>
      </c>
      <c r="W54" s="10">
        <v>13</v>
      </c>
      <c r="X54" s="10">
        <v>10</v>
      </c>
      <c r="Y54" s="10">
        <v>10</v>
      </c>
      <c r="Z54" s="10">
        <v>16</v>
      </c>
      <c r="AA54" s="10">
        <v>12</v>
      </c>
      <c r="AB54" s="9">
        <v>12</v>
      </c>
      <c r="AC54" s="14">
        <f>SUM(L54:AB54)</f>
        <v>215</v>
      </c>
      <c r="AD54" s="8">
        <f>(L54*$L$46)+(M54*$M$46)+(N54*$N$46)+(O54*$O$46)+(P54*$P$46)+(Q54*$Q$46)+(R54*$R$46)+(S54*$S$46)+(T54*$T$46)+(U54*$U$46)+(V54*$V$46)+(W54*$W$46)+(X54*$X$46)+(Y54*$Y$46)+(Z54*$Z$46)+(AA54*$AA$46)+(AB54*$AB$46)</f>
        <v>100.39999999999999</v>
      </c>
      <c r="AE54" s="8">
        <f>AD54-(Reference!$S$60)</f>
        <v>6.8000000000000256</v>
      </c>
      <c r="AF54" s="8">
        <f>Reference!$S$65</f>
        <v>120.7</v>
      </c>
      <c r="AG54" s="25">
        <f>AD54/AF54</f>
        <v>0.83181441590720784</v>
      </c>
      <c r="AH54" s="25">
        <f>AD54/G54</f>
        <v>0.20489795918367346</v>
      </c>
    </row>
    <row r="55" spans="1:34" x14ac:dyDescent="0.4">
      <c r="A55" s="8" t="s">
        <v>95</v>
      </c>
      <c r="B55" s="11" t="s">
        <v>51</v>
      </c>
      <c r="C55" s="11" t="s">
        <v>58</v>
      </c>
      <c r="D55" s="11" t="s">
        <v>88</v>
      </c>
      <c r="E55" s="10">
        <v>24</v>
      </c>
      <c r="F55" s="10">
        <v>8600</v>
      </c>
      <c r="G55" s="10">
        <v>2276</v>
      </c>
      <c r="H55" s="10">
        <v>30</v>
      </c>
      <c r="I55" s="10">
        <v>3.5</v>
      </c>
      <c r="J55" s="10">
        <v>3.5</v>
      </c>
      <c r="K55" s="10">
        <v>7.04</v>
      </c>
      <c r="L55" s="10">
        <v>12</v>
      </c>
      <c r="M55" s="10">
        <v>15</v>
      </c>
      <c r="N55" s="10">
        <v>17</v>
      </c>
      <c r="O55" s="10">
        <v>17</v>
      </c>
      <c r="P55" s="10">
        <v>14</v>
      </c>
      <c r="Q55" s="10">
        <v>15</v>
      </c>
      <c r="R55" s="10">
        <v>14</v>
      </c>
      <c r="S55" s="10">
        <v>17</v>
      </c>
      <c r="T55" s="10">
        <v>16</v>
      </c>
      <c r="U55" s="10">
        <v>9</v>
      </c>
      <c r="V55" s="10">
        <v>9</v>
      </c>
      <c r="W55" s="10">
        <v>9</v>
      </c>
      <c r="X55" s="10">
        <v>15</v>
      </c>
      <c r="Y55" s="10">
        <v>13</v>
      </c>
      <c r="Z55" s="10">
        <v>10</v>
      </c>
      <c r="AA55" s="10">
        <v>17</v>
      </c>
      <c r="AB55" s="9">
        <v>8</v>
      </c>
      <c r="AC55" s="14">
        <f>SUM(L55:AB55)</f>
        <v>227</v>
      </c>
      <c r="AD55" s="8">
        <f>(L55*$L$46)+(M55*$M$46)+(N55*$N$46)+(O55*$O$46)+(P55*$P$46)+(Q55*$Q$46)+(R55*$R$46)+(S55*$S$46)+(T55*$T$46)+(U55*$U$46)+(V55*$V$46)+(W55*$W$46)+(X55*$X$46)+(Y55*$Y$46)+(Z55*$Z$46)+(AA55*$AA$46)+(AB55*$AB$46)</f>
        <v>106.39999999999999</v>
      </c>
      <c r="AE55" s="8">
        <f>AD55-(Reference!$S$60)</f>
        <v>12.800000000000026</v>
      </c>
      <c r="AF55" s="8">
        <f>Reference!$S$65</f>
        <v>120.7</v>
      </c>
      <c r="AG55" s="25">
        <f>AD55/AF55</f>
        <v>0.88152444076222025</v>
      </c>
      <c r="AH55" s="25">
        <f>AD55/G55</f>
        <v>4.6748681898066781E-2</v>
      </c>
    </row>
    <row r="56" spans="1:34" x14ac:dyDescent="0.4">
      <c r="A56" s="8" t="s">
        <v>70</v>
      </c>
      <c r="B56" s="11" t="s">
        <v>90</v>
      </c>
      <c r="C56" s="11" t="s">
        <v>58</v>
      </c>
      <c r="D56" s="11" t="s">
        <v>88</v>
      </c>
      <c r="E56" s="10">
        <v>22</v>
      </c>
      <c r="F56" s="10">
        <v>7000</v>
      </c>
      <c r="G56" s="10">
        <v>1755</v>
      </c>
      <c r="H56" s="10">
        <v>28</v>
      </c>
      <c r="I56" s="10">
        <v>3</v>
      </c>
      <c r="J56" s="10">
        <v>3</v>
      </c>
      <c r="K56" s="10">
        <v>6.84</v>
      </c>
      <c r="L56" s="10">
        <v>13</v>
      </c>
      <c r="M56" s="10">
        <v>12</v>
      </c>
      <c r="N56" s="10">
        <v>15</v>
      </c>
      <c r="O56" s="10">
        <v>9</v>
      </c>
      <c r="P56" s="10">
        <v>11</v>
      </c>
      <c r="Q56" s="10">
        <v>10</v>
      </c>
      <c r="R56" s="10">
        <v>12</v>
      </c>
      <c r="S56" s="10">
        <v>13</v>
      </c>
      <c r="T56" s="10">
        <v>14</v>
      </c>
      <c r="U56" s="10">
        <v>14</v>
      </c>
      <c r="V56" s="10">
        <v>12</v>
      </c>
      <c r="W56" s="10">
        <v>13</v>
      </c>
      <c r="X56" s="10">
        <v>14</v>
      </c>
      <c r="Y56" s="10">
        <v>9</v>
      </c>
      <c r="Z56" s="10">
        <v>14</v>
      </c>
      <c r="AA56" s="10">
        <v>7</v>
      </c>
      <c r="AB56" s="9">
        <v>12</v>
      </c>
      <c r="AC56" s="14">
        <f>SUM(L56:AB56)</f>
        <v>204</v>
      </c>
      <c r="AD56" s="8">
        <f>(L56*$L$46)+(M56*$M$46)+(N56*$N$46)+(O56*$O$46)+(P56*$P$46)+(Q56*$Q$46)+(R56*$R$46)+(S56*$S$46)+(T56*$T$46)+(U56*$U$46)+(V56*$V$46)+(W56*$W$46)+(X56*$X$46)+(Y56*$Y$46)+(Z56*$Z$46)+(AA56*$AA$46)+(AB56*$AB$46)</f>
        <v>94.299999999999983</v>
      </c>
      <c r="AE56" s="8">
        <f>AD56-(Reference!$S$60)</f>
        <v>0.70000000000001705</v>
      </c>
      <c r="AF56" s="8">
        <f>Reference!$S$65</f>
        <v>120.7</v>
      </c>
      <c r="AG56" s="25">
        <f>AD56/AF56</f>
        <v>0.78127589063794511</v>
      </c>
      <c r="AH56" s="25">
        <f>AD56/G56</f>
        <v>5.373219373219372E-2</v>
      </c>
    </row>
    <row r="57" spans="1:34" x14ac:dyDescent="0.4">
      <c r="A57" s="19" t="s">
        <v>101</v>
      </c>
      <c r="B57" s="20" t="s">
        <v>59</v>
      </c>
      <c r="C57" s="11" t="s">
        <v>58</v>
      </c>
      <c r="D57" s="11" t="s">
        <v>88</v>
      </c>
      <c r="E57" s="10">
        <v>21</v>
      </c>
      <c r="F57" s="10">
        <v>2700</v>
      </c>
      <c r="G57" s="10">
        <v>235</v>
      </c>
      <c r="H57" s="10">
        <v>28</v>
      </c>
      <c r="I57" s="10">
        <v>2</v>
      </c>
      <c r="J57" s="10">
        <v>3</v>
      </c>
      <c r="K57" s="10">
        <v>7.12</v>
      </c>
      <c r="L57" s="10">
        <v>11</v>
      </c>
      <c r="M57" s="10">
        <v>11</v>
      </c>
      <c r="N57" s="10">
        <v>13</v>
      </c>
      <c r="O57" s="10">
        <v>13</v>
      </c>
      <c r="P57" s="10">
        <v>11</v>
      </c>
      <c r="Q57" s="10">
        <v>13</v>
      </c>
      <c r="R57" s="10">
        <v>11</v>
      </c>
      <c r="S57" s="10">
        <v>13</v>
      </c>
      <c r="T57" s="10">
        <v>14</v>
      </c>
      <c r="U57" s="10">
        <v>13</v>
      </c>
      <c r="V57" s="10">
        <v>11</v>
      </c>
      <c r="W57" s="10">
        <v>14</v>
      </c>
      <c r="X57" s="10">
        <v>15</v>
      </c>
      <c r="Y57" s="10">
        <v>10</v>
      </c>
      <c r="Z57" s="10">
        <v>13</v>
      </c>
      <c r="AA57" s="10">
        <v>16</v>
      </c>
      <c r="AB57" s="9">
        <v>11</v>
      </c>
      <c r="AC57" s="14">
        <f>SUM(L57:AB57)</f>
        <v>213</v>
      </c>
      <c r="AD57" s="8">
        <f>(L57*$L$46)+(M57*$M$46)+(N57*$N$46)+(O57*$O$46)+(P57*$P$46)+(Q57*$Q$46)+(R57*$R$46)+(S57*$S$46)+(T57*$T$46)+(U57*$U$46)+(V57*$V$46)+(W57*$W$46)+(X57*$X$46)+(Y57*$Y$46)+(Z57*$Z$46)+(AA57*$AA$46)+(AB57*$AB$46)</f>
        <v>96.600000000000009</v>
      </c>
      <c r="AE57" s="8">
        <f>AD57-(Reference!$S$60)</f>
        <v>3.0000000000000426</v>
      </c>
      <c r="AF57" s="8">
        <f>Reference!$S$65</f>
        <v>120.7</v>
      </c>
      <c r="AG57" s="25">
        <f>AD57/AF57</f>
        <v>0.80033140016570015</v>
      </c>
      <c r="AH57" s="25">
        <f>AD57/G57</f>
        <v>0.4110638297872341</v>
      </c>
    </row>
    <row r="59" spans="1:34" ht="24.45" x14ac:dyDescent="0.4">
      <c r="A59" s="6" t="s">
        <v>73</v>
      </c>
      <c r="B59" s="7" t="s">
        <v>74</v>
      </c>
      <c r="C59" s="7" t="s">
        <v>75</v>
      </c>
      <c r="D59" s="7" t="s">
        <v>76</v>
      </c>
      <c r="E59" s="7" t="s">
        <v>77</v>
      </c>
      <c r="F59" s="7" t="s">
        <v>78</v>
      </c>
      <c r="G59" s="7" t="s">
        <v>79</v>
      </c>
      <c r="H59" s="7" t="s">
        <v>80</v>
      </c>
      <c r="I59" s="7" t="s">
        <v>81</v>
      </c>
      <c r="J59" s="7" t="s">
        <v>82</v>
      </c>
      <c r="K59" s="7" t="s">
        <v>83</v>
      </c>
      <c r="L59" s="7" t="s">
        <v>14</v>
      </c>
      <c r="M59" s="7" t="s">
        <v>53</v>
      </c>
      <c r="N59" s="7" t="s">
        <v>119</v>
      </c>
      <c r="O59" s="7" t="s">
        <v>41</v>
      </c>
      <c r="P59" s="7" t="s">
        <v>15</v>
      </c>
      <c r="Q59" s="7" t="s">
        <v>42</v>
      </c>
      <c r="R59" s="7" t="s">
        <v>29</v>
      </c>
      <c r="S59" s="7" t="s">
        <v>27</v>
      </c>
      <c r="T59" s="7" t="s">
        <v>49</v>
      </c>
      <c r="U59" s="7" t="s">
        <v>62</v>
      </c>
      <c r="V59" s="7" t="s">
        <v>45</v>
      </c>
      <c r="W59" s="7" t="s">
        <v>43</v>
      </c>
      <c r="X59" s="7" t="s">
        <v>28</v>
      </c>
      <c r="Y59" s="7" t="s">
        <v>55</v>
      </c>
      <c r="Z59" s="7" t="s">
        <v>56</v>
      </c>
      <c r="AA59" s="7" t="s">
        <v>23</v>
      </c>
      <c r="AB59" s="7" t="s">
        <v>64</v>
      </c>
      <c r="AC59" s="7" t="s">
        <v>124</v>
      </c>
      <c r="AD59" s="16" t="s">
        <v>5</v>
      </c>
      <c r="AE59" s="16" t="s">
        <v>2</v>
      </c>
      <c r="AF59" s="16" t="s">
        <v>128</v>
      </c>
      <c r="AG59" s="16" t="s">
        <v>120</v>
      </c>
      <c r="AH59" s="7" t="s">
        <v>9</v>
      </c>
    </row>
    <row r="60" spans="1:34" x14ac:dyDescent="0.4">
      <c r="A60" s="12" t="s">
        <v>59</v>
      </c>
      <c r="B60" s="13"/>
      <c r="C60" s="13"/>
      <c r="D60" s="13"/>
      <c r="E60" s="13"/>
      <c r="F60" s="13"/>
      <c r="G60" s="13"/>
      <c r="H60" s="13"/>
      <c r="I60" s="13"/>
      <c r="J60" s="13"/>
      <c r="K60" s="13"/>
      <c r="L60" s="26">
        <v>0.7</v>
      </c>
      <c r="M60" s="26">
        <v>0.6</v>
      </c>
      <c r="N60" s="26">
        <v>0.6</v>
      </c>
      <c r="O60" s="26">
        <v>0.6</v>
      </c>
      <c r="P60" s="26">
        <v>0.6</v>
      </c>
      <c r="Q60" s="26">
        <v>0.6</v>
      </c>
      <c r="R60" s="26">
        <v>0.5</v>
      </c>
      <c r="S60" s="26">
        <v>0.4</v>
      </c>
      <c r="T60" s="26">
        <v>0.4</v>
      </c>
      <c r="U60" s="26">
        <v>0.3</v>
      </c>
      <c r="V60" s="26">
        <v>0.3</v>
      </c>
      <c r="W60" s="26">
        <v>0.3</v>
      </c>
      <c r="X60" s="26">
        <v>0.3</v>
      </c>
      <c r="Y60" s="26">
        <v>0.3</v>
      </c>
      <c r="Z60" s="26">
        <v>0.3</v>
      </c>
      <c r="AA60" s="26">
        <v>0.3</v>
      </c>
      <c r="AB60" s="27">
        <v>0.3</v>
      </c>
      <c r="AC60" s="13"/>
      <c r="AD60" s="13"/>
      <c r="AE60" s="13"/>
      <c r="AF60" s="13"/>
      <c r="AG60" s="13"/>
      <c r="AH60" s="13"/>
    </row>
    <row r="61" spans="1:34" x14ac:dyDescent="0.4">
      <c r="A61" s="9" t="s">
        <v>102</v>
      </c>
      <c r="B61" s="11" t="s">
        <v>59</v>
      </c>
      <c r="C61" s="11" t="s">
        <v>58</v>
      </c>
      <c r="D61" s="11" t="s">
        <v>88</v>
      </c>
      <c r="E61" s="10">
        <v>27</v>
      </c>
      <c r="F61" s="10">
        <v>750</v>
      </c>
      <c r="G61" s="10">
        <v>85</v>
      </c>
      <c r="H61" s="10">
        <v>27</v>
      </c>
      <c r="I61" s="10">
        <v>1.5</v>
      </c>
      <c r="J61" s="10">
        <v>1.5</v>
      </c>
      <c r="K61" s="10">
        <v>6.74</v>
      </c>
      <c r="L61" s="10">
        <v>15</v>
      </c>
      <c r="M61" s="10">
        <v>13</v>
      </c>
      <c r="N61" s="10">
        <v>14</v>
      </c>
      <c r="O61" s="10">
        <v>14</v>
      </c>
      <c r="P61" s="10">
        <v>14</v>
      </c>
      <c r="Q61" s="10">
        <v>8</v>
      </c>
      <c r="R61" s="10">
        <v>14</v>
      </c>
      <c r="S61" s="10">
        <v>7</v>
      </c>
      <c r="T61" s="10">
        <v>14</v>
      </c>
      <c r="U61" s="10">
        <v>9</v>
      </c>
      <c r="V61" s="10">
        <v>12</v>
      </c>
      <c r="W61" s="10">
        <v>6</v>
      </c>
      <c r="X61" s="10">
        <v>7</v>
      </c>
      <c r="Y61" s="10">
        <v>9</v>
      </c>
      <c r="Z61" s="10">
        <v>7</v>
      </c>
      <c r="AA61" s="10">
        <v>7</v>
      </c>
      <c r="AB61" s="9">
        <v>12</v>
      </c>
      <c r="AC61" s="14">
        <f>SUM(L61:AB61)</f>
        <v>182</v>
      </c>
      <c r="AD61" s="8">
        <f>(L61*$L$60)+(M61*$M$60)+(N61*$N$60)+(O61*$O$60)+(P61*$P$60)+(Q61*$Q$60)+(R61*$R$60)+(S61*$S$60)+(T61*$T$60)+(U61*$U$60)+(V61*$V$60)+(W61*$W$60)+(X61*$X$60)+(Y61*$Y$60)+(Z61*$Z$60)+(AA61*$AA$60)+(AB61*$AB$60)</f>
        <v>84.399999999999963</v>
      </c>
      <c r="AE61" s="8">
        <f>AD61-(Reference!$S$73)</f>
        <v>-4.3999999999999915</v>
      </c>
      <c r="AF61" s="8">
        <f>Reference!$S$78</f>
        <v>118.2</v>
      </c>
      <c r="AG61" s="25">
        <f>AD61/AF61</f>
        <v>0.71404399323181011</v>
      </c>
      <c r="AH61" s="25">
        <f>AD61/G61</f>
        <v>0.99294117647058777</v>
      </c>
    </row>
    <row r="62" spans="1:34" x14ac:dyDescent="0.4">
      <c r="A62" s="9" t="s">
        <v>104</v>
      </c>
      <c r="B62" s="11" t="s">
        <v>59</v>
      </c>
      <c r="C62" s="11" t="s">
        <v>58</v>
      </c>
      <c r="D62" s="11" t="s">
        <v>86</v>
      </c>
      <c r="E62" s="10">
        <v>28</v>
      </c>
      <c r="F62" s="10">
        <v>39000</v>
      </c>
      <c r="G62" s="10">
        <v>3589</v>
      </c>
      <c r="H62" s="10">
        <v>31</v>
      </c>
      <c r="I62" s="10">
        <v>3.5</v>
      </c>
      <c r="J62" s="10">
        <v>3.5</v>
      </c>
      <c r="K62" s="10">
        <v>7.03</v>
      </c>
      <c r="L62" s="10">
        <v>12</v>
      </c>
      <c r="M62" s="10">
        <v>12</v>
      </c>
      <c r="N62" s="10">
        <v>14</v>
      </c>
      <c r="O62" s="10">
        <v>14</v>
      </c>
      <c r="P62" s="10">
        <v>15</v>
      </c>
      <c r="Q62" s="10">
        <v>16</v>
      </c>
      <c r="R62" s="10">
        <v>13</v>
      </c>
      <c r="S62" s="10">
        <v>12</v>
      </c>
      <c r="T62" s="10">
        <v>11</v>
      </c>
      <c r="U62" s="10">
        <v>8</v>
      </c>
      <c r="V62" s="10">
        <v>13</v>
      </c>
      <c r="W62" s="10">
        <v>16</v>
      </c>
      <c r="X62" s="10">
        <v>15</v>
      </c>
      <c r="Y62" s="10">
        <v>12</v>
      </c>
      <c r="Z62" s="10">
        <v>12</v>
      </c>
      <c r="AA62" s="10">
        <v>15</v>
      </c>
      <c r="AB62" s="9">
        <v>17</v>
      </c>
      <c r="AC62" s="14">
        <f>SUM(L62:AB62)</f>
        <v>227</v>
      </c>
      <c r="AD62" s="8">
        <f>(L62*$L$60)+(M62*$M$60)+(N62*$N$60)+(O62*$O$60)+(P62*$P$60)+(Q62*$Q$60)+(R62*$R$60)+(S62*$S$60)+(T62*$T$60)+(U62*$U$60)+(V62*$V$60)+(W62*$W$60)+(X62*$X$60)+(Y62*$Y$60)+(Z62*$Z$60)+(AA62*$AA$60)+(AB62*$AB$60)</f>
        <v>99.1</v>
      </c>
      <c r="AE62" s="8">
        <f>AD62-(Reference!$S$73)</f>
        <v>10.30000000000004</v>
      </c>
      <c r="AF62" s="8">
        <f>Reference!$S$65</f>
        <v>120.7</v>
      </c>
      <c r="AG62" s="25">
        <f>AD62/AF62</f>
        <v>0.82104391052195524</v>
      </c>
      <c r="AH62" s="25">
        <f>AD62/G62</f>
        <v>2.761214823070493E-2</v>
      </c>
    </row>
    <row r="64" spans="1:34" ht="15" thickBot="1" x14ac:dyDescent="0.45">
      <c r="A64" s="41" t="s">
        <v>147</v>
      </c>
      <c r="B64" s="39"/>
      <c r="C64" s="39"/>
      <c r="D64" s="39"/>
      <c r="E64" s="39"/>
      <c r="F64" s="39"/>
      <c r="G64" s="39"/>
      <c r="H64" s="39"/>
      <c r="I64" s="39"/>
      <c r="J64" s="39"/>
      <c r="K64" s="39"/>
      <c r="L64" s="40">
        <v>0.7</v>
      </c>
      <c r="M64" s="40">
        <v>0.6</v>
      </c>
      <c r="N64" s="40">
        <v>0.6</v>
      </c>
      <c r="O64" s="40">
        <v>0.6</v>
      </c>
      <c r="P64" s="40">
        <v>0.6</v>
      </c>
      <c r="Q64" s="40">
        <v>0.6</v>
      </c>
      <c r="R64" s="40">
        <v>0.5</v>
      </c>
      <c r="S64" s="40">
        <v>0.4</v>
      </c>
      <c r="T64" s="40">
        <v>0.4</v>
      </c>
      <c r="U64" s="40">
        <v>0.3</v>
      </c>
      <c r="V64" s="40">
        <v>0.3</v>
      </c>
      <c r="W64" s="40">
        <v>0.3</v>
      </c>
      <c r="X64" s="40">
        <v>0.3</v>
      </c>
      <c r="Y64" s="40">
        <v>0.3</v>
      </c>
      <c r="Z64" s="40">
        <v>0.3</v>
      </c>
      <c r="AA64" s="40">
        <v>0.3</v>
      </c>
      <c r="AB64" s="40">
        <v>0.3</v>
      </c>
      <c r="AC64" s="39"/>
      <c r="AD64" s="39"/>
      <c r="AE64" s="39"/>
      <c r="AF64" s="39"/>
      <c r="AG64" s="39"/>
      <c r="AH64" s="39"/>
    </row>
    <row r="65" spans="1:35" x14ac:dyDescent="0.4">
      <c r="A65" s="19" t="s">
        <v>101</v>
      </c>
      <c r="B65" s="20" t="s">
        <v>59</v>
      </c>
      <c r="C65" s="11" t="s">
        <v>58</v>
      </c>
      <c r="D65" s="11" t="s">
        <v>88</v>
      </c>
      <c r="E65" s="10">
        <v>21</v>
      </c>
      <c r="F65" s="10">
        <v>2700</v>
      </c>
      <c r="G65" s="10">
        <v>235</v>
      </c>
      <c r="H65" s="10">
        <v>28</v>
      </c>
      <c r="I65" s="10">
        <v>2</v>
      </c>
      <c r="J65" s="10">
        <v>3</v>
      </c>
      <c r="K65" s="10">
        <v>7.12</v>
      </c>
      <c r="L65" s="10">
        <v>11</v>
      </c>
      <c r="M65" s="10">
        <v>14</v>
      </c>
      <c r="N65" s="10">
        <v>13</v>
      </c>
      <c r="O65" s="10">
        <v>13</v>
      </c>
      <c r="P65" s="10">
        <v>13</v>
      </c>
      <c r="Q65" s="10">
        <v>14</v>
      </c>
      <c r="R65" s="10">
        <v>13</v>
      </c>
      <c r="S65" s="10">
        <v>11</v>
      </c>
      <c r="T65" s="10">
        <v>13</v>
      </c>
      <c r="U65" s="10">
        <v>11</v>
      </c>
      <c r="V65" s="10">
        <v>10</v>
      </c>
      <c r="W65" s="10">
        <v>11</v>
      </c>
      <c r="X65" s="10">
        <v>11</v>
      </c>
      <c r="Y65" s="10">
        <v>10</v>
      </c>
      <c r="Z65" s="10">
        <v>8</v>
      </c>
      <c r="AA65" s="10">
        <v>13</v>
      </c>
      <c r="AB65" s="9">
        <v>15</v>
      </c>
      <c r="AC65" s="14">
        <f>SUM(L65:AB65)</f>
        <v>204</v>
      </c>
      <c r="AD65" s="8">
        <f>(L65*$L$60)+(M65*$M$60)+(N65*$N$60)+(O65*$O$60)+(P65*$P$60)+(Q65*$Q$60)+(R65*$R$60)+(S65*$S$60)+(T65*$T$60)+(U65*$U$60)+(V65*$V$60)+(W65*$W$60)+(X65*$X$60)+(Y65*$Y$60)+(Z65*$Z$60)+(AA65*$AA$60)+(AB65*$AB$60)</f>
        <v>90.7</v>
      </c>
      <c r="AE65" s="8">
        <f>AD65-(Reference!$S$73)</f>
        <v>1.9000000000000483</v>
      </c>
      <c r="AF65" s="8">
        <f>Reference!$S$78</f>
        <v>118.2</v>
      </c>
      <c r="AG65" s="25">
        <f>AD65/AF65</f>
        <v>0.76734348561759724</v>
      </c>
      <c r="AH65" s="25">
        <f>AD65/G65</f>
        <v>0.38595744680851063</v>
      </c>
    </row>
    <row r="67" spans="1:35" ht="24.45" x14ac:dyDescent="0.4">
      <c r="A67" s="6" t="s">
        <v>73</v>
      </c>
      <c r="B67" s="7" t="s">
        <v>74</v>
      </c>
      <c r="C67" s="7" t="s">
        <v>75</v>
      </c>
      <c r="D67" s="7" t="s">
        <v>76</v>
      </c>
      <c r="E67" s="7" t="s">
        <v>77</v>
      </c>
      <c r="F67" s="7" t="s">
        <v>78</v>
      </c>
      <c r="G67" s="7" t="s">
        <v>79</v>
      </c>
      <c r="H67" s="7" t="s">
        <v>80</v>
      </c>
      <c r="I67" s="7" t="s">
        <v>81</v>
      </c>
      <c r="J67" s="7" t="s">
        <v>82</v>
      </c>
      <c r="K67" s="7" t="s">
        <v>83</v>
      </c>
      <c r="L67" s="7" t="s">
        <v>41</v>
      </c>
      <c r="M67" s="7" t="s">
        <v>29</v>
      </c>
      <c r="N67" s="7" t="s">
        <v>15</v>
      </c>
      <c r="O67" s="7" t="s">
        <v>42</v>
      </c>
      <c r="P67" s="7" t="s">
        <v>14</v>
      </c>
      <c r="Q67" s="7" t="s">
        <v>53</v>
      </c>
      <c r="R67" s="7" t="s">
        <v>46</v>
      </c>
      <c r="S67" s="7" t="s">
        <v>49</v>
      </c>
      <c r="T67" s="7" t="s">
        <v>30</v>
      </c>
      <c r="U67" s="7" t="s">
        <v>63</v>
      </c>
      <c r="V67" s="7" t="s">
        <v>52</v>
      </c>
      <c r="W67" s="7" t="s">
        <v>62</v>
      </c>
      <c r="X67" s="7" t="s">
        <v>28</v>
      </c>
      <c r="Y67" s="7" t="s">
        <v>55</v>
      </c>
      <c r="Z67" s="7" t="s">
        <v>56</v>
      </c>
      <c r="AA67" s="7" t="s">
        <v>64</v>
      </c>
      <c r="AB67" s="7" t="s">
        <v>27</v>
      </c>
      <c r="AC67" s="7" t="s">
        <v>124</v>
      </c>
      <c r="AD67" s="16" t="s">
        <v>5</v>
      </c>
      <c r="AE67" s="16" t="s">
        <v>2</v>
      </c>
      <c r="AF67" s="16" t="s">
        <v>128</v>
      </c>
      <c r="AG67" s="16" t="s">
        <v>120</v>
      </c>
      <c r="AH67" s="7" t="s">
        <v>9</v>
      </c>
    </row>
    <row r="68" spans="1:35" x14ac:dyDescent="0.4">
      <c r="A68" s="12" t="s">
        <v>61</v>
      </c>
      <c r="B68" s="13"/>
      <c r="C68" s="13"/>
      <c r="D68" s="13"/>
      <c r="E68" s="13"/>
      <c r="F68" s="13"/>
      <c r="G68" s="13"/>
      <c r="H68" s="13"/>
      <c r="I68" s="13"/>
      <c r="J68" s="13"/>
      <c r="K68" s="13"/>
      <c r="L68" s="26">
        <v>0.9</v>
      </c>
      <c r="M68" s="26">
        <v>0.7</v>
      </c>
      <c r="N68" s="26">
        <v>0.6</v>
      </c>
      <c r="O68" s="26">
        <v>0.6</v>
      </c>
      <c r="P68" s="26">
        <v>0.6</v>
      </c>
      <c r="Q68" s="26">
        <v>0.6</v>
      </c>
      <c r="R68" s="26">
        <v>0.5</v>
      </c>
      <c r="S68" s="26">
        <v>0.5</v>
      </c>
      <c r="T68" s="26">
        <v>0.4</v>
      </c>
      <c r="U68" s="26">
        <v>0.3</v>
      </c>
      <c r="V68" s="26">
        <v>0.3</v>
      </c>
      <c r="W68" s="26">
        <v>0.3</v>
      </c>
      <c r="X68" s="26">
        <v>0.3</v>
      </c>
      <c r="Y68" s="26">
        <v>0.3</v>
      </c>
      <c r="Z68" s="26">
        <v>0.3</v>
      </c>
      <c r="AA68" s="26">
        <v>0.3</v>
      </c>
      <c r="AB68" s="27">
        <v>0.3</v>
      </c>
      <c r="AC68" s="13"/>
      <c r="AD68" s="13"/>
      <c r="AE68" s="13"/>
      <c r="AF68" s="13"/>
      <c r="AG68" s="13"/>
      <c r="AH68" s="13"/>
    </row>
    <row r="69" spans="1:35" x14ac:dyDescent="0.4">
      <c r="A69" s="17" t="s">
        <v>100</v>
      </c>
      <c r="B69" s="22" t="s">
        <v>58</v>
      </c>
      <c r="C69" s="22" t="s">
        <v>61</v>
      </c>
      <c r="D69" s="11" t="s">
        <v>88</v>
      </c>
      <c r="E69" s="10">
        <v>19</v>
      </c>
      <c r="F69" s="10">
        <v>6200</v>
      </c>
      <c r="G69" s="10">
        <v>490</v>
      </c>
      <c r="H69" s="10">
        <v>29</v>
      </c>
      <c r="I69" s="10">
        <v>2.5</v>
      </c>
      <c r="J69" s="10">
        <v>3.5</v>
      </c>
      <c r="K69" s="10">
        <v>6.5</v>
      </c>
      <c r="L69" s="10">
        <v>13</v>
      </c>
      <c r="M69" s="10">
        <v>11</v>
      </c>
      <c r="N69" s="10">
        <v>15</v>
      </c>
      <c r="O69" s="10">
        <v>11</v>
      </c>
      <c r="P69" s="10">
        <v>17</v>
      </c>
      <c r="Q69" s="10">
        <v>13</v>
      </c>
      <c r="R69" s="10">
        <v>14</v>
      </c>
      <c r="S69" s="10">
        <v>16</v>
      </c>
      <c r="T69" s="10">
        <v>13</v>
      </c>
      <c r="U69" s="10">
        <v>11</v>
      </c>
      <c r="V69" s="10">
        <v>7</v>
      </c>
      <c r="W69" s="10">
        <v>12</v>
      </c>
      <c r="X69" s="10">
        <v>13</v>
      </c>
      <c r="Y69" s="10">
        <v>14</v>
      </c>
      <c r="Z69" s="10">
        <v>8</v>
      </c>
      <c r="AA69" s="10">
        <v>10</v>
      </c>
      <c r="AB69" s="9">
        <v>11</v>
      </c>
      <c r="AC69" s="14">
        <f>SUM(L69:AB69)</f>
        <v>209</v>
      </c>
      <c r="AD69" s="8">
        <f>(L69*$L$68)+(M69*$M$68)+(N69*$N$68)+(O69*$O$68)+(P69*$P$68)+(Q69*$Q$68)+(R69*$R$68)+(S69*$S$68)+(T69*$T$68)+(U69*$U$68)+(V69*$V$68)+(W69*$W$68)+(X69*$X$68)+(Y69*$Y$68)+(Z69*$Z$68)+(AA69*$AA$68)+(AB69*$AB$68)</f>
        <v>99</v>
      </c>
      <c r="AE69" s="8">
        <f>AD69-(Reference!$S$101)</f>
        <v>5.4000000000000483</v>
      </c>
      <c r="AF69" s="8">
        <f>Reference!$S$65</f>
        <v>120.7</v>
      </c>
      <c r="AG69" s="25">
        <f>AD69/AF69</f>
        <v>0.82021541010770505</v>
      </c>
      <c r="AH69" s="25">
        <f>AD69/G69</f>
        <v>0.20204081632653062</v>
      </c>
    </row>
    <row r="71" spans="1:35" ht="15" thickBot="1" x14ac:dyDescent="0.45">
      <c r="A71" s="41" t="s">
        <v>148</v>
      </c>
      <c r="B71" s="42"/>
      <c r="C71" s="42"/>
      <c r="D71" s="42"/>
      <c r="E71" s="42"/>
      <c r="F71" s="42"/>
      <c r="G71" s="42"/>
      <c r="H71" s="42"/>
      <c r="I71" s="42"/>
      <c r="J71" s="42"/>
      <c r="K71" s="42"/>
      <c r="L71" s="43">
        <v>0.9</v>
      </c>
      <c r="M71" s="43">
        <v>0.7</v>
      </c>
      <c r="N71" s="43">
        <v>0.6</v>
      </c>
      <c r="O71" s="43">
        <v>0.6</v>
      </c>
      <c r="P71" s="43">
        <v>0.6</v>
      </c>
      <c r="Q71" s="43">
        <v>0.6</v>
      </c>
      <c r="R71" s="43">
        <v>0.5</v>
      </c>
      <c r="S71" s="43">
        <v>0.5</v>
      </c>
      <c r="T71" s="43">
        <v>0.4</v>
      </c>
      <c r="U71" s="43">
        <v>0.3</v>
      </c>
      <c r="V71" s="43">
        <v>0.3</v>
      </c>
      <c r="W71" s="43">
        <v>0.3</v>
      </c>
      <c r="X71" s="43">
        <v>0.3</v>
      </c>
      <c r="Y71" s="43">
        <v>0.3</v>
      </c>
      <c r="Z71" s="43">
        <v>0.3</v>
      </c>
      <c r="AA71" s="43">
        <v>0.3</v>
      </c>
      <c r="AB71" s="43">
        <v>0.3</v>
      </c>
      <c r="AC71" s="42"/>
      <c r="AD71" s="42"/>
      <c r="AE71" s="42"/>
      <c r="AF71" s="42"/>
      <c r="AG71" s="42"/>
      <c r="AH71" s="42"/>
    </row>
    <row r="72" spans="1:35" x14ac:dyDescent="0.4">
      <c r="A72" s="9" t="s">
        <v>113</v>
      </c>
      <c r="B72" s="11" t="s">
        <v>50</v>
      </c>
      <c r="C72" s="11" t="s">
        <v>121</v>
      </c>
      <c r="D72" s="11" t="s">
        <v>86</v>
      </c>
      <c r="E72" s="10">
        <v>29</v>
      </c>
      <c r="F72" s="10">
        <v>8000</v>
      </c>
      <c r="G72" s="10">
        <v>1887</v>
      </c>
      <c r="H72" s="10">
        <v>29</v>
      </c>
      <c r="I72" s="10">
        <v>3.5</v>
      </c>
      <c r="J72" s="10">
        <v>3.5</v>
      </c>
      <c r="K72" s="10"/>
      <c r="L72" s="10">
        <v>14</v>
      </c>
      <c r="M72" s="10">
        <v>15</v>
      </c>
      <c r="N72" s="10">
        <v>15</v>
      </c>
      <c r="O72" s="10">
        <v>13</v>
      </c>
      <c r="P72" s="10">
        <v>13</v>
      </c>
      <c r="Q72" s="10">
        <v>16</v>
      </c>
      <c r="R72" s="10">
        <v>13</v>
      </c>
      <c r="S72" s="10">
        <v>14</v>
      </c>
      <c r="T72" s="10">
        <v>13</v>
      </c>
      <c r="U72" s="10">
        <v>16</v>
      </c>
      <c r="V72" s="10">
        <v>14</v>
      </c>
      <c r="W72" s="10">
        <v>11</v>
      </c>
      <c r="X72" s="10">
        <v>14</v>
      </c>
      <c r="Y72" s="10">
        <v>15</v>
      </c>
      <c r="Z72" s="10">
        <v>15</v>
      </c>
      <c r="AA72" s="10">
        <v>12</v>
      </c>
      <c r="AB72" s="9">
        <v>13</v>
      </c>
      <c r="AC72" s="14">
        <f>SUM(L72:AB72)</f>
        <v>236</v>
      </c>
      <c r="AD72" s="8">
        <f>(L72*$L$68)+(M72*$M$68)+(N72*$N$68)+(O72*$O$68)+(P72*$P$68)+(Q72*$Q$68)+(R72*$R$68)+(S72*$S$68)+(T72*$T$68)+(U72*$U$68)+(V72*$V$68)+(W72*$W$68)+(X72*$X$68)+(Y72*$Y$68)+(Z72*$Z$68)+(AA72*$AA$68)+(AB72*$AB$68)</f>
        <v>109</v>
      </c>
      <c r="AE72" s="8">
        <f>AD72-(Reference!$S$101)</f>
        <v>15.400000000000048</v>
      </c>
      <c r="AF72" s="8">
        <f>Reference!$S$65</f>
        <v>120.7</v>
      </c>
      <c r="AG72" s="25">
        <f>AD72/AF72</f>
        <v>0.90306545153272577</v>
      </c>
      <c r="AH72" s="25">
        <f>AD72/G72</f>
        <v>5.7763645998940114E-2</v>
      </c>
    </row>
    <row r="76" spans="1:35" ht="24.45" x14ac:dyDescent="0.4">
      <c r="A76" s="6" t="s">
        <v>73</v>
      </c>
      <c r="B76" s="6" t="s">
        <v>74</v>
      </c>
      <c r="C76" s="6" t="s">
        <v>75</v>
      </c>
      <c r="D76" s="6" t="s">
        <v>76</v>
      </c>
      <c r="E76" s="7" t="s">
        <v>77</v>
      </c>
      <c r="F76" s="7" t="s">
        <v>78</v>
      </c>
      <c r="G76" s="7" t="s">
        <v>79</v>
      </c>
      <c r="H76" s="7" t="s">
        <v>80</v>
      </c>
      <c r="I76" s="7" t="s">
        <v>81</v>
      </c>
      <c r="J76" s="7" t="s">
        <v>82</v>
      </c>
      <c r="K76" s="7" t="s">
        <v>83</v>
      </c>
      <c r="L76" s="7" t="s">
        <v>41</v>
      </c>
      <c r="M76" s="7" t="s">
        <v>29</v>
      </c>
      <c r="N76" s="7" t="s">
        <v>42</v>
      </c>
      <c r="O76" s="7" t="s">
        <v>15</v>
      </c>
      <c r="P76" s="7" t="s">
        <v>63</v>
      </c>
      <c r="Q76" s="7" t="s">
        <v>14</v>
      </c>
      <c r="R76" s="7" t="s">
        <v>48</v>
      </c>
      <c r="S76" s="7" t="s">
        <v>46</v>
      </c>
      <c r="T76" s="7" t="s">
        <v>49</v>
      </c>
      <c r="U76" s="7" t="s">
        <v>28</v>
      </c>
      <c r="V76" s="7" t="s">
        <v>55</v>
      </c>
      <c r="W76" s="7" t="s">
        <v>53</v>
      </c>
      <c r="X76" s="7" t="s">
        <v>64</v>
      </c>
      <c r="Y76" s="7" t="s">
        <v>27</v>
      </c>
      <c r="Z76" s="7" t="s">
        <v>124</v>
      </c>
      <c r="AA76" s="16" t="s">
        <v>5</v>
      </c>
      <c r="AB76" s="16" t="s">
        <v>2</v>
      </c>
      <c r="AC76" s="16" t="s">
        <v>128</v>
      </c>
      <c r="AD76" s="16" t="s">
        <v>120</v>
      </c>
      <c r="AE76" s="7" t="s">
        <v>9</v>
      </c>
      <c r="AI76" s="8"/>
    </row>
    <row r="77" spans="1:35" x14ac:dyDescent="0.4">
      <c r="A77" s="12" t="s">
        <v>66</v>
      </c>
      <c r="B77" s="13"/>
      <c r="C77" s="13"/>
      <c r="D77" s="13"/>
      <c r="E77" s="13"/>
      <c r="F77" s="13"/>
      <c r="G77" s="13"/>
      <c r="H77" s="13"/>
      <c r="I77" s="13"/>
      <c r="J77" s="13"/>
      <c r="K77" s="13"/>
      <c r="L77" s="26">
        <v>1</v>
      </c>
      <c r="M77" s="26">
        <v>1</v>
      </c>
      <c r="N77" s="26">
        <v>0.7</v>
      </c>
      <c r="O77" s="26">
        <v>0.6</v>
      </c>
      <c r="P77" s="26">
        <v>0.5</v>
      </c>
      <c r="Q77" s="26">
        <v>0.5</v>
      </c>
      <c r="R77" s="26">
        <v>0.5</v>
      </c>
      <c r="S77" s="26">
        <v>0.5</v>
      </c>
      <c r="T77" s="26">
        <v>0.4</v>
      </c>
      <c r="U77" s="26">
        <v>0.3</v>
      </c>
      <c r="V77" s="26">
        <v>0.3</v>
      </c>
      <c r="W77" s="26">
        <v>0.3</v>
      </c>
      <c r="X77" s="26">
        <v>0.3</v>
      </c>
      <c r="Y77" s="26">
        <v>0.3</v>
      </c>
      <c r="Z77" s="13"/>
      <c r="AA77" s="13"/>
      <c r="AB77" s="13"/>
      <c r="AC77" s="13"/>
      <c r="AD77" s="13"/>
      <c r="AE77" s="13"/>
      <c r="AI77" s="8"/>
    </row>
    <row r="78" spans="1:35" x14ac:dyDescent="0.4">
      <c r="A78" s="17" t="s">
        <v>72</v>
      </c>
      <c r="B78" s="22" t="s">
        <v>108</v>
      </c>
      <c r="C78" s="22" t="s">
        <v>90</v>
      </c>
      <c r="D78" s="11" t="s">
        <v>88</v>
      </c>
      <c r="E78" s="10">
        <v>26</v>
      </c>
      <c r="F78" s="10">
        <v>10000</v>
      </c>
      <c r="G78" s="10">
        <v>1953</v>
      </c>
      <c r="H78" s="10">
        <v>30</v>
      </c>
      <c r="I78" s="10">
        <v>4</v>
      </c>
      <c r="J78" s="10">
        <v>4</v>
      </c>
      <c r="K78" s="9">
        <v>6.96</v>
      </c>
      <c r="L78" s="10">
        <v>15</v>
      </c>
      <c r="M78" s="10">
        <v>15</v>
      </c>
      <c r="N78" s="10">
        <v>14</v>
      </c>
      <c r="O78" s="10">
        <v>15</v>
      </c>
      <c r="P78" s="10">
        <v>13</v>
      </c>
      <c r="Q78" s="10">
        <v>13</v>
      </c>
      <c r="R78" s="10">
        <v>16</v>
      </c>
      <c r="S78" s="10">
        <v>15</v>
      </c>
      <c r="T78" s="10">
        <v>15</v>
      </c>
      <c r="U78" s="10">
        <v>12</v>
      </c>
      <c r="V78" s="10">
        <v>13</v>
      </c>
      <c r="W78" s="10">
        <v>14</v>
      </c>
      <c r="X78" s="10">
        <v>13</v>
      </c>
      <c r="Y78" s="10">
        <v>10</v>
      </c>
      <c r="Z78" s="14">
        <f>SUM(L78:Y78)</f>
        <v>193</v>
      </c>
      <c r="AA78" s="8">
        <f>(L78*$L$77)+(M78*$M$77)+(N78*$N$77)+(O78*$O$77)+(P78*$P$77)+(Q78*$Q$77)+(R78*$R$77)+(S78*$S$77)+(T78*$T$77)+(U78*$U$77)+(V78*$V$77)+(W78*$W$77)+(X78*$X$77)+(Y78*$Y$77)</f>
        <v>101.9</v>
      </c>
      <c r="AB78" s="8">
        <f>AA78-(Reference!$P$87)</f>
        <v>15.500000000000043</v>
      </c>
      <c r="AC78" s="8">
        <f>Reference!$P$92</f>
        <v>111.90000000000002</v>
      </c>
      <c r="AD78" s="25">
        <f>AA78/AC78</f>
        <v>0.91063449508489713</v>
      </c>
      <c r="AE78" s="25">
        <f>AA78/G78</f>
        <v>5.2176139272913466E-2</v>
      </c>
      <c r="AI78" s="8"/>
    </row>
    <row r="79" spans="1:35" x14ac:dyDescent="0.4">
      <c r="A79" s="17" t="s">
        <v>109</v>
      </c>
      <c r="B79" s="22" t="s">
        <v>60</v>
      </c>
      <c r="C79" s="22" t="s">
        <v>107</v>
      </c>
      <c r="D79" s="11" t="s">
        <v>88</v>
      </c>
      <c r="E79" s="10">
        <v>20</v>
      </c>
      <c r="F79" s="10">
        <v>7200</v>
      </c>
      <c r="G79" s="10">
        <v>979</v>
      </c>
      <c r="H79" s="10">
        <v>28</v>
      </c>
      <c r="I79" s="10">
        <v>4</v>
      </c>
      <c r="J79" s="10">
        <v>4.5</v>
      </c>
      <c r="K79" s="9">
        <v>7.74</v>
      </c>
      <c r="L79" s="10">
        <v>17</v>
      </c>
      <c r="M79" s="10">
        <v>16</v>
      </c>
      <c r="N79" s="10">
        <v>13</v>
      </c>
      <c r="O79" s="10">
        <v>18</v>
      </c>
      <c r="P79" s="10">
        <v>17</v>
      </c>
      <c r="Q79" s="10">
        <v>11</v>
      </c>
      <c r="R79" s="10">
        <v>10</v>
      </c>
      <c r="S79" s="10">
        <v>12</v>
      </c>
      <c r="T79" s="10">
        <v>16</v>
      </c>
      <c r="U79" s="10">
        <v>15</v>
      </c>
      <c r="V79" s="10">
        <v>16</v>
      </c>
      <c r="W79" s="10">
        <v>10</v>
      </c>
      <c r="X79" s="10">
        <v>12</v>
      </c>
      <c r="Y79" s="10">
        <v>11</v>
      </c>
      <c r="Z79" s="14">
        <f>SUM(L79:Y79)</f>
        <v>194</v>
      </c>
      <c r="AA79" s="8">
        <f>(L79*$L$77)+(M79*$M$77)+(N79*$N$77)+(O79*$O$77)+(P79*$P$77)+(Q79*$Q$77)+(R79*$R$77)+(S79*$S$77)+(T79*$T$77)+(U79*$U$77)+(V79*$V$77)+(W79*$W$77)+(X79*$X$77)+(Y79*$Y$77)</f>
        <v>103.5</v>
      </c>
      <c r="AB79" s="8">
        <f>AA79-(Reference!$P$87)</f>
        <v>17.100000000000037</v>
      </c>
      <c r="AC79" s="8">
        <f>Reference!$P$92</f>
        <v>111.90000000000002</v>
      </c>
      <c r="AD79" s="25">
        <f>AA79/AC79</f>
        <v>0.92493297587131351</v>
      </c>
      <c r="AE79" s="25">
        <f>AA79/G79</f>
        <v>0.10572012257405516</v>
      </c>
      <c r="AI79" s="8"/>
    </row>
    <row r="80" spans="1:35" x14ac:dyDescent="0.4">
      <c r="A80" s="8" t="s">
        <v>113</v>
      </c>
      <c r="B80" s="22" t="s">
        <v>108</v>
      </c>
      <c r="C80" s="22" t="s">
        <v>179</v>
      </c>
      <c r="D80" s="11" t="s">
        <v>86</v>
      </c>
      <c r="E80" s="10">
        <v>24</v>
      </c>
      <c r="F80" s="10">
        <v>8200</v>
      </c>
      <c r="G80" s="10">
        <v>1742</v>
      </c>
      <c r="H80" s="10">
        <v>30</v>
      </c>
      <c r="I80" s="10">
        <v>4</v>
      </c>
      <c r="J80" s="10">
        <v>4</v>
      </c>
      <c r="K80" s="10">
        <v>7.74</v>
      </c>
      <c r="L80" s="10">
        <v>14</v>
      </c>
      <c r="M80" s="10">
        <v>15</v>
      </c>
      <c r="N80" s="10">
        <v>13</v>
      </c>
      <c r="O80" s="10">
        <v>15</v>
      </c>
      <c r="P80" s="10">
        <v>16</v>
      </c>
      <c r="Q80" s="10">
        <v>13</v>
      </c>
      <c r="R80" s="10">
        <v>12</v>
      </c>
      <c r="S80" s="10">
        <v>13</v>
      </c>
      <c r="T80" s="10">
        <v>14</v>
      </c>
      <c r="U80" s="10">
        <v>14</v>
      </c>
      <c r="V80" s="10">
        <v>15</v>
      </c>
      <c r="W80" s="10">
        <v>16</v>
      </c>
      <c r="X80" s="10">
        <v>13</v>
      </c>
      <c r="Y80" s="10">
        <v>10</v>
      </c>
      <c r="Z80" s="14">
        <f>SUM(L80:Y80)</f>
        <v>193</v>
      </c>
      <c r="AA80" s="8">
        <f>(L80*$L$77)+(M80*$M$77)+(N80*$N$77)+(O80*$O$77)+(P80*$P$77)+(Q80*$Q$77)+(R80*$R$77)+(S80*$S$77)+(T80*$T$77)+(U80*$U$77)+(V80*$V$77)+(W80*$W$77)+(X80*$X$77)+(Y80*$Y$77)</f>
        <v>100.1</v>
      </c>
      <c r="AB80" s="8">
        <f>AA80-(Reference!$P$87)</f>
        <v>13.700000000000031</v>
      </c>
      <c r="AC80" s="8">
        <f>Reference!$P$92</f>
        <v>111.90000000000002</v>
      </c>
      <c r="AD80" s="25">
        <f>AA80/AC80</f>
        <v>0.89454870420017851</v>
      </c>
      <c r="AE80" s="25">
        <f>AA80/G80</f>
        <v>5.7462686567164176E-2</v>
      </c>
      <c r="AI80" s="8"/>
    </row>
    <row r="81" spans="1:35" x14ac:dyDescent="0.4">
      <c r="A81" s="17" t="s">
        <v>106</v>
      </c>
      <c r="B81" s="22" t="s">
        <v>59</v>
      </c>
      <c r="C81" s="22" t="s">
        <v>180</v>
      </c>
      <c r="D81" s="11" t="s">
        <v>86</v>
      </c>
      <c r="E81" s="10">
        <v>29</v>
      </c>
      <c r="F81" s="10">
        <v>7400</v>
      </c>
      <c r="G81" s="10">
        <v>2095</v>
      </c>
      <c r="H81" s="10">
        <v>29</v>
      </c>
      <c r="I81" s="10">
        <v>3</v>
      </c>
      <c r="J81" s="10">
        <v>3</v>
      </c>
      <c r="K81" s="9">
        <v>7.26</v>
      </c>
      <c r="L81" s="10">
        <v>13</v>
      </c>
      <c r="M81" s="10">
        <v>13</v>
      </c>
      <c r="N81" s="10">
        <v>13</v>
      </c>
      <c r="O81" s="10">
        <v>15</v>
      </c>
      <c r="P81" s="10">
        <v>14</v>
      </c>
      <c r="Q81" s="10">
        <v>15</v>
      </c>
      <c r="R81" s="10">
        <v>14</v>
      </c>
      <c r="S81" s="10">
        <v>15</v>
      </c>
      <c r="T81" s="10">
        <v>14</v>
      </c>
      <c r="U81" s="10">
        <v>13</v>
      </c>
      <c r="V81" s="10">
        <v>13</v>
      </c>
      <c r="W81" s="10">
        <v>16</v>
      </c>
      <c r="X81" s="10">
        <v>13</v>
      </c>
      <c r="Y81" s="10">
        <v>6</v>
      </c>
      <c r="Z81" s="14">
        <f>SUM(L81:Y81)</f>
        <v>187</v>
      </c>
      <c r="AA81" s="8">
        <f>(L81*$L$77)+(M81*$M$77)+(N81*$N$77)+(O81*$O$77)+(P81*$P$77)+(Q81*$Q$77)+(R81*$R$77)+(S81*$S$77)+(T81*$T$77)+(U81*$U$77)+(V81*$V$77)+(W81*$W$77)+(X81*$X$77)+(Y81*$Y$77)</f>
        <v>97</v>
      </c>
      <c r="AB81" s="8">
        <f>AA81-(Reference!$P$87)</f>
        <v>10.600000000000037</v>
      </c>
      <c r="AC81" s="8">
        <f>Reference!$P$92</f>
        <v>111.90000000000002</v>
      </c>
      <c r="AD81" s="25">
        <f>AA81/AC81</f>
        <v>0.86684539767649671</v>
      </c>
      <c r="AE81" s="25">
        <f>AA81/G81</f>
        <v>4.6300715990453462E-2</v>
      </c>
      <c r="AI81" s="8"/>
    </row>
    <row r="82" spans="1:35" x14ac:dyDescent="0.4">
      <c r="AI82" s="8"/>
    </row>
    <row r="83" spans="1:35" ht="15" thickBot="1" x14ac:dyDescent="0.45">
      <c r="A83" s="41" t="s">
        <v>149</v>
      </c>
      <c r="B83" s="39"/>
      <c r="C83" s="39"/>
      <c r="D83" s="39"/>
      <c r="E83" s="39"/>
      <c r="F83" s="39"/>
      <c r="G83" s="39"/>
      <c r="H83" s="39"/>
      <c r="I83" s="39"/>
      <c r="J83" s="39"/>
      <c r="K83" s="39"/>
      <c r="L83" s="40">
        <v>1</v>
      </c>
      <c r="M83" s="40">
        <v>1</v>
      </c>
      <c r="N83" s="40">
        <v>0.7</v>
      </c>
      <c r="O83" s="40">
        <v>0.6</v>
      </c>
      <c r="P83" s="40">
        <v>0.5</v>
      </c>
      <c r="Q83" s="40">
        <v>0.5</v>
      </c>
      <c r="R83" s="40">
        <v>0.5</v>
      </c>
      <c r="S83" s="40">
        <v>0.5</v>
      </c>
      <c r="T83" s="40">
        <v>0.4</v>
      </c>
      <c r="U83" s="40">
        <v>0.3</v>
      </c>
      <c r="V83" s="40">
        <v>0.3</v>
      </c>
      <c r="W83" s="40">
        <v>0.3</v>
      </c>
      <c r="X83" s="40">
        <v>0.3</v>
      </c>
      <c r="Y83" s="40">
        <v>0.3</v>
      </c>
      <c r="Z83" s="42"/>
      <c r="AA83" s="39"/>
      <c r="AB83" s="39"/>
      <c r="AC83" s="39"/>
      <c r="AD83" s="39"/>
      <c r="AE83" s="39"/>
      <c r="AI83" s="8"/>
    </row>
    <row r="84" spans="1:35" x14ac:dyDescent="0.4">
      <c r="A84" s="8" t="s">
        <v>112</v>
      </c>
      <c r="B84" s="22" t="s">
        <v>108</v>
      </c>
      <c r="C84" s="22" t="s">
        <v>107</v>
      </c>
      <c r="D84" s="11" t="s">
        <v>88</v>
      </c>
      <c r="E84" s="10">
        <v>22</v>
      </c>
      <c r="F84" s="10">
        <v>3600</v>
      </c>
      <c r="G84" s="10">
        <v>467</v>
      </c>
      <c r="H84" s="10">
        <v>27</v>
      </c>
      <c r="I84" s="10">
        <v>2</v>
      </c>
      <c r="J84" s="10">
        <v>2.5</v>
      </c>
      <c r="K84" s="10">
        <v>6.7</v>
      </c>
      <c r="L84" s="10">
        <v>12</v>
      </c>
      <c r="M84" s="10">
        <v>13</v>
      </c>
      <c r="N84" s="10">
        <v>11</v>
      </c>
      <c r="O84" s="10">
        <v>12</v>
      </c>
      <c r="P84" s="10">
        <v>14</v>
      </c>
      <c r="Q84" s="10">
        <v>12</v>
      </c>
      <c r="R84" s="10">
        <v>11</v>
      </c>
      <c r="S84" s="10">
        <v>11</v>
      </c>
      <c r="T84" s="10">
        <v>14</v>
      </c>
      <c r="U84" s="10">
        <v>12</v>
      </c>
      <c r="V84" s="10">
        <v>16</v>
      </c>
      <c r="W84" s="10">
        <v>11</v>
      </c>
      <c r="X84" s="10">
        <v>11</v>
      </c>
      <c r="Y84" s="10">
        <v>13</v>
      </c>
      <c r="Z84" s="14">
        <f>SUM(L84:Y84)</f>
        <v>173</v>
      </c>
      <c r="AA84" s="8">
        <f>(L84*$L$77)+(M84*$M$77)+(N84*$N$77)+(O84*$O$77)+(P84*$P$77)+(Q84*$Q$77)+(R84*$R$77)+(S84*$S$77)+(T84*$T$77)+(U84*$U$77)+(V84*$V$77)+(W84*$W$77)+(X84*$X$77)+(Y84*$Y$77)</f>
        <v>88.399999999999991</v>
      </c>
      <c r="AB84" s="8">
        <f>AA84-(Reference!$P$87)</f>
        <v>2.0000000000000284</v>
      </c>
      <c r="AC84" s="8">
        <f>Reference!$P$92</f>
        <v>111.90000000000002</v>
      </c>
      <c r="AD84" s="25">
        <f>AA84/AC84</f>
        <v>0.78999106344950831</v>
      </c>
      <c r="AE84" s="25">
        <f>AA84/G84</f>
        <v>0.18929336188436829</v>
      </c>
      <c r="AI84" s="8"/>
    </row>
    <row r="85" spans="1:35" x14ac:dyDescent="0.4">
      <c r="A85" s="8" t="s">
        <v>114</v>
      </c>
      <c r="B85" s="22" t="s">
        <v>108</v>
      </c>
      <c r="C85" s="22" t="s">
        <v>107</v>
      </c>
      <c r="D85" s="11" t="s">
        <v>86</v>
      </c>
      <c r="E85" s="10">
        <v>25</v>
      </c>
      <c r="F85" s="10">
        <v>2600</v>
      </c>
      <c r="G85" s="10">
        <v>563</v>
      </c>
      <c r="H85" s="10">
        <v>27</v>
      </c>
      <c r="I85" s="10">
        <v>2</v>
      </c>
      <c r="J85" s="10">
        <v>2</v>
      </c>
      <c r="K85" s="10">
        <v>6.82</v>
      </c>
      <c r="L85" s="10">
        <v>14</v>
      </c>
      <c r="M85" s="10">
        <v>15</v>
      </c>
      <c r="N85" s="10">
        <v>12</v>
      </c>
      <c r="O85" s="10">
        <v>14</v>
      </c>
      <c r="P85" s="10">
        <v>15</v>
      </c>
      <c r="Q85" s="10">
        <v>9</v>
      </c>
      <c r="R85" s="10">
        <v>11</v>
      </c>
      <c r="S85" s="10">
        <v>12</v>
      </c>
      <c r="T85" s="10">
        <v>13</v>
      </c>
      <c r="U85" s="10">
        <v>11</v>
      </c>
      <c r="V85" s="10">
        <v>12</v>
      </c>
      <c r="W85" s="10">
        <v>12</v>
      </c>
      <c r="X85" s="10">
        <v>10</v>
      </c>
      <c r="Y85" s="10">
        <v>8</v>
      </c>
      <c r="Z85" s="14">
        <f>SUM(L85:Y85)</f>
        <v>168</v>
      </c>
      <c r="AA85" s="8">
        <f>(L85*$L$77)+(M85*$M$77)+(N85*$N$77)+(O85*$O$77)+(P85*$P$77)+(Q85*$Q$77)+(R85*$R$77)+(S85*$S$77)+(T85*$T$77)+(U85*$U$77)+(V85*$V$77)+(W85*$W$77)+(X85*$X$77)+(Y85*$Y$77)</f>
        <v>90.399999999999991</v>
      </c>
      <c r="AB85" s="8">
        <f>AA85-(Reference!$P$87)</f>
        <v>4.0000000000000284</v>
      </c>
      <c r="AC85" s="8">
        <f>Reference!$P$92</f>
        <v>111.90000000000002</v>
      </c>
      <c r="AD85" s="25">
        <f>AA85/AC85</f>
        <v>0.80786416443252884</v>
      </c>
      <c r="AE85" s="25">
        <f>AA85/G85</f>
        <v>0.16056838365896978</v>
      </c>
      <c r="AI85" s="8"/>
    </row>
    <row r="86" spans="1:35" x14ac:dyDescent="0.4">
      <c r="A86" s="8" t="s">
        <v>110</v>
      </c>
      <c r="B86" s="22" t="s">
        <v>108</v>
      </c>
      <c r="C86" s="22" t="s">
        <v>178</v>
      </c>
      <c r="D86" s="11" t="s">
        <v>86</v>
      </c>
      <c r="E86" s="10">
        <v>27</v>
      </c>
      <c r="F86" s="10">
        <v>4600</v>
      </c>
      <c r="G86" s="10">
        <v>143</v>
      </c>
      <c r="H86" s="10">
        <v>28</v>
      </c>
      <c r="I86" s="10">
        <v>2.5</v>
      </c>
      <c r="J86" s="10">
        <v>2.5</v>
      </c>
      <c r="K86" s="10">
        <v>7.48</v>
      </c>
      <c r="L86" s="10">
        <v>17</v>
      </c>
      <c r="M86" s="10">
        <v>15</v>
      </c>
      <c r="N86" s="10">
        <v>8</v>
      </c>
      <c r="O86" s="10">
        <v>17</v>
      </c>
      <c r="P86" s="10">
        <v>16</v>
      </c>
      <c r="Q86" s="10">
        <v>7</v>
      </c>
      <c r="R86" s="10">
        <v>10</v>
      </c>
      <c r="S86" s="10">
        <v>14</v>
      </c>
      <c r="T86" s="10">
        <v>14</v>
      </c>
      <c r="U86" s="10">
        <v>15</v>
      </c>
      <c r="V86" s="10">
        <v>7</v>
      </c>
      <c r="W86" s="10">
        <v>9</v>
      </c>
      <c r="X86" s="10">
        <v>13</v>
      </c>
      <c r="Y86" s="10">
        <v>7</v>
      </c>
      <c r="Z86" s="14">
        <f>SUM(L86:Y86)</f>
        <v>169</v>
      </c>
      <c r="AA86" s="8">
        <f>(L86*$L$77)+(M86*$M$77)+(N86*$N$77)+(O86*$O$77)+(P86*$P$77)+(Q86*$Q$77)+(R86*$R$77)+(S86*$S$77)+(T86*$T$77)+(U86*$U$77)+(V86*$V$77)+(W86*$W$77)+(X86*$X$77)+(Y86*$Y$77)</f>
        <v>92.199999999999989</v>
      </c>
      <c r="AB86" s="8">
        <f>AA86-(Reference!$P$87)</f>
        <v>5.8000000000000256</v>
      </c>
      <c r="AC86" s="8">
        <f>Reference!$P$92</f>
        <v>111.90000000000002</v>
      </c>
      <c r="AD86" s="25">
        <f>AA86/AC86</f>
        <v>0.82394995531724724</v>
      </c>
      <c r="AE86" s="25">
        <f>AA86/G86</f>
        <v>0.64475524475524471</v>
      </c>
      <c r="AI86" s="8"/>
    </row>
    <row r="87" spans="1:35" x14ac:dyDescent="0.4">
      <c r="A87" s="8" t="s">
        <v>176</v>
      </c>
      <c r="B87" s="22" t="s">
        <v>60</v>
      </c>
      <c r="C87" s="22" t="s">
        <v>107</v>
      </c>
      <c r="D87" s="11" t="s">
        <v>86</v>
      </c>
      <c r="E87" s="10">
        <v>25</v>
      </c>
      <c r="F87" s="10">
        <v>6000</v>
      </c>
      <c r="G87" s="10">
        <v>309</v>
      </c>
      <c r="H87" s="10">
        <v>30</v>
      </c>
      <c r="I87" s="10">
        <v>2</v>
      </c>
      <c r="J87" s="10">
        <v>2</v>
      </c>
      <c r="K87" s="10">
        <v>7.12</v>
      </c>
      <c r="L87" s="10">
        <v>15</v>
      </c>
      <c r="M87" s="10">
        <v>15</v>
      </c>
      <c r="N87" s="10">
        <v>11</v>
      </c>
      <c r="O87" s="10">
        <v>14</v>
      </c>
      <c r="P87" s="10">
        <v>10</v>
      </c>
      <c r="Q87" s="10">
        <v>15</v>
      </c>
      <c r="R87" s="10">
        <v>11</v>
      </c>
      <c r="S87" s="10">
        <v>12</v>
      </c>
      <c r="T87" s="10">
        <v>11</v>
      </c>
      <c r="U87" s="10">
        <v>13</v>
      </c>
      <c r="V87" s="10">
        <v>10</v>
      </c>
      <c r="W87" s="10">
        <v>11</v>
      </c>
      <c r="X87" s="10">
        <v>10</v>
      </c>
      <c r="Y87" s="10">
        <v>8</v>
      </c>
      <c r="Z87" s="14">
        <f>SUM(L87:Y87)</f>
        <v>166</v>
      </c>
      <c r="AA87" s="8">
        <f>(L87*$L$77)+(M87*$M$77)+(N87*$N$77)+(O87*$O$77)+(P87*$P$77)+(Q87*$Q$77)+(R87*$R$77)+(S87*$S$77)+(T87*$T$77)+(U87*$U$77)+(V87*$V$77)+(W87*$W$77)+(X87*$X$77)+(Y87*$Y$77)</f>
        <v>90.100000000000009</v>
      </c>
      <c r="AB87" s="8">
        <f>AA87-(Reference!$P$87)</f>
        <v>3.7000000000000455</v>
      </c>
      <c r="AC87" s="8">
        <f>Reference!$P$92</f>
        <v>111.90000000000002</v>
      </c>
      <c r="AD87" s="25">
        <f>AA87/AC87</f>
        <v>0.80518319928507587</v>
      </c>
      <c r="AE87" s="25">
        <f>AA87/G87</f>
        <v>0.29158576051779939</v>
      </c>
      <c r="AI87" s="8"/>
    </row>
    <row r="88" spans="1:35" x14ac:dyDescent="0.4">
      <c r="A88" s="8" t="s">
        <v>111</v>
      </c>
      <c r="B88" s="22" t="s">
        <v>60</v>
      </c>
      <c r="C88" s="22" t="s">
        <v>180</v>
      </c>
      <c r="D88" s="11" t="s">
        <v>88</v>
      </c>
      <c r="E88" s="10">
        <v>22</v>
      </c>
      <c r="F88" s="10">
        <v>6000</v>
      </c>
      <c r="G88" s="10">
        <v>728</v>
      </c>
      <c r="H88" s="10">
        <v>28</v>
      </c>
      <c r="I88" s="10">
        <v>2</v>
      </c>
      <c r="J88" s="10">
        <v>2.5</v>
      </c>
      <c r="K88" s="10">
        <v>7.06</v>
      </c>
      <c r="L88" s="10">
        <v>15</v>
      </c>
      <c r="M88" s="10">
        <v>14</v>
      </c>
      <c r="N88" s="10">
        <v>12</v>
      </c>
      <c r="O88" s="10">
        <v>14</v>
      </c>
      <c r="P88" s="10">
        <v>13</v>
      </c>
      <c r="Q88" s="10">
        <v>12</v>
      </c>
      <c r="R88" s="10">
        <v>8</v>
      </c>
      <c r="S88" s="10">
        <v>13</v>
      </c>
      <c r="T88" s="10">
        <v>13</v>
      </c>
      <c r="U88" s="10">
        <v>12</v>
      </c>
      <c r="V88" s="10">
        <v>13</v>
      </c>
      <c r="W88" s="10">
        <v>12</v>
      </c>
      <c r="X88" s="10">
        <v>12</v>
      </c>
      <c r="Y88" s="10">
        <v>12</v>
      </c>
      <c r="Z88" s="14">
        <f>SUM(L88:Y88)</f>
        <v>175</v>
      </c>
      <c r="AA88" s="8">
        <f>(L88*$L$77)+(M88*$M$77)+(N88*$N$77)+(O88*$O$77)+(P88*$P$77)+(Q88*$Q$77)+(R88*$R$77)+(S88*$S$77)+(T88*$T$77)+(U88*$U$77)+(V88*$V$77)+(W88*$W$77)+(X88*$X$77)+(Y88*$Y$77)</f>
        <v>92.299999999999983</v>
      </c>
      <c r="AB88" s="8">
        <f>AA88-(Reference!$P$87)</f>
        <v>5.9000000000000199</v>
      </c>
      <c r="AC88" s="8">
        <f>Reference!$P$92</f>
        <v>111.90000000000002</v>
      </c>
      <c r="AD88" s="25">
        <f>AA88/AC88</f>
        <v>0.82484361036639831</v>
      </c>
      <c r="AE88" s="25">
        <f>AA88/G88</f>
        <v>0.12678571428571425</v>
      </c>
      <c r="AI88" s="8"/>
    </row>
    <row r="89" spans="1:35" x14ac:dyDescent="0.4">
      <c r="A89" s="17" t="s">
        <v>177</v>
      </c>
      <c r="B89" s="22" t="s">
        <v>108</v>
      </c>
      <c r="C89" s="22" t="s">
        <v>107</v>
      </c>
      <c r="D89" s="11" t="s">
        <v>86</v>
      </c>
      <c r="E89" s="10">
        <v>25</v>
      </c>
      <c r="F89" s="10">
        <v>5600</v>
      </c>
      <c r="G89" s="10">
        <v>864</v>
      </c>
      <c r="H89" s="10">
        <v>28</v>
      </c>
      <c r="I89" s="10">
        <v>2</v>
      </c>
      <c r="J89" s="10">
        <v>2.5</v>
      </c>
      <c r="K89" s="9">
        <v>6.74</v>
      </c>
      <c r="L89" s="10">
        <v>16</v>
      </c>
      <c r="M89" s="10">
        <v>15</v>
      </c>
      <c r="N89" s="10">
        <v>10</v>
      </c>
      <c r="O89" s="10">
        <v>16</v>
      </c>
      <c r="P89" s="10">
        <v>15</v>
      </c>
      <c r="Q89" s="10">
        <v>11</v>
      </c>
      <c r="R89" s="10">
        <v>11</v>
      </c>
      <c r="S89" s="10">
        <v>13</v>
      </c>
      <c r="T89" s="10">
        <v>14</v>
      </c>
      <c r="U89" s="10">
        <v>11</v>
      </c>
      <c r="V89" s="10">
        <v>12</v>
      </c>
      <c r="W89" s="10">
        <v>12</v>
      </c>
      <c r="X89" s="10">
        <v>8</v>
      </c>
      <c r="Y89" s="10">
        <v>7</v>
      </c>
      <c r="Z89" s="14">
        <f>SUM(L89:Y89)</f>
        <v>171</v>
      </c>
      <c r="AA89" s="8">
        <f>(L89*$L$77)+(M89*$M$77)+(N89*$N$77)+(O89*$O$77)+(P89*$P$77)+(Q89*$Q$77)+(R89*$R$77)+(S89*$S$77)+(T89*$T$77)+(U89*$U$77)+(V89*$V$77)+(W89*$W$77)+(X89*$X$77)+(Y89*$Y$77)</f>
        <v>93.199999999999974</v>
      </c>
      <c r="AB89" s="8">
        <f>AA89-(Reference!$P$87)</f>
        <v>6.8000000000000114</v>
      </c>
      <c r="AC89" s="8">
        <f>Reference!$P$92</f>
        <v>111.90000000000002</v>
      </c>
      <c r="AD89" s="25">
        <f>AA89/AC89</f>
        <v>0.83288650580875745</v>
      </c>
      <c r="AE89" s="25">
        <f>AA89/G89</f>
        <v>0.10787037037037034</v>
      </c>
      <c r="AI89" s="8"/>
    </row>
    <row r="90" spans="1:35" ht="24.45" x14ac:dyDescent="0.4">
      <c r="A90" s="6" t="s">
        <v>73</v>
      </c>
      <c r="B90" s="6" t="s">
        <v>74</v>
      </c>
      <c r="C90" s="6" t="s">
        <v>75</v>
      </c>
      <c r="D90" s="6" t="s">
        <v>76</v>
      </c>
      <c r="E90" s="7" t="s">
        <v>77</v>
      </c>
      <c r="F90" s="7" t="s">
        <v>78</v>
      </c>
      <c r="G90" s="7" t="s">
        <v>79</v>
      </c>
      <c r="H90" s="7" t="s">
        <v>80</v>
      </c>
      <c r="I90" s="7" t="s">
        <v>81</v>
      </c>
      <c r="J90" s="7" t="s">
        <v>82</v>
      </c>
      <c r="K90" s="7" t="s">
        <v>83</v>
      </c>
      <c r="L90" s="7" t="s">
        <v>41</v>
      </c>
      <c r="M90" s="7" t="s">
        <v>52</v>
      </c>
      <c r="N90" s="7" t="s">
        <v>29</v>
      </c>
      <c r="O90" s="7" t="s">
        <v>42</v>
      </c>
      <c r="P90" s="7" t="s">
        <v>27</v>
      </c>
      <c r="Q90" s="7" t="s">
        <v>46</v>
      </c>
      <c r="R90" s="7" t="s">
        <v>54</v>
      </c>
      <c r="S90" s="7" t="s">
        <v>55</v>
      </c>
      <c r="T90" s="7" t="s">
        <v>56</v>
      </c>
      <c r="U90" s="7" t="s">
        <v>63</v>
      </c>
      <c r="V90" s="7" t="s">
        <v>28</v>
      </c>
      <c r="W90" s="7" t="s">
        <v>14</v>
      </c>
      <c r="X90" s="7" t="s">
        <v>57</v>
      </c>
      <c r="Y90" s="7" t="s">
        <v>49</v>
      </c>
      <c r="Z90" s="7" t="s">
        <v>124</v>
      </c>
      <c r="AA90" s="16" t="s">
        <v>5</v>
      </c>
      <c r="AB90" s="16" t="s">
        <v>2</v>
      </c>
      <c r="AC90" s="16" t="s">
        <v>128</v>
      </c>
      <c r="AD90" s="16" t="s">
        <v>120</v>
      </c>
      <c r="AE90" s="7" t="s">
        <v>9</v>
      </c>
    </row>
    <row r="91" spans="1:35" x14ac:dyDescent="0.4">
      <c r="A91" s="12" t="s">
        <v>60</v>
      </c>
      <c r="B91" s="13"/>
      <c r="C91" s="13"/>
      <c r="D91" s="13"/>
      <c r="E91" s="13"/>
      <c r="F91" s="13"/>
      <c r="G91" s="13"/>
      <c r="H91" s="13"/>
      <c r="I91" s="13"/>
      <c r="J91" s="13"/>
      <c r="K91" s="13"/>
      <c r="L91" s="26">
        <v>1</v>
      </c>
      <c r="M91" s="26">
        <v>1</v>
      </c>
      <c r="N91" s="26">
        <v>0.7</v>
      </c>
      <c r="O91" s="26">
        <v>0.6</v>
      </c>
      <c r="P91" s="26">
        <v>0.6</v>
      </c>
      <c r="Q91" s="26">
        <v>0.6</v>
      </c>
      <c r="R91" s="26">
        <v>0.6</v>
      </c>
      <c r="S91" s="26">
        <v>0.6</v>
      </c>
      <c r="T91" s="26">
        <v>0.6</v>
      </c>
      <c r="U91" s="26">
        <v>0.5</v>
      </c>
      <c r="V91" s="26">
        <v>0.5</v>
      </c>
      <c r="W91" s="26">
        <v>0.5</v>
      </c>
      <c r="X91" s="26">
        <v>0.5</v>
      </c>
      <c r="Y91" s="26">
        <v>0.4</v>
      </c>
      <c r="Z91" s="13"/>
      <c r="AA91" s="13"/>
      <c r="AB91" s="13"/>
      <c r="AC91" s="13"/>
      <c r="AD91" s="13"/>
      <c r="AE91" s="13"/>
    </row>
    <row r="92" spans="1:35" x14ac:dyDescent="0.4">
      <c r="A92" s="8" t="s">
        <v>115</v>
      </c>
      <c r="B92" s="11" t="s">
        <v>60</v>
      </c>
      <c r="C92" s="11"/>
      <c r="D92" s="11" t="s">
        <v>88</v>
      </c>
      <c r="E92" s="10">
        <v>24</v>
      </c>
      <c r="F92" s="10">
        <v>9400</v>
      </c>
      <c r="G92" s="10">
        <v>1612</v>
      </c>
      <c r="H92" s="10">
        <v>29</v>
      </c>
      <c r="I92" s="10">
        <v>3.5</v>
      </c>
      <c r="J92" s="10">
        <v>3.5</v>
      </c>
      <c r="K92" s="10">
        <v>7.22</v>
      </c>
      <c r="L92" s="10">
        <v>16</v>
      </c>
      <c r="M92" s="10">
        <v>13</v>
      </c>
      <c r="N92" s="10">
        <v>16</v>
      </c>
      <c r="O92" s="10">
        <v>13</v>
      </c>
      <c r="P92" s="10">
        <v>10</v>
      </c>
      <c r="Q92" s="10">
        <v>11</v>
      </c>
      <c r="R92" s="10">
        <v>12</v>
      </c>
      <c r="S92" s="10">
        <v>12</v>
      </c>
      <c r="T92" s="10">
        <v>13</v>
      </c>
      <c r="U92" s="10">
        <v>13</v>
      </c>
      <c r="V92" s="10">
        <v>13</v>
      </c>
      <c r="W92" s="10">
        <v>10</v>
      </c>
      <c r="X92" s="10">
        <v>13</v>
      </c>
      <c r="Y92" s="10">
        <v>12</v>
      </c>
      <c r="Z92" s="14">
        <f>SUM(L92:Y92)</f>
        <v>177</v>
      </c>
      <c r="AA92" s="8">
        <f>(L92*$L$91)+(M92*$M$91)+(N92*$N$91)+(O92*$O$91)+(P92*$P$91)+(Q92*$Q$91)+(R92*$R$91)+(S92*$S$91)+(T92*$T$91)+(U92*$U$91)+(V92*$V$91)+(W92*$W$91)+(X92*$X$91)+(Y92*$Y$91)</f>
        <v>112.1</v>
      </c>
      <c r="AB92" s="8">
        <f>AA92-(Reference!$P$115)</f>
        <v>7.6999999999999886</v>
      </c>
      <c r="AC92" s="8">
        <f>Reference!$P$120</f>
        <v>141.80000000000001</v>
      </c>
      <c r="AD92" s="25">
        <f>AA92/AC92</f>
        <v>0.79055007052186166</v>
      </c>
      <c r="AE92" s="25">
        <f>AA92/G92</f>
        <v>6.9540942928039695E-2</v>
      </c>
    </row>
    <row r="93" spans="1:35" x14ac:dyDescent="0.4">
      <c r="A93" s="8" t="s">
        <v>111</v>
      </c>
      <c r="B93" s="22" t="s">
        <v>60</v>
      </c>
      <c r="C93" s="22" t="s">
        <v>180</v>
      </c>
      <c r="D93" s="11" t="s">
        <v>88</v>
      </c>
      <c r="E93" s="10">
        <v>22</v>
      </c>
      <c r="F93" s="10">
        <v>6000</v>
      </c>
      <c r="G93" s="10">
        <v>728</v>
      </c>
      <c r="H93" s="10">
        <v>28</v>
      </c>
      <c r="I93" s="10">
        <v>2</v>
      </c>
      <c r="J93" s="10">
        <v>2.5</v>
      </c>
      <c r="K93" s="10">
        <v>7.06</v>
      </c>
      <c r="L93" s="10">
        <v>15</v>
      </c>
      <c r="M93" s="10">
        <v>13</v>
      </c>
      <c r="N93" s="10">
        <v>14</v>
      </c>
      <c r="O93" s="10">
        <v>12</v>
      </c>
      <c r="P93" s="10">
        <v>12</v>
      </c>
      <c r="Q93" s="10">
        <v>13</v>
      </c>
      <c r="R93" s="10">
        <v>9</v>
      </c>
      <c r="S93" s="10">
        <v>13</v>
      </c>
      <c r="T93" s="10">
        <v>15</v>
      </c>
      <c r="U93" s="10">
        <v>13</v>
      </c>
      <c r="V93" s="10">
        <v>12</v>
      </c>
      <c r="W93" s="10">
        <v>12</v>
      </c>
      <c r="X93" s="10">
        <v>9</v>
      </c>
      <c r="Y93" s="10">
        <v>13</v>
      </c>
      <c r="Z93" s="14">
        <f>SUM(L93:Y93)</f>
        <v>175</v>
      </c>
      <c r="AA93" s="8">
        <f>(L93*$L$91)+(M93*$M$91)+(N93*$N$91)+(O93*$O$91)+(P93*$P$91)+(Q93*$Q$91)+(R93*$R$91)+(S93*$S$91)+(T93*$T$91)+(U93*$U$91)+(V93*$V$91)+(W93*$W$91)+(X93*$X$91)+(Y93*$Y$91)</f>
        <v>110.4</v>
      </c>
      <c r="AB93" s="8">
        <f>AA93-(Reference!$P$115)</f>
        <v>6</v>
      </c>
      <c r="AC93" s="8">
        <f>Reference!$P$120</f>
        <v>141.80000000000001</v>
      </c>
      <c r="AD93" s="25">
        <f>AA93/AC93</f>
        <v>0.77856135401974613</v>
      </c>
      <c r="AE93" s="25">
        <f>AA93/G93</f>
        <v>0.15164835164835166</v>
      </c>
    </row>
    <row r="94" spans="1:35" x14ac:dyDescent="0.4">
      <c r="A94" s="8" t="s">
        <v>116</v>
      </c>
      <c r="B94" s="11" t="s">
        <v>60</v>
      </c>
      <c r="C94" s="11"/>
      <c r="D94" s="11" t="s">
        <v>86</v>
      </c>
      <c r="E94" s="10">
        <v>22</v>
      </c>
      <c r="F94" s="10">
        <v>7000</v>
      </c>
      <c r="G94" s="10">
        <v>280</v>
      </c>
      <c r="H94" s="10">
        <v>27</v>
      </c>
      <c r="I94" s="10">
        <v>2.5</v>
      </c>
      <c r="J94" s="10">
        <v>2.5</v>
      </c>
      <c r="K94" s="10">
        <v>7.32</v>
      </c>
      <c r="L94" s="10">
        <v>15</v>
      </c>
      <c r="M94" s="10">
        <v>14</v>
      </c>
      <c r="N94" s="10">
        <v>15</v>
      </c>
      <c r="O94" s="10">
        <v>9</v>
      </c>
      <c r="P94" s="10">
        <v>14</v>
      </c>
      <c r="Q94" s="10">
        <v>11</v>
      </c>
      <c r="R94" s="10">
        <v>9</v>
      </c>
      <c r="S94" s="10">
        <v>13</v>
      </c>
      <c r="T94" s="10">
        <v>10</v>
      </c>
      <c r="U94" s="10">
        <v>14</v>
      </c>
      <c r="V94" s="10">
        <v>12</v>
      </c>
      <c r="W94" s="10">
        <v>11</v>
      </c>
      <c r="X94" s="10">
        <v>12</v>
      </c>
      <c r="Y94" s="10">
        <v>14</v>
      </c>
      <c r="Z94" s="14">
        <f>SUM(L94:Y94)</f>
        <v>173</v>
      </c>
      <c r="AA94" s="8">
        <f>(L94*$L$91)+(M94*$M$91)+(N94*$N$91)+(O94*$O$91)+(P94*$P$91)+(Q94*$Q$91)+(R94*$R$91)+(S94*$S$91)+(T94*$T$91)+(U94*$U$91)+(V94*$V$91)+(W94*$W$91)+(X94*$X$91)+(Y94*$Y$91)</f>
        <v>109.19999999999999</v>
      </c>
      <c r="AB94" s="8">
        <f>AA94-(Reference!$P$115)</f>
        <v>4.7999999999999829</v>
      </c>
      <c r="AC94" s="8">
        <f>Reference!$P$120</f>
        <v>141.80000000000001</v>
      </c>
      <c r="AD94" s="25">
        <f>AA94/AC94</f>
        <v>0.77009873060648792</v>
      </c>
      <c r="AE94" s="25">
        <f>AA94/G94</f>
        <v>0.38999999999999996</v>
      </c>
    </row>
    <row r="95" spans="1:35" x14ac:dyDescent="0.4">
      <c r="A95" s="17" t="s">
        <v>176</v>
      </c>
      <c r="B95" s="22" t="s">
        <v>60</v>
      </c>
      <c r="C95" s="22" t="s">
        <v>107</v>
      </c>
      <c r="D95" s="11" t="s">
        <v>86</v>
      </c>
      <c r="E95" s="10">
        <v>25</v>
      </c>
      <c r="F95" s="10">
        <v>6000</v>
      </c>
      <c r="G95" s="10">
        <v>309</v>
      </c>
      <c r="H95" s="10">
        <v>30</v>
      </c>
      <c r="I95" s="10">
        <v>2</v>
      </c>
      <c r="J95" s="10">
        <v>2</v>
      </c>
      <c r="K95" s="10">
        <v>7.12</v>
      </c>
      <c r="L95" s="10">
        <v>15</v>
      </c>
      <c r="M95" s="10">
        <v>15</v>
      </c>
      <c r="N95" s="10">
        <v>15</v>
      </c>
      <c r="O95" s="10">
        <v>11</v>
      </c>
      <c r="P95" s="10">
        <v>8</v>
      </c>
      <c r="Q95" s="10">
        <v>12</v>
      </c>
      <c r="R95" s="10">
        <v>12</v>
      </c>
      <c r="S95" s="10">
        <v>10</v>
      </c>
      <c r="T95" s="10">
        <v>13</v>
      </c>
      <c r="U95" s="10">
        <v>10</v>
      </c>
      <c r="V95" s="10">
        <v>13</v>
      </c>
      <c r="W95" s="10">
        <v>15</v>
      </c>
      <c r="X95" s="10">
        <v>13</v>
      </c>
      <c r="Y95" s="10">
        <v>11</v>
      </c>
      <c r="Z95" s="14">
        <f>SUM(L95:Y95)</f>
        <v>173</v>
      </c>
      <c r="AA95" s="8">
        <f>(L95*$L$91)+(M95*$M$91)+(N95*$N$91)+(O95*$O$91)+(P95*$P$91)+(Q95*$Q$91)+(R95*$R$91)+(S95*$S$91)+(T95*$T$91)+(U95*$U$91)+(V95*$V$91)+(W95*$W$91)+(X95*$X$91)+(Y95*$Y$91)</f>
        <v>110</v>
      </c>
      <c r="AB95" s="8">
        <f>AA95-(Reference!$P$115)</f>
        <v>5.5999999999999943</v>
      </c>
      <c r="AC95" s="8">
        <f>Reference!$P$120</f>
        <v>141.80000000000001</v>
      </c>
      <c r="AD95" s="25">
        <f>AA95/AC95</f>
        <v>0.77574047954865999</v>
      </c>
      <c r="AE95" s="25">
        <f>AA95/G95</f>
        <v>0.35598705501618122</v>
      </c>
    </row>
    <row r="97" spans="1:31" ht="15" thickBot="1" x14ac:dyDescent="0.45">
      <c r="A97" s="41" t="s">
        <v>150</v>
      </c>
      <c r="B97" s="39"/>
      <c r="C97" s="39"/>
      <c r="D97" s="39"/>
      <c r="E97" s="39"/>
      <c r="F97" s="39"/>
      <c r="G97" s="39"/>
      <c r="H97" s="39"/>
      <c r="I97" s="39"/>
      <c r="J97" s="39"/>
      <c r="K97" s="39"/>
      <c r="L97" s="40">
        <v>1</v>
      </c>
      <c r="M97" s="40">
        <v>1</v>
      </c>
      <c r="N97" s="40">
        <v>0.7</v>
      </c>
      <c r="O97" s="40">
        <v>0.6</v>
      </c>
      <c r="P97" s="40">
        <v>0.6</v>
      </c>
      <c r="Q97" s="40">
        <v>0.6</v>
      </c>
      <c r="R97" s="40">
        <v>0.6</v>
      </c>
      <c r="S97" s="40">
        <v>0.6</v>
      </c>
      <c r="T97" s="40">
        <v>0.6</v>
      </c>
      <c r="U97" s="40">
        <v>0.5</v>
      </c>
      <c r="V97" s="40">
        <v>0.5</v>
      </c>
      <c r="W97" s="40">
        <v>0.5</v>
      </c>
      <c r="X97" s="40">
        <v>0.5</v>
      </c>
      <c r="Y97" s="40">
        <v>0.4</v>
      </c>
      <c r="Z97" s="42"/>
      <c r="AA97" s="42"/>
      <c r="AB97" s="42"/>
      <c r="AC97" s="42"/>
      <c r="AD97" s="42"/>
      <c r="AE97" s="42"/>
    </row>
    <row r="98" spans="1:31" x14ac:dyDescent="0.4">
      <c r="A98" s="17" t="s">
        <v>109</v>
      </c>
      <c r="B98" s="22" t="s">
        <v>60</v>
      </c>
      <c r="C98" s="22" t="s">
        <v>107</v>
      </c>
      <c r="D98" s="11" t="s">
        <v>88</v>
      </c>
      <c r="E98" s="10">
        <v>20</v>
      </c>
      <c r="F98" s="10">
        <v>7200</v>
      </c>
      <c r="G98" s="10">
        <v>979</v>
      </c>
      <c r="H98" s="10">
        <v>28</v>
      </c>
      <c r="I98" s="10">
        <v>4</v>
      </c>
      <c r="J98" s="10">
        <v>4.5</v>
      </c>
      <c r="K98" s="9">
        <v>7.74</v>
      </c>
      <c r="L98" s="10">
        <v>17</v>
      </c>
      <c r="M98" s="10">
        <v>13</v>
      </c>
      <c r="N98" s="10">
        <v>16</v>
      </c>
      <c r="O98" s="10">
        <v>13</v>
      </c>
      <c r="P98" s="10">
        <v>11</v>
      </c>
      <c r="Q98" s="10">
        <v>12</v>
      </c>
      <c r="R98" s="10">
        <v>9</v>
      </c>
      <c r="S98" s="10">
        <v>16</v>
      </c>
      <c r="T98" s="10">
        <v>14</v>
      </c>
      <c r="U98" s="10">
        <v>17</v>
      </c>
      <c r="V98" s="10">
        <v>15</v>
      </c>
      <c r="W98" s="10">
        <v>11</v>
      </c>
      <c r="X98" s="10">
        <v>11</v>
      </c>
      <c r="Y98" s="10">
        <v>16</v>
      </c>
      <c r="Z98" s="14">
        <f>SUM(L98:Y98)</f>
        <v>191</v>
      </c>
      <c r="AA98" s="8">
        <f>(L98*$L$91)+(M98*$M$91)+(N98*$N$91)+(O98*$O$91)+(P98*$P$91)+(Q98*$Q$91)+(R98*$R$91)+(S98*$S$91)+(T98*$T$91)+(U98*$U$91)+(V98*$V$91)+(W98*$W$91)+(X98*$X$91)+(Y98*$Y$91)</f>
        <v>119.60000000000001</v>
      </c>
      <c r="AB98" s="8">
        <f>AA98-(Reference!$P$115)</f>
        <v>15.200000000000003</v>
      </c>
      <c r="AC98" s="8">
        <f>Reference!$P$120</f>
        <v>141.80000000000001</v>
      </c>
      <c r="AD98" s="25">
        <f>AA98/AC98</f>
        <v>0.84344146685472499</v>
      </c>
      <c r="AE98" s="25">
        <f>AA98/G98</f>
        <v>0.12216547497446374</v>
      </c>
    </row>
    <row r="99" spans="1:31" x14ac:dyDescent="0.4">
      <c r="A99" s="8" t="s">
        <v>113</v>
      </c>
      <c r="B99" s="22" t="s">
        <v>108</v>
      </c>
      <c r="C99" s="22" t="s">
        <v>179</v>
      </c>
      <c r="D99" s="11" t="s">
        <v>86</v>
      </c>
      <c r="E99" s="10">
        <v>24</v>
      </c>
      <c r="F99" s="10">
        <v>8200</v>
      </c>
      <c r="G99" s="10">
        <v>1742</v>
      </c>
      <c r="H99" s="10">
        <v>30</v>
      </c>
      <c r="I99" s="10">
        <v>4</v>
      </c>
      <c r="J99" s="10">
        <v>4</v>
      </c>
      <c r="K99" s="10">
        <v>7.74</v>
      </c>
      <c r="L99" s="10">
        <v>14</v>
      </c>
      <c r="M99" s="10">
        <v>14</v>
      </c>
      <c r="N99" s="10">
        <v>15</v>
      </c>
      <c r="O99" s="10">
        <v>13</v>
      </c>
      <c r="P99" s="10">
        <v>10</v>
      </c>
      <c r="Q99" s="10">
        <v>13</v>
      </c>
      <c r="R99" s="10">
        <v>8</v>
      </c>
      <c r="S99" s="10">
        <v>15</v>
      </c>
      <c r="T99" s="10">
        <v>15</v>
      </c>
      <c r="U99" s="10">
        <v>16</v>
      </c>
      <c r="V99" s="10">
        <v>14</v>
      </c>
      <c r="W99" s="10">
        <v>13</v>
      </c>
      <c r="X99" s="10">
        <v>5</v>
      </c>
      <c r="Y99" s="10">
        <v>14</v>
      </c>
      <c r="Z99" s="14">
        <f>SUM(L99:Y99)</f>
        <v>179</v>
      </c>
      <c r="AA99" s="8">
        <f>(L99*$L$91)+(M99*$M$91)+(N99*$N$91)+(O99*$O$91)+(P99*$P$91)+(Q99*$Q$91)+(R99*$R$91)+(S99*$S$91)+(T99*$T$91)+(U99*$U$91)+(V99*$V$91)+(W99*$W$91)+(X99*$X$91)+(Y99*$Y$91)</f>
        <v>112.49999999999999</v>
      </c>
      <c r="AB99" s="8">
        <f>AA99-(Reference!$P$115)</f>
        <v>8.0999999999999801</v>
      </c>
      <c r="AC99" s="8">
        <f>Reference!$P$120</f>
        <v>141.80000000000001</v>
      </c>
      <c r="AD99" s="25">
        <f>AA99/AC99</f>
        <v>0.79337094499294769</v>
      </c>
      <c r="AE99" s="25">
        <f>AA99/G99</f>
        <v>6.4580941446613083E-2</v>
      </c>
    </row>
    <row r="100" spans="1:31" x14ac:dyDescent="0.4">
      <c r="A100" s="8" t="s">
        <v>117</v>
      </c>
      <c r="B100" s="11" t="s">
        <v>60</v>
      </c>
      <c r="C100" s="11"/>
      <c r="D100" s="11" t="s">
        <v>86</v>
      </c>
      <c r="E100" s="10">
        <v>26</v>
      </c>
      <c r="F100" s="10">
        <v>400</v>
      </c>
      <c r="G100" s="10">
        <v>87</v>
      </c>
      <c r="H100" s="10">
        <v>27</v>
      </c>
      <c r="I100" s="10">
        <v>1.5</v>
      </c>
      <c r="J100" s="10">
        <v>1.5</v>
      </c>
      <c r="K100" s="10">
        <v>6.8</v>
      </c>
      <c r="L100" s="10">
        <v>13</v>
      </c>
      <c r="M100" s="10">
        <v>12</v>
      </c>
      <c r="N100" s="10">
        <v>14</v>
      </c>
      <c r="O100" s="10">
        <v>11</v>
      </c>
      <c r="P100" s="10">
        <v>16</v>
      </c>
      <c r="Q100" s="10">
        <v>8</v>
      </c>
      <c r="R100" s="10">
        <v>10</v>
      </c>
      <c r="S100" s="10">
        <v>10</v>
      </c>
      <c r="T100" s="10">
        <v>11</v>
      </c>
      <c r="U100" s="10">
        <v>9</v>
      </c>
      <c r="V100" s="10">
        <v>10</v>
      </c>
      <c r="W100" s="10">
        <v>10</v>
      </c>
      <c r="X100" s="10">
        <v>17</v>
      </c>
      <c r="Y100" s="10">
        <v>8</v>
      </c>
      <c r="Z100" s="14">
        <f>SUM(L100:Y100)</f>
        <v>159</v>
      </c>
      <c r="AA100" s="8">
        <f>(L100*$L$91)+(M100*$M$91)+(N100*$N$91)+(O100*$O$91)+(P100*$P$91)+(Q100*$Q$91)+(R100*$R$91)+(S100*$S$91)+(T100*$T$91)+(U100*$U$91)+(V100*$V$91)+(W100*$W$91)+(X100*$X$91)+(Y100*$Y$91)</f>
        <v>100.6</v>
      </c>
      <c r="AB100" s="8">
        <f>AA100-(Reference!$P$115)</f>
        <v>-3.8000000000000114</v>
      </c>
      <c r="AC100" s="8">
        <f>Reference!$P$120</f>
        <v>141.80000000000001</v>
      </c>
      <c r="AD100" s="25">
        <f>AA100/AC100</f>
        <v>0.70944992947813812</v>
      </c>
      <c r="AE100" s="25">
        <f>AA100/G100</f>
        <v>1.1563218390804597</v>
      </c>
    </row>
    <row r="101" spans="1:31" x14ac:dyDescent="0.4">
      <c r="A101" s="8" t="s">
        <v>112</v>
      </c>
      <c r="B101" s="22" t="s">
        <v>108</v>
      </c>
      <c r="C101" s="22" t="s">
        <v>107</v>
      </c>
      <c r="D101" s="11" t="s">
        <v>88</v>
      </c>
      <c r="E101" s="10">
        <v>22</v>
      </c>
      <c r="F101" s="10">
        <v>3600</v>
      </c>
      <c r="G101" s="10">
        <v>467</v>
      </c>
      <c r="H101" s="10">
        <v>27</v>
      </c>
      <c r="I101" s="10">
        <v>2</v>
      </c>
      <c r="J101" s="10">
        <v>2.5</v>
      </c>
      <c r="K101" s="10">
        <v>6.7</v>
      </c>
      <c r="L101" s="10">
        <v>12</v>
      </c>
      <c r="M101" s="10">
        <v>12</v>
      </c>
      <c r="N101" s="10">
        <v>13</v>
      </c>
      <c r="O101" s="10">
        <v>11</v>
      </c>
      <c r="P101" s="10">
        <v>13</v>
      </c>
      <c r="Q101" s="10">
        <v>11</v>
      </c>
      <c r="R101" s="10">
        <v>10</v>
      </c>
      <c r="S101" s="10">
        <v>16</v>
      </c>
      <c r="T101" s="10">
        <v>13</v>
      </c>
      <c r="U101" s="10">
        <v>14</v>
      </c>
      <c r="V101" s="10">
        <v>12</v>
      </c>
      <c r="W101" s="10">
        <v>12</v>
      </c>
      <c r="X101" s="10">
        <v>13</v>
      </c>
      <c r="Y101" s="10">
        <v>14</v>
      </c>
      <c r="Z101" s="14">
        <f>SUM(L101:Y101)</f>
        <v>176</v>
      </c>
      <c r="AA101" s="8">
        <f>(L101*$L$91)+(M101*$M$91)+(N101*$N$91)+(O101*$O$91)+(P101*$P$91)+(Q101*$Q$91)+(R101*$R$91)+(S101*$S$91)+(T101*$T$91)+(U101*$U$91)+(V101*$V$91)+(W101*$W$91)+(X101*$X$91)+(Y101*$Y$91)</f>
        <v>108.6</v>
      </c>
      <c r="AB101" s="8">
        <f>AA101-(Reference!$P$115)</f>
        <v>4.1999999999999886</v>
      </c>
      <c r="AC101" s="8">
        <f>Reference!$P$120</f>
        <v>141.80000000000001</v>
      </c>
      <c r="AD101" s="25">
        <f>AA101/AC101</f>
        <v>0.76586741889985888</v>
      </c>
      <c r="AE101" s="25">
        <f>AA101/G101</f>
        <v>0.23254817987152032</v>
      </c>
    </row>
  </sheetData>
  <conditionalFormatting sqref="D5 D28:D29">
    <cfRule type="containsText" dxfId="754" priority="886" operator="containsText" text="No">
      <formula>NOT(ISERROR(SEARCH("No",D5)))</formula>
    </cfRule>
  </conditionalFormatting>
  <conditionalFormatting sqref="D13:D16 D84:D85">
    <cfRule type="containsText" dxfId="753" priority="798" operator="containsText" text="Yes">
      <formula>NOT(ISERROR(SEARCH("Yes",D13)))</formula>
    </cfRule>
    <cfRule type="containsText" dxfId="752" priority="799" operator="containsText" text="No">
      <formula>NOT(ISERROR(SEARCH("No",D13)))</formula>
    </cfRule>
  </conditionalFormatting>
  <conditionalFormatting sqref="D5 D28:D29">
    <cfRule type="containsText" dxfId="751" priority="885" operator="containsText" text="Yes">
      <formula>NOT(ISERROR(SEARCH("Yes",D5)))</formula>
    </cfRule>
  </conditionalFormatting>
  <conditionalFormatting sqref="D47:D50">
    <cfRule type="containsText" dxfId="750" priority="679" operator="containsText" text="Yes">
      <formula>NOT(ISERROR(SEARCH("Yes",D47)))</formula>
    </cfRule>
    <cfRule type="containsText" dxfId="749" priority="680" operator="containsText" text="No">
      <formula>NOT(ISERROR(SEARCH("No",D47)))</formula>
    </cfRule>
  </conditionalFormatting>
  <conditionalFormatting sqref="D72">
    <cfRule type="containsText" dxfId="748" priority="494" operator="containsText" text="Yes">
      <formula>NOT(ISERROR(SEARCH("Yes",D72)))</formula>
    </cfRule>
    <cfRule type="containsText" dxfId="747" priority="495" operator="containsText" text="No">
      <formula>NOT(ISERROR(SEARCH("No",D72)))</formula>
    </cfRule>
  </conditionalFormatting>
  <conditionalFormatting sqref="K28:K29 K84:K85">
    <cfRule type="cellIs" dxfId="746" priority="898" operator="greaterThan">
      <formula>7</formula>
    </cfRule>
    <cfRule type="cellIs" dxfId="745" priority="899" operator="lessThan">
      <formula>6</formula>
    </cfRule>
  </conditionalFormatting>
  <conditionalFormatting sqref="K13:K16">
    <cfRule type="cellIs" dxfId="744" priority="800" operator="greaterThan">
      <formula>7</formula>
    </cfRule>
    <cfRule type="cellIs" dxfId="743" priority="801" operator="lessThan">
      <formula>6</formula>
    </cfRule>
  </conditionalFormatting>
  <conditionalFormatting sqref="L15:W16 L84:Y84">
    <cfRule type="cellIs" dxfId="742" priority="830" operator="lessThan">
      <formula>10</formula>
    </cfRule>
    <cfRule type="cellIs" dxfId="741" priority="831" operator="greaterThan">
      <formula>15</formula>
    </cfRule>
  </conditionalFormatting>
  <conditionalFormatting sqref="L32:X32">
    <cfRule type="cellIs" dxfId="740" priority="616" operator="lessThan">
      <formula>10</formula>
    </cfRule>
    <cfRule type="cellIs" dxfId="739" priority="617" operator="greaterThan">
      <formula>15</formula>
    </cfRule>
  </conditionalFormatting>
  <conditionalFormatting sqref="L39:X40">
    <cfRule type="cellIs" dxfId="738" priority="596" operator="lessThan">
      <formula>10</formula>
    </cfRule>
    <cfRule type="cellIs" dxfId="737" priority="597" operator="greaterThan">
      <formula>15</formula>
    </cfRule>
  </conditionalFormatting>
  <conditionalFormatting sqref="L43:X43">
    <cfRule type="cellIs" dxfId="736" priority="576" operator="lessThan">
      <formula>10</formula>
    </cfRule>
    <cfRule type="cellIs" dxfId="735" priority="577" operator="greaterThan">
      <formula>15</formula>
    </cfRule>
  </conditionalFormatting>
  <conditionalFormatting sqref="L61:AB62">
    <cfRule type="cellIs" dxfId="734" priority="554" operator="lessThan">
      <formula>10</formula>
    </cfRule>
    <cfRule type="cellIs" dxfId="733" priority="555" operator="greaterThan">
      <formula>15</formula>
    </cfRule>
  </conditionalFormatting>
  <conditionalFormatting sqref="L65:AB65">
    <cfRule type="cellIs" dxfId="732" priority="523" operator="lessThan">
      <formula>10</formula>
    </cfRule>
    <cfRule type="cellIs" dxfId="731" priority="524" operator="greaterThan">
      <formula>15</formula>
    </cfRule>
  </conditionalFormatting>
  <conditionalFormatting sqref="L69:AB69">
    <cfRule type="cellIs" dxfId="730" priority="512" operator="lessThan">
      <formula>10</formula>
    </cfRule>
    <cfRule type="cellIs" dxfId="729" priority="513" operator="greaterThan">
      <formula>15</formula>
    </cfRule>
  </conditionalFormatting>
  <conditionalFormatting sqref="L72:AB72">
    <cfRule type="cellIs" dxfId="728" priority="490" operator="lessThan">
      <formula>10</formula>
    </cfRule>
    <cfRule type="cellIs" dxfId="727" priority="491" operator="greaterThan">
      <formula>15</formula>
    </cfRule>
  </conditionalFormatting>
  <conditionalFormatting sqref="L5:AC5">
    <cfRule type="cellIs" dxfId="726" priority="871" operator="lessThan">
      <formula>10</formula>
    </cfRule>
    <cfRule type="cellIs" dxfId="725" priority="872" operator="greaterThan">
      <formula>15</formula>
    </cfRule>
  </conditionalFormatting>
  <conditionalFormatting sqref="Y13:Y16">
    <cfRule type="cellIs" dxfId="724" priority="805" operator="greaterThan">
      <formula>76</formula>
    </cfRule>
    <cfRule type="cellIs" dxfId="723" priority="806" operator="between">
      <formula>0</formula>
      <formula>67</formula>
    </cfRule>
  </conditionalFormatting>
  <conditionalFormatting sqref="Y28:Y29">
    <cfRule type="cellIs" dxfId="722" priority="745" operator="greaterThan">
      <formula>104</formula>
    </cfRule>
    <cfRule type="cellIs" dxfId="721" priority="746" operator="between">
      <formula>0</formula>
      <formula>92</formula>
    </cfRule>
  </conditionalFormatting>
  <conditionalFormatting sqref="Y32">
    <cfRule type="cellIs" dxfId="720" priority="562" operator="greaterThan">
      <formula>104</formula>
    </cfRule>
    <cfRule type="cellIs" dxfId="719" priority="563" operator="between">
      <formula>0</formula>
      <formula>92</formula>
    </cfRule>
  </conditionalFormatting>
  <conditionalFormatting sqref="Y39:Y40">
    <cfRule type="cellIs" dxfId="718" priority="703" operator="greaterThan">
      <formula>76</formula>
    </cfRule>
    <cfRule type="cellIs" dxfId="717" priority="704" operator="between">
      <formula>0</formula>
      <formula>67</formula>
    </cfRule>
  </conditionalFormatting>
  <conditionalFormatting sqref="Y43">
    <cfRule type="cellIs" dxfId="716" priority="566" operator="greaterThan">
      <formula>76</formula>
    </cfRule>
    <cfRule type="cellIs" dxfId="715" priority="567" operator="between">
      <formula>0</formula>
      <formula>67</formula>
    </cfRule>
  </conditionalFormatting>
  <conditionalFormatting sqref="Z13:Z16 AB84:AB85 AB93:AB95">
    <cfRule type="cellIs" dxfId="714" priority="802" operator="lessThan">
      <formula>0</formula>
    </cfRule>
  </conditionalFormatting>
  <conditionalFormatting sqref="Z28:Z29">
    <cfRule type="cellIs" dxfId="713" priority="744" operator="lessThan">
      <formula>0</formula>
    </cfRule>
  </conditionalFormatting>
  <conditionalFormatting sqref="Z32">
    <cfRule type="cellIs" dxfId="712" priority="731" operator="lessThan">
      <formula>0</formula>
    </cfRule>
  </conditionalFormatting>
  <conditionalFormatting sqref="Z39:Z40">
    <cfRule type="cellIs" dxfId="711" priority="699" operator="lessThan">
      <formula>0</formula>
    </cfRule>
  </conditionalFormatting>
  <conditionalFormatting sqref="Z43">
    <cfRule type="cellIs" dxfId="710" priority="683" operator="lessThan">
      <formula>0</formula>
    </cfRule>
  </conditionalFormatting>
  <conditionalFormatting sqref="AA84:AA85">
    <cfRule type="cellIs" dxfId="709" priority="479" operator="greaterThan">
      <formula>97</formula>
    </cfRule>
    <cfRule type="cellIs" dxfId="708" priority="480" operator="between">
      <formula>0</formula>
      <formula>86</formula>
    </cfRule>
  </conditionalFormatting>
  <conditionalFormatting sqref="AD47:AD50">
    <cfRule type="cellIs" dxfId="707" priority="659" operator="greaterThan">
      <formula>106</formula>
    </cfRule>
    <cfRule type="cellIs" dxfId="706" priority="660" operator="between">
      <formula>0</formula>
      <formula>93</formula>
    </cfRule>
  </conditionalFormatting>
  <conditionalFormatting sqref="AD61:AD62">
    <cfRule type="cellIs" dxfId="705" priority="542" operator="greaterThan">
      <formula>100</formula>
    </cfRule>
    <cfRule type="cellIs" dxfId="704" priority="543" operator="between">
      <formula>0</formula>
      <formula>89</formula>
    </cfRule>
  </conditionalFormatting>
  <conditionalFormatting sqref="AD65">
    <cfRule type="cellIs" dxfId="703" priority="521" operator="greaterThan">
      <formula>100</formula>
    </cfRule>
    <cfRule type="cellIs" dxfId="702" priority="522" operator="between">
      <formula>0</formula>
      <formula>89</formula>
    </cfRule>
  </conditionalFormatting>
  <conditionalFormatting sqref="AD69">
    <cfRule type="cellIs" dxfId="701" priority="510" operator="greaterThan">
      <formula>106</formula>
    </cfRule>
    <cfRule type="cellIs" dxfId="700" priority="511" operator="between">
      <formula>0</formula>
      <formula>94</formula>
    </cfRule>
  </conditionalFormatting>
  <conditionalFormatting sqref="AD72">
    <cfRule type="cellIs" dxfId="699" priority="488" operator="greaterThan">
      <formula>106</formula>
    </cfRule>
    <cfRule type="cellIs" dxfId="698" priority="489" operator="between">
      <formula>0</formula>
      <formula>94</formula>
    </cfRule>
  </conditionalFormatting>
  <conditionalFormatting sqref="AE5">
    <cfRule type="cellIs" dxfId="697" priority="841" operator="greaterThan">
      <formula>129</formula>
    </cfRule>
    <cfRule type="cellIs" dxfId="696" priority="842" operator="between">
      <formula>0</formula>
      <formula>117</formula>
    </cfRule>
  </conditionalFormatting>
  <conditionalFormatting sqref="AE47:AE50">
    <cfRule type="cellIs" dxfId="695" priority="656" operator="lessThan">
      <formula>0</formula>
    </cfRule>
  </conditionalFormatting>
  <conditionalFormatting sqref="AE61:AE62">
    <cfRule type="cellIs" dxfId="694" priority="541" operator="lessThan">
      <formula>0</formula>
    </cfRule>
  </conditionalFormatting>
  <conditionalFormatting sqref="AE65">
    <cfRule type="cellIs" dxfId="693" priority="520" operator="lessThan">
      <formula>0</formula>
    </cfRule>
  </conditionalFormatting>
  <conditionalFormatting sqref="AE69">
    <cfRule type="cellIs" dxfId="692" priority="509" operator="lessThan">
      <formula>0</formula>
    </cfRule>
  </conditionalFormatting>
  <conditionalFormatting sqref="AE72">
    <cfRule type="cellIs" dxfId="691" priority="487" operator="lessThan">
      <formula>0</formula>
    </cfRule>
  </conditionalFormatting>
  <conditionalFormatting sqref="AF5">
    <cfRule type="cellIs" dxfId="690" priority="838" operator="lessThan">
      <formula>0</formula>
    </cfRule>
  </conditionalFormatting>
  <conditionalFormatting sqref="D84:D85">
    <cfRule type="containsText" dxfId="689" priority="359" operator="containsText" text="Yes">
      <formula>NOT(ISERROR(SEARCH("Yes",D84)))</formula>
    </cfRule>
    <cfRule type="containsText" dxfId="688" priority="360" operator="containsText" text="No">
      <formula>NOT(ISERROR(SEARCH("No",D84)))</formula>
    </cfRule>
  </conditionalFormatting>
  <conditionalFormatting sqref="K84:K85">
    <cfRule type="cellIs" dxfId="687" priority="361" operator="greaterThan">
      <formula>7</formula>
    </cfRule>
    <cfRule type="cellIs" dxfId="686" priority="362" operator="lessThan">
      <formula>6</formula>
    </cfRule>
  </conditionalFormatting>
  <conditionalFormatting sqref="L84:Y85">
    <cfRule type="cellIs" dxfId="685" priority="352" operator="lessThan">
      <formula>10</formula>
    </cfRule>
    <cfRule type="cellIs" dxfId="684" priority="353" operator="greaterThan">
      <formula>15</formula>
    </cfRule>
  </conditionalFormatting>
  <conditionalFormatting sqref="AA84:AA85">
    <cfRule type="cellIs" dxfId="683" priority="355" operator="greaterThan">
      <formula>100</formula>
    </cfRule>
    <cfRule type="cellIs" dxfId="682" priority="356" operator="between">
      <formula>0</formula>
      <formula>89</formula>
    </cfRule>
  </conditionalFormatting>
  <conditionalFormatting sqref="AB84:AB85">
    <cfRule type="cellIs" dxfId="681" priority="354" operator="lessThan">
      <formula>0</formula>
    </cfRule>
  </conditionalFormatting>
  <conditionalFormatting sqref="D94">
    <cfRule type="containsText" dxfId="680" priority="348" operator="containsText" text="Yes">
      <formula>NOT(ISERROR(SEARCH("Yes",D94)))</formula>
    </cfRule>
    <cfRule type="containsText" dxfId="679" priority="349" operator="containsText" text="No">
      <formula>NOT(ISERROR(SEARCH("No",D94)))</formula>
    </cfRule>
  </conditionalFormatting>
  <conditionalFormatting sqref="K94">
    <cfRule type="cellIs" dxfId="678" priority="350" operator="greaterThan">
      <formula>7</formula>
    </cfRule>
    <cfRule type="cellIs" dxfId="677" priority="351" operator="lessThan">
      <formula>6</formula>
    </cfRule>
  </conditionalFormatting>
  <conditionalFormatting sqref="AA93:AA95">
    <cfRule type="cellIs" dxfId="676" priority="344" operator="greaterThan">
      <formula>118</formula>
    </cfRule>
    <cfRule type="cellIs" dxfId="675" priority="345" operator="between">
      <formula>0</formula>
      <formula>104</formula>
    </cfRule>
  </conditionalFormatting>
  <conditionalFormatting sqref="D8">
    <cfRule type="containsText" dxfId="674" priority="316" operator="containsText" text="No">
      <formula>NOT(ISERROR(SEARCH("No",D8)))</formula>
    </cfRule>
  </conditionalFormatting>
  <conditionalFormatting sqref="D8">
    <cfRule type="containsText" dxfId="673" priority="315" operator="containsText" text="Yes">
      <formula>NOT(ISERROR(SEARCH("Yes",D8)))</formula>
    </cfRule>
  </conditionalFormatting>
  <conditionalFormatting sqref="K8">
    <cfRule type="cellIs" dxfId="672" priority="317" operator="greaterThan">
      <formula>7</formula>
    </cfRule>
    <cfRule type="cellIs" dxfId="671" priority="318" operator="lessThan">
      <formula>6</formula>
    </cfRule>
  </conditionalFormatting>
  <conditionalFormatting sqref="L8:AC8">
    <cfRule type="cellIs" dxfId="670" priority="313" operator="lessThan">
      <formula>10</formula>
    </cfRule>
    <cfRule type="cellIs" dxfId="669" priority="314" operator="greaterThan">
      <formula>15</formula>
    </cfRule>
  </conditionalFormatting>
  <conditionalFormatting sqref="AE8">
    <cfRule type="cellIs" dxfId="668" priority="311" operator="greaterThan">
      <formula>129</formula>
    </cfRule>
    <cfRule type="cellIs" dxfId="667" priority="312" operator="between">
      <formula>0</formula>
      <formula>117</formula>
    </cfRule>
  </conditionalFormatting>
  <conditionalFormatting sqref="AF8">
    <cfRule type="cellIs" dxfId="666" priority="310" operator="lessThan">
      <formula>0</formula>
    </cfRule>
  </conditionalFormatting>
  <conditionalFormatting sqref="L13:W14">
    <cfRule type="cellIs" dxfId="665" priority="308" operator="lessThan">
      <formula>10</formula>
    </cfRule>
    <cfRule type="cellIs" dxfId="664" priority="309" operator="greaterThan">
      <formula>15</formula>
    </cfRule>
  </conditionalFormatting>
  <conditionalFormatting sqref="D19:D23">
    <cfRule type="containsText" dxfId="663" priority="299" operator="containsText" text="Yes">
      <formula>NOT(ISERROR(SEARCH("Yes",D19)))</formula>
    </cfRule>
    <cfRule type="containsText" dxfId="662" priority="300" operator="containsText" text="No">
      <formula>NOT(ISERROR(SEARCH("No",D19)))</formula>
    </cfRule>
  </conditionalFormatting>
  <conditionalFormatting sqref="K19:K23">
    <cfRule type="cellIs" dxfId="661" priority="301" operator="greaterThan">
      <formula>7</formula>
    </cfRule>
    <cfRule type="cellIs" dxfId="660" priority="302" operator="lessThan">
      <formula>6</formula>
    </cfRule>
  </conditionalFormatting>
  <conditionalFormatting sqref="L19:W23">
    <cfRule type="cellIs" dxfId="659" priority="306" operator="lessThan">
      <formula>10</formula>
    </cfRule>
    <cfRule type="cellIs" dxfId="658" priority="307" operator="greaterThan">
      <formula>15</formula>
    </cfRule>
  </conditionalFormatting>
  <conditionalFormatting sqref="Y19:Y23">
    <cfRule type="cellIs" dxfId="657" priority="304" operator="greaterThan">
      <formula>76</formula>
    </cfRule>
    <cfRule type="cellIs" dxfId="656" priority="305" operator="between">
      <formula>0</formula>
      <formula>67</formula>
    </cfRule>
  </conditionalFormatting>
  <conditionalFormatting sqref="Z19:Z23">
    <cfRule type="cellIs" dxfId="655" priority="303" operator="lessThan">
      <formula>0</formula>
    </cfRule>
  </conditionalFormatting>
  <conditionalFormatting sqref="D29">
    <cfRule type="containsText" dxfId="654" priority="297" operator="containsText" text="Yes">
      <formula>NOT(ISERROR(SEARCH("Yes",D29)))</formula>
    </cfRule>
    <cfRule type="containsText" dxfId="653" priority="298" operator="containsText" text="No">
      <formula>NOT(ISERROR(SEARCH("No",D29)))</formula>
    </cfRule>
  </conditionalFormatting>
  <conditionalFormatting sqref="L28:X29">
    <cfRule type="cellIs" dxfId="652" priority="295" operator="lessThan">
      <formula>10</formula>
    </cfRule>
    <cfRule type="cellIs" dxfId="651" priority="296" operator="greaterThan">
      <formula>15</formula>
    </cfRule>
  </conditionalFormatting>
  <conditionalFormatting sqref="D24">
    <cfRule type="containsText" dxfId="650" priority="286" operator="containsText" text="Yes">
      <formula>NOT(ISERROR(SEARCH("Yes",D24)))</formula>
    </cfRule>
    <cfRule type="containsText" dxfId="649" priority="287" operator="containsText" text="No">
      <formula>NOT(ISERROR(SEARCH("No",D24)))</formula>
    </cfRule>
  </conditionalFormatting>
  <conditionalFormatting sqref="K24">
    <cfRule type="cellIs" dxfId="648" priority="288" operator="greaterThan">
      <formula>7</formula>
    </cfRule>
    <cfRule type="cellIs" dxfId="647" priority="289" operator="lessThan">
      <formula>6</formula>
    </cfRule>
  </conditionalFormatting>
  <conditionalFormatting sqref="L24:W24">
    <cfRule type="cellIs" dxfId="646" priority="293" operator="lessThan">
      <formula>10</formula>
    </cfRule>
    <cfRule type="cellIs" dxfId="645" priority="294" operator="greaterThan">
      <formula>15</formula>
    </cfRule>
  </conditionalFormatting>
  <conditionalFormatting sqref="Y24">
    <cfRule type="cellIs" dxfId="644" priority="291" operator="greaterThan">
      <formula>76</formula>
    </cfRule>
    <cfRule type="cellIs" dxfId="643" priority="292" operator="between">
      <formula>0</formula>
      <formula>67</formula>
    </cfRule>
  </conditionalFormatting>
  <conditionalFormatting sqref="Z24">
    <cfRule type="cellIs" dxfId="642" priority="290" operator="lessThan">
      <formula>0</formula>
    </cfRule>
  </conditionalFormatting>
  <conditionalFormatting sqref="D32">
    <cfRule type="containsText" dxfId="641" priority="282" operator="containsText" text="Yes">
      <formula>NOT(ISERROR(SEARCH("Yes",D32)))</formula>
    </cfRule>
    <cfRule type="containsText" dxfId="640" priority="283" operator="containsText" text="No">
      <formula>NOT(ISERROR(SEARCH("No",D32)))</formula>
    </cfRule>
  </conditionalFormatting>
  <conditionalFormatting sqref="K32">
    <cfRule type="cellIs" dxfId="639" priority="284" operator="greaterThan">
      <formula>7</formula>
    </cfRule>
    <cfRule type="cellIs" dxfId="638" priority="285" operator="lessThan">
      <formula>6</formula>
    </cfRule>
  </conditionalFormatting>
  <conditionalFormatting sqref="D34:D35">
    <cfRule type="containsText" dxfId="637" priority="275" operator="containsText" text="No">
      <formula>NOT(ISERROR(SEARCH("No",D34)))</formula>
    </cfRule>
  </conditionalFormatting>
  <conditionalFormatting sqref="D34:D35">
    <cfRule type="containsText" dxfId="636" priority="274" operator="containsText" text="Yes">
      <formula>NOT(ISERROR(SEARCH("Yes",D34)))</formula>
    </cfRule>
  </conditionalFormatting>
  <conditionalFormatting sqref="D34:D35">
    <cfRule type="containsText" dxfId="635" priority="272" operator="containsText" text="Yes">
      <formula>NOT(ISERROR(SEARCH("Yes",D34)))</formula>
    </cfRule>
    <cfRule type="containsText" dxfId="634" priority="273" operator="containsText" text="No">
      <formula>NOT(ISERROR(SEARCH("No",D34)))</formula>
    </cfRule>
  </conditionalFormatting>
  <conditionalFormatting sqref="K34:K35">
    <cfRule type="cellIs" dxfId="633" priority="276" operator="greaterThan">
      <formula>7</formula>
    </cfRule>
    <cfRule type="cellIs" dxfId="632" priority="277" operator="lessThan">
      <formula>6</formula>
    </cfRule>
  </conditionalFormatting>
  <conditionalFormatting sqref="L33:X35">
    <cfRule type="cellIs" dxfId="631" priority="267" operator="lessThan">
      <formula>10</formula>
    </cfRule>
    <cfRule type="cellIs" dxfId="630" priority="268" operator="greaterThan">
      <formula>15</formula>
    </cfRule>
  </conditionalFormatting>
  <conditionalFormatting sqref="Y33:Y35">
    <cfRule type="cellIs" dxfId="629" priority="270" operator="greaterThan">
      <formula>104</formula>
    </cfRule>
    <cfRule type="cellIs" dxfId="628" priority="271" operator="between">
      <formula>0</formula>
      <formula>92</formula>
    </cfRule>
  </conditionalFormatting>
  <conditionalFormatting sqref="Z33:Z35">
    <cfRule type="cellIs" dxfId="627" priority="269" operator="lessThan">
      <formula>0</formula>
    </cfRule>
  </conditionalFormatting>
  <conditionalFormatting sqref="D33">
    <cfRule type="containsText" dxfId="626" priority="263" operator="containsText" text="Yes">
      <formula>NOT(ISERROR(SEARCH("Yes",D33)))</formula>
    </cfRule>
    <cfRule type="containsText" dxfId="625" priority="264" operator="containsText" text="No">
      <formula>NOT(ISERROR(SEARCH("No",D33)))</formula>
    </cfRule>
  </conditionalFormatting>
  <conditionalFormatting sqref="K33">
    <cfRule type="cellIs" dxfId="624" priority="265" operator="greaterThan">
      <formula>7</formula>
    </cfRule>
    <cfRule type="cellIs" dxfId="623" priority="266" operator="lessThan">
      <formula>6</formula>
    </cfRule>
  </conditionalFormatting>
  <conditionalFormatting sqref="D39">
    <cfRule type="containsText" dxfId="622" priority="259" operator="containsText" text="Yes">
      <formula>NOT(ISERROR(SEARCH("Yes",D39)))</formula>
    </cfRule>
    <cfRule type="containsText" dxfId="621" priority="260" operator="containsText" text="No">
      <formula>NOT(ISERROR(SEARCH("No",D39)))</formula>
    </cfRule>
  </conditionalFormatting>
  <conditionalFormatting sqref="K39">
    <cfRule type="cellIs" dxfId="620" priority="261" operator="greaterThan">
      <formula>7</formula>
    </cfRule>
    <cfRule type="cellIs" dxfId="619" priority="262" operator="lessThan">
      <formula>6</formula>
    </cfRule>
  </conditionalFormatting>
  <conditionalFormatting sqref="D40">
    <cfRule type="containsText" dxfId="618" priority="255" operator="containsText" text="Yes">
      <formula>NOT(ISERROR(SEARCH("Yes",D40)))</formula>
    </cfRule>
    <cfRule type="containsText" dxfId="617" priority="256" operator="containsText" text="No">
      <formula>NOT(ISERROR(SEARCH("No",D40)))</formula>
    </cfRule>
  </conditionalFormatting>
  <conditionalFormatting sqref="K40">
    <cfRule type="cellIs" dxfId="616" priority="257" operator="greaterThan">
      <formula>7</formula>
    </cfRule>
    <cfRule type="cellIs" dxfId="615" priority="258" operator="lessThan">
      <formula>6</formula>
    </cfRule>
  </conditionalFormatting>
  <conditionalFormatting sqref="K48:K50">
    <cfRule type="cellIs" dxfId="614" priority="253" operator="greaterThan">
      <formula>7</formula>
    </cfRule>
    <cfRule type="cellIs" dxfId="613" priority="254" operator="lessThan">
      <formula>6</formula>
    </cfRule>
  </conditionalFormatting>
  <conditionalFormatting sqref="L47:AB48">
    <cfRule type="cellIs" dxfId="612" priority="251" operator="lessThan">
      <formula>10</formula>
    </cfRule>
    <cfRule type="cellIs" dxfId="611" priority="252" operator="greaterThan">
      <formula>15</formula>
    </cfRule>
  </conditionalFormatting>
  <conditionalFormatting sqref="L49:AB50">
    <cfRule type="cellIs" dxfId="610" priority="247" operator="lessThan">
      <formula>10</formula>
    </cfRule>
    <cfRule type="cellIs" dxfId="609" priority="248" operator="greaterThan">
      <formula>15</formula>
    </cfRule>
  </conditionalFormatting>
  <conditionalFormatting sqref="D53:D54 D57">
    <cfRule type="containsText" dxfId="608" priority="229" operator="containsText" text="Yes">
      <formula>NOT(ISERROR(SEARCH("Yes",D53)))</formula>
    </cfRule>
    <cfRule type="containsText" dxfId="607" priority="230" operator="containsText" text="No">
      <formula>NOT(ISERROR(SEARCH("No",D53)))</formula>
    </cfRule>
  </conditionalFormatting>
  <conditionalFormatting sqref="K57">
    <cfRule type="cellIs" dxfId="606" priority="231" operator="greaterThan">
      <formula>7</formula>
    </cfRule>
    <cfRule type="cellIs" dxfId="605" priority="232" operator="lessThan">
      <formula>6</formula>
    </cfRule>
  </conditionalFormatting>
  <conditionalFormatting sqref="L55:AB57">
    <cfRule type="cellIs" dxfId="604" priority="227" operator="lessThan">
      <formula>10</formula>
    </cfRule>
    <cfRule type="cellIs" dxfId="603" priority="228" operator="greaterThan">
      <formula>15</formula>
    </cfRule>
  </conditionalFormatting>
  <conditionalFormatting sqref="AD53:AD57">
    <cfRule type="cellIs" dxfId="602" priority="225" operator="greaterThan">
      <formula>106</formula>
    </cfRule>
    <cfRule type="cellIs" dxfId="601" priority="226" operator="between">
      <formula>0</formula>
      <formula>93</formula>
    </cfRule>
  </conditionalFormatting>
  <conditionalFormatting sqref="AE53:AE57">
    <cfRule type="cellIs" dxfId="600" priority="224" operator="lessThan">
      <formula>0</formula>
    </cfRule>
  </conditionalFormatting>
  <conditionalFormatting sqref="K54">
    <cfRule type="cellIs" dxfId="599" priority="222" operator="greaterThan">
      <formula>7</formula>
    </cfRule>
    <cfRule type="cellIs" dxfId="598" priority="223" operator="lessThan">
      <formula>6</formula>
    </cfRule>
  </conditionalFormatting>
  <conditionalFormatting sqref="L53:AB54">
    <cfRule type="cellIs" dxfId="597" priority="220" operator="lessThan">
      <formula>10</formula>
    </cfRule>
    <cfRule type="cellIs" dxfId="596" priority="221" operator="greaterThan">
      <formula>15</formula>
    </cfRule>
  </conditionalFormatting>
  <conditionalFormatting sqref="K53">
    <cfRule type="cellIs" dxfId="595" priority="218" operator="greaterThan">
      <formula>7</formula>
    </cfRule>
    <cfRule type="cellIs" dxfId="594" priority="219" operator="lessThan">
      <formula>6</formula>
    </cfRule>
  </conditionalFormatting>
  <conditionalFormatting sqref="D56">
    <cfRule type="containsText" dxfId="593" priority="214" operator="containsText" text="Yes">
      <formula>NOT(ISERROR(SEARCH("Yes",D56)))</formula>
    </cfRule>
    <cfRule type="containsText" dxfId="592" priority="215" operator="containsText" text="No">
      <formula>NOT(ISERROR(SEARCH("No",D56)))</formula>
    </cfRule>
  </conditionalFormatting>
  <conditionalFormatting sqref="K56">
    <cfRule type="cellIs" dxfId="591" priority="216" operator="greaterThan">
      <formula>7</formula>
    </cfRule>
    <cfRule type="cellIs" dxfId="590" priority="217" operator="lessThan">
      <formula>6</formula>
    </cfRule>
  </conditionalFormatting>
  <conditionalFormatting sqref="D55">
    <cfRule type="containsText" dxfId="589" priority="211" operator="containsText" text="No">
      <formula>NOT(ISERROR(SEARCH("No",D55)))</formula>
    </cfRule>
  </conditionalFormatting>
  <conditionalFormatting sqref="D55">
    <cfRule type="containsText" dxfId="588" priority="210" operator="containsText" text="Yes">
      <formula>NOT(ISERROR(SEARCH("Yes",D55)))</formula>
    </cfRule>
  </conditionalFormatting>
  <conditionalFormatting sqref="K55">
    <cfRule type="cellIs" dxfId="587" priority="212" operator="greaterThan">
      <formula>7</formula>
    </cfRule>
    <cfRule type="cellIs" dxfId="586" priority="213" operator="lessThan">
      <formula>6</formula>
    </cfRule>
  </conditionalFormatting>
  <conditionalFormatting sqref="D79">
    <cfRule type="containsText" dxfId="585" priority="202" operator="containsText" text="Yes">
      <formula>NOT(ISERROR(SEARCH("Yes",D79)))</formula>
    </cfRule>
    <cfRule type="containsText" dxfId="584" priority="203" operator="containsText" text="No">
      <formula>NOT(ISERROR(SEARCH("No",D79)))</formula>
    </cfRule>
  </conditionalFormatting>
  <conditionalFormatting sqref="K79">
    <cfRule type="cellIs" dxfId="583" priority="204" operator="greaterThan">
      <formula>7</formula>
    </cfRule>
    <cfRule type="cellIs" dxfId="582" priority="205" operator="lessThan">
      <formula>6</formula>
    </cfRule>
  </conditionalFormatting>
  <conditionalFormatting sqref="AA79">
    <cfRule type="cellIs" dxfId="581" priority="198" operator="greaterThan">
      <formula>97</formula>
    </cfRule>
    <cfRule type="cellIs" dxfId="580" priority="199" operator="between">
      <formula>0</formula>
      <formula>86</formula>
    </cfRule>
  </conditionalFormatting>
  <conditionalFormatting sqref="AB79">
    <cfRule type="cellIs" dxfId="579" priority="197" operator="lessThan">
      <formula>0</formula>
    </cfRule>
  </conditionalFormatting>
  <conditionalFormatting sqref="D79">
    <cfRule type="containsText" dxfId="578" priority="193" operator="containsText" text="Yes">
      <formula>NOT(ISERROR(SEARCH("Yes",D79)))</formula>
    </cfRule>
    <cfRule type="containsText" dxfId="577" priority="194" operator="containsText" text="No">
      <formula>NOT(ISERROR(SEARCH("No",D79)))</formula>
    </cfRule>
  </conditionalFormatting>
  <conditionalFormatting sqref="L79:Y79">
    <cfRule type="cellIs" dxfId="576" priority="191" operator="lessThan">
      <formula>10</formula>
    </cfRule>
    <cfRule type="cellIs" dxfId="575" priority="192" operator="greaterThan">
      <formula>15</formula>
    </cfRule>
  </conditionalFormatting>
  <conditionalFormatting sqref="L85:Y85">
    <cfRule type="cellIs" dxfId="574" priority="189" operator="lessThan">
      <formula>10</formula>
    </cfRule>
    <cfRule type="cellIs" dxfId="573" priority="190" operator="greaterThan">
      <formula>15</formula>
    </cfRule>
  </conditionalFormatting>
  <conditionalFormatting sqref="L95:Y95">
    <cfRule type="cellIs" dxfId="572" priority="172" operator="lessThan">
      <formula>10</formula>
    </cfRule>
    <cfRule type="cellIs" dxfId="571" priority="173" operator="greaterThan">
      <formula>15</formula>
    </cfRule>
  </conditionalFormatting>
  <conditionalFormatting sqref="D95">
    <cfRule type="containsText" dxfId="570" priority="156" operator="containsText" text="Yes">
      <formula>NOT(ISERROR(SEARCH("Yes",D95)))</formula>
    </cfRule>
    <cfRule type="containsText" dxfId="569" priority="157" operator="containsText" text="No">
      <formula>NOT(ISERROR(SEARCH("No",D95)))</formula>
    </cfRule>
  </conditionalFormatting>
  <conditionalFormatting sqref="K95">
    <cfRule type="cellIs" dxfId="568" priority="158" operator="greaterThan">
      <formula>7</formula>
    </cfRule>
    <cfRule type="cellIs" dxfId="567" priority="159" operator="lessThan">
      <formula>6</formula>
    </cfRule>
  </conditionalFormatting>
  <conditionalFormatting sqref="D86">
    <cfRule type="containsText" dxfId="566" priority="136" operator="containsText" text="Yes">
      <formula>NOT(ISERROR(SEARCH("Yes",D86)))</formula>
    </cfRule>
    <cfRule type="containsText" dxfId="565" priority="137" operator="containsText" text="No">
      <formula>NOT(ISERROR(SEARCH("No",D86)))</formula>
    </cfRule>
  </conditionalFormatting>
  <conditionalFormatting sqref="K86">
    <cfRule type="cellIs" dxfId="564" priority="138" operator="greaterThan">
      <formula>7</formula>
    </cfRule>
    <cfRule type="cellIs" dxfId="563" priority="139" operator="lessThan">
      <formula>6</formula>
    </cfRule>
  </conditionalFormatting>
  <conditionalFormatting sqref="AA86">
    <cfRule type="cellIs" dxfId="562" priority="134" operator="greaterThan">
      <formula>97</formula>
    </cfRule>
    <cfRule type="cellIs" dxfId="561" priority="135" operator="between">
      <formula>0</formula>
      <formula>86</formula>
    </cfRule>
  </conditionalFormatting>
  <conditionalFormatting sqref="AB86">
    <cfRule type="cellIs" dxfId="560" priority="133" operator="lessThan">
      <formula>0</formula>
    </cfRule>
  </conditionalFormatting>
  <conditionalFormatting sqref="L86:Y86">
    <cfRule type="cellIs" dxfId="559" priority="131" operator="lessThan">
      <formula>10</formula>
    </cfRule>
    <cfRule type="cellIs" dxfId="558" priority="132" operator="greaterThan">
      <formula>15</formula>
    </cfRule>
  </conditionalFormatting>
  <conditionalFormatting sqref="D78">
    <cfRule type="containsText" dxfId="557" priority="124" operator="containsText" text="Yes">
      <formula>NOT(ISERROR(SEARCH("Yes",D78)))</formula>
    </cfRule>
    <cfRule type="containsText" dxfId="556" priority="125" operator="containsText" text="No">
      <formula>NOT(ISERROR(SEARCH("No",D78)))</formula>
    </cfRule>
  </conditionalFormatting>
  <conditionalFormatting sqref="K78">
    <cfRule type="cellIs" dxfId="555" priority="129" operator="greaterThan">
      <formula>7</formula>
    </cfRule>
    <cfRule type="cellIs" dxfId="554" priority="130" operator="lessThan">
      <formula>6</formula>
    </cfRule>
  </conditionalFormatting>
  <conditionalFormatting sqref="L78:Y78">
    <cfRule type="cellIs" dxfId="553" priority="127" operator="lessThan">
      <formula>10</formula>
    </cfRule>
    <cfRule type="cellIs" dxfId="552" priority="128" operator="greaterThan">
      <formula>15</formula>
    </cfRule>
  </conditionalFormatting>
  <conditionalFormatting sqref="AB78">
    <cfRule type="cellIs" dxfId="551" priority="126" operator="lessThan">
      <formula>0</formula>
    </cfRule>
  </conditionalFormatting>
  <conditionalFormatting sqref="AA78">
    <cfRule type="cellIs" dxfId="550" priority="122" operator="greaterThan">
      <formula>97</formula>
    </cfRule>
    <cfRule type="cellIs" dxfId="549" priority="123" operator="between">
      <formula>0</formula>
      <formula>86</formula>
    </cfRule>
  </conditionalFormatting>
  <conditionalFormatting sqref="D78">
    <cfRule type="containsText" dxfId="548" priority="120" operator="containsText" text="Yes">
      <formula>NOT(ISERROR(SEARCH("Yes",D78)))</formula>
    </cfRule>
    <cfRule type="containsText" dxfId="547" priority="121" operator="containsText" text="No">
      <formula>NOT(ISERROR(SEARCH("No",D78)))</formula>
    </cfRule>
  </conditionalFormatting>
  <conditionalFormatting sqref="D87 D89">
    <cfRule type="containsText" dxfId="546" priority="116" operator="containsText" text="Yes">
      <formula>NOT(ISERROR(SEARCH("Yes",D87)))</formula>
    </cfRule>
    <cfRule type="containsText" dxfId="545" priority="117" operator="containsText" text="No">
      <formula>NOT(ISERROR(SEARCH("No",D87)))</formula>
    </cfRule>
  </conditionalFormatting>
  <conditionalFormatting sqref="D89">
    <cfRule type="containsText" dxfId="544" priority="114" operator="containsText" text="Yes">
      <formula>NOT(ISERROR(SEARCH("Yes",D89)))</formula>
    </cfRule>
    <cfRule type="containsText" dxfId="543" priority="115" operator="containsText" text="No">
      <formula>NOT(ISERROR(SEARCH("No",D89)))</formula>
    </cfRule>
  </conditionalFormatting>
  <conditionalFormatting sqref="K87 K89">
    <cfRule type="cellIs" dxfId="542" priority="118" operator="greaterThan">
      <formula>7</formula>
    </cfRule>
    <cfRule type="cellIs" dxfId="541" priority="119" operator="lessThan">
      <formula>6</formula>
    </cfRule>
  </conditionalFormatting>
  <conditionalFormatting sqref="L87:Y87 L89:Y89">
    <cfRule type="cellIs" dxfId="540" priority="109" operator="lessThan">
      <formula>10</formula>
    </cfRule>
    <cfRule type="cellIs" dxfId="539" priority="110" operator="greaterThan">
      <formula>15</formula>
    </cfRule>
  </conditionalFormatting>
  <conditionalFormatting sqref="AA87 AA89">
    <cfRule type="cellIs" dxfId="538" priority="112" operator="greaterThan">
      <formula>97</formula>
    </cfRule>
    <cfRule type="cellIs" dxfId="537" priority="113" operator="between">
      <formula>0</formula>
      <formula>86</formula>
    </cfRule>
  </conditionalFormatting>
  <conditionalFormatting sqref="AB87 AB89">
    <cfRule type="cellIs" dxfId="536" priority="111" operator="lessThan">
      <formula>0</formula>
    </cfRule>
  </conditionalFormatting>
  <conditionalFormatting sqref="D80">
    <cfRule type="containsText" dxfId="535" priority="104" operator="containsText" text="Yes">
      <formula>NOT(ISERROR(SEARCH("Yes",D80)))</formula>
    </cfRule>
    <cfRule type="containsText" dxfId="534" priority="105" operator="containsText" text="No">
      <formula>NOT(ISERROR(SEARCH("No",D80)))</formula>
    </cfRule>
  </conditionalFormatting>
  <conditionalFormatting sqref="K80">
    <cfRule type="cellIs" dxfId="533" priority="107" operator="greaterThan">
      <formula>7</formula>
    </cfRule>
    <cfRule type="cellIs" dxfId="532" priority="108" operator="lessThan">
      <formula>6</formula>
    </cfRule>
  </conditionalFormatting>
  <conditionalFormatting sqref="AB80">
    <cfRule type="cellIs" dxfId="531" priority="106" operator="lessThan">
      <formula>0</formula>
    </cfRule>
  </conditionalFormatting>
  <conditionalFormatting sqref="AA80">
    <cfRule type="cellIs" dxfId="530" priority="102" operator="greaterThan">
      <formula>97</formula>
    </cfRule>
    <cfRule type="cellIs" dxfId="529" priority="103" operator="between">
      <formula>0</formula>
      <formula>86</formula>
    </cfRule>
  </conditionalFormatting>
  <conditionalFormatting sqref="L80:Y80">
    <cfRule type="cellIs" dxfId="528" priority="100" operator="lessThan">
      <formula>10</formula>
    </cfRule>
    <cfRule type="cellIs" dxfId="527" priority="101" operator="greaterThan">
      <formula>15</formula>
    </cfRule>
  </conditionalFormatting>
  <conditionalFormatting sqref="D81">
    <cfRule type="containsText" dxfId="526" priority="95" operator="containsText" text="Yes">
      <formula>NOT(ISERROR(SEARCH("Yes",D81)))</formula>
    </cfRule>
    <cfRule type="containsText" dxfId="525" priority="96" operator="containsText" text="No">
      <formula>NOT(ISERROR(SEARCH("No",D81)))</formula>
    </cfRule>
  </conditionalFormatting>
  <conditionalFormatting sqref="D81">
    <cfRule type="containsText" dxfId="524" priority="93" operator="containsText" text="Yes">
      <formula>NOT(ISERROR(SEARCH("Yes",D81)))</formula>
    </cfRule>
    <cfRule type="containsText" dxfId="523" priority="94" operator="containsText" text="No">
      <formula>NOT(ISERROR(SEARCH("No",D81)))</formula>
    </cfRule>
  </conditionalFormatting>
  <conditionalFormatting sqref="K81">
    <cfRule type="cellIs" dxfId="522" priority="98" operator="greaterThan">
      <formula>7</formula>
    </cfRule>
    <cfRule type="cellIs" dxfId="521" priority="99" operator="lessThan">
      <formula>6</formula>
    </cfRule>
  </conditionalFormatting>
  <conditionalFormatting sqref="L81:Y81">
    <cfRule type="cellIs" dxfId="520" priority="89" operator="lessThan">
      <formula>10</formula>
    </cfRule>
    <cfRule type="cellIs" dxfId="519" priority="90" operator="greaterThan">
      <formula>15</formula>
    </cfRule>
  </conditionalFormatting>
  <conditionalFormatting sqref="AB81">
    <cfRule type="cellIs" dxfId="518" priority="97" operator="lessThan">
      <formula>0</formula>
    </cfRule>
  </conditionalFormatting>
  <conditionalFormatting sqref="AA81">
    <cfRule type="cellIs" dxfId="517" priority="91" operator="greaterThan">
      <formula>97</formula>
    </cfRule>
    <cfRule type="cellIs" dxfId="516" priority="92" operator="between">
      <formula>0</formula>
      <formula>86</formula>
    </cfRule>
  </conditionalFormatting>
  <conditionalFormatting sqref="D88">
    <cfRule type="containsText" dxfId="515" priority="84" operator="containsText" text="Yes">
      <formula>NOT(ISERROR(SEARCH("Yes",D88)))</formula>
    </cfRule>
    <cfRule type="containsText" dxfId="514" priority="85" operator="containsText" text="No">
      <formula>NOT(ISERROR(SEARCH("No",D88)))</formula>
    </cfRule>
  </conditionalFormatting>
  <conditionalFormatting sqref="K88">
    <cfRule type="cellIs" dxfId="513" priority="87" operator="greaterThan">
      <formula>7</formula>
    </cfRule>
    <cfRule type="cellIs" dxfId="512" priority="88" operator="lessThan">
      <formula>6</formula>
    </cfRule>
  </conditionalFormatting>
  <conditionalFormatting sqref="L88:Y88">
    <cfRule type="cellIs" dxfId="511" priority="80" operator="lessThan">
      <formula>10</formula>
    </cfRule>
    <cfRule type="cellIs" dxfId="510" priority="81" operator="greaterThan">
      <formula>15</formula>
    </cfRule>
  </conditionalFormatting>
  <conditionalFormatting sqref="AB88">
    <cfRule type="cellIs" dxfId="509" priority="86" operator="lessThan">
      <formula>0</formula>
    </cfRule>
  </conditionalFormatting>
  <conditionalFormatting sqref="AA88">
    <cfRule type="cellIs" dxfId="508" priority="82" operator="greaterThan">
      <formula>97</formula>
    </cfRule>
    <cfRule type="cellIs" dxfId="507" priority="83" operator="between">
      <formula>0</formula>
      <formula>86</formula>
    </cfRule>
  </conditionalFormatting>
  <conditionalFormatting sqref="L98:Y98">
    <cfRule type="cellIs" dxfId="506" priority="75" operator="lessThan">
      <formula>10</formula>
    </cfRule>
    <cfRule type="cellIs" dxfId="505" priority="76" operator="greaterThan">
      <formula>15</formula>
    </cfRule>
  </conditionalFormatting>
  <conditionalFormatting sqref="AA98">
    <cfRule type="cellIs" dxfId="504" priority="78" operator="greaterThan">
      <formula>118</formula>
    </cfRule>
    <cfRule type="cellIs" dxfId="503" priority="79" operator="between">
      <formula>0</formula>
      <formula>104</formula>
    </cfRule>
  </conditionalFormatting>
  <conditionalFormatting sqref="AB98">
    <cfRule type="cellIs" dxfId="502" priority="77" operator="lessThan">
      <formula>0</formula>
    </cfRule>
  </conditionalFormatting>
  <conditionalFormatting sqref="D98">
    <cfRule type="containsText" dxfId="501" priority="71" operator="containsText" text="Yes">
      <formula>NOT(ISERROR(SEARCH("Yes",D98)))</formula>
    </cfRule>
    <cfRule type="containsText" dxfId="500" priority="72" operator="containsText" text="No">
      <formula>NOT(ISERROR(SEARCH("No",D98)))</formula>
    </cfRule>
  </conditionalFormatting>
  <conditionalFormatting sqref="K98">
    <cfRule type="cellIs" dxfId="499" priority="73" operator="greaterThan">
      <formula>7</formula>
    </cfRule>
    <cfRule type="cellIs" dxfId="498" priority="74" operator="lessThan">
      <formula>6</formula>
    </cfRule>
  </conditionalFormatting>
  <conditionalFormatting sqref="D98">
    <cfRule type="containsText" dxfId="497" priority="69" operator="containsText" text="Yes">
      <formula>NOT(ISERROR(SEARCH("Yes",D98)))</formula>
    </cfRule>
    <cfRule type="containsText" dxfId="496" priority="70" operator="containsText" text="No">
      <formula>NOT(ISERROR(SEARCH("No",D98)))</formula>
    </cfRule>
  </conditionalFormatting>
  <conditionalFormatting sqref="AA99">
    <cfRule type="cellIs" dxfId="495" priority="67" operator="greaterThan">
      <formula>118</formula>
    </cfRule>
    <cfRule type="cellIs" dxfId="494" priority="68" operator="between">
      <formula>0</formula>
      <formula>104</formula>
    </cfRule>
  </conditionalFormatting>
  <conditionalFormatting sqref="AB99">
    <cfRule type="cellIs" dxfId="493" priority="66" operator="lessThan">
      <formula>0</formula>
    </cfRule>
  </conditionalFormatting>
  <conditionalFormatting sqref="L99:Y99">
    <cfRule type="cellIs" dxfId="492" priority="64" operator="lessThan">
      <formula>10</formula>
    </cfRule>
    <cfRule type="cellIs" dxfId="491" priority="65" operator="greaterThan">
      <formula>15</formula>
    </cfRule>
  </conditionalFormatting>
  <conditionalFormatting sqref="D99">
    <cfRule type="containsText" dxfId="490" priority="60" operator="containsText" text="Yes">
      <formula>NOT(ISERROR(SEARCH("Yes",D99)))</formula>
    </cfRule>
    <cfRule type="containsText" dxfId="489" priority="61" operator="containsText" text="No">
      <formula>NOT(ISERROR(SEARCH("No",D99)))</formula>
    </cfRule>
  </conditionalFormatting>
  <conditionalFormatting sqref="K99">
    <cfRule type="cellIs" dxfId="488" priority="62" operator="greaterThan">
      <formula>7</formula>
    </cfRule>
    <cfRule type="cellIs" dxfId="487" priority="63" operator="lessThan">
      <formula>6</formula>
    </cfRule>
  </conditionalFormatting>
  <conditionalFormatting sqref="D100">
    <cfRule type="containsText" dxfId="486" priority="56" operator="containsText" text="Yes">
      <formula>NOT(ISERROR(SEARCH("Yes",D100)))</formula>
    </cfRule>
    <cfRule type="containsText" dxfId="485" priority="57" operator="containsText" text="No">
      <formula>NOT(ISERROR(SEARCH("No",D100)))</formula>
    </cfRule>
  </conditionalFormatting>
  <conditionalFormatting sqref="K100">
    <cfRule type="cellIs" dxfId="484" priority="58" operator="greaterThan">
      <formula>7</formula>
    </cfRule>
    <cfRule type="cellIs" dxfId="483" priority="59" operator="lessThan">
      <formula>6</formula>
    </cfRule>
  </conditionalFormatting>
  <conditionalFormatting sqref="L100:Y100">
    <cfRule type="cellIs" dxfId="482" priority="51" operator="lessThan">
      <formula>10</formula>
    </cfRule>
    <cfRule type="cellIs" dxfId="481" priority="52" operator="greaterThan">
      <formula>15</formula>
    </cfRule>
  </conditionalFormatting>
  <conditionalFormatting sqref="AA100">
    <cfRule type="cellIs" dxfId="480" priority="54" operator="greaterThan">
      <formula>118</formula>
    </cfRule>
    <cfRule type="cellIs" dxfId="479" priority="55" operator="between">
      <formula>0</formula>
      <formula>104</formula>
    </cfRule>
  </conditionalFormatting>
  <conditionalFormatting sqref="AB100">
    <cfRule type="cellIs" dxfId="478" priority="53" operator="lessThan">
      <formula>0</formula>
    </cfRule>
  </conditionalFormatting>
  <conditionalFormatting sqref="AB92">
    <cfRule type="cellIs" dxfId="477" priority="50" operator="lessThan">
      <formula>0</formula>
    </cfRule>
  </conditionalFormatting>
  <conditionalFormatting sqref="D92">
    <cfRule type="containsText" dxfId="476" priority="46" operator="containsText" text="Yes">
      <formula>NOT(ISERROR(SEARCH("Yes",D92)))</formula>
    </cfRule>
    <cfRule type="containsText" dxfId="475" priority="47" operator="containsText" text="No">
      <formula>NOT(ISERROR(SEARCH("No",D92)))</formula>
    </cfRule>
  </conditionalFormatting>
  <conditionalFormatting sqref="K92">
    <cfRule type="cellIs" dxfId="474" priority="48" operator="greaterThan">
      <formula>7</formula>
    </cfRule>
    <cfRule type="cellIs" dxfId="473" priority="49" operator="lessThan">
      <formula>6</formula>
    </cfRule>
  </conditionalFormatting>
  <conditionalFormatting sqref="AA92">
    <cfRule type="cellIs" dxfId="472" priority="44" operator="greaterThan">
      <formula>118</formula>
    </cfRule>
    <cfRule type="cellIs" dxfId="471" priority="45" operator="between">
      <formula>0</formula>
      <formula>104</formula>
    </cfRule>
  </conditionalFormatting>
  <conditionalFormatting sqref="L92:Y92">
    <cfRule type="cellIs" dxfId="470" priority="42" operator="lessThan">
      <formula>10</formula>
    </cfRule>
    <cfRule type="cellIs" dxfId="469" priority="43" operator="greaterThan">
      <formula>15</formula>
    </cfRule>
  </conditionalFormatting>
  <conditionalFormatting sqref="L94:Y94">
    <cfRule type="cellIs" dxfId="468" priority="40" operator="lessThan">
      <formula>10</formula>
    </cfRule>
    <cfRule type="cellIs" dxfId="467" priority="41" operator="greaterThan">
      <formula>15</formula>
    </cfRule>
  </conditionalFormatting>
  <conditionalFormatting sqref="L93:Y93">
    <cfRule type="cellIs" dxfId="466" priority="38" operator="lessThan">
      <formula>10</formula>
    </cfRule>
    <cfRule type="cellIs" dxfId="465" priority="39" operator="greaterThan">
      <formula>15</formula>
    </cfRule>
  </conditionalFormatting>
  <conditionalFormatting sqref="D93">
    <cfRule type="containsText" dxfId="464" priority="34" operator="containsText" text="Yes">
      <formula>NOT(ISERROR(SEARCH("Yes",D93)))</formula>
    </cfRule>
    <cfRule type="containsText" dxfId="463" priority="35" operator="containsText" text="No">
      <formula>NOT(ISERROR(SEARCH("No",D93)))</formula>
    </cfRule>
  </conditionalFormatting>
  <conditionalFormatting sqref="K93">
    <cfRule type="cellIs" dxfId="462" priority="36" operator="greaterThan">
      <formula>7</formula>
    </cfRule>
    <cfRule type="cellIs" dxfId="461" priority="37" operator="lessThan">
      <formula>6</formula>
    </cfRule>
  </conditionalFormatting>
  <conditionalFormatting sqref="AB101">
    <cfRule type="cellIs" dxfId="460" priority="33" operator="lessThan">
      <formula>0</formula>
    </cfRule>
  </conditionalFormatting>
  <conditionalFormatting sqref="AA101">
    <cfRule type="cellIs" dxfId="459" priority="31" operator="greaterThan">
      <formula>118</formula>
    </cfRule>
    <cfRule type="cellIs" dxfId="458" priority="32" operator="between">
      <formula>0</formula>
      <formula>104</formula>
    </cfRule>
  </conditionalFormatting>
  <conditionalFormatting sqref="L101:Y101">
    <cfRule type="cellIs" dxfId="457" priority="29" operator="lessThan">
      <formula>10</formula>
    </cfRule>
    <cfRule type="cellIs" dxfId="456" priority="30" operator="greaterThan">
      <formula>15</formula>
    </cfRule>
  </conditionalFormatting>
  <conditionalFormatting sqref="D101">
    <cfRule type="containsText" dxfId="455" priority="25" operator="containsText" text="Yes">
      <formula>NOT(ISERROR(SEARCH("Yes",D101)))</formula>
    </cfRule>
    <cfRule type="containsText" dxfId="454" priority="26" operator="containsText" text="No">
      <formula>NOT(ISERROR(SEARCH("No",D101)))</formula>
    </cfRule>
  </conditionalFormatting>
  <conditionalFormatting sqref="K101">
    <cfRule type="cellIs" dxfId="453" priority="27" operator="greaterThan">
      <formula>7</formula>
    </cfRule>
    <cfRule type="cellIs" dxfId="452" priority="28" operator="lessThan">
      <formula>6</formula>
    </cfRule>
  </conditionalFormatting>
  <conditionalFormatting sqref="D101">
    <cfRule type="containsText" dxfId="451" priority="21" operator="containsText" text="Yes">
      <formula>NOT(ISERROR(SEARCH("Yes",D101)))</formula>
    </cfRule>
    <cfRule type="containsText" dxfId="450" priority="22" operator="containsText" text="No">
      <formula>NOT(ISERROR(SEARCH("No",D101)))</formula>
    </cfRule>
  </conditionalFormatting>
  <conditionalFormatting sqref="K101">
    <cfRule type="cellIs" dxfId="449" priority="23" operator="greaterThan">
      <formula>7</formula>
    </cfRule>
    <cfRule type="cellIs" dxfId="448" priority="24" operator="lessThan">
      <formula>6</formula>
    </cfRule>
  </conditionalFormatting>
  <conditionalFormatting sqref="D61">
    <cfRule type="containsText" dxfId="447" priority="19" operator="containsText" text="Yes">
      <formula>NOT(ISERROR(SEARCH("Yes",D61)))</formula>
    </cfRule>
    <cfRule type="containsText" dxfId="446" priority="20" operator="containsText" text="No">
      <formula>NOT(ISERROR(SEARCH("No",D61)))</formula>
    </cfRule>
  </conditionalFormatting>
  <conditionalFormatting sqref="K61">
    <cfRule type="cellIs" dxfId="445" priority="17" operator="greaterThan">
      <formula>7</formula>
    </cfRule>
    <cfRule type="cellIs" dxfId="444" priority="18" operator="lessThan">
      <formula>6</formula>
    </cfRule>
  </conditionalFormatting>
  <conditionalFormatting sqref="D62">
    <cfRule type="containsText" dxfId="443" priority="15" operator="containsText" text="Yes">
      <formula>NOT(ISERROR(SEARCH("Yes",D62)))</formula>
    </cfRule>
    <cfRule type="containsText" dxfId="442" priority="16" operator="containsText" text="No">
      <formula>NOT(ISERROR(SEARCH("No",D62)))</formula>
    </cfRule>
  </conditionalFormatting>
  <conditionalFormatting sqref="K62">
    <cfRule type="cellIs" dxfId="441" priority="13" operator="greaterThan">
      <formula>7</formula>
    </cfRule>
    <cfRule type="cellIs" dxfId="440" priority="14" operator="lessThan">
      <formula>6</formula>
    </cfRule>
  </conditionalFormatting>
  <conditionalFormatting sqref="D65">
    <cfRule type="containsText" dxfId="439" priority="9" operator="containsText" text="Yes">
      <formula>NOT(ISERROR(SEARCH("Yes",D65)))</formula>
    </cfRule>
    <cfRule type="containsText" dxfId="438" priority="10" operator="containsText" text="No">
      <formula>NOT(ISERROR(SEARCH("No",D65)))</formula>
    </cfRule>
  </conditionalFormatting>
  <conditionalFormatting sqref="K65">
    <cfRule type="cellIs" dxfId="437" priority="11" operator="greaterThan">
      <formula>7</formula>
    </cfRule>
    <cfRule type="cellIs" dxfId="436" priority="12" operator="lessThan">
      <formula>6</formula>
    </cfRule>
  </conditionalFormatting>
  <conditionalFormatting sqref="D69">
    <cfRule type="containsText" dxfId="435" priority="7" operator="containsText" text="Yes">
      <formula>NOT(ISERROR(SEARCH("Yes",D69)))</formula>
    </cfRule>
    <cfRule type="containsText" dxfId="434" priority="8" operator="containsText" text="No">
      <formula>NOT(ISERROR(SEARCH("No",D69)))</formula>
    </cfRule>
  </conditionalFormatting>
  <conditionalFormatting sqref="K69">
    <cfRule type="cellIs" dxfId="433" priority="5" operator="greaterThan">
      <formula>7</formula>
    </cfRule>
    <cfRule type="cellIs" dxfId="432" priority="6" operator="lessThan">
      <formula>6</formula>
    </cfRule>
  </conditionalFormatting>
  <conditionalFormatting sqref="D43">
    <cfRule type="containsText" dxfId="431" priority="1" operator="containsText" text="Yes">
      <formula>NOT(ISERROR(SEARCH("Yes",D43)))</formula>
    </cfRule>
    <cfRule type="containsText" dxfId="430" priority="2" operator="containsText" text="No">
      <formula>NOT(ISERROR(SEARCH("No",D43)))</formula>
    </cfRule>
  </conditionalFormatting>
  <conditionalFormatting sqref="K43">
    <cfRule type="cellIs" dxfId="429" priority="3" operator="greaterThan">
      <formula>7</formula>
    </cfRule>
    <cfRule type="cellIs" dxfId="428" priority="4" operator="lessThan">
      <formula>6</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5FB9-3368-44BD-8459-474CF1210460}">
  <dimension ref="A1:AP96"/>
  <sheetViews>
    <sheetView workbookViewId="0">
      <selection sqref="A1:G1"/>
    </sheetView>
  </sheetViews>
  <sheetFormatPr defaultRowHeight="14.6" x14ac:dyDescent="0.4"/>
  <cols>
    <col min="2" max="2" width="5.765625" customWidth="1"/>
    <col min="3" max="3" width="8.23046875" customWidth="1"/>
    <col min="4" max="4" width="6.15234375" customWidth="1"/>
    <col min="5" max="5" width="5.15234375" customWidth="1"/>
    <col min="6" max="6" width="5.4609375" customWidth="1"/>
    <col min="7" max="8" width="5.765625" customWidth="1"/>
    <col min="9" max="9" width="6.69140625" customWidth="1"/>
    <col min="10" max="10" width="7.15234375" customWidth="1"/>
    <col min="11" max="11" width="8.07421875" customWidth="1"/>
    <col min="12" max="12" width="9.4609375" customWidth="1"/>
    <col min="13" max="13" width="6.69140625" customWidth="1"/>
    <col min="14" max="14" width="9.84375" customWidth="1"/>
    <col min="15" max="15" width="9.765625" customWidth="1"/>
    <col min="16" max="16" width="6.765625" customWidth="1"/>
    <col min="17" max="17" width="8" customWidth="1"/>
    <col min="18" max="18" width="9" customWidth="1"/>
    <col min="19" max="19" width="8.69140625" customWidth="1"/>
    <col min="20" max="20" width="8.3046875" customWidth="1"/>
    <col min="21" max="21" width="8.61328125" customWidth="1"/>
    <col min="22" max="22" width="9.53515625" customWidth="1"/>
    <col min="23" max="23" width="9.15234375" customWidth="1"/>
    <col min="24" max="24" width="10.07421875" customWidth="1"/>
    <col min="25" max="25" width="9.84375" customWidth="1"/>
    <col min="27" max="27" width="5.765625" customWidth="1"/>
    <col min="28" max="28" width="7.53515625" customWidth="1"/>
    <col min="29" max="30" width="6.921875" customWidth="1"/>
    <col min="31" max="32" width="7.07421875" customWidth="1"/>
    <col min="33" max="33" width="6.3828125" customWidth="1"/>
    <col min="34" max="34" width="5.765625" customWidth="1"/>
    <col min="35" max="35" width="6.61328125" customWidth="1"/>
  </cols>
  <sheetData>
    <row r="1" spans="1:42" x14ac:dyDescent="0.4">
      <c r="A1" s="55" t="s">
        <v>165</v>
      </c>
      <c r="E1" s="56" t="s">
        <v>166</v>
      </c>
      <c r="F1" s="56"/>
    </row>
    <row r="3" spans="1:42" ht="24.45" x14ac:dyDescent="0.4">
      <c r="A3" s="6" t="s">
        <v>73</v>
      </c>
      <c r="B3" s="7" t="s">
        <v>74</v>
      </c>
      <c r="C3" s="7" t="s">
        <v>75</v>
      </c>
      <c r="D3" s="7" t="s">
        <v>76</v>
      </c>
      <c r="E3" s="7" t="s">
        <v>77</v>
      </c>
      <c r="F3" s="7" t="s">
        <v>78</v>
      </c>
      <c r="G3" s="7" t="s">
        <v>79</v>
      </c>
      <c r="H3" s="7" t="s">
        <v>80</v>
      </c>
      <c r="I3" s="7" t="s">
        <v>81</v>
      </c>
      <c r="J3" s="7" t="s">
        <v>82</v>
      </c>
      <c r="K3" s="7" t="s">
        <v>83</v>
      </c>
      <c r="L3" s="7" t="s">
        <v>14</v>
      </c>
      <c r="M3" s="7" t="s">
        <v>15</v>
      </c>
      <c r="N3" s="7" t="s">
        <v>16</v>
      </c>
      <c r="O3" s="7" t="s">
        <v>17</v>
      </c>
      <c r="P3" s="7" t="s">
        <v>18</v>
      </c>
      <c r="Q3" s="7" t="s">
        <v>19</v>
      </c>
      <c r="R3" s="7" t="s">
        <v>20</v>
      </c>
      <c r="S3" s="7" t="s">
        <v>21</v>
      </c>
      <c r="T3" s="7" t="s">
        <v>122</v>
      </c>
      <c r="U3" s="7" t="s">
        <v>23</v>
      </c>
      <c r="V3" s="7" t="s">
        <v>123</v>
      </c>
      <c r="W3" s="7" t="s">
        <v>25</v>
      </c>
      <c r="X3" s="7" t="s">
        <v>26</v>
      </c>
      <c r="Y3" s="7" t="s">
        <v>27</v>
      </c>
      <c r="Z3" s="7" t="s">
        <v>28</v>
      </c>
      <c r="AA3" s="7" t="s">
        <v>29</v>
      </c>
      <c r="AB3" s="7" t="s">
        <v>30</v>
      </c>
      <c r="AC3" s="7" t="s">
        <v>31</v>
      </c>
      <c r="AD3" s="7" t="s">
        <v>124</v>
      </c>
      <c r="AE3" s="16" t="s">
        <v>5</v>
      </c>
      <c r="AF3" s="16" t="s">
        <v>2</v>
      </c>
      <c r="AG3" s="16" t="s">
        <v>128</v>
      </c>
      <c r="AH3" s="16" t="s">
        <v>120</v>
      </c>
      <c r="AI3" s="7" t="s">
        <v>9</v>
      </c>
    </row>
    <row r="4" spans="1:42" x14ac:dyDescent="0.4">
      <c r="A4" s="12" t="s">
        <v>84</v>
      </c>
      <c r="B4" s="13"/>
      <c r="C4" s="13"/>
      <c r="D4" s="13"/>
      <c r="E4" s="13"/>
      <c r="F4" s="13"/>
      <c r="G4" s="13"/>
      <c r="H4" s="13"/>
      <c r="I4" s="13"/>
      <c r="J4" s="13"/>
      <c r="K4" s="13"/>
      <c r="L4" s="26">
        <v>1</v>
      </c>
      <c r="M4" s="26">
        <v>0.8</v>
      </c>
      <c r="N4" s="26">
        <v>0.8</v>
      </c>
      <c r="O4" s="26">
        <v>0.8</v>
      </c>
      <c r="P4" s="26">
        <v>0.6</v>
      </c>
      <c r="Q4" s="26">
        <v>0.6</v>
      </c>
      <c r="R4" s="26">
        <v>0.6</v>
      </c>
      <c r="S4" s="26">
        <v>0.6</v>
      </c>
      <c r="T4" s="26">
        <v>0.6</v>
      </c>
      <c r="U4" s="26">
        <v>0.5</v>
      </c>
      <c r="V4" s="26">
        <v>0.5</v>
      </c>
      <c r="W4" s="26">
        <v>0.5</v>
      </c>
      <c r="X4" s="26">
        <v>0.4</v>
      </c>
      <c r="Y4" s="26">
        <v>0.4</v>
      </c>
      <c r="Z4" s="26">
        <v>0.3</v>
      </c>
      <c r="AA4" s="26">
        <v>0.3</v>
      </c>
      <c r="AB4" s="27">
        <v>0.3</v>
      </c>
      <c r="AC4" s="27">
        <v>0.3</v>
      </c>
      <c r="AD4" s="13"/>
      <c r="AE4" s="13"/>
      <c r="AF4" s="13"/>
      <c r="AG4" s="13"/>
      <c r="AH4" s="13"/>
      <c r="AI4" s="13"/>
    </row>
    <row r="5" spans="1:42" x14ac:dyDescent="0.4">
      <c r="A5" s="9" t="s">
        <v>85</v>
      </c>
      <c r="B5" s="11" t="s">
        <v>50</v>
      </c>
      <c r="C5" s="11" t="s">
        <v>121</v>
      </c>
      <c r="D5" s="11" t="s">
        <v>86</v>
      </c>
      <c r="E5" s="10">
        <v>29</v>
      </c>
      <c r="F5" s="10">
        <v>8000</v>
      </c>
      <c r="G5" s="10">
        <v>1887</v>
      </c>
      <c r="H5" s="10">
        <v>29</v>
      </c>
      <c r="I5" s="10">
        <v>3.5</v>
      </c>
      <c r="J5" s="10">
        <v>3.5</v>
      </c>
      <c r="K5" s="10"/>
      <c r="L5" s="10">
        <v>17</v>
      </c>
      <c r="M5" s="10">
        <v>16</v>
      </c>
      <c r="N5" s="10">
        <v>12</v>
      </c>
      <c r="O5" s="10">
        <v>14</v>
      </c>
      <c r="P5" s="10">
        <v>18</v>
      </c>
      <c r="Q5" s="10">
        <v>13</v>
      </c>
      <c r="R5" s="10">
        <v>14</v>
      </c>
      <c r="S5" s="10">
        <v>10</v>
      </c>
      <c r="T5" s="10">
        <v>17</v>
      </c>
      <c r="U5" s="10">
        <v>12</v>
      </c>
      <c r="V5" s="10">
        <v>8</v>
      </c>
      <c r="W5" s="10">
        <v>19</v>
      </c>
      <c r="X5" s="10">
        <v>16</v>
      </c>
      <c r="Y5" s="10">
        <v>14</v>
      </c>
      <c r="Z5" s="10">
        <v>14</v>
      </c>
      <c r="AA5" s="10">
        <v>15</v>
      </c>
      <c r="AB5" s="9">
        <v>14</v>
      </c>
      <c r="AC5" s="9">
        <v>16</v>
      </c>
      <c r="AD5" s="14">
        <f>SUM(L5:AC5)</f>
        <v>259</v>
      </c>
      <c r="AE5" s="8">
        <f>(L5*$L$4)+(M5*$M$4)+(N5*$N$4)+(O5*$O$4)+(P5*$P$4)+(Q5*$Q$4)+(R5*$R$4)+(S5*$S$4)+(T5*$T$4)+(U5*$U$4)+(V5*$V$4)+(W5*$W$4)+(X5*$X$4)+(Y5*$Y$4)+(Z5*$Z$4)+(AA5*$AA$4)+(AB5*$AB$4)+(AC5*$AC$4)</f>
        <v>143</v>
      </c>
      <c r="AF5" s="8">
        <f>AE5-(Reference!$T$6)</f>
        <v>24.200000000000017</v>
      </c>
      <c r="AG5" s="8">
        <f>Reference!$T$11</f>
        <v>147.10000000000002</v>
      </c>
      <c r="AH5" s="25">
        <f>AE5/AG5</f>
        <v>0.9721278042148197</v>
      </c>
      <c r="AI5" s="25">
        <f>AE5/G5</f>
        <v>7.5781664016958128E-2</v>
      </c>
    </row>
    <row r="6" spans="1:42" x14ac:dyDescent="0.4">
      <c r="A6" s="19" t="s">
        <v>87</v>
      </c>
      <c r="B6" s="20" t="s">
        <v>50</v>
      </c>
      <c r="C6" s="11"/>
      <c r="D6" s="11" t="s">
        <v>88</v>
      </c>
      <c r="E6" s="10">
        <v>21</v>
      </c>
      <c r="F6" s="10">
        <v>3700</v>
      </c>
      <c r="G6" s="10">
        <v>94</v>
      </c>
      <c r="H6" s="10">
        <v>28</v>
      </c>
      <c r="I6" s="10">
        <v>2</v>
      </c>
      <c r="J6" s="10">
        <v>2.5</v>
      </c>
      <c r="K6" s="10">
        <v>6</v>
      </c>
      <c r="L6" s="10">
        <v>12</v>
      </c>
      <c r="M6" s="10">
        <v>15</v>
      </c>
      <c r="N6" s="10">
        <v>7</v>
      </c>
      <c r="O6" s="10">
        <v>12</v>
      </c>
      <c r="P6" s="10">
        <v>18</v>
      </c>
      <c r="Q6" s="10">
        <v>13</v>
      </c>
      <c r="R6" s="10">
        <v>14</v>
      </c>
      <c r="S6" s="10">
        <v>10</v>
      </c>
      <c r="T6" s="10">
        <v>14</v>
      </c>
      <c r="U6" s="10">
        <v>12</v>
      </c>
      <c r="V6" s="10">
        <v>8</v>
      </c>
      <c r="W6" s="10">
        <v>16</v>
      </c>
      <c r="X6" s="10">
        <v>14</v>
      </c>
      <c r="Y6" s="10">
        <v>10</v>
      </c>
      <c r="Z6" s="10">
        <v>7</v>
      </c>
      <c r="AA6" s="10">
        <v>16</v>
      </c>
      <c r="AB6" s="9">
        <v>14</v>
      </c>
      <c r="AC6" s="9">
        <v>16</v>
      </c>
      <c r="AD6" s="14">
        <f>SUM(L6:AC6)</f>
        <v>228</v>
      </c>
      <c r="AE6" s="8">
        <f>(L6*$L$4)+(M6*$M$4)+(N6*$N$4)+(O6*$O$4)+(P6*$P$4)+(Q6*$Q$4)+(R6*$R$4)+(S6*$S$4)+(T6*$T$4)+(U6*$U$4)+(V6*$V$4)+(W6*$W$4)+(X6*$X$4)+(Y6*$Y$4)+(Z6*$Z$4)+(AA6*$AA$4)+(AB6*$AB$4)+(AC6*$AC$4)</f>
        <v>124.1</v>
      </c>
      <c r="AF6" s="8">
        <f>AE6-(Reference!$T$6)</f>
        <v>5.3000000000000114</v>
      </c>
      <c r="AG6" s="8">
        <f>Reference!$T$11</f>
        <v>147.10000000000002</v>
      </c>
      <c r="AH6" s="25">
        <f>AE6/AG6</f>
        <v>0.84364377974167215</v>
      </c>
      <c r="AI6" s="25">
        <f>AE6/G6</f>
        <v>1.3202127659574467</v>
      </c>
    </row>
    <row r="8" spans="1:42" ht="15" thickBot="1" x14ac:dyDescent="0.45">
      <c r="A8" s="28" t="s">
        <v>142</v>
      </c>
      <c r="B8" s="29"/>
      <c r="C8" s="29"/>
      <c r="D8" s="29"/>
      <c r="E8" s="30"/>
      <c r="F8" s="30"/>
      <c r="G8" s="30"/>
      <c r="H8" s="30"/>
      <c r="I8" s="30"/>
      <c r="J8" s="30"/>
      <c r="K8" s="30"/>
      <c r="L8" s="32">
        <v>1</v>
      </c>
      <c r="M8" s="32">
        <v>0.8</v>
      </c>
      <c r="N8" s="32">
        <v>0.8</v>
      </c>
      <c r="O8" s="32">
        <v>0.8</v>
      </c>
      <c r="P8" s="32">
        <v>0.6</v>
      </c>
      <c r="Q8" s="32">
        <v>0.6</v>
      </c>
      <c r="R8" s="32">
        <v>0.6</v>
      </c>
      <c r="S8" s="32">
        <v>0.6</v>
      </c>
      <c r="T8" s="32">
        <v>0.6</v>
      </c>
      <c r="U8" s="32">
        <v>0.5</v>
      </c>
      <c r="V8" s="32">
        <v>0.5</v>
      </c>
      <c r="W8" s="32">
        <v>0.5</v>
      </c>
      <c r="X8" s="32">
        <v>0.4</v>
      </c>
      <c r="Y8" s="32">
        <v>0.4</v>
      </c>
      <c r="Z8" s="32">
        <v>0.3</v>
      </c>
      <c r="AA8" s="32">
        <v>0.3</v>
      </c>
      <c r="AB8" s="32">
        <v>0.3</v>
      </c>
      <c r="AC8" s="32">
        <v>0.3</v>
      </c>
      <c r="AD8" s="31"/>
      <c r="AE8" s="31"/>
      <c r="AF8" s="31"/>
      <c r="AG8" s="31"/>
      <c r="AH8" s="31"/>
      <c r="AI8" s="31"/>
    </row>
    <row r="9" spans="1:42" x14ac:dyDescent="0.4">
      <c r="A9" s="9" t="s">
        <v>126</v>
      </c>
      <c r="B9" s="11" t="s">
        <v>50</v>
      </c>
      <c r="C9" s="11" t="s">
        <v>121</v>
      </c>
      <c r="D9" s="11" t="s">
        <v>88</v>
      </c>
      <c r="E9" s="10">
        <v>29</v>
      </c>
      <c r="F9" s="10">
        <v>8000</v>
      </c>
      <c r="G9" s="10">
        <v>1887</v>
      </c>
      <c r="H9" s="10">
        <v>29</v>
      </c>
      <c r="I9" s="10">
        <v>3.5</v>
      </c>
      <c r="J9" s="10">
        <v>3.5</v>
      </c>
      <c r="K9" s="10"/>
      <c r="L9" s="10">
        <v>17</v>
      </c>
      <c r="M9" s="10">
        <v>16</v>
      </c>
      <c r="N9" s="10">
        <v>12</v>
      </c>
      <c r="O9" s="10">
        <v>14</v>
      </c>
      <c r="P9" s="10">
        <v>18</v>
      </c>
      <c r="Q9" s="10">
        <v>13</v>
      </c>
      <c r="R9" s="10">
        <v>14</v>
      </c>
      <c r="S9" s="10">
        <v>10</v>
      </c>
      <c r="T9" s="10">
        <v>17</v>
      </c>
      <c r="U9" s="10">
        <v>12</v>
      </c>
      <c r="V9" s="10">
        <v>14</v>
      </c>
      <c r="W9" s="10">
        <v>19</v>
      </c>
      <c r="X9" s="10">
        <v>16</v>
      </c>
      <c r="Y9" s="10">
        <v>17</v>
      </c>
      <c r="Z9" s="10">
        <v>14</v>
      </c>
      <c r="AA9" s="10">
        <v>15</v>
      </c>
      <c r="AB9" s="9">
        <v>14</v>
      </c>
      <c r="AC9" s="9">
        <v>16</v>
      </c>
      <c r="AD9" s="14">
        <f>SUM(L9:AC9)</f>
        <v>268</v>
      </c>
      <c r="AE9" s="8">
        <f>(L9*$L$4)+(M9*$M$4)+(N9*$N$4)+(O9*$O$4)+(P9*$P$4)+(Q9*$Q$4)+(R9*$R$4)+(S9*$S$4)+(T9*$T$4)+(U9*$U$4)+(V9*$V$4)+(W9*$W$4)+(X9*$X$4)+(Y9*$Y$4)+(Z9*$Z$4)+(AA9*$AA$4)+(AB9*$AB$4)+(AC9*$AC$4)</f>
        <v>147.20000000000002</v>
      </c>
      <c r="AF9" s="8">
        <f>AE9-(Reference!$T$6)</f>
        <v>28.400000000000034</v>
      </c>
      <c r="AG9" s="8">
        <f>Reference!$T$11</f>
        <v>147.10000000000002</v>
      </c>
      <c r="AH9" s="25">
        <f>AE9/AG9</f>
        <v>1.0006798096532969</v>
      </c>
      <c r="AI9" s="25">
        <f>AE9/G9</f>
        <v>7.8007419183889787E-2</v>
      </c>
    </row>
    <row r="10" spans="1:42" x14ac:dyDescent="0.4">
      <c r="A10" s="17" t="s">
        <v>127</v>
      </c>
      <c r="B10" s="22" t="s">
        <v>50</v>
      </c>
      <c r="C10" s="11"/>
      <c r="D10" s="11" t="s">
        <v>86</v>
      </c>
      <c r="E10" s="10">
        <v>21</v>
      </c>
      <c r="F10" s="10">
        <v>3700</v>
      </c>
      <c r="G10" s="10">
        <v>94</v>
      </c>
      <c r="H10" s="10">
        <v>28</v>
      </c>
      <c r="I10" s="10">
        <v>2</v>
      </c>
      <c r="J10" s="10">
        <v>2.5</v>
      </c>
      <c r="K10" s="10">
        <v>6</v>
      </c>
      <c r="L10" s="10">
        <v>12</v>
      </c>
      <c r="M10" s="10">
        <v>15</v>
      </c>
      <c r="N10" s="10">
        <v>7</v>
      </c>
      <c r="O10" s="10">
        <v>12</v>
      </c>
      <c r="P10" s="10">
        <v>6</v>
      </c>
      <c r="Q10" s="10">
        <v>10</v>
      </c>
      <c r="R10" s="10">
        <v>14</v>
      </c>
      <c r="S10" s="10">
        <v>10</v>
      </c>
      <c r="T10" s="10">
        <v>14</v>
      </c>
      <c r="U10" s="10">
        <v>15</v>
      </c>
      <c r="V10" s="10">
        <v>12</v>
      </c>
      <c r="W10" s="10">
        <v>8</v>
      </c>
      <c r="X10" s="10">
        <v>14</v>
      </c>
      <c r="Y10" s="10">
        <v>10</v>
      </c>
      <c r="Z10" s="10">
        <v>10</v>
      </c>
      <c r="AA10" s="10">
        <v>16</v>
      </c>
      <c r="AB10" s="9">
        <v>14</v>
      </c>
      <c r="AC10" s="9">
        <v>16</v>
      </c>
      <c r="AD10" s="14">
        <f>SUM(L10:AC10)</f>
        <v>215</v>
      </c>
      <c r="AE10" s="8">
        <f>(L10*$L$4)+(M10*$M$4)+(N10*$N$4)+(O10*$O$4)+(P10*$P$4)+(Q10*$Q$4)+(R10*$R$4)+(S10*$S$4)+(T10*$T$4)+(U10*$U$4)+(V10*$V$4)+(W10*$W$4)+(X10*$X$4)+(Y10*$Y$4)+(Z10*$Z$4)+(AA10*$AA$4)+(AB10*$AB$4)+(AC10*$AC$4)</f>
        <v>115.5</v>
      </c>
      <c r="AF10" s="8">
        <f>AE10-(Reference!$T$6)</f>
        <v>-3.2999999999999829</v>
      </c>
      <c r="AG10" s="8">
        <f>Reference!$T$11</f>
        <v>147.10000000000002</v>
      </c>
      <c r="AH10" s="25">
        <f>AE10/AG10</f>
        <v>0.78518014955812365</v>
      </c>
      <c r="AI10" s="25">
        <f>AE10/G10</f>
        <v>1.2287234042553192</v>
      </c>
    </row>
    <row r="13" spans="1:42" x14ac:dyDescent="0.4">
      <c r="AP13">
        <v>7</v>
      </c>
    </row>
    <row r="14" spans="1:42" ht="24.45" x14ac:dyDescent="0.4">
      <c r="A14" s="6" t="s">
        <v>73</v>
      </c>
      <c r="B14" s="7" t="s">
        <v>74</v>
      </c>
      <c r="C14" s="7" t="s">
        <v>75</v>
      </c>
      <c r="D14" s="7" t="s">
        <v>76</v>
      </c>
      <c r="E14" s="7" t="s">
        <v>77</v>
      </c>
      <c r="F14" s="7" t="s">
        <v>78</v>
      </c>
      <c r="G14" s="7" t="s">
        <v>79</v>
      </c>
      <c r="H14" s="7" t="s">
        <v>80</v>
      </c>
      <c r="I14" s="7" t="s">
        <v>81</v>
      </c>
      <c r="J14" s="7" t="s">
        <v>82</v>
      </c>
      <c r="K14" s="7" t="s">
        <v>83</v>
      </c>
      <c r="L14" s="7" t="s">
        <v>14</v>
      </c>
      <c r="M14" s="7" t="s">
        <v>41</v>
      </c>
      <c r="N14" s="7" t="s">
        <v>15</v>
      </c>
      <c r="O14" s="7" t="s">
        <v>42</v>
      </c>
      <c r="P14" s="7" t="s">
        <v>29</v>
      </c>
      <c r="Q14" s="7" t="s">
        <v>43</v>
      </c>
      <c r="R14" s="7" t="s">
        <v>27</v>
      </c>
      <c r="S14" s="7" t="s">
        <v>23</v>
      </c>
      <c r="T14" s="7" t="s">
        <v>44</v>
      </c>
      <c r="U14" s="7" t="s">
        <v>45</v>
      </c>
      <c r="V14" s="7" t="s">
        <v>46</v>
      </c>
      <c r="W14" s="7" t="s">
        <v>28</v>
      </c>
      <c r="X14" s="7" t="s">
        <v>124</v>
      </c>
      <c r="Y14" s="16" t="s">
        <v>5</v>
      </c>
      <c r="Z14" s="16" t="s">
        <v>2</v>
      </c>
      <c r="AA14" s="16" t="s">
        <v>128</v>
      </c>
      <c r="AB14" s="16" t="s">
        <v>120</v>
      </c>
      <c r="AC14" s="7" t="s">
        <v>9</v>
      </c>
    </row>
    <row r="15" spans="1:42" x14ac:dyDescent="0.4">
      <c r="A15" s="12" t="s">
        <v>129</v>
      </c>
      <c r="B15" s="13"/>
      <c r="C15" s="13"/>
      <c r="D15" s="13"/>
      <c r="E15" s="13"/>
      <c r="F15" s="13"/>
      <c r="G15" s="13"/>
      <c r="H15" s="13"/>
      <c r="I15" s="13"/>
      <c r="J15" s="13"/>
      <c r="K15" s="13"/>
      <c r="L15" s="26">
        <v>0.7</v>
      </c>
      <c r="M15" s="26">
        <v>0.7</v>
      </c>
      <c r="N15" s="26">
        <v>0.6</v>
      </c>
      <c r="O15" s="26">
        <v>0.6</v>
      </c>
      <c r="P15" s="26">
        <v>0.5</v>
      </c>
      <c r="Q15" s="26">
        <v>0.4</v>
      </c>
      <c r="R15" s="26">
        <v>0.4</v>
      </c>
      <c r="S15" s="26">
        <v>0.4</v>
      </c>
      <c r="T15" s="26">
        <v>0.4</v>
      </c>
      <c r="U15" s="26">
        <v>0.3</v>
      </c>
      <c r="V15" s="26">
        <v>0.3</v>
      </c>
      <c r="W15" s="26">
        <v>0.3</v>
      </c>
      <c r="X15" s="13"/>
      <c r="Y15" s="13"/>
      <c r="Z15" s="13"/>
      <c r="AA15" s="13"/>
      <c r="AB15" s="13"/>
      <c r="AC15" s="13"/>
    </row>
    <row r="16" spans="1:42" x14ac:dyDescent="0.4">
      <c r="A16" s="8" t="s">
        <v>89</v>
      </c>
      <c r="B16" s="11" t="s">
        <v>69</v>
      </c>
      <c r="C16" s="11" t="s">
        <v>90</v>
      </c>
      <c r="D16" s="11" t="s">
        <v>88</v>
      </c>
      <c r="E16" s="10">
        <v>22</v>
      </c>
      <c r="F16" s="10">
        <v>7000</v>
      </c>
      <c r="G16" s="10">
        <v>1729</v>
      </c>
      <c r="H16" s="10">
        <v>29</v>
      </c>
      <c r="I16" s="10">
        <v>3</v>
      </c>
      <c r="J16" s="10">
        <v>3</v>
      </c>
      <c r="K16" s="10">
        <v>6</v>
      </c>
      <c r="L16" s="10">
        <v>17</v>
      </c>
      <c r="M16" s="10">
        <v>16</v>
      </c>
      <c r="N16" s="10">
        <v>12</v>
      </c>
      <c r="O16" s="10">
        <v>14</v>
      </c>
      <c r="P16" s="10">
        <v>18</v>
      </c>
      <c r="Q16" s="10">
        <v>13</v>
      </c>
      <c r="R16" s="10">
        <v>14</v>
      </c>
      <c r="S16" s="10">
        <v>10</v>
      </c>
      <c r="T16" s="10">
        <v>17</v>
      </c>
      <c r="U16" s="10">
        <v>12</v>
      </c>
      <c r="V16" s="10">
        <v>14</v>
      </c>
      <c r="W16" s="10">
        <v>12</v>
      </c>
      <c r="X16" s="14">
        <f>SUM(L16:W16)</f>
        <v>169</v>
      </c>
      <c r="Y16" s="8">
        <f>(L16*$L$15)+(M16*$M$15)+(N16*$N$15)+(O16*$O$15)+(P16*$P$15)+(Q16*$Q$15)+(R16*$R$15)+(S16*$S$15)+(T16*$T$15)+(U16*$U$15)+(V16*$V$15)+(W16*$W$15)</f>
        <v>80.699999999999989</v>
      </c>
      <c r="Z16" s="8">
        <f>Y16-(Reference!$N$19)</f>
        <v>13.5</v>
      </c>
      <c r="AA16" s="8">
        <f>Reference!$N$24</f>
        <v>86.600000000000009</v>
      </c>
      <c r="AB16" s="25">
        <f>Y16/AA16</f>
        <v>0.93187066974595822</v>
      </c>
      <c r="AC16" s="25">
        <f>Y16/G16</f>
        <v>4.6674378253325613E-2</v>
      </c>
    </row>
    <row r="17" spans="1:29" x14ac:dyDescent="0.4">
      <c r="A17" s="14" t="s">
        <v>91</v>
      </c>
      <c r="B17" s="11" t="s">
        <v>90</v>
      </c>
      <c r="C17" s="11"/>
      <c r="D17" s="11" t="s">
        <v>86</v>
      </c>
      <c r="E17" s="10">
        <v>29</v>
      </c>
      <c r="F17" s="10">
        <v>6000</v>
      </c>
      <c r="G17" s="10">
        <v>487</v>
      </c>
      <c r="H17" s="10">
        <v>29</v>
      </c>
      <c r="I17" s="10">
        <v>2</v>
      </c>
      <c r="J17" s="10">
        <v>2</v>
      </c>
      <c r="K17" s="10">
        <v>6</v>
      </c>
      <c r="L17" s="10">
        <v>12</v>
      </c>
      <c r="M17" s="10">
        <v>15</v>
      </c>
      <c r="N17" s="10">
        <v>12</v>
      </c>
      <c r="O17" s="10">
        <v>8</v>
      </c>
      <c r="P17" s="10">
        <v>7</v>
      </c>
      <c r="Q17" s="10">
        <v>13</v>
      </c>
      <c r="R17" s="10">
        <v>14</v>
      </c>
      <c r="S17" s="10">
        <v>10</v>
      </c>
      <c r="T17" s="10">
        <v>14</v>
      </c>
      <c r="U17" s="10">
        <v>12</v>
      </c>
      <c r="V17" s="10">
        <v>15</v>
      </c>
      <c r="W17" s="10">
        <v>7</v>
      </c>
      <c r="X17" s="14">
        <f>SUM(L17:W17)</f>
        <v>139</v>
      </c>
      <c r="Y17" s="8">
        <f>(L17*$L$15)+(M17*$M$15)+(N17*$N$15)+(O17*$O$15)+(P17*$P$15)+(Q17*$Q$15)+(R17*$R$15)+(S17*$S$15)+(T17*$T$15)+(U17*$U$15)+(V17*$V$15)+(W17*$W$15)</f>
        <v>65</v>
      </c>
      <c r="Z17" s="8">
        <f>Y17-(Reference!$N$19)</f>
        <v>-2.1999999999999886</v>
      </c>
      <c r="AA17" s="8">
        <f>Reference!$N$24</f>
        <v>86.600000000000009</v>
      </c>
      <c r="AB17" s="25">
        <f>Y17/AA17</f>
        <v>0.75057736720554269</v>
      </c>
      <c r="AC17" s="25">
        <f>Y17/G17</f>
        <v>0.13347022587268995</v>
      </c>
    </row>
    <row r="19" spans="1:29" ht="15" thickBot="1" x14ac:dyDescent="0.45">
      <c r="A19" s="33" t="s">
        <v>143</v>
      </c>
      <c r="B19" s="34"/>
      <c r="C19" s="34"/>
      <c r="D19" s="34"/>
      <c r="E19" s="35"/>
      <c r="F19" s="35"/>
      <c r="G19" s="35"/>
      <c r="H19" s="35"/>
      <c r="I19" s="35"/>
      <c r="J19" s="35"/>
      <c r="K19" s="35"/>
      <c r="L19" s="37">
        <v>0.7</v>
      </c>
      <c r="M19" s="37">
        <v>0.7</v>
      </c>
      <c r="N19" s="37">
        <v>0.6</v>
      </c>
      <c r="O19" s="37">
        <v>0.6</v>
      </c>
      <c r="P19" s="37">
        <v>0.5</v>
      </c>
      <c r="Q19" s="37">
        <v>0.4</v>
      </c>
      <c r="R19" s="37">
        <v>0.4</v>
      </c>
      <c r="S19" s="37">
        <v>0.4</v>
      </c>
      <c r="T19" s="37">
        <v>0.4</v>
      </c>
      <c r="U19" s="37">
        <v>0.3</v>
      </c>
      <c r="V19" s="37">
        <v>0.3</v>
      </c>
      <c r="W19" s="37">
        <v>0.3</v>
      </c>
      <c r="X19" s="36"/>
      <c r="Y19" s="36"/>
      <c r="Z19" s="36"/>
      <c r="AA19" s="36"/>
      <c r="AB19" s="36"/>
      <c r="AC19" s="36"/>
    </row>
    <row r="20" spans="1:29" x14ac:dyDescent="0.4">
      <c r="A20" s="9" t="s">
        <v>126</v>
      </c>
      <c r="B20" s="11" t="s">
        <v>50</v>
      </c>
      <c r="C20" s="11" t="s">
        <v>121</v>
      </c>
      <c r="D20" s="11" t="s">
        <v>86</v>
      </c>
      <c r="E20" s="10">
        <v>29</v>
      </c>
      <c r="F20" s="10">
        <v>8000</v>
      </c>
      <c r="G20" s="10">
        <v>1887</v>
      </c>
      <c r="H20" s="10">
        <v>29</v>
      </c>
      <c r="I20" s="10">
        <v>3.5</v>
      </c>
      <c r="J20" s="10">
        <v>3.5</v>
      </c>
      <c r="K20" s="10"/>
      <c r="L20" s="10">
        <v>17</v>
      </c>
      <c r="M20" s="10">
        <v>16</v>
      </c>
      <c r="N20" s="10">
        <v>12</v>
      </c>
      <c r="O20" s="10">
        <v>14</v>
      </c>
      <c r="P20" s="10">
        <v>18</v>
      </c>
      <c r="Q20" s="10">
        <v>13</v>
      </c>
      <c r="R20" s="10">
        <v>14</v>
      </c>
      <c r="S20" s="10">
        <v>10</v>
      </c>
      <c r="T20" s="10">
        <v>17</v>
      </c>
      <c r="U20" s="10">
        <v>12</v>
      </c>
      <c r="V20" s="10">
        <v>14</v>
      </c>
      <c r="W20" s="10">
        <v>19</v>
      </c>
      <c r="X20" s="14">
        <f>SUM(L20:W20)</f>
        <v>176</v>
      </c>
      <c r="Y20" s="8">
        <f>(L20*$L$15)+(M20*$M$15)+(N20*$N$15)+(O20*$O$15)+(P20*$P$15)+(Q20*$Q$15)+(R20*$R$15)+(S20*$S$15)+(T20*$T$15)+(U20*$U$15)+(V20*$V$15)+(W20*$W$15)</f>
        <v>82.8</v>
      </c>
      <c r="Z20" s="8">
        <f>Y20-(Reference!$N$19)</f>
        <v>15.600000000000009</v>
      </c>
      <c r="AA20" s="8">
        <f>Reference!$N$24</f>
        <v>86.600000000000009</v>
      </c>
      <c r="AB20" s="25">
        <f>Y20/AA20</f>
        <v>0.95612009237875273</v>
      </c>
      <c r="AC20" s="25">
        <f>Y20/G20</f>
        <v>4.3879173290937996E-2</v>
      </c>
    </row>
    <row r="21" spans="1:29" x14ac:dyDescent="0.4">
      <c r="A21" s="17" t="s">
        <v>127</v>
      </c>
      <c r="B21" s="22" t="s">
        <v>50</v>
      </c>
      <c r="C21" s="11"/>
      <c r="D21" s="11" t="s">
        <v>88</v>
      </c>
      <c r="E21" s="10">
        <v>21</v>
      </c>
      <c r="F21" s="10">
        <v>3700</v>
      </c>
      <c r="G21" s="10">
        <v>94</v>
      </c>
      <c r="H21" s="10">
        <v>28</v>
      </c>
      <c r="I21" s="10">
        <v>2</v>
      </c>
      <c r="J21" s="10">
        <v>2.5</v>
      </c>
      <c r="K21" s="10">
        <v>6</v>
      </c>
      <c r="L21" s="10">
        <v>12</v>
      </c>
      <c r="M21" s="10">
        <v>15</v>
      </c>
      <c r="N21" s="10">
        <v>7</v>
      </c>
      <c r="O21" s="10">
        <v>12</v>
      </c>
      <c r="P21" s="10">
        <v>6</v>
      </c>
      <c r="Q21" s="10">
        <v>10</v>
      </c>
      <c r="R21" s="10">
        <v>14</v>
      </c>
      <c r="S21" s="10">
        <v>10</v>
      </c>
      <c r="T21" s="10">
        <v>14</v>
      </c>
      <c r="U21" s="10">
        <v>15</v>
      </c>
      <c r="V21" s="10">
        <v>12</v>
      </c>
      <c r="W21" s="10">
        <v>8</v>
      </c>
      <c r="X21" s="14">
        <f>SUM(L21:W21)</f>
        <v>135</v>
      </c>
      <c r="Y21" s="8">
        <f>(L21*$L$15)+(M21*$M$15)+(N21*$N$15)+(O21*$O$15)+(P21*$P$15)+(Q21*$Q$15)+(R21*$R$15)+(S21*$S$15)+(T21*$T$15)+(U21*$U$15)+(V21*$V$15)+(W21*$W$15)</f>
        <v>63</v>
      </c>
      <c r="Z21" s="8">
        <f>Y21-(Reference!$N$19)</f>
        <v>-4.1999999999999886</v>
      </c>
      <c r="AA21" s="8">
        <f>Reference!$N$24</f>
        <v>86.600000000000009</v>
      </c>
      <c r="AB21" s="25">
        <f>Y21/AA21</f>
        <v>0.72748267898383367</v>
      </c>
      <c r="AC21" s="25">
        <f>Y21/G21</f>
        <v>0.67021276595744683</v>
      </c>
    </row>
    <row r="25" spans="1:29" ht="24.45" x14ac:dyDescent="0.4">
      <c r="A25" s="6" t="s">
        <v>73</v>
      </c>
      <c r="B25" s="6" t="s">
        <v>74</v>
      </c>
      <c r="C25" s="6" t="s">
        <v>75</v>
      </c>
      <c r="D25" s="6" t="s">
        <v>76</v>
      </c>
      <c r="E25" s="7" t="s">
        <v>77</v>
      </c>
      <c r="F25" s="7" t="s">
        <v>78</v>
      </c>
      <c r="G25" s="7" t="s">
        <v>79</v>
      </c>
      <c r="H25" s="7" t="s">
        <v>80</v>
      </c>
      <c r="I25" s="7" t="s">
        <v>81</v>
      </c>
      <c r="J25" s="7" t="s">
        <v>82</v>
      </c>
      <c r="K25" s="7" t="s">
        <v>83</v>
      </c>
      <c r="L25" s="7" t="s">
        <v>14</v>
      </c>
      <c r="M25" s="7" t="s">
        <v>45</v>
      </c>
      <c r="N25" s="7" t="s">
        <v>23</v>
      </c>
      <c r="O25" s="7" t="s">
        <v>41</v>
      </c>
      <c r="P25" s="7" t="s">
        <v>15</v>
      </c>
      <c r="Q25" s="7" t="s">
        <v>57</v>
      </c>
      <c r="R25" s="7" t="s">
        <v>27</v>
      </c>
      <c r="S25" s="7" t="s">
        <v>54</v>
      </c>
      <c r="T25" s="7" t="s">
        <v>43</v>
      </c>
      <c r="U25" s="7" t="s">
        <v>28</v>
      </c>
      <c r="V25" s="7" t="s">
        <v>29</v>
      </c>
      <c r="W25" s="7" t="s">
        <v>44</v>
      </c>
      <c r="X25" s="7" t="s">
        <v>42</v>
      </c>
      <c r="Y25" s="16" t="s">
        <v>5</v>
      </c>
      <c r="Z25" s="16" t="s">
        <v>2</v>
      </c>
      <c r="AA25" s="16" t="s">
        <v>128</v>
      </c>
      <c r="AB25" s="16" t="s">
        <v>120</v>
      </c>
      <c r="AC25" s="7" t="s">
        <v>9</v>
      </c>
    </row>
    <row r="26" spans="1:29" x14ac:dyDescent="0.4">
      <c r="A26" s="12" t="s">
        <v>130</v>
      </c>
      <c r="B26" s="13"/>
      <c r="C26" s="13"/>
      <c r="D26" s="13"/>
      <c r="E26" s="13"/>
      <c r="F26" s="13"/>
      <c r="G26" s="13"/>
      <c r="H26" s="13"/>
      <c r="I26" s="13"/>
      <c r="J26" s="13"/>
      <c r="K26" s="13"/>
      <c r="L26" s="38">
        <v>1</v>
      </c>
      <c r="M26" s="38">
        <v>0.8</v>
      </c>
      <c r="N26" s="38">
        <v>0.8</v>
      </c>
      <c r="O26" s="38">
        <v>0.6</v>
      </c>
      <c r="P26" s="38">
        <v>0.6</v>
      </c>
      <c r="Q26" s="38">
        <v>0.6</v>
      </c>
      <c r="R26" s="38">
        <v>0.6</v>
      </c>
      <c r="S26" s="38">
        <v>0.5</v>
      </c>
      <c r="T26" s="38">
        <v>0.5</v>
      </c>
      <c r="U26" s="38">
        <v>0.5</v>
      </c>
      <c r="V26" s="38">
        <v>0.5</v>
      </c>
      <c r="W26" s="38">
        <v>0.4</v>
      </c>
      <c r="X26" s="38">
        <v>0.3</v>
      </c>
      <c r="Y26" s="13"/>
      <c r="Z26" s="13"/>
      <c r="AA26" s="13"/>
      <c r="AB26" s="13"/>
      <c r="AC26" s="13"/>
    </row>
    <row r="27" spans="1:29" x14ac:dyDescent="0.4">
      <c r="A27" s="8" t="s">
        <v>95</v>
      </c>
      <c r="B27" s="11" t="s">
        <v>51</v>
      </c>
      <c r="C27" s="11" t="s">
        <v>58</v>
      </c>
      <c r="D27" s="11" t="s">
        <v>88</v>
      </c>
      <c r="E27" s="10">
        <v>23</v>
      </c>
      <c r="F27" s="10">
        <v>8600</v>
      </c>
      <c r="G27" s="10">
        <v>2276</v>
      </c>
      <c r="H27" s="10">
        <v>30</v>
      </c>
      <c r="I27" s="10">
        <v>3.5</v>
      </c>
      <c r="J27" s="10">
        <v>3.5</v>
      </c>
      <c r="K27" s="10">
        <v>6.16</v>
      </c>
      <c r="L27" s="10">
        <v>17</v>
      </c>
      <c r="M27" s="10">
        <v>16</v>
      </c>
      <c r="N27" s="10">
        <v>12</v>
      </c>
      <c r="O27" s="10">
        <v>17</v>
      </c>
      <c r="P27" s="10">
        <v>16</v>
      </c>
      <c r="Q27" s="10">
        <v>12</v>
      </c>
      <c r="R27" s="10">
        <v>17</v>
      </c>
      <c r="S27" s="10">
        <v>16</v>
      </c>
      <c r="T27" s="10">
        <v>12</v>
      </c>
      <c r="U27" s="10">
        <v>17</v>
      </c>
      <c r="V27" s="10">
        <v>16</v>
      </c>
      <c r="W27" s="10">
        <v>12</v>
      </c>
      <c r="X27" s="10">
        <v>19</v>
      </c>
      <c r="Y27" s="8">
        <f>(L27*$L$26)+(M27*$M$26)+(N27*$N$26)+(O27*$O$26)+(P27*$P$26)+(Q27*$Q$26)+(R27*$R$26)+(S27*$S$26)+(T27*$T$26)+(U27*$U$26)+(V27*$V$26)+(W27*$W$26)+(X27*$X$26)</f>
        <v>117.60000000000001</v>
      </c>
      <c r="Z27" s="8">
        <f>Y27-(Reference!$O$32)</f>
        <v>25.200000000000003</v>
      </c>
      <c r="AA27" s="8">
        <f>Reference!$O$37</f>
        <v>119.3</v>
      </c>
      <c r="AB27" s="25">
        <f>Y27/AA27</f>
        <v>0.98575020955574189</v>
      </c>
      <c r="AC27" s="25">
        <f>Y27/G27</f>
        <v>5.1669595782073814E-2</v>
      </c>
    </row>
    <row r="28" spans="1:29" x14ac:dyDescent="0.4">
      <c r="A28" s="17" t="s">
        <v>96</v>
      </c>
      <c r="B28" s="22" t="s">
        <v>51</v>
      </c>
      <c r="C28" s="20"/>
      <c r="D28" s="11" t="s">
        <v>86</v>
      </c>
      <c r="E28" s="10">
        <v>21</v>
      </c>
      <c r="F28" s="10">
        <v>5400</v>
      </c>
      <c r="G28" s="10">
        <v>338</v>
      </c>
      <c r="H28" s="10">
        <v>28</v>
      </c>
      <c r="I28" s="10">
        <v>2.5</v>
      </c>
      <c r="J28" s="10">
        <v>2.5</v>
      </c>
      <c r="K28" s="9">
        <v>6</v>
      </c>
      <c r="L28" s="10">
        <v>12</v>
      </c>
      <c r="M28" s="10">
        <v>15</v>
      </c>
      <c r="N28" s="10">
        <v>7</v>
      </c>
      <c r="O28" s="10">
        <v>12</v>
      </c>
      <c r="P28" s="10">
        <v>15</v>
      </c>
      <c r="Q28" s="10">
        <v>7</v>
      </c>
      <c r="R28" s="10">
        <v>12</v>
      </c>
      <c r="S28" s="10">
        <v>15</v>
      </c>
      <c r="T28" s="10">
        <v>7</v>
      </c>
      <c r="U28" s="10">
        <v>12</v>
      </c>
      <c r="V28" s="10">
        <v>15</v>
      </c>
      <c r="W28" s="10">
        <v>7</v>
      </c>
      <c r="X28" s="10">
        <v>8</v>
      </c>
      <c r="Y28" s="8">
        <f>(L28*$L$26)+(M28*$M$26)+(N28*$N$26)+(O28*$O$26)+(P28*$P$26)+(Q28*$Q$26)+(R28*$R$26)+(S28*$S$26)+(T28*$T$26)+(U28*$U$26)+(V28*$V$26)+(W28*$W$26)+(X28*$X$26)</f>
        <v>86.9</v>
      </c>
      <c r="Z28" s="8">
        <f>Y28-(Reference!$O$32)</f>
        <v>-5.5</v>
      </c>
      <c r="AA28" s="8">
        <f>Reference!$O$37</f>
        <v>119.3</v>
      </c>
      <c r="AB28" s="25">
        <f>Y28/AA28</f>
        <v>0.72841575859178553</v>
      </c>
      <c r="AC28" s="25">
        <f>Y28/G28</f>
        <v>0.25710059171597632</v>
      </c>
    </row>
    <row r="30" spans="1:29" ht="15" thickBot="1" x14ac:dyDescent="0.45">
      <c r="A30" s="41" t="s">
        <v>144</v>
      </c>
      <c r="B30" s="39"/>
      <c r="C30" s="39"/>
      <c r="D30" s="39"/>
      <c r="E30" s="39"/>
      <c r="F30" s="39"/>
      <c r="G30" s="39"/>
      <c r="H30" s="39"/>
      <c r="I30" s="39"/>
      <c r="J30" s="39"/>
      <c r="K30" s="39"/>
      <c r="L30" s="40">
        <v>1</v>
      </c>
      <c r="M30" s="40">
        <v>0.8</v>
      </c>
      <c r="N30" s="40">
        <v>0.8</v>
      </c>
      <c r="O30" s="40">
        <v>0.6</v>
      </c>
      <c r="P30" s="40">
        <v>0.6</v>
      </c>
      <c r="Q30" s="40">
        <v>0.6</v>
      </c>
      <c r="R30" s="40">
        <v>0.6</v>
      </c>
      <c r="S30" s="40">
        <v>0.5</v>
      </c>
      <c r="T30" s="40">
        <v>0.5</v>
      </c>
      <c r="U30" s="40">
        <v>0.5</v>
      </c>
      <c r="V30" s="40">
        <v>0.5</v>
      </c>
      <c r="W30" s="40">
        <v>0.4</v>
      </c>
      <c r="X30" s="40">
        <v>0.3</v>
      </c>
      <c r="Y30" s="39"/>
      <c r="Z30" s="39"/>
      <c r="AA30" s="39"/>
      <c r="AB30" s="39"/>
      <c r="AC30" s="39"/>
    </row>
    <row r="31" spans="1:29" x14ac:dyDescent="0.4">
      <c r="A31" s="8" t="s">
        <v>95</v>
      </c>
      <c r="B31" s="11" t="s">
        <v>51</v>
      </c>
      <c r="C31" s="11" t="s">
        <v>58</v>
      </c>
      <c r="D31" s="11" t="s">
        <v>88</v>
      </c>
      <c r="E31" s="10">
        <v>23</v>
      </c>
      <c r="F31" s="10">
        <v>8600</v>
      </c>
      <c r="G31" s="10">
        <v>2276</v>
      </c>
      <c r="H31" s="10">
        <v>30</v>
      </c>
      <c r="I31" s="10">
        <v>3.5</v>
      </c>
      <c r="J31" s="10">
        <v>3.5</v>
      </c>
      <c r="K31" s="10">
        <v>6.16</v>
      </c>
      <c r="L31" s="10">
        <v>17</v>
      </c>
      <c r="M31" s="10">
        <v>16</v>
      </c>
      <c r="N31" s="10">
        <v>12</v>
      </c>
      <c r="O31" s="10">
        <v>17</v>
      </c>
      <c r="P31" s="10">
        <v>16</v>
      </c>
      <c r="Q31" s="10">
        <v>12</v>
      </c>
      <c r="R31" s="10">
        <v>17</v>
      </c>
      <c r="S31" s="10">
        <v>16</v>
      </c>
      <c r="T31" s="10">
        <v>12</v>
      </c>
      <c r="U31" s="10">
        <v>17</v>
      </c>
      <c r="V31" s="10">
        <v>16</v>
      </c>
      <c r="W31" s="10">
        <v>12</v>
      </c>
      <c r="X31" s="10">
        <v>19</v>
      </c>
      <c r="Y31" s="8">
        <f>(L31*$L$26)+(M31*$M$26)+(N31*$N$26)+(O31*$O$26)+(P31*$P$26)+(Q31*$Q$26)+(R31*$R$26)+(S31*$S$26)+(T31*$T$26)+(U31*$U$26)+(V31*$V$26)+(W31*$W$26)+(X31*$X$26)</f>
        <v>117.60000000000001</v>
      </c>
      <c r="Z31" s="8">
        <f>Y31-(Reference!$O$32)</f>
        <v>25.200000000000003</v>
      </c>
      <c r="AA31" s="8">
        <f>Reference!$O$37</f>
        <v>119.3</v>
      </c>
      <c r="AB31" s="25">
        <f>Y31/AA31</f>
        <v>0.98575020955574189</v>
      </c>
      <c r="AC31" s="25">
        <f>Y31/G31</f>
        <v>5.1669595782073814E-2</v>
      </c>
    </row>
    <row r="32" spans="1:29" x14ac:dyDescent="0.4">
      <c r="A32" s="17" t="s">
        <v>96</v>
      </c>
      <c r="B32" s="22" t="s">
        <v>51</v>
      </c>
      <c r="C32" s="20"/>
      <c r="D32" s="11" t="s">
        <v>86</v>
      </c>
      <c r="E32" s="10">
        <v>21</v>
      </c>
      <c r="F32" s="10">
        <v>5400</v>
      </c>
      <c r="G32" s="10">
        <v>338</v>
      </c>
      <c r="H32" s="10">
        <v>28</v>
      </c>
      <c r="I32" s="10">
        <v>2.5</v>
      </c>
      <c r="J32" s="10">
        <v>2.5</v>
      </c>
      <c r="K32" s="9">
        <v>6</v>
      </c>
      <c r="L32" s="10">
        <v>12</v>
      </c>
      <c r="M32" s="10">
        <v>15</v>
      </c>
      <c r="N32" s="10">
        <v>7</v>
      </c>
      <c r="O32" s="10">
        <v>12</v>
      </c>
      <c r="P32" s="10">
        <v>15</v>
      </c>
      <c r="Q32" s="10">
        <v>7</v>
      </c>
      <c r="R32" s="10">
        <v>12</v>
      </c>
      <c r="S32" s="10">
        <v>15</v>
      </c>
      <c r="T32" s="10">
        <v>7</v>
      </c>
      <c r="U32" s="10">
        <v>12</v>
      </c>
      <c r="V32" s="10">
        <v>15</v>
      </c>
      <c r="W32" s="10">
        <v>7</v>
      </c>
      <c r="X32" s="10">
        <v>8</v>
      </c>
      <c r="Y32" s="8">
        <f>(L32*$L$26)+(M32*$M$26)+(N32*$N$26)+(O32*$O$26)+(P32*$P$26)+(Q32*$Q$26)+(R32*$R$26)+(S32*$S$26)+(T32*$T$26)+(U32*$U$26)+(V32*$V$26)+(W32*$W$26)+(X32*$X$26)</f>
        <v>86.9</v>
      </c>
      <c r="Z32" s="8">
        <f>Y32-(Reference!$O$32)</f>
        <v>-5.5</v>
      </c>
      <c r="AA32" s="8">
        <f>Reference!$O$37</f>
        <v>119.3</v>
      </c>
      <c r="AB32" s="25">
        <f>Y32/AA32</f>
        <v>0.72841575859178553</v>
      </c>
      <c r="AC32" s="25">
        <f>Y32/G32</f>
        <v>0.25710059171597632</v>
      </c>
    </row>
    <row r="36" spans="1:34" ht="24.45" x14ac:dyDescent="0.4">
      <c r="A36" s="6" t="s">
        <v>73</v>
      </c>
      <c r="B36" s="6" t="s">
        <v>74</v>
      </c>
      <c r="C36" s="6" t="s">
        <v>75</v>
      </c>
      <c r="D36" s="6" t="s">
        <v>76</v>
      </c>
      <c r="E36" s="7" t="s">
        <v>77</v>
      </c>
      <c r="F36" s="7" t="s">
        <v>78</v>
      </c>
      <c r="G36" s="7" t="s">
        <v>79</v>
      </c>
      <c r="H36" s="7" t="s">
        <v>80</v>
      </c>
      <c r="I36" s="7" t="s">
        <v>81</v>
      </c>
      <c r="J36" s="7" t="s">
        <v>82</v>
      </c>
      <c r="K36" s="7" t="s">
        <v>83</v>
      </c>
      <c r="L36" s="7" t="s">
        <v>41</v>
      </c>
      <c r="M36" s="7" t="s">
        <v>29</v>
      </c>
      <c r="N36" s="7" t="s">
        <v>42</v>
      </c>
      <c r="O36" s="7" t="s">
        <v>14</v>
      </c>
      <c r="P36" s="7" t="s">
        <v>15</v>
      </c>
      <c r="Q36" s="7" t="s">
        <v>27</v>
      </c>
      <c r="R36" s="7" t="s">
        <v>46</v>
      </c>
      <c r="S36" s="7" t="s">
        <v>30</v>
      </c>
      <c r="T36" s="7" t="s">
        <v>43</v>
      </c>
      <c r="U36" s="7" t="s">
        <v>49</v>
      </c>
      <c r="V36" s="7" t="s">
        <v>28</v>
      </c>
      <c r="W36" s="7" t="s">
        <v>23</v>
      </c>
      <c r="X36" s="7" t="s">
        <v>48</v>
      </c>
      <c r="Y36" s="16" t="s">
        <v>5</v>
      </c>
      <c r="Z36" s="16" t="s">
        <v>2</v>
      </c>
      <c r="AA36" s="16" t="s">
        <v>128</v>
      </c>
      <c r="AB36" s="16" t="s">
        <v>120</v>
      </c>
      <c r="AC36" s="7" t="s">
        <v>9</v>
      </c>
    </row>
    <row r="37" spans="1:34" x14ac:dyDescent="0.4">
      <c r="A37" s="12" t="s">
        <v>47</v>
      </c>
      <c r="B37" s="13"/>
      <c r="C37" s="13"/>
      <c r="D37" s="13"/>
      <c r="E37" s="13"/>
      <c r="F37" s="13"/>
      <c r="G37" s="13"/>
      <c r="H37" s="13"/>
      <c r="I37" s="13"/>
      <c r="J37" s="13"/>
      <c r="K37" s="13"/>
      <c r="L37" s="26">
        <v>0.8</v>
      </c>
      <c r="M37" s="26">
        <v>0.6</v>
      </c>
      <c r="N37" s="26">
        <v>0.7</v>
      </c>
      <c r="O37" s="26">
        <v>0.5</v>
      </c>
      <c r="P37" s="26">
        <v>0.5</v>
      </c>
      <c r="Q37" s="26">
        <v>0.4</v>
      </c>
      <c r="R37" s="26">
        <v>0.3</v>
      </c>
      <c r="S37" s="26">
        <v>0.3</v>
      </c>
      <c r="T37" s="26">
        <v>0.3</v>
      </c>
      <c r="U37" s="26">
        <v>0.3</v>
      </c>
      <c r="V37" s="26">
        <v>0.3</v>
      </c>
      <c r="W37" s="26">
        <v>0.3</v>
      </c>
      <c r="X37" s="26">
        <v>0.3</v>
      </c>
      <c r="Y37" s="13"/>
      <c r="Z37" s="13"/>
      <c r="AA37" s="13"/>
      <c r="AB37" s="13"/>
      <c r="AC37" s="13"/>
    </row>
    <row r="38" spans="1:34" x14ac:dyDescent="0.4">
      <c r="A38" s="8" t="s">
        <v>95</v>
      </c>
      <c r="B38" s="11" t="s">
        <v>51</v>
      </c>
      <c r="C38" s="11" t="s">
        <v>58</v>
      </c>
      <c r="D38" s="11" t="s">
        <v>88</v>
      </c>
      <c r="E38" s="10">
        <v>23</v>
      </c>
      <c r="F38" s="10">
        <v>8600</v>
      </c>
      <c r="G38" s="10">
        <v>2276</v>
      </c>
      <c r="H38" s="10">
        <v>30</v>
      </c>
      <c r="I38" s="10">
        <v>3.5</v>
      </c>
      <c r="J38" s="10">
        <v>3.5</v>
      </c>
      <c r="K38" s="10">
        <v>6.16</v>
      </c>
      <c r="L38" s="10">
        <v>17</v>
      </c>
      <c r="M38" s="10">
        <v>16</v>
      </c>
      <c r="N38" s="10">
        <v>12</v>
      </c>
      <c r="O38" s="10">
        <v>17</v>
      </c>
      <c r="P38" s="10">
        <v>16</v>
      </c>
      <c r="Q38" s="10">
        <v>12</v>
      </c>
      <c r="R38" s="10">
        <v>17</v>
      </c>
      <c r="S38" s="10">
        <v>16</v>
      </c>
      <c r="T38" s="10">
        <v>12</v>
      </c>
      <c r="U38" s="10">
        <v>17</v>
      </c>
      <c r="V38" s="10">
        <v>16</v>
      </c>
      <c r="W38" s="10">
        <v>12</v>
      </c>
      <c r="X38" s="10">
        <v>19</v>
      </c>
      <c r="Y38" s="8">
        <f>(L38*$L$37)+(M38*$M$37)+(N38*$N$37)+(O38*$O$37)+(P38*$P$37)+(Q38*$Q$37)+(R38*$R$37)+(S38*$S$37)+(T38*$T$37)+(U38*$U$37)+(V38*$V$37)+(W38*$W$37)+(X38*$X$37)</f>
        <v>85.6</v>
      </c>
      <c r="Z38" s="8">
        <f>Y38-(Reference!$N$19)</f>
        <v>18.400000000000006</v>
      </c>
      <c r="AA38" s="8">
        <f>Reference!$O$37</f>
        <v>119.3</v>
      </c>
      <c r="AB38" s="25">
        <f>Y38/AA38</f>
        <v>0.71751886001676446</v>
      </c>
      <c r="AC38" s="25">
        <f>Y38/G38</f>
        <v>3.7609841827768012E-2</v>
      </c>
    </row>
    <row r="39" spans="1:34" x14ac:dyDescent="0.4">
      <c r="A39" s="17" t="s">
        <v>96</v>
      </c>
      <c r="B39" s="22" t="s">
        <v>51</v>
      </c>
      <c r="C39" s="20"/>
      <c r="D39" s="11" t="s">
        <v>86</v>
      </c>
      <c r="E39" s="10">
        <v>21</v>
      </c>
      <c r="F39" s="10">
        <v>5400</v>
      </c>
      <c r="G39" s="10">
        <v>338</v>
      </c>
      <c r="H39" s="10">
        <v>28</v>
      </c>
      <c r="I39" s="10">
        <v>2.5</v>
      </c>
      <c r="J39" s="10">
        <v>2.5</v>
      </c>
      <c r="K39" s="9">
        <v>6</v>
      </c>
      <c r="L39" s="10">
        <v>12</v>
      </c>
      <c r="M39" s="10">
        <v>15</v>
      </c>
      <c r="N39" s="10">
        <v>7</v>
      </c>
      <c r="O39" s="10">
        <v>12</v>
      </c>
      <c r="P39" s="10">
        <v>15</v>
      </c>
      <c r="Q39" s="10">
        <v>7</v>
      </c>
      <c r="R39" s="10">
        <v>12</v>
      </c>
      <c r="S39" s="10">
        <v>15</v>
      </c>
      <c r="T39" s="10">
        <v>7</v>
      </c>
      <c r="U39" s="10">
        <v>12</v>
      </c>
      <c r="V39" s="10">
        <v>15</v>
      </c>
      <c r="W39" s="10">
        <v>7</v>
      </c>
      <c r="X39" s="10">
        <v>8</v>
      </c>
      <c r="Y39" s="8">
        <f>(L39*$L$37)+(M39*$M$37)+(N39*$N$37)+(O39*$O$37)+(P39*$P$37)+(Q39*$Q$37)+(R39*$R$37)+(S39*$S$37)+(T39*$T$37)+(U39*$U$376)+(V39*$V$37)+(W39*$W$37)+(X39*$X$37)</f>
        <v>59</v>
      </c>
      <c r="Z39" s="8">
        <f>Y39-(Reference!$N$19)</f>
        <v>-8.1999999999999886</v>
      </c>
      <c r="AA39" s="8">
        <f>Reference!$O$37</f>
        <v>119.3</v>
      </c>
      <c r="AB39" s="25">
        <f>Y39/AA39</f>
        <v>0.49455155071248952</v>
      </c>
      <c r="AC39" s="25">
        <f>Y39/G39</f>
        <v>0.17455621301775148</v>
      </c>
    </row>
    <row r="41" spans="1:34" ht="15" thickBot="1" x14ac:dyDescent="0.45">
      <c r="A41" s="41" t="s">
        <v>145</v>
      </c>
      <c r="B41" s="39"/>
      <c r="C41" s="39"/>
      <c r="D41" s="39"/>
      <c r="E41" s="39"/>
      <c r="F41" s="39"/>
      <c r="G41" s="39"/>
      <c r="H41" s="39"/>
      <c r="I41" s="39"/>
      <c r="J41" s="39"/>
      <c r="K41" s="39"/>
      <c r="L41" s="40">
        <v>0.8</v>
      </c>
      <c r="M41" s="40">
        <v>0.6</v>
      </c>
      <c r="N41" s="40">
        <v>0.7</v>
      </c>
      <c r="O41" s="40">
        <v>0.5</v>
      </c>
      <c r="P41" s="40">
        <v>0.5</v>
      </c>
      <c r="Q41" s="40">
        <v>0.4</v>
      </c>
      <c r="R41" s="40">
        <v>0.3</v>
      </c>
      <c r="S41" s="40">
        <v>0.3</v>
      </c>
      <c r="T41" s="40">
        <v>0.3</v>
      </c>
      <c r="U41" s="40">
        <v>0.3</v>
      </c>
      <c r="V41" s="40">
        <v>0.3</v>
      </c>
      <c r="W41" s="40">
        <v>0.3</v>
      </c>
      <c r="X41" s="40">
        <v>0.3</v>
      </c>
      <c r="Y41" s="39"/>
      <c r="Z41" s="39"/>
      <c r="AA41" s="39"/>
      <c r="AB41" s="39"/>
      <c r="AC41" s="39"/>
    </row>
    <row r="42" spans="1:34" x14ac:dyDescent="0.4">
      <c r="A42" s="8" t="s">
        <v>95</v>
      </c>
      <c r="B42" s="11" t="s">
        <v>51</v>
      </c>
      <c r="C42" s="11" t="s">
        <v>58</v>
      </c>
      <c r="D42" s="11" t="s">
        <v>88</v>
      </c>
      <c r="E42" s="10">
        <v>23</v>
      </c>
      <c r="F42" s="10">
        <v>8600</v>
      </c>
      <c r="G42" s="10">
        <v>2276</v>
      </c>
      <c r="H42" s="10">
        <v>30</v>
      </c>
      <c r="I42" s="10">
        <v>3.5</v>
      </c>
      <c r="J42" s="10">
        <v>3.5</v>
      </c>
      <c r="K42" s="10">
        <v>6.16</v>
      </c>
      <c r="L42" s="10">
        <v>17</v>
      </c>
      <c r="M42" s="10">
        <v>16</v>
      </c>
      <c r="N42" s="10">
        <v>12</v>
      </c>
      <c r="O42" s="10">
        <v>17</v>
      </c>
      <c r="P42" s="10">
        <v>16</v>
      </c>
      <c r="Q42" s="10">
        <v>12</v>
      </c>
      <c r="R42" s="10">
        <v>17</v>
      </c>
      <c r="S42" s="10">
        <v>16</v>
      </c>
      <c r="T42" s="10">
        <v>12</v>
      </c>
      <c r="U42" s="10">
        <v>17</v>
      </c>
      <c r="V42" s="10">
        <v>16</v>
      </c>
      <c r="W42" s="10">
        <v>12</v>
      </c>
      <c r="X42" s="10">
        <v>19</v>
      </c>
      <c r="Y42" s="8">
        <f>(L42*$L$37)+(M42*$M$37)+(N42*$N$37)+(O42*$O$37)+(P42*$P$37)+(Q42*$Q$37)+(R42*$R$37)+(S42*$S$37)+(T42*$T$37)+(U42*$U$37)+(V42*$V$37)+(W42*$W$37)+(X42*$X$37)</f>
        <v>85.6</v>
      </c>
      <c r="Z42" s="8">
        <f>Y42-(Reference!$N$19)</f>
        <v>18.400000000000006</v>
      </c>
      <c r="AA42" s="8">
        <f>Reference!$O$37</f>
        <v>119.3</v>
      </c>
      <c r="AB42" s="25">
        <f>Y42/AA42</f>
        <v>0.71751886001676446</v>
      </c>
      <c r="AC42" s="25">
        <f>Y42/G42</f>
        <v>3.7609841827768012E-2</v>
      </c>
    </row>
    <row r="43" spans="1:34" x14ac:dyDescent="0.4">
      <c r="A43" s="17" t="s">
        <v>96</v>
      </c>
      <c r="B43" s="22" t="s">
        <v>51</v>
      </c>
      <c r="C43" s="20"/>
      <c r="D43" s="11" t="s">
        <v>86</v>
      </c>
      <c r="E43" s="10">
        <v>21</v>
      </c>
      <c r="F43" s="10">
        <v>5400</v>
      </c>
      <c r="G43" s="10">
        <v>338</v>
      </c>
      <c r="H43" s="10">
        <v>28</v>
      </c>
      <c r="I43" s="10">
        <v>2.5</v>
      </c>
      <c r="J43" s="10">
        <v>2.5</v>
      </c>
      <c r="K43" s="9">
        <v>6</v>
      </c>
      <c r="L43" s="10">
        <v>12</v>
      </c>
      <c r="M43" s="10">
        <v>15</v>
      </c>
      <c r="N43" s="10">
        <v>7</v>
      </c>
      <c r="O43" s="10">
        <v>12</v>
      </c>
      <c r="P43" s="10">
        <v>15</v>
      </c>
      <c r="Q43" s="10">
        <v>7</v>
      </c>
      <c r="R43" s="10">
        <v>12</v>
      </c>
      <c r="S43" s="10">
        <v>15</v>
      </c>
      <c r="T43" s="10">
        <v>7</v>
      </c>
      <c r="U43" s="10">
        <v>12</v>
      </c>
      <c r="V43" s="10">
        <v>15</v>
      </c>
      <c r="W43" s="10">
        <v>7</v>
      </c>
      <c r="X43" s="10">
        <v>8</v>
      </c>
      <c r="Y43" s="8">
        <f>(L43*$L$37)+(M43*$M$37)+(N43*$N$37)+(O43*$O$37)+(P43*$P$37)+(Q43*$Q$37)+(R43*$R$37)+(S43*$S$37)+(T43*$T$37)+(U43*$U$376)+(V43*$V$37)+(W43*$W$37)+(X43*$X$37)</f>
        <v>59</v>
      </c>
      <c r="Z43" s="8">
        <f>Y43-(Reference!$N$19)</f>
        <v>-8.1999999999999886</v>
      </c>
      <c r="AA43" s="8">
        <f>Reference!$O$37</f>
        <v>119.3</v>
      </c>
      <c r="AB43" s="25">
        <f>Y43/AA43</f>
        <v>0.49455155071248952</v>
      </c>
      <c r="AC43" s="25">
        <f>Y43/G43</f>
        <v>0.17455621301775148</v>
      </c>
    </row>
    <row r="47" spans="1:34" ht="24.45" x14ac:dyDescent="0.4">
      <c r="A47" s="6" t="s">
        <v>73</v>
      </c>
      <c r="B47" s="7" t="s">
        <v>74</v>
      </c>
      <c r="C47" s="7" t="s">
        <v>75</v>
      </c>
      <c r="D47" s="7" t="s">
        <v>76</v>
      </c>
      <c r="E47" s="7" t="s">
        <v>77</v>
      </c>
      <c r="F47" s="7" t="s">
        <v>78</v>
      </c>
      <c r="G47" s="7" t="s">
        <v>79</v>
      </c>
      <c r="H47" s="7" t="s">
        <v>80</v>
      </c>
      <c r="I47" s="7" t="s">
        <v>81</v>
      </c>
      <c r="J47" s="7" t="s">
        <v>82</v>
      </c>
      <c r="K47" s="7" t="s">
        <v>83</v>
      </c>
      <c r="L47" s="7" t="s">
        <v>14</v>
      </c>
      <c r="M47" s="7" t="s">
        <v>43</v>
      </c>
      <c r="N47" s="7" t="s">
        <v>41</v>
      </c>
      <c r="O47" s="7" t="s">
        <v>15</v>
      </c>
      <c r="P47" s="7" t="s">
        <v>27</v>
      </c>
      <c r="Q47" s="7" t="s">
        <v>23</v>
      </c>
      <c r="R47" s="7" t="s">
        <v>28</v>
      </c>
      <c r="S47" s="7" t="s">
        <v>29</v>
      </c>
      <c r="T47" s="7" t="s">
        <v>42</v>
      </c>
      <c r="U47" s="7" t="s">
        <v>30</v>
      </c>
      <c r="V47" s="7" t="s">
        <v>46</v>
      </c>
      <c r="W47" s="7" t="s">
        <v>53</v>
      </c>
      <c r="X47" s="7" t="s">
        <v>64</v>
      </c>
      <c r="Y47" s="7" t="s">
        <v>45</v>
      </c>
      <c r="Z47" s="7" t="s">
        <v>49</v>
      </c>
      <c r="AA47" s="7" t="s">
        <v>44</v>
      </c>
      <c r="AB47" s="7" t="s">
        <v>62</v>
      </c>
      <c r="AC47" s="7" t="s">
        <v>124</v>
      </c>
      <c r="AD47" s="16" t="s">
        <v>5</v>
      </c>
      <c r="AE47" s="16" t="s">
        <v>2</v>
      </c>
      <c r="AF47" s="16" t="s">
        <v>128</v>
      </c>
      <c r="AG47" s="16" t="s">
        <v>120</v>
      </c>
      <c r="AH47" s="7" t="s">
        <v>9</v>
      </c>
    </row>
    <row r="48" spans="1:34" x14ac:dyDescent="0.4">
      <c r="A48" s="12" t="s">
        <v>58</v>
      </c>
      <c r="B48" s="13"/>
      <c r="C48" s="13"/>
      <c r="D48" s="13"/>
      <c r="E48" s="13"/>
      <c r="F48" s="13"/>
      <c r="G48" s="13"/>
      <c r="H48" s="13"/>
      <c r="I48" s="13"/>
      <c r="J48" s="13"/>
      <c r="K48" s="13"/>
      <c r="L48" s="26">
        <v>0.8</v>
      </c>
      <c r="M48" s="26">
        <v>0.7</v>
      </c>
      <c r="N48" s="26">
        <v>0.6</v>
      </c>
      <c r="O48" s="26">
        <v>0.6</v>
      </c>
      <c r="P48" s="26">
        <v>0.5</v>
      </c>
      <c r="Q48" s="26">
        <v>0.5</v>
      </c>
      <c r="R48" s="26">
        <v>0.5</v>
      </c>
      <c r="S48" s="26">
        <v>0.4</v>
      </c>
      <c r="T48" s="26">
        <v>0.4</v>
      </c>
      <c r="U48" s="26">
        <v>0.4</v>
      </c>
      <c r="V48" s="26">
        <v>0.4</v>
      </c>
      <c r="W48" s="26">
        <v>0.4</v>
      </c>
      <c r="X48" s="26">
        <v>0.4</v>
      </c>
      <c r="Y48" s="26">
        <v>0.3</v>
      </c>
      <c r="Z48" s="26">
        <v>0.3</v>
      </c>
      <c r="AA48" s="26">
        <v>0.3</v>
      </c>
      <c r="AB48" s="27">
        <v>0.3</v>
      </c>
      <c r="AC48" s="13"/>
      <c r="AD48" s="13"/>
      <c r="AE48" s="13"/>
      <c r="AF48" s="13"/>
      <c r="AG48" s="13"/>
      <c r="AH48" s="13"/>
    </row>
    <row r="49" spans="1:34" x14ac:dyDescent="0.4">
      <c r="A49" s="9" t="s">
        <v>85</v>
      </c>
      <c r="B49" s="11" t="s">
        <v>50</v>
      </c>
      <c r="C49" s="11" t="s">
        <v>121</v>
      </c>
      <c r="D49" s="11" t="s">
        <v>86</v>
      </c>
      <c r="E49" s="10">
        <v>29</v>
      </c>
      <c r="F49" s="10">
        <v>8000</v>
      </c>
      <c r="G49" s="10">
        <v>1887</v>
      </c>
      <c r="H49" s="10">
        <v>29</v>
      </c>
      <c r="I49" s="10">
        <v>3.5</v>
      </c>
      <c r="J49" s="10">
        <v>3.5</v>
      </c>
      <c r="K49" s="10"/>
      <c r="L49" s="10">
        <v>17</v>
      </c>
      <c r="M49" s="10">
        <v>16</v>
      </c>
      <c r="N49" s="10">
        <v>15</v>
      </c>
      <c r="O49" s="10">
        <v>14</v>
      </c>
      <c r="P49" s="10">
        <v>18</v>
      </c>
      <c r="Q49" s="10">
        <v>15</v>
      </c>
      <c r="R49" s="10">
        <v>14</v>
      </c>
      <c r="S49" s="10">
        <v>15</v>
      </c>
      <c r="T49" s="10">
        <v>17</v>
      </c>
      <c r="U49" s="10">
        <v>15</v>
      </c>
      <c r="V49" s="10">
        <v>16</v>
      </c>
      <c r="W49" s="10">
        <v>19</v>
      </c>
      <c r="X49" s="10">
        <v>16</v>
      </c>
      <c r="Y49" s="10">
        <v>14</v>
      </c>
      <c r="Z49" s="10">
        <v>14</v>
      </c>
      <c r="AA49" s="10">
        <v>15</v>
      </c>
      <c r="AB49" s="9">
        <v>14</v>
      </c>
      <c r="AC49" s="14">
        <f>SUM(L49:AB49)</f>
        <v>264</v>
      </c>
      <c r="AD49" s="8">
        <f>(L49*$L$48)+(M49*$M$48)+(N49*$N$48)+(O49*$O$48)+(P49*$P$48)+(Q49*$Q$48)+(R49*$R$48)+(S49*$S$48)+(T49*$T$48)+(U49*$U$48)+(V49*$V$48)+(W49*$W$48)+(X49*$X$48)+(Y49*$Y$48)+(Z49*$Z$48)+(AA49*$AA$48)+(AB49*$AB$48)</f>
        <v>122</v>
      </c>
      <c r="AE49" s="8">
        <f>AD49-(Reference!$S$60)</f>
        <v>28.400000000000034</v>
      </c>
      <c r="AF49" s="8">
        <f>Reference!$S$65</f>
        <v>120.7</v>
      </c>
      <c r="AG49" s="25">
        <f>AD49/AF49</f>
        <v>1.0107705053852527</v>
      </c>
      <c r="AH49" s="25">
        <f>AD49/G49</f>
        <v>6.4652888182299945E-2</v>
      </c>
    </row>
    <row r="50" spans="1:34" x14ac:dyDescent="0.4">
      <c r="A50" s="19" t="s">
        <v>87</v>
      </c>
      <c r="B50" s="20" t="s">
        <v>50</v>
      </c>
      <c r="C50" s="11"/>
      <c r="D50" s="11" t="s">
        <v>88</v>
      </c>
      <c r="E50" s="10">
        <v>21</v>
      </c>
      <c r="F50" s="10">
        <v>3700</v>
      </c>
      <c r="G50" s="10">
        <v>94</v>
      </c>
      <c r="H50" s="10">
        <v>28</v>
      </c>
      <c r="I50" s="10">
        <v>2</v>
      </c>
      <c r="J50" s="10">
        <v>2.5</v>
      </c>
      <c r="K50" s="10">
        <v>6</v>
      </c>
      <c r="L50" s="10">
        <v>12</v>
      </c>
      <c r="M50" s="10">
        <v>15</v>
      </c>
      <c r="N50" s="10">
        <v>7</v>
      </c>
      <c r="O50" s="10">
        <v>12</v>
      </c>
      <c r="P50" s="10">
        <v>18</v>
      </c>
      <c r="Q50" s="10">
        <v>13</v>
      </c>
      <c r="R50" s="10">
        <v>14</v>
      </c>
      <c r="S50" s="10">
        <v>10</v>
      </c>
      <c r="T50" s="10">
        <v>14</v>
      </c>
      <c r="U50" s="10">
        <v>12</v>
      </c>
      <c r="V50" s="10">
        <v>8</v>
      </c>
      <c r="W50" s="10">
        <v>16</v>
      </c>
      <c r="X50" s="10">
        <v>14</v>
      </c>
      <c r="Y50" s="10">
        <v>10</v>
      </c>
      <c r="Z50" s="10">
        <v>7</v>
      </c>
      <c r="AA50" s="10">
        <v>16</v>
      </c>
      <c r="AB50" s="9">
        <v>14</v>
      </c>
      <c r="AC50" s="14">
        <f>SUM(L50:AB50)</f>
        <v>212</v>
      </c>
      <c r="AD50" s="8">
        <f>(L50*$L$48)+(M50*$M$48)+(N50*$N$48)+(O50*$O$48)+(P50*$P$48)+(Q50*$Q$48)+(R50*$R$48)+(S50*$S$48)+(T50*$T$48)+(U50*$U$48)+(V50*$V$48)+(W50*$W$48)+(X50*$X$48)+(Y50*$Y$48)+(Z50*$Z$48)+(AA50*$AA$48)+(AB50*$AB$48)</f>
        <v>97.7</v>
      </c>
      <c r="AE50" s="8">
        <f>AD50-(Reference!$S$60)</f>
        <v>4.1000000000000369</v>
      </c>
      <c r="AF50" s="8">
        <f>Reference!$S$65</f>
        <v>120.7</v>
      </c>
      <c r="AG50" s="25">
        <f>AD50/AF50</f>
        <v>0.80944490472245234</v>
      </c>
      <c r="AH50" s="25">
        <f>AD50/G50</f>
        <v>1.0393617021276595</v>
      </c>
    </row>
    <row r="52" spans="1:34" ht="15" thickBot="1" x14ac:dyDescent="0.45">
      <c r="A52" s="28" t="s">
        <v>146</v>
      </c>
      <c r="B52" s="29"/>
      <c r="C52" s="29"/>
      <c r="D52" s="29"/>
      <c r="E52" s="30"/>
      <c r="F52" s="30"/>
      <c r="G52" s="30"/>
      <c r="H52" s="30"/>
      <c r="I52" s="30"/>
      <c r="J52" s="30"/>
      <c r="K52" s="30"/>
      <c r="L52" s="32">
        <v>1</v>
      </c>
      <c r="M52" s="32">
        <v>0.8</v>
      </c>
      <c r="N52" s="32">
        <v>0.8</v>
      </c>
      <c r="O52" s="32">
        <v>0.8</v>
      </c>
      <c r="P52" s="32">
        <v>0.6</v>
      </c>
      <c r="Q52" s="32">
        <v>0.6</v>
      </c>
      <c r="R52" s="32">
        <v>0.6</v>
      </c>
      <c r="S52" s="32">
        <v>0.6</v>
      </c>
      <c r="T52" s="32">
        <v>0.6</v>
      </c>
      <c r="U52" s="32">
        <v>0.5</v>
      </c>
      <c r="V52" s="32">
        <v>0.5</v>
      </c>
      <c r="W52" s="32">
        <v>0.5</v>
      </c>
      <c r="X52" s="32">
        <v>0.4</v>
      </c>
      <c r="Y52" s="32">
        <v>0.4</v>
      </c>
      <c r="Z52" s="32">
        <v>0.3</v>
      </c>
      <c r="AA52" s="32">
        <v>0.3</v>
      </c>
      <c r="AB52" s="32">
        <v>0.3</v>
      </c>
      <c r="AC52" s="31"/>
      <c r="AD52" s="31"/>
      <c r="AE52" s="31"/>
      <c r="AF52" s="31"/>
      <c r="AG52" s="31"/>
      <c r="AH52" s="31"/>
    </row>
    <row r="53" spans="1:34" x14ac:dyDescent="0.4">
      <c r="A53" s="9" t="s">
        <v>126</v>
      </c>
      <c r="B53" s="11" t="s">
        <v>50</v>
      </c>
      <c r="C53" s="11" t="s">
        <v>121</v>
      </c>
      <c r="D53" s="11" t="s">
        <v>88</v>
      </c>
      <c r="E53" s="10">
        <v>29</v>
      </c>
      <c r="F53" s="10">
        <v>8000</v>
      </c>
      <c r="G53" s="10">
        <v>1887</v>
      </c>
      <c r="H53" s="10">
        <v>29</v>
      </c>
      <c r="I53" s="10">
        <v>3.5</v>
      </c>
      <c r="J53" s="10">
        <v>3.5</v>
      </c>
      <c r="K53" s="10"/>
      <c r="L53" s="10">
        <v>17</v>
      </c>
      <c r="M53" s="10">
        <v>16</v>
      </c>
      <c r="N53" s="10">
        <v>12</v>
      </c>
      <c r="O53" s="10">
        <v>14</v>
      </c>
      <c r="P53" s="10">
        <v>18</v>
      </c>
      <c r="Q53" s="10">
        <v>13</v>
      </c>
      <c r="R53" s="10">
        <v>14</v>
      </c>
      <c r="S53" s="10">
        <v>10</v>
      </c>
      <c r="T53" s="10">
        <v>17</v>
      </c>
      <c r="U53" s="10">
        <v>12</v>
      </c>
      <c r="V53" s="10">
        <v>14</v>
      </c>
      <c r="W53" s="10">
        <v>19</v>
      </c>
      <c r="X53" s="10">
        <v>16</v>
      </c>
      <c r="Y53" s="10">
        <v>17</v>
      </c>
      <c r="Z53" s="10">
        <v>14</v>
      </c>
      <c r="AA53" s="10">
        <v>15</v>
      </c>
      <c r="AB53" s="9">
        <v>14</v>
      </c>
      <c r="AC53" s="14">
        <f>SUM(L53:AB53)</f>
        <v>252</v>
      </c>
      <c r="AD53" s="8">
        <f>(L53*$L$48)+(M53*$M$48)+(N53*$N$48)+(O53*$O$48)+(P53*$P$48)+(Q53*$Q$48)+(R53*$R$48)+(S53*$S$48)+(T53*$T$48)+(U53*$U$48)+(V53*$V$48)+(W53*$W$48)+(X53*$X$48)+(Y53*$Y$48)+(Z53*$Z$48)+(AA53*$AA$48)+(AB53*$AB$48)</f>
        <v>116.1</v>
      </c>
      <c r="AE53" s="8">
        <f>AD53-(Reference!$S$60)</f>
        <v>22.500000000000028</v>
      </c>
      <c r="AF53" s="8">
        <f>Reference!$T$11</f>
        <v>147.10000000000002</v>
      </c>
      <c r="AG53" s="25">
        <f>AD53/AF53</f>
        <v>0.789259007477906</v>
      </c>
      <c r="AH53" s="25">
        <f>AD53/G53</f>
        <v>6.1526232114467408E-2</v>
      </c>
    </row>
    <row r="54" spans="1:34" x14ac:dyDescent="0.4">
      <c r="A54" s="17" t="s">
        <v>127</v>
      </c>
      <c r="B54" s="22" t="s">
        <v>50</v>
      </c>
      <c r="C54" s="11"/>
      <c r="D54" s="11" t="s">
        <v>86</v>
      </c>
      <c r="E54" s="10">
        <v>21</v>
      </c>
      <c r="F54" s="10">
        <v>3700</v>
      </c>
      <c r="G54" s="10">
        <v>94</v>
      </c>
      <c r="H54" s="10">
        <v>28</v>
      </c>
      <c r="I54" s="10">
        <v>2</v>
      </c>
      <c r="J54" s="10">
        <v>2.5</v>
      </c>
      <c r="K54" s="10">
        <v>6</v>
      </c>
      <c r="L54" s="10">
        <v>12</v>
      </c>
      <c r="M54" s="10">
        <v>15</v>
      </c>
      <c r="N54" s="10">
        <v>7</v>
      </c>
      <c r="O54" s="10">
        <v>12</v>
      </c>
      <c r="P54" s="10">
        <v>6</v>
      </c>
      <c r="Q54" s="10">
        <v>10</v>
      </c>
      <c r="R54" s="10">
        <v>14</v>
      </c>
      <c r="S54" s="10">
        <v>10</v>
      </c>
      <c r="T54" s="10">
        <v>14</v>
      </c>
      <c r="U54" s="10">
        <v>15</v>
      </c>
      <c r="V54" s="10">
        <v>12</v>
      </c>
      <c r="W54" s="10">
        <v>8</v>
      </c>
      <c r="X54" s="10">
        <v>14</v>
      </c>
      <c r="Y54" s="10">
        <v>10</v>
      </c>
      <c r="Z54" s="10">
        <v>10</v>
      </c>
      <c r="AA54" s="10">
        <v>16</v>
      </c>
      <c r="AB54" s="9">
        <v>14</v>
      </c>
      <c r="AC54" s="14">
        <f>SUM(L54:AB54)</f>
        <v>199</v>
      </c>
      <c r="AD54" s="8">
        <f>(L54*$L$48)+(M54*$M$48)+(N54*$N$48)+(O54*$O$48)+(P54*$P$48)+(Q54*$Q$48)+(R54*$R$48)+(S54*$S$48)+(T54*$T$48)+(U54*$U$48)+(V54*$V$48)+(W54*$W$48)+(X54*$X$48)+(Y54*$Y$48)+(Z54*$Z$48)+(AA54*$AA$48)+(AB54*$AB$48)</f>
        <v>90.7</v>
      </c>
      <c r="AE54" s="8">
        <f>AD54-(Reference!$S$60)</f>
        <v>-2.8999999999999631</v>
      </c>
      <c r="AF54" s="8">
        <f>Reference!$T$11</f>
        <v>147.10000000000002</v>
      </c>
      <c r="AG54" s="25">
        <f>AD54/AF54</f>
        <v>0.61658735554044863</v>
      </c>
      <c r="AH54" s="25">
        <f>AD54/G54</f>
        <v>0.96489361702127663</v>
      </c>
    </row>
    <row r="57" spans="1:34" ht="24.45" x14ac:dyDescent="0.4">
      <c r="A57" s="6" t="s">
        <v>73</v>
      </c>
      <c r="B57" s="7" t="s">
        <v>74</v>
      </c>
      <c r="C57" s="7" t="s">
        <v>75</v>
      </c>
      <c r="D57" s="7" t="s">
        <v>76</v>
      </c>
      <c r="E57" s="7" t="s">
        <v>77</v>
      </c>
      <c r="F57" s="7" t="s">
        <v>78</v>
      </c>
      <c r="G57" s="7" t="s">
        <v>79</v>
      </c>
      <c r="H57" s="7" t="s">
        <v>80</v>
      </c>
      <c r="I57" s="7" t="s">
        <v>81</v>
      </c>
      <c r="J57" s="7" t="s">
        <v>82</v>
      </c>
      <c r="K57" s="7" t="s">
        <v>83</v>
      </c>
      <c r="L57" s="7" t="s">
        <v>14</v>
      </c>
      <c r="M57" s="7" t="s">
        <v>53</v>
      </c>
      <c r="N57" s="7" t="s">
        <v>119</v>
      </c>
      <c r="O57" s="7" t="s">
        <v>41</v>
      </c>
      <c r="P57" s="7" t="s">
        <v>15</v>
      </c>
      <c r="Q57" s="7" t="s">
        <v>42</v>
      </c>
      <c r="R57" s="7" t="s">
        <v>29</v>
      </c>
      <c r="S57" s="7" t="s">
        <v>27</v>
      </c>
      <c r="T57" s="7" t="s">
        <v>49</v>
      </c>
      <c r="U57" s="7" t="s">
        <v>62</v>
      </c>
      <c r="V57" s="7" t="s">
        <v>45</v>
      </c>
      <c r="W57" s="7" t="s">
        <v>43</v>
      </c>
      <c r="X57" s="7" t="s">
        <v>28</v>
      </c>
      <c r="Y57" s="7" t="s">
        <v>55</v>
      </c>
      <c r="Z57" s="7" t="s">
        <v>56</v>
      </c>
      <c r="AA57" s="7" t="s">
        <v>23</v>
      </c>
      <c r="AB57" s="7" t="s">
        <v>64</v>
      </c>
      <c r="AC57" s="7" t="s">
        <v>124</v>
      </c>
      <c r="AD57" s="16" t="s">
        <v>5</v>
      </c>
      <c r="AE57" s="16" t="s">
        <v>2</v>
      </c>
      <c r="AF57" s="16" t="s">
        <v>128</v>
      </c>
      <c r="AG57" s="16" t="s">
        <v>120</v>
      </c>
      <c r="AH57" s="7" t="s">
        <v>9</v>
      </c>
    </row>
    <row r="58" spans="1:34" x14ac:dyDescent="0.4">
      <c r="A58" s="12" t="s">
        <v>59</v>
      </c>
      <c r="B58" s="13"/>
      <c r="C58" s="13"/>
      <c r="D58" s="13"/>
      <c r="E58" s="13"/>
      <c r="F58" s="13"/>
      <c r="G58" s="13"/>
      <c r="H58" s="13"/>
      <c r="I58" s="13"/>
      <c r="J58" s="13"/>
      <c r="K58" s="13"/>
      <c r="L58" s="26">
        <v>0.7</v>
      </c>
      <c r="M58" s="26">
        <v>0.6</v>
      </c>
      <c r="N58" s="26">
        <v>0.6</v>
      </c>
      <c r="O58" s="26">
        <v>0.6</v>
      </c>
      <c r="P58" s="26">
        <v>0.6</v>
      </c>
      <c r="Q58" s="26">
        <v>0.6</v>
      </c>
      <c r="R58" s="26">
        <v>0.5</v>
      </c>
      <c r="S58" s="26">
        <v>0.4</v>
      </c>
      <c r="T58" s="26">
        <v>0.4</v>
      </c>
      <c r="U58" s="26">
        <v>0.3</v>
      </c>
      <c r="V58" s="26">
        <v>0.3</v>
      </c>
      <c r="W58" s="26">
        <v>0.3</v>
      </c>
      <c r="X58" s="26">
        <v>0.3</v>
      </c>
      <c r="Y58" s="26">
        <v>0.3</v>
      </c>
      <c r="Z58" s="26">
        <v>0.3</v>
      </c>
      <c r="AA58" s="26">
        <v>0.3</v>
      </c>
      <c r="AB58" s="27">
        <v>0.3</v>
      </c>
      <c r="AC58" s="13"/>
      <c r="AD58" s="13"/>
      <c r="AE58" s="13"/>
      <c r="AF58" s="13"/>
      <c r="AG58" s="13"/>
      <c r="AH58" s="13"/>
    </row>
    <row r="59" spans="1:34" x14ac:dyDescent="0.4">
      <c r="A59" s="9" t="s">
        <v>85</v>
      </c>
      <c r="B59" s="11" t="s">
        <v>50</v>
      </c>
      <c r="C59" s="11" t="s">
        <v>121</v>
      </c>
      <c r="D59" s="11" t="s">
        <v>86</v>
      </c>
      <c r="E59" s="10">
        <v>29</v>
      </c>
      <c r="F59" s="10">
        <v>8000</v>
      </c>
      <c r="G59" s="10">
        <v>1887</v>
      </c>
      <c r="H59" s="10">
        <v>29</v>
      </c>
      <c r="I59" s="10">
        <v>3.5</v>
      </c>
      <c r="J59" s="10">
        <v>3.5</v>
      </c>
      <c r="K59" s="10"/>
      <c r="L59" s="10">
        <v>17</v>
      </c>
      <c r="M59" s="10">
        <v>16</v>
      </c>
      <c r="N59" s="10">
        <v>15</v>
      </c>
      <c r="O59" s="10">
        <v>14</v>
      </c>
      <c r="P59" s="10">
        <v>18</v>
      </c>
      <c r="Q59" s="10">
        <v>15</v>
      </c>
      <c r="R59" s="10">
        <v>14</v>
      </c>
      <c r="S59" s="10">
        <v>15</v>
      </c>
      <c r="T59" s="10">
        <v>17</v>
      </c>
      <c r="U59" s="10">
        <v>15</v>
      </c>
      <c r="V59" s="10">
        <v>16</v>
      </c>
      <c r="W59" s="10">
        <v>19</v>
      </c>
      <c r="X59" s="10">
        <v>16</v>
      </c>
      <c r="Y59" s="10">
        <v>14</v>
      </c>
      <c r="Z59" s="10">
        <v>14</v>
      </c>
      <c r="AA59" s="10">
        <v>15</v>
      </c>
      <c r="AB59" s="9">
        <v>14</v>
      </c>
      <c r="AC59" s="14">
        <f>SUM(L59:AB59)</f>
        <v>264</v>
      </c>
      <c r="AD59" s="8">
        <f>(L59*$L$58)+(M59*$M$58)+(N59*$N$58)+(O59*$O$58)+(P59*$P$58)+(Q59*$Q$58)+(R59*$R$58)+(S59*$S$58)+(T59*$T$58)+(U59*$U$58)+(V59*$V$58)+(W59*$W$58)+(X59*$X$58)+(Y59*$Y$58)+(Z59*$Z$58)+(AA59*$AA$58)+(AB59*$AB$58)</f>
        <v>115.39999999999999</v>
      </c>
      <c r="AE59" s="8">
        <f>AD59-(Reference!$S$73)</f>
        <v>26.600000000000037</v>
      </c>
      <c r="AF59" s="8">
        <f>Reference!$S$78</f>
        <v>118.2</v>
      </c>
      <c r="AG59" s="25">
        <f>AD59/AF59</f>
        <v>0.97631133671742798</v>
      </c>
      <c r="AH59" s="25">
        <f>AD59/G59</f>
        <v>6.1155272919978798E-2</v>
      </c>
    </row>
    <row r="60" spans="1:34" x14ac:dyDescent="0.4">
      <c r="A60" s="19" t="s">
        <v>87</v>
      </c>
      <c r="B60" s="20" t="s">
        <v>50</v>
      </c>
      <c r="C60" s="11"/>
      <c r="D60" s="11" t="s">
        <v>88</v>
      </c>
      <c r="E60" s="10">
        <v>21</v>
      </c>
      <c r="F60" s="10">
        <v>3700</v>
      </c>
      <c r="G60" s="10">
        <v>94</v>
      </c>
      <c r="H60" s="10">
        <v>28</v>
      </c>
      <c r="I60" s="10">
        <v>2</v>
      </c>
      <c r="J60" s="10">
        <v>2.5</v>
      </c>
      <c r="K60" s="10">
        <v>6</v>
      </c>
      <c r="L60" s="10">
        <v>12</v>
      </c>
      <c r="M60" s="10">
        <v>15</v>
      </c>
      <c r="N60" s="10">
        <v>7</v>
      </c>
      <c r="O60" s="10">
        <v>12</v>
      </c>
      <c r="P60" s="10">
        <v>14</v>
      </c>
      <c r="Q60" s="10">
        <v>13</v>
      </c>
      <c r="R60" s="10">
        <v>14</v>
      </c>
      <c r="S60" s="10">
        <v>10</v>
      </c>
      <c r="T60" s="10">
        <v>14</v>
      </c>
      <c r="U60" s="10">
        <v>12</v>
      </c>
      <c r="V60" s="10">
        <v>8</v>
      </c>
      <c r="W60" s="10">
        <v>6</v>
      </c>
      <c r="X60" s="10">
        <v>14</v>
      </c>
      <c r="Y60" s="10">
        <v>10</v>
      </c>
      <c r="Z60" s="10">
        <v>7</v>
      </c>
      <c r="AA60" s="10">
        <v>16</v>
      </c>
      <c r="AB60" s="9">
        <v>14</v>
      </c>
      <c r="AC60" s="14">
        <f>SUM(L60:AB60)</f>
        <v>198</v>
      </c>
      <c r="AD60" s="8">
        <f>(L60*$L$58)+(M60*$M$58)+(N60*$N$58)+(O60*$O$58)+(P60*$P$58)+(Q60*$Q$58)+(R60*$R$58)+(S60*$S$58)+(T60*$T$58)+(U60*$U$58)+(V60*$V$58)+(W60*$W$58)+(X60*$X$58)+(Y60*$Y$58)+(Z60*$Z$58)+(AA60*$AA$58)+(AB60*$AB$58)</f>
        <v>87.699999999999989</v>
      </c>
      <c r="AE60" s="8">
        <f>AD60-(Reference!$S$73)</f>
        <v>-1.0999999999999659</v>
      </c>
      <c r="AF60" s="8">
        <f>Reference!$S$65</f>
        <v>120.7</v>
      </c>
      <c r="AG60" s="25">
        <f>AD60/AF60</f>
        <v>0.7265948632974315</v>
      </c>
      <c r="AH60" s="25">
        <f>AD60/G60</f>
        <v>0.93297872340425525</v>
      </c>
    </row>
    <row r="62" spans="1:34" ht="15" thickBot="1" x14ac:dyDescent="0.45">
      <c r="A62" s="41" t="s">
        <v>147</v>
      </c>
      <c r="B62" s="39"/>
      <c r="C62" s="39"/>
      <c r="D62" s="39"/>
      <c r="E62" s="39"/>
      <c r="F62" s="39"/>
      <c r="G62" s="39"/>
      <c r="H62" s="39"/>
      <c r="I62" s="39"/>
      <c r="J62" s="39"/>
      <c r="K62" s="39"/>
      <c r="L62" s="40">
        <v>0.7</v>
      </c>
      <c r="M62" s="40">
        <v>0.6</v>
      </c>
      <c r="N62" s="40">
        <v>0.6</v>
      </c>
      <c r="O62" s="40">
        <v>0.6</v>
      </c>
      <c r="P62" s="40">
        <v>0.6</v>
      </c>
      <c r="Q62" s="40">
        <v>0.6</v>
      </c>
      <c r="R62" s="40">
        <v>0.5</v>
      </c>
      <c r="S62" s="40">
        <v>0.4</v>
      </c>
      <c r="T62" s="40">
        <v>0.4</v>
      </c>
      <c r="U62" s="40">
        <v>0.3</v>
      </c>
      <c r="V62" s="40">
        <v>0.3</v>
      </c>
      <c r="W62" s="40">
        <v>0.3</v>
      </c>
      <c r="X62" s="40">
        <v>0.3</v>
      </c>
      <c r="Y62" s="40">
        <v>0.3</v>
      </c>
      <c r="Z62" s="40">
        <v>0.3</v>
      </c>
      <c r="AA62" s="40">
        <v>0.3</v>
      </c>
      <c r="AB62" s="40">
        <v>0.3</v>
      </c>
      <c r="AC62" s="39"/>
      <c r="AD62" s="39"/>
      <c r="AE62" s="39"/>
      <c r="AF62" s="39"/>
      <c r="AG62" s="39"/>
      <c r="AH62" s="39"/>
    </row>
    <row r="63" spans="1:34" x14ac:dyDescent="0.4">
      <c r="A63" s="9" t="s">
        <v>85</v>
      </c>
      <c r="B63" s="11" t="s">
        <v>50</v>
      </c>
      <c r="C63" s="11" t="s">
        <v>121</v>
      </c>
      <c r="D63" s="11" t="s">
        <v>86</v>
      </c>
      <c r="E63" s="10">
        <v>29</v>
      </c>
      <c r="F63" s="10">
        <v>8000</v>
      </c>
      <c r="G63" s="10">
        <v>1887</v>
      </c>
      <c r="H63" s="10">
        <v>29</v>
      </c>
      <c r="I63" s="10">
        <v>3.5</v>
      </c>
      <c r="J63" s="10">
        <v>3.5</v>
      </c>
      <c r="K63" s="10"/>
      <c r="L63" s="10">
        <v>17</v>
      </c>
      <c r="M63" s="10">
        <v>16</v>
      </c>
      <c r="N63" s="10">
        <v>15</v>
      </c>
      <c r="O63" s="10">
        <v>14</v>
      </c>
      <c r="P63" s="10">
        <v>18</v>
      </c>
      <c r="Q63" s="10">
        <v>15</v>
      </c>
      <c r="R63" s="10">
        <v>14</v>
      </c>
      <c r="S63" s="10">
        <v>15</v>
      </c>
      <c r="T63" s="10">
        <v>17</v>
      </c>
      <c r="U63" s="10">
        <v>15</v>
      </c>
      <c r="V63" s="10">
        <v>16</v>
      </c>
      <c r="W63" s="10">
        <v>19</v>
      </c>
      <c r="X63" s="10">
        <v>16</v>
      </c>
      <c r="Y63" s="10">
        <v>14</v>
      </c>
      <c r="Z63" s="10">
        <v>14</v>
      </c>
      <c r="AA63" s="10">
        <v>15</v>
      </c>
      <c r="AB63" s="9">
        <v>14</v>
      </c>
      <c r="AC63" s="14">
        <f>SUM(L63:AB63)</f>
        <v>264</v>
      </c>
      <c r="AD63" s="8">
        <f>(L63*$L$58)+(M63*$M$58)+(N63*$N$58)+(O63*$O$58)+(P63*$P$58)+(Q63*$Q$58)+(R63*$R$58)+(S63*$S$58)+(T63*$T$58)+(U63*$U$58)+(V63*$V$58)+(W63*$W$58)+(X63*$X$58)+(Y63*$Y$58)+(Z63*$Z$58)+(AA63*$AA$58)+(AB63*$AB$58)</f>
        <v>115.39999999999999</v>
      </c>
      <c r="AE63" s="8">
        <f>AD63-(Reference!$S$73)</f>
        <v>26.600000000000037</v>
      </c>
      <c r="AF63" s="8">
        <f>Reference!$S$78</f>
        <v>118.2</v>
      </c>
      <c r="AG63" s="25">
        <f>AD63/AF63</f>
        <v>0.97631133671742798</v>
      </c>
      <c r="AH63" s="25">
        <f>AD63/G63</f>
        <v>6.1155272919978798E-2</v>
      </c>
    </row>
    <row r="64" spans="1:34" x14ac:dyDescent="0.4">
      <c r="A64" s="19" t="s">
        <v>87</v>
      </c>
      <c r="B64" s="20" t="s">
        <v>50</v>
      </c>
      <c r="C64" s="11"/>
      <c r="D64" s="11" t="s">
        <v>88</v>
      </c>
      <c r="E64" s="10">
        <v>21</v>
      </c>
      <c r="F64" s="10">
        <v>3700</v>
      </c>
      <c r="G64" s="10">
        <v>94</v>
      </c>
      <c r="H64" s="10">
        <v>28</v>
      </c>
      <c r="I64" s="10">
        <v>2</v>
      </c>
      <c r="J64" s="10">
        <v>2.5</v>
      </c>
      <c r="K64" s="10">
        <v>6</v>
      </c>
      <c r="L64" s="10">
        <v>12</v>
      </c>
      <c r="M64" s="10">
        <v>15</v>
      </c>
      <c r="N64" s="10">
        <v>7</v>
      </c>
      <c r="O64" s="10">
        <v>12</v>
      </c>
      <c r="P64" s="10">
        <v>18</v>
      </c>
      <c r="Q64" s="10">
        <v>13</v>
      </c>
      <c r="R64" s="10">
        <v>14</v>
      </c>
      <c r="S64" s="10">
        <v>10</v>
      </c>
      <c r="T64" s="10">
        <v>14</v>
      </c>
      <c r="U64" s="10">
        <v>12</v>
      </c>
      <c r="V64" s="10">
        <v>8</v>
      </c>
      <c r="W64" s="10">
        <v>16</v>
      </c>
      <c r="X64" s="10">
        <v>14</v>
      </c>
      <c r="Y64" s="10">
        <v>10</v>
      </c>
      <c r="Z64" s="10">
        <v>7</v>
      </c>
      <c r="AA64" s="10">
        <v>16</v>
      </c>
      <c r="AB64" s="9">
        <v>14</v>
      </c>
      <c r="AC64" s="14">
        <f>SUM(L64:AB64)</f>
        <v>212</v>
      </c>
      <c r="AD64" s="8">
        <f>(L64*$L$58)+(M64*$M$58)+(N64*$N$58)+(O64*$O$58)+(P64*$P$58)+(Q64*$Q$58)+(R64*$R$58)+(S64*$S$58)+(T64*$T$58)+(U64*$U$58)+(V64*$V$58)+(W64*$W$58)+(X64*$X$58)+(Y64*$Y$58)+(Z64*$Z$58)+(AA64*$AA$58)+(AB64*$AB$58)</f>
        <v>93.1</v>
      </c>
      <c r="AE64" s="8">
        <f>AD64-(Reference!$S$73)</f>
        <v>4.3000000000000398</v>
      </c>
      <c r="AF64" s="8">
        <f>Reference!$S$65</f>
        <v>120.7</v>
      </c>
      <c r="AG64" s="25">
        <f>AD64/AF64</f>
        <v>0.77133388566694272</v>
      </c>
      <c r="AH64" s="25">
        <f>AD64/G64</f>
        <v>0.99042553191489358</v>
      </c>
    </row>
    <row r="67" spans="1:35" ht="24.45" x14ac:dyDescent="0.4">
      <c r="A67" s="6" t="s">
        <v>73</v>
      </c>
      <c r="B67" s="7" t="s">
        <v>74</v>
      </c>
      <c r="C67" s="7" t="s">
        <v>75</v>
      </c>
      <c r="D67" s="7" t="s">
        <v>76</v>
      </c>
      <c r="E67" s="7" t="s">
        <v>77</v>
      </c>
      <c r="F67" s="7" t="s">
        <v>78</v>
      </c>
      <c r="G67" s="7" t="s">
        <v>79</v>
      </c>
      <c r="H67" s="7" t="s">
        <v>80</v>
      </c>
      <c r="I67" s="7" t="s">
        <v>81</v>
      </c>
      <c r="J67" s="7" t="s">
        <v>82</v>
      </c>
      <c r="K67" s="7" t="s">
        <v>83</v>
      </c>
      <c r="L67" s="7" t="s">
        <v>41</v>
      </c>
      <c r="M67" s="7" t="s">
        <v>29</v>
      </c>
      <c r="N67" s="7" t="s">
        <v>15</v>
      </c>
      <c r="O67" s="7" t="s">
        <v>42</v>
      </c>
      <c r="P67" s="7" t="s">
        <v>14</v>
      </c>
      <c r="Q67" s="7" t="s">
        <v>53</v>
      </c>
      <c r="R67" s="7" t="s">
        <v>46</v>
      </c>
      <c r="S67" s="7" t="s">
        <v>49</v>
      </c>
      <c r="T67" s="7" t="s">
        <v>30</v>
      </c>
      <c r="U67" s="7" t="s">
        <v>63</v>
      </c>
      <c r="V67" s="7" t="s">
        <v>52</v>
      </c>
      <c r="W67" s="7" t="s">
        <v>62</v>
      </c>
      <c r="X67" s="7" t="s">
        <v>28</v>
      </c>
      <c r="Y67" s="7" t="s">
        <v>55</v>
      </c>
      <c r="Z67" s="7" t="s">
        <v>56</v>
      </c>
      <c r="AA67" s="7" t="s">
        <v>64</v>
      </c>
      <c r="AB67" s="7" t="s">
        <v>27</v>
      </c>
      <c r="AC67" s="7" t="s">
        <v>124</v>
      </c>
      <c r="AD67" s="16" t="s">
        <v>5</v>
      </c>
      <c r="AE67" s="16" t="s">
        <v>2</v>
      </c>
      <c r="AF67" s="16" t="s">
        <v>128</v>
      </c>
      <c r="AG67" s="16" t="s">
        <v>120</v>
      </c>
      <c r="AH67" s="7" t="s">
        <v>9</v>
      </c>
    </row>
    <row r="68" spans="1:35" x14ac:dyDescent="0.4">
      <c r="A68" s="12" t="s">
        <v>61</v>
      </c>
      <c r="B68" s="13"/>
      <c r="C68" s="13"/>
      <c r="D68" s="13"/>
      <c r="E68" s="13"/>
      <c r="F68" s="13"/>
      <c r="G68" s="13"/>
      <c r="H68" s="13"/>
      <c r="I68" s="13"/>
      <c r="J68" s="13"/>
      <c r="K68" s="13"/>
      <c r="L68" s="26">
        <v>0.9</v>
      </c>
      <c r="M68" s="26">
        <v>0.7</v>
      </c>
      <c r="N68" s="26">
        <v>0.6</v>
      </c>
      <c r="O68" s="26">
        <v>0.6</v>
      </c>
      <c r="P68" s="26">
        <v>0.6</v>
      </c>
      <c r="Q68" s="26">
        <v>0.6</v>
      </c>
      <c r="R68" s="26">
        <v>0.5</v>
      </c>
      <c r="S68" s="26">
        <v>0.5</v>
      </c>
      <c r="T68" s="26">
        <v>0.4</v>
      </c>
      <c r="U68" s="26">
        <v>0.3</v>
      </c>
      <c r="V68" s="26">
        <v>0.3</v>
      </c>
      <c r="W68" s="26">
        <v>0.3</v>
      </c>
      <c r="X68" s="26">
        <v>0.3</v>
      </c>
      <c r="Y68" s="26">
        <v>0.3</v>
      </c>
      <c r="Z68" s="26">
        <v>0.3</v>
      </c>
      <c r="AA68" s="26">
        <v>0.3</v>
      </c>
      <c r="AB68" s="27">
        <v>0.3</v>
      </c>
      <c r="AC68" s="13"/>
      <c r="AD68" s="13"/>
      <c r="AE68" s="13"/>
      <c r="AF68" s="13"/>
      <c r="AG68" s="13"/>
      <c r="AH68" s="13"/>
    </row>
    <row r="69" spans="1:35" x14ac:dyDescent="0.4">
      <c r="A69" s="9" t="s">
        <v>85</v>
      </c>
      <c r="B69" s="11" t="s">
        <v>50</v>
      </c>
      <c r="C69" s="11" t="s">
        <v>121</v>
      </c>
      <c r="D69" s="11" t="s">
        <v>86</v>
      </c>
      <c r="E69" s="10">
        <v>29</v>
      </c>
      <c r="F69" s="10">
        <v>8000</v>
      </c>
      <c r="G69" s="10">
        <v>1887</v>
      </c>
      <c r="H69" s="10">
        <v>29</v>
      </c>
      <c r="I69" s="10">
        <v>3.5</v>
      </c>
      <c r="J69" s="10">
        <v>3.5</v>
      </c>
      <c r="K69" s="10"/>
      <c r="L69" s="10">
        <v>17</v>
      </c>
      <c r="M69" s="10">
        <v>16</v>
      </c>
      <c r="N69" s="10">
        <v>15</v>
      </c>
      <c r="O69" s="10">
        <v>14</v>
      </c>
      <c r="P69" s="10">
        <v>18</v>
      </c>
      <c r="Q69" s="10">
        <v>15</v>
      </c>
      <c r="R69" s="10">
        <v>14</v>
      </c>
      <c r="S69" s="10">
        <v>15</v>
      </c>
      <c r="T69" s="10">
        <v>17</v>
      </c>
      <c r="U69" s="10">
        <v>15</v>
      </c>
      <c r="V69" s="10">
        <v>16</v>
      </c>
      <c r="W69" s="10">
        <v>19</v>
      </c>
      <c r="X69" s="10">
        <v>16</v>
      </c>
      <c r="Y69" s="10">
        <v>14</v>
      </c>
      <c r="Z69" s="10">
        <v>14</v>
      </c>
      <c r="AA69" s="10">
        <v>15</v>
      </c>
      <c r="AB69" s="9">
        <v>14</v>
      </c>
      <c r="AC69" s="14">
        <f>SUM(L69:AB69)</f>
        <v>264</v>
      </c>
      <c r="AD69" s="8">
        <f>(L69*$L$68)+(M69*$M$68)+(N69*$N$68)+(O69*$O$68)+(P69*$P$68)+(Q69*$Q$68)+(R69*$R$68)+(S69*$S$68)+(T69*$T$68)+(U69*$U$68)+(V69*$V$68)+(W69*$W$68)+(X69*$X$68)+(Y69*$Y$68)+(Z69*$Z$68)+(AA69*$AA$68)+(AB69*$AB$68)</f>
        <v>121.89999999999999</v>
      </c>
      <c r="AE69" s="8">
        <f>AD69-(Reference!$S$101)</f>
        <v>28.30000000000004</v>
      </c>
      <c r="AF69" s="8">
        <f>Reference!$S$65</f>
        <v>120.7</v>
      </c>
      <c r="AG69" s="25">
        <f>AD69/AF69</f>
        <v>1.0099420049710024</v>
      </c>
      <c r="AH69" s="25">
        <f>AD69/G69</f>
        <v>6.4599894011658707E-2</v>
      </c>
    </row>
    <row r="70" spans="1:35" x14ac:dyDescent="0.4">
      <c r="A70" s="19" t="s">
        <v>87</v>
      </c>
      <c r="B70" s="20" t="s">
        <v>50</v>
      </c>
      <c r="C70" s="11"/>
      <c r="D70" s="11" t="s">
        <v>88</v>
      </c>
      <c r="E70" s="10">
        <v>21</v>
      </c>
      <c r="F70" s="10">
        <v>3700</v>
      </c>
      <c r="G70" s="10">
        <v>94</v>
      </c>
      <c r="H70" s="10">
        <v>28</v>
      </c>
      <c r="I70" s="10">
        <v>2</v>
      </c>
      <c r="J70" s="10">
        <v>2.5</v>
      </c>
      <c r="K70" s="10">
        <v>6</v>
      </c>
      <c r="L70" s="10">
        <v>12</v>
      </c>
      <c r="M70" s="10">
        <v>15</v>
      </c>
      <c r="N70" s="10">
        <v>7</v>
      </c>
      <c r="O70" s="10">
        <v>12</v>
      </c>
      <c r="P70" s="10">
        <v>14</v>
      </c>
      <c r="Q70" s="10">
        <v>13</v>
      </c>
      <c r="R70" s="10">
        <v>14</v>
      </c>
      <c r="S70" s="10">
        <v>10</v>
      </c>
      <c r="T70" s="10">
        <v>14</v>
      </c>
      <c r="U70" s="10">
        <v>12</v>
      </c>
      <c r="V70" s="10">
        <v>8</v>
      </c>
      <c r="W70" s="10">
        <v>6</v>
      </c>
      <c r="X70" s="10">
        <v>14</v>
      </c>
      <c r="Y70" s="10">
        <v>10</v>
      </c>
      <c r="Z70" s="10">
        <v>7</v>
      </c>
      <c r="AA70" s="10">
        <v>16</v>
      </c>
      <c r="AB70" s="9">
        <v>14</v>
      </c>
      <c r="AC70" s="14">
        <f>SUM(L70:AB70)</f>
        <v>198</v>
      </c>
      <c r="AD70" s="8">
        <f>(L70*$L$68)+(M70*$M$68)+(N70*$N$68)+(O70*$O$68)+(P70*$P$68)+(Q70*$Q$68)+(R70*$R$68)+(S70*$S$68)+(T70*$T$68)+(U70*$U$68)+(V70*$V$68)+(W70*$W$68)+(X70*$X$68)+(Y70*$Y$68)+(Z70*$Z$68)+(AA70*$AA$68)+(AB70*$AB$68)</f>
        <v>92.6</v>
      </c>
      <c r="AE70" s="8">
        <f>AD70-(Reference!$S$101)</f>
        <v>-0.99999999999995737</v>
      </c>
      <c r="AF70" s="8">
        <f>Reference!$S$65</f>
        <v>120.7</v>
      </c>
      <c r="AG70" s="25">
        <f>AD70/AF70</f>
        <v>0.76719138359569172</v>
      </c>
      <c r="AH70" s="25">
        <f>AD70/G70</f>
        <v>0.98510638297872333</v>
      </c>
    </row>
    <row r="72" spans="1:35" ht="15" thickBot="1" x14ac:dyDescent="0.45">
      <c r="A72" s="41" t="s">
        <v>148</v>
      </c>
      <c r="B72" s="42"/>
      <c r="C72" s="42"/>
      <c r="D72" s="42"/>
      <c r="E72" s="42"/>
      <c r="F72" s="42"/>
      <c r="G72" s="42"/>
      <c r="H72" s="42"/>
      <c r="I72" s="42"/>
      <c r="J72" s="42"/>
      <c r="K72" s="42"/>
      <c r="L72" s="43">
        <v>0.9</v>
      </c>
      <c r="M72" s="43">
        <v>0.7</v>
      </c>
      <c r="N72" s="43">
        <v>0.6</v>
      </c>
      <c r="O72" s="43">
        <v>0.6</v>
      </c>
      <c r="P72" s="43">
        <v>0.6</v>
      </c>
      <c r="Q72" s="43">
        <v>0.6</v>
      </c>
      <c r="R72" s="43">
        <v>0.5</v>
      </c>
      <c r="S72" s="43">
        <v>0.5</v>
      </c>
      <c r="T72" s="43">
        <v>0.4</v>
      </c>
      <c r="U72" s="43">
        <v>0.3</v>
      </c>
      <c r="V72" s="43">
        <v>0.3</v>
      </c>
      <c r="W72" s="43">
        <v>0.3</v>
      </c>
      <c r="X72" s="43">
        <v>0.3</v>
      </c>
      <c r="Y72" s="43">
        <v>0.3</v>
      </c>
      <c r="Z72" s="43">
        <v>0.3</v>
      </c>
      <c r="AA72" s="43">
        <v>0.3</v>
      </c>
      <c r="AB72" s="43">
        <v>0.3</v>
      </c>
      <c r="AC72" s="42"/>
      <c r="AD72" s="42"/>
      <c r="AE72" s="42"/>
      <c r="AF72" s="42"/>
      <c r="AG72" s="42"/>
      <c r="AH72" s="42"/>
    </row>
    <row r="73" spans="1:35" x14ac:dyDescent="0.4">
      <c r="A73" s="9" t="s">
        <v>85</v>
      </c>
      <c r="B73" s="11" t="s">
        <v>50</v>
      </c>
      <c r="C73" s="11" t="s">
        <v>121</v>
      </c>
      <c r="D73" s="11" t="s">
        <v>86</v>
      </c>
      <c r="E73" s="10">
        <v>29</v>
      </c>
      <c r="F73" s="10">
        <v>8000</v>
      </c>
      <c r="G73" s="10">
        <v>1887</v>
      </c>
      <c r="H73" s="10">
        <v>29</v>
      </c>
      <c r="I73" s="10">
        <v>3.5</v>
      </c>
      <c r="J73" s="10">
        <v>3.5</v>
      </c>
      <c r="K73" s="10"/>
      <c r="L73" s="10">
        <v>17</v>
      </c>
      <c r="M73" s="10">
        <v>16</v>
      </c>
      <c r="N73" s="10">
        <v>15</v>
      </c>
      <c r="O73" s="10">
        <v>14</v>
      </c>
      <c r="P73" s="10">
        <v>18</v>
      </c>
      <c r="Q73" s="10">
        <v>15</v>
      </c>
      <c r="R73" s="10">
        <v>14</v>
      </c>
      <c r="S73" s="10">
        <v>15</v>
      </c>
      <c r="T73" s="10">
        <v>17</v>
      </c>
      <c r="U73" s="10">
        <v>14</v>
      </c>
      <c r="V73" s="10">
        <v>16</v>
      </c>
      <c r="W73" s="10">
        <v>19</v>
      </c>
      <c r="X73" s="10">
        <v>16</v>
      </c>
      <c r="Y73" s="10">
        <v>14</v>
      </c>
      <c r="Z73" s="10">
        <v>14</v>
      </c>
      <c r="AA73" s="10">
        <v>15</v>
      </c>
      <c r="AB73" s="9">
        <v>14</v>
      </c>
      <c r="AC73" s="14">
        <f>SUM(L73:AB73)</f>
        <v>263</v>
      </c>
      <c r="AD73" s="8">
        <f>(L73*$L$68)+(M73*$M$68)+(N73*$N$68)+(O73*$O$68)+(P73*$P$68)+(Q73*$Q$68)+(R73*$R$68)+(S73*$S$68)+(T73*$T$68)+(U73*$U$68)+(V73*$V$68)+(W73*$W$68)+(X73*$X$68)+(Y73*$Y$68)+(Z73*$Z$68)+(AA73*$AA$68)+(AB73*$AB$68)</f>
        <v>121.6</v>
      </c>
      <c r="AE73" s="8">
        <f>AD73-(Reference!$S$101)</f>
        <v>28.000000000000043</v>
      </c>
      <c r="AF73" s="8">
        <f>Reference!$S$65</f>
        <v>120.7</v>
      </c>
      <c r="AG73" s="25">
        <f>AD73/AF73</f>
        <v>1.0074565037282517</v>
      </c>
      <c r="AH73" s="25">
        <f>AD73/G73</f>
        <v>6.4440911499735021E-2</v>
      </c>
    </row>
    <row r="74" spans="1:35" x14ac:dyDescent="0.4">
      <c r="A74" s="19" t="s">
        <v>87</v>
      </c>
      <c r="B74" s="20" t="s">
        <v>50</v>
      </c>
      <c r="C74" s="11"/>
      <c r="D74" s="11" t="s">
        <v>88</v>
      </c>
      <c r="E74" s="10">
        <v>21</v>
      </c>
      <c r="F74" s="10">
        <v>3700</v>
      </c>
      <c r="G74" s="10">
        <v>94</v>
      </c>
      <c r="H74" s="10">
        <v>28</v>
      </c>
      <c r="I74" s="10">
        <v>2</v>
      </c>
      <c r="J74" s="10">
        <v>2.5</v>
      </c>
      <c r="K74" s="10">
        <v>6</v>
      </c>
      <c r="L74" s="10">
        <v>12</v>
      </c>
      <c r="M74" s="10">
        <v>15</v>
      </c>
      <c r="N74" s="10">
        <v>7</v>
      </c>
      <c r="O74" s="10">
        <v>12</v>
      </c>
      <c r="P74" s="10">
        <v>14</v>
      </c>
      <c r="Q74" s="10">
        <v>13</v>
      </c>
      <c r="R74" s="10">
        <v>14</v>
      </c>
      <c r="S74" s="10">
        <v>10</v>
      </c>
      <c r="T74" s="10">
        <v>14</v>
      </c>
      <c r="U74" s="10">
        <v>12</v>
      </c>
      <c r="V74" s="10">
        <v>8</v>
      </c>
      <c r="W74" s="10">
        <v>6</v>
      </c>
      <c r="X74" s="10">
        <v>14</v>
      </c>
      <c r="Y74" s="10">
        <v>10</v>
      </c>
      <c r="Z74" s="10">
        <v>7</v>
      </c>
      <c r="AA74" s="10">
        <v>16</v>
      </c>
      <c r="AB74" s="9">
        <v>14</v>
      </c>
      <c r="AC74" s="14">
        <f>SUM(L74:AB74)</f>
        <v>198</v>
      </c>
      <c r="AD74" s="8">
        <f>(L74*$L$68)+(M74*$M$68)+(N74*$N$68)+(O74*$O$68)+(P74*$P$68)+(Q74*$Q$68)+(R74*$R$68)+(S74*$S$68)+(T74*$T$68)+(U74*$U$68)+(V74*$V$68)+(W74*$W$68)+(X74*$X$68)+(Y74*$Y$68)+(Z74*$Z$68)+(AA74*$AA$68)+(AB74*$AB$68)</f>
        <v>92.6</v>
      </c>
      <c r="AE74" s="8">
        <f>AD74-(Reference!$S$101)</f>
        <v>-0.99999999999995737</v>
      </c>
      <c r="AF74" s="8">
        <f>Reference!$S$65</f>
        <v>120.7</v>
      </c>
      <c r="AG74" s="25">
        <f>AD74/AF74</f>
        <v>0.76719138359569172</v>
      </c>
      <c r="AH74" s="25">
        <f>AD74/G74</f>
        <v>0.98510638297872333</v>
      </c>
    </row>
    <row r="78" spans="1:35" ht="24.45" x14ac:dyDescent="0.4">
      <c r="A78" s="6" t="s">
        <v>73</v>
      </c>
      <c r="B78" s="6" t="s">
        <v>74</v>
      </c>
      <c r="C78" s="6" t="s">
        <v>75</v>
      </c>
      <c r="D78" s="6" t="s">
        <v>76</v>
      </c>
      <c r="E78" s="7" t="s">
        <v>77</v>
      </c>
      <c r="F78" s="7" t="s">
        <v>78</v>
      </c>
      <c r="G78" s="7" t="s">
        <v>79</v>
      </c>
      <c r="H78" s="7" t="s">
        <v>80</v>
      </c>
      <c r="I78" s="7" t="s">
        <v>81</v>
      </c>
      <c r="J78" s="7" t="s">
        <v>82</v>
      </c>
      <c r="K78" s="7" t="s">
        <v>83</v>
      </c>
      <c r="L78" s="7" t="s">
        <v>41</v>
      </c>
      <c r="M78" s="7" t="s">
        <v>29</v>
      </c>
      <c r="N78" s="7" t="s">
        <v>42</v>
      </c>
      <c r="O78" s="7" t="s">
        <v>15</v>
      </c>
      <c r="P78" s="7" t="s">
        <v>63</v>
      </c>
      <c r="Q78" s="7" t="s">
        <v>14</v>
      </c>
      <c r="R78" s="7" t="s">
        <v>48</v>
      </c>
      <c r="S78" s="7" t="s">
        <v>46</v>
      </c>
      <c r="T78" s="7" t="s">
        <v>49</v>
      </c>
      <c r="U78" s="7" t="s">
        <v>28</v>
      </c>
      <c r="V78" s="7" t="s">
        <v>55</v>
      </c>
      <c r="W78" s="7" t="s">
        <v>53</v>
      </c>
      <c r="X78" s="7" t="s">
        <v>64</v>
      </c>
      <c r="Y78" s="7" t="s">
        <v>27</v>
      </c>
      <c r="Z78" s="7" t="s">
        <v>124</v>
      </c>
      <c r="AA78" s="16" t="s">
        <v>5</v>
      </c>
      <c r="AB78" s="16" t="s">
        <v>2</v>
      </c>
      <c r="AC78" s="16" t="s">
        <v>128</v>
      </c>
      <c r="AD78" s="16" t="s">
        <v>120</v>
      </c>
      <c r="AE78" s="7" t="s">
        <v>9</v>
      </c>
      <c r="AI78" s="8"/>
    </row>
    <row r="79" spans="1:35" x14ac:dyDescent="0.4">
      <c r="A79" s="12" t="s">
        <v>66</v>
      </c>
      <c r="B79" s="13"/>
      <c r="C79" s="13"/>
      <c r="D79" s="13"/>
      <c r="E79" s="13"/>
      <c r="F79" s="13"/>
      <c r="G79" s="13"/>
      <c r="H79" s="13"/>
      <c r="I79" s="13"/>
      <c r="J79" s="13"/>
      <c r="K79" s="13"/>
      <c r="L79" s="26">
        <v>1</v>
      </c>
      <c r="M79" s="26">
        <v>1</v>
      </c>
      <c r="N79" s="26">
        <v>0.7</v>
      </c>
      <c r="O79" s="26">
        <v>0.6</v>
      </c>
      <c r="P79" s="26">
        <v>0.5</v>
      </c>
      <c r="Q79" s="26">
        <v>0.5</v>
      </c>
      <c r="R79" s="26">
        <v>0.5</v>
      </c>
      <c r="S79" s="26">
        <v>0.5</v>
      </c>
      <c r="T79" s="26">
        <v>0.4</v>
      </c>
      <c r="U79" s="26">
        <v>0.3</v>
      </c>
      <c r="V79" s="26">
        <v>0.3</v>
      </c>
      <c r="W79" s="26">
        <v>0.3</v>
      </c>
      <c r="X79" s="26">
        <v>0.3</v>
      </c>
      <c r="Y79" s="26">
        <v>0.3</v>
      </c>
      <c r="Z79" s="13"/>
      <c r="AA79" s="13"/>
      <c r="AB79" s="13"/>
      <c r="AC79" s="13"/>
      <c r="AD79" s="13"/>
      <c r="AE79" s="13"/>
      <c r="AI79" s="8"/>
    </row>
    <row r="80" spans="1:35" x14ac:dyDescent="0.4">
      <c r="A80" s="8" t="s">
        <v>95</v>
      </c>
      <c r="B80" s="11" t="s">
        <v>51</v>
      </c>
      <c r="C80" s="11" t="s">
        <v>58</v>
      </c>
      <c r="D80" s="11" t="s">
        <v>88</v>
      </c>
      <c r="E80" s="10">
        <v>23</v>
      </c>
      <c r="F80" s="10">
        <v>8600</v>
      </c>
      <c r="G80" s="10">
        <v>2276</v>
      </c>
      <c r="H80" s="10">
        <v>30</v>
      </c>
      <c r="I80" s="10">
        <v>3.5</v>
      </c>
      <c r="J80" s="10">
        <v>3.5</v>
      </c>
      <c r="K80" s="10">
        <v>6.16</v>
      </c>
      <c r="L80" s="10">
        <v>17</v>
      </c>
      <c r="M80" s="10">
        <v>16</v>
      </c>
      <c r="N80" s="10">
        <v>12</v>
      </c>
      <c r="O80" s="10">
        <v>17</v>
      </c>
      <c r="P80" s="10">
        <v>16</v>
      </c>
      <c r="Q80" s="10">
        <v>12</v>
      </c>
      <c r="R80" s="10">
        <v>17</v>
      </c>
      <c r="S80" s="10">
        <v>16</v>
      </c>
      <c r="T80" s="10">
        <v>12</v>
      </c>
      <c r="U80" s="10">
        <v>17</v>
      </c>
      <c r="V80" s="10">
        <v>16</v>
      </c>
      <c r="W80" s="10">
        <v>12</v>
      </c>
      <c r="X80" s="10">
        <v>19</v>
      </c>
      <c r="Y80" s="10">
        <v>19</v>
      </c>
      <c r="Z80" s="14">
        <f>SUM(L80:Y80)</f>
        <v>218</v>
      </c>
      <c r="AA80" s="8">
        <f>(L80*$L$79)+(M80*$M$79)+(N80*$N$79)+(O80*$O$79)+(P80*$P$79)+(Q80*$Q$79)+(R80*$R$79)+(S80*$S$79)+(T80*$T$79)+(U80*$U$79)+(V80*$V$79)+(W80*$W$79)+(X80*$X$79)+(Y80*$Y$79)</f>
        <v>111.79999999999998</v>
      </c>
      <c r="AB80" s="8">
        <f>AA80-(Reference!$P$87)</f>
        <v>25.40000000000002</v>
      </c>
      <c r="AC80" s="8">
        <f>Reference!$P$92</f>
        <v>111.90000000000002</v>
      </c>
      <c r="AD80" s="25">
        <f>AA80/AC80</f>
        <v>0.9991063449508486</v>
      </c>
      <c r="AE80" s="25">
        <f>AA80/G80</f>
        <v>4.9121265377855883E-2</v>
      </c>
      <c r="AI80" s="8"/>
    </row>
    <row r="81" spans="1:35" x14ac:dyDescent="0.4">
      <c r="A81" s="17" t="s">
        <v>96</v>
      </c>
      <c r="B81" s="22" t="s">
        <v>51</v>
      </c>
      <c r="C81" s="20"/>
      <c r="D81" s="11" t="s">
        <v>86</v>
      </c>
      <c r="E81" s="10">
        <v>21</v>
      </c>
      <c r="F81" s="10">
        <v>5400</v>
      </c>
      <c r="G81" s="10">
        <v>338</v>
      </c>
      <c r="H81" s="10">
        <v>28</v>
      </c>
      <c r="I81" s="10">
        <v>2.5</v>
      </c>
      <c r="J81" s="10">
        <v>2.5</v>
      </c>
      <c r="K81" s="9">
        <v>6</v>
      </c>
      <c r="L81" s="10">
        <v>12</v>
      </c>
      <c r="M81" s="10">
        <v>15</v>
      </c>
      <c r="N81" s="10">
        <v>7</v>
      </c>
      <c r="O81" s="10">
        <v>12</v>
      </c>
      <c r="P81" s="10">
        <v>15</v>
      </c>
      <c r="Q81" s="10">
        <v>7</v>
      </c>
      <c r="R81" s="10">
        <v>12</v>
      </c>
      <c r="S81" s="10">
        <v>15</v>
      </c>
      <c r="T81" s="10">
        <v>7</v>
      </c>
      <c r="U81" s="10">
        <v>12</v>
      </c>
      <c r="V81" s="10">
        <v>15</v>
      </c>
      <c r="W81" s="10">
        <v>7</v>
      </c>
      <c r="X81" s="10">
        <v>8</v>
      </c>
      <c r="Y81" s="10">
        <v>8</v>
      </c>
      <c r="Z81" s="14">
        <f>SUM(L81:Y81)</f>
        <v>152</v>
      </c>
      <c r="AA81" s="8">
        <f>(L81*$L$79)+(M81*$M$79)+(N81*$N$79)+(O81*$O$79)+(P81*$P$79)+(Q81*$Q$79)+(R81*$R$79)+(S81*$S$79)+(T81*$T$79)+(U81*$U$79)+(V81*$V$79)+(W81*$W$79)+(X81*$X$79)+(Y81*$Y$79)</f>
        <v>81.399999999999991</v>
      </c>
      <c r="AB81" s="8">
        <f>AA81-(Reference!$P$87)</f>
        <v>-4.9999999999999716</v>
      </c>
      <c r="AC81" s="8">
        <f>Reference!$P$92</f>
        <v>111.90000000000002</v>
      </c>
      <c r="AD81" s="25">
        <f>AA81/AC81</f>
        <v>0.72743521000893629</v>
      </c>
      <c r="AE81" s="25">
        <f>AA81/G81</f>
        <v>0.24082840236686387</v>
      </c>
      <c r="AI81" s="8"/>
    </row>
    <row r="82" spans="1:35" x14ac:dyDescent="0.4">
      <c r="AI82" s="8"/>
    </row>
    <row r="83" spans="1:35" ht="15" thickBot="1" x14ac:dyDescent="0.45">
      <c r="A83" s="41" t="s">
        <v>149</v>
      </c>
      <c r="B83" s="39"/>
      <c r="C83" s="39"/>
      <c r="D83" s="39"/>
      <c r="E83" s="39"/>
      <c r="F83" s="39"/>
      <c r="G83" s="39"/>
      <c r="H83" s="39"/>
      <c r="I83" s="39"/>
      <c r="J83" s="39"/>
      <c r="K83" s="39"/>
      <c r="L83" s="40">
        <v>1</v>
      </c>
      <c r="M83" s="40">
        <v>1</v>
      </c>
      <c r="N83" s="40">
        <v>0.7</v>
      </c>
      <c r="O83" s="40">
        <v>0.6</v>
      </c>
      <c r="P83" s="40">
        <v>0.5</v>
      </c>
      <c r="Q83" s="40">
        <v>0.5</v>
      </c>
      <c r="R83" s="40">
        <v>0.5</v>
      </c>
      <c r="S83" s="40">
        <v>0.5</v>
      </c>
      <c r="T83" s="40">
        <v>0.4</v>
      </c>
      <c r="U83" s="40">
        <v>0.3</v>
      </c>
      <c r="V83" s="40">
        <v>0.3</v>
      </c>
      <c r="W83" s="40">
        <v>0.3</v>
      </c>
      <c r="X83" s="40">
        <v>0.3</v>
      </c>
      <c r="Y83" s="40">
        <v>0.3</v>
      </c>
      <c r="Z83" s="42"/>
      <c r="AA83" s="39"/>
      <c r="AB83" s="39"/>
      <c r="AC83" s="39"/>
      <c r="AD83" s="39"/>
      <c r="AE83" s="39"/>
      <c r="AI83" s="8"/>
    </row>
    <row r="84" spans="1:35" x14ac:dyDescent="0.4">
      <c r="A84" s="8" t="s">
        <v>95</v>
      </c>
      <c r="B84" s="11" t="s">
        <v>51</v>
      </c>
      <c r="C84" s="11" t="s">
        <v>58</v>
      </c>
      <c r="D84" s="11" t="s">
        <v>88</v>
      </c>
      <c r="E84" s="10">
        <v>23</v>
      </c>
      <c r="F84" s="10">
        <v>8600</v>
      </c>
      <c r="G84" s="10">
        <v>2276</v>
      </c>
      <c r="H84" s="10">
        <v>30</v>
      </c>
      <c r="I84" s="10">
        <v>3.5</v>
      </c>
      <c r="J84" s="10">
        <v>3.5</v>
      </c>
      <c r="K84" s="10">
        <v>6.16</v>
      </c>
      <c r="L84" s="10">
        <v>17</v>
      </c>
      <c r="M84" s="10">
        <v>16</v>
      </c>
      <c r="N84" s="10">
        <v>12</v>
      </c>
      <c r="O84" s="10">
        <v>17</v>
      </c>
      <c r="P84" s="10">
        <v>16</v>
      </c>
      <c r="Q84" s="10">
        <v>12</v>
      </c>
      <c r="R84" s="10">
        <v>17</v>
      </c>
      <c r="S84" s="10">
        <v>16</v>
      </c>
      <c r="T84" s="10">
        <v>12</v>
      </c>
      <c r="U84" s="10">
        <v>17</v>
      </c>
      <c r="V84" s="10">
        <v>16</v>
      </c>
      <c r="W84" s="10">
        <v>12</v>
      </c>
      <c r="X84" s="10">
        <v>19</v>
      </c>
      <c r="Y84" s="10">
        <v>19</v>
      </c>
      <c r="Z84" s="14">
        <f>SUM(I84:Y84)</f>
        <v>231.16</v>
      </c>
      <c r="AA84" s="8">
        <f>(L84*$L$79)+(M84*$M$79)+(N84*$N$79)+(O84*$O$79)+(P84*$P$79)+(Q84*$Q$79)+(R84*$R$79)+(S84*$S$79)+(T84*$T$79)+(U84*$U$79)+(V84*$V$79)+(W84*$W$79)+(X84*$X$79)+(Y84*$Y$79)</f>
        <v>111.79999999999998</v>
      </c>
      <c r="AB84" s="8">
        <f>AA84-(Reference!$P$87)</f>
        <v>25.40000000000002</v>
      </c>
      <c r="AC84" s="8">
        <f>Reference!P96</f>
        <v>0</v>
      </c>
      <c r="AD84" s="25" t="e">
        <f>AA84/AC84</f>
        <v>#DIV/0!</v>
      </c>
      <c r="AE84" s="25">
        <f>AA84/G84</f>
        <v>4.9121265377855883E-2</v>
      </c>
    </row>
    <row r="85" spans="1:35" x14ac:dyDescent="0.4">
      <c r="A85" s="17" t="s">
        <v>96</v>
      </c>
      <c r="B85" s="22" t="s">
        <v>51</v>
      </c>
      <c r="C85" s="20"/>
      <c r="D85" s="11" t="s">
        <v>86</v>
      </c>
      <c r="E85" s="10">
        <v>21</v>
      </c>
      <c r="F85" s="10">
        <v>5400</v>
      </c>
      <c r="G85" s="10">
        <v>338</v>
      </c>
      <c r="H85" s="10">
        <v>28</v>
      </c>
      <c r="I85" s="10">
        <v>2.5</v>
      </c>
      <c r="J85" s="10">
        <v>2.5</v>
      </c>
      <c r="K85" s="9">
        <v>6</v>
      </c>
      <c r="L85" s="10">
        <v>12</v>
      </c>
      <c r="M85" s="10">
        <v>15</v>
      </c>
      <c r="N85" s="10">
        <v>7</v>
      </c>
      <c r="O85" s="10">
        <v>12</v>
      </c>
      <c r="P85" s="10">
        <v>15</v>
      </c>
      <c r="Q85" s="10">
        <v>7</v>
      </c>
      <c r="R85" s="10">
        <v>12</v>
      </c>
      <c r="S85" s="10">
        <v>15</v>
      </c>
      <c r="T85" s="10">
        <v>7</v>
      </c>
      <c r="U85" s="10">
        <v>12</v>
      </c>
      <c r="V85" s="10">
        <v>15</v>
      </c>
      <c r="W85" s="10">
        <v>7</v>
      </c>
      <c r="X85" s="10">
        <v>8</v>
      </c>
      <c r="Y85" s="10">
        <v>8</v>
      </c>
      <c r="Z85" s="14">
        <f>SUM(I85:Y85)</f>
        <v>163</v>
      </c>
      <c r="AA85" s="8">
        <f>(L85*$L$37)+(M85*$M$37)+(N85*$N$37)+(O85*$O$37)+(P85*$P$37)+(Q85*$Q$37)+(R85*$R$37)+(S85*$S$37)+(T85*$T$37)+(U85*$U$376)+(V85*$V$37)+(W85*$W$37)+(X85*$X$37)</f>
        <v>59</v>
      </c>
      <c r="AB85" s="8">
        <f>AA85-(Reference!P91)</f>
        <v>-155</v>
      </c>
      <c r="AC85" s="8">
        <f>Reference!$O$37</f>
        <v>119.3</v>
      </c>
      <c r="AD85" s="25">
        <f>AA85/AC85</f>
        <v>0.49455155071248952</v>
      </c>
      <c r="AE85" s="25">
        <f>AA85/G85</f>
        <v>0.17455621301775148</v>
      </c>
    </row>
    <row r="89" spans="1:35" ht="24.45" x14ac:dyDescent="0.4">
      <c r="A89" s="6" t="s">
        <v>73</v>
      </c>
      <c r="B89" s="6" t="s">
        <v>74</v>
      </c>
      <c r="C89" s="6" t="s">
        <v>75</v>
      </c>
      <c r="D89" s="6" t="s">
        <v>76</v>
      </c>
      <c r="E89" s="7" t="s">
        <v>77</v>
      </c>
      <c r="F89" s="7" t="s">
        <v>78</v>
      </c>
      <c r="G89" s="7" t="s">
        <v>79</v>
      </c>
      <c r="H89" s="7" t="s">
        <v>80</v>
      </c>
      <c r="I89" s="7" t="s">
        <v>81</v>
      </c>
      <c r="J89" s="7" t="s">
        <v>82</v>
      </c>
      <c r="K89" s="7" t="s">
        <v>83</v>
      </c>
      <c r="L89" s="7" t="s">
        <v>41</v>
      </c>
      <c r="M89" s="7" t="s">
        <v>52</v>
      </c>
      <c r="N89" s="7" t="s">
        <v>29</v>
      </c>
      <c r="O89" s="7" t="s">
        <v>42</v>
      </c>
      <c r="P89" s="7" t="s">
        <v>27</v>
      </c>
      <c r="Q89" s="7" t="s">
        <v>46</v>
      </c>
      <c r="R89" s="7" t="s">
        <v>54</v>
      </c>
      <c r="S89" s="7" t="s">
        <v>55</v>
      </c>
      <c r="T89" s="7" t="s">
        <v>56</v>
      </c>
      <c r="U89" s="7" t="s">
        <v>63</v>
      </c>
      <c r="V89" s="7" t="s">
        <v>28</v>
      </c>
      <c r="W89" s="7" t="s">
        <v>14</v>
      </c>
      <c r="X89" s="7" t="s">
        <v>57</v>
      </c>
      <c r="Y89" s="7" t="s">
        <v>49</v>
      </c>
      <c r="Z89" s="7" t="s">
        <v>124</v>
      </c>
      <c r="AA89" s="16" t="s">
        <v>5</v>
      </c>
      <c r="AB89" s="16" t="s">
        <v>2</v>
      </c>
      <c r="AC89" s="16" t="s">
        <v>128</v>
      </c>
      <c r="AD89" s="16" t="s">
        <v>120</v>
      </c>
      <c r="AE89" s="7" t="s">
        <v>9</v>
      </c>
    </row>
    <row r="90" spans="1:35" x14ac:dyDescent="0.4">
      <c r="A90" s="12" t="s">
        <v>60</v>
      </c>
      <c r="B90" s="13"/>
      <c r="C90" s="13"/>
      <c r="D90" s="13"/>
      <c r="E90" s="13"/>
      <c r="F90" s="13"/>
      <c r="G90" s="13"/>
      <c r="H90" s="13"/>
      <c r="I90" s="13"/>
      <c r="J90" s="13"/>
      <c r="K90" s="13"/>
      <c r="L90" s="26">
        <v>1</v>
      </c>
      <c r="M90" s="26">
        <v>1</v>
      </c>
      <c r="N90" s="26">
        <v>0.7</v>
      </c>
      <c r="O90" s="26">
        <v>0.6</v>
      </c>
      <c r="P90" s="26">
        <v>0.6</v>
      </c>
      <c r="Q90" s="26">
        <v>0.6</v>
      </c>
      <c r="R90" s="26">
        <v>0.6</v>
      </c>
      <c r="S90" s="26">
        <v>0.6</v>
      </c>
      <c r="T90" s="26">
        <v>0.6</v>
      </c>
      <c r="U90" s="26">
        <v>0.5</v>
      </c>
      <c r="V90" s="26">
        <v>0.5</v>
      </c>
      <c r="W90" s="26">
        <v>0.5</v>
      </c>
      <c r="X90" s="26">
        <v>0.5</v>
      </c>
      <c r="Y90" s="26">
        <v>0.4</v>
      </c>
      <c r="Z90" s="13"/>
      <c r="AA90" s="13"/>
      <c r="AB90" s="13"/>
      <c r="AC90" s="13"/>
      <c r="AD90" s="13"/>
      <c r="AE90" s="13"/>
    </row>
    <row r="91" spans="1:35" x14ac:dyDescent="0.4">
      <c r="A91" s="8" t="s">
        <v>95</v>
      </c>
      <c r="B91" s="11" t="s">
        <v>51</v>
      </c>
      <c r="C91" s="11" t="s">
        <v>58</v>
      </c>
      <c r="D91" s="11" t="s">
        <v>88</v>
      </c>
      <c r="E91" s="10">
        <v>23</v>
      </c>
      <c r="F91" s="10">
        <v>8600</v>
      </c>
      <c r="G91" s="10">
        <v>2276</v>
      </c>
      <c r="H91" s="10">
        <v>30</v>
      </c>
      <c r="I91" s="10">
        <v>3.5</v>
      </c>
      <c r="J91" s="10">
        <v>3.5</v>
      </c>
      <c r="K91" s="10">
        <v>6.16</v>
      </c>
      <c r="L91" s="10">
        <v>17</v>
      </c>
      <c r="M91" s="10">
        <v>16</v>
      </c>
      <c r="N91" s="10">
        <v>12</v>
      </c>
      <c r="O91" s="10">
        <v>17</v>
      </c>
      <c r="P91" s="10">
        <v>16</v>
      </c>
      <c r="Q91" s="10">
        <v>12</v>
      </c>
      <c r="R91" s="10">
        <v>17</v>
      </c>
      <c r="S91" s="10">
        <v>16</v>
      </c>
      <c r="T91" s="10">
        <v>12</v>
      </c>
      <c r="U91" s="10">
        <v>17</v>
      </c>
      <c r="V91" s="10">
        <v>16</v>
      </c>
      <c r="W91" s="10">
        <v>12</v>
      </c>
      <c r="X91" s="10">
        <v>19</v>
      </c>
      <c r="Y91" s="10">
        <v>19</v>
      </c>
      <c r="Z91" s="14">
        <f>SUM(L91:Y91)</f>
        <v>218</v>
      </c>
      <c r="AA91" s="8">
        <f>(L91*$L$90)+(M91*$M$90)+(N91*$N$90)+(O91*$O$90)+(P91*$P$90)+(Q91*$Q$90)+(R91*$R$90)+(S91*$S$90)+(T91*$T$90)+(U91*$U$90)+(V91*$V$90)+(W91*$W$90)+(X91*$X$90)+(Y91*$Y$90)</f>
        <v>135</v>
      </c>
      <c r="AB91" s="8">
        <f>AA91-(Reference!$P$115)</f>
        <v>30.599999999999994</v>
      </c>
      <c r="AC91" s="8">
        <f>Reference!$P$120</f>
        <v>141.80000000000001</v>
      </c>
      <c r="AD91" s="25">
        <f>AA91/AC91</f>
        <v>0.95204513399153734</v>
      </c>
      <c r="AE91" s="25">
        <f>AA91/G91</f>
        <v>5.9314586994727594E-2</v>
      </c>
    </row>
    <row r="92" spans="1:35" x14ac:dyDescent="0.4">
      <c r="A92" s="17" t="s">
        <v>96</v>
      </c>
      <c r="B92" s="22" t="s">
        <v>51</v>
      </c>
      <c r="C92" s="20"/>
      <c r="D92" s="11" t="s">
        <v>86</v>
      </c>
      <c r="E92" s="10">
        <v>21</v>
      </c>
      <c r="F92" s="10">
        <v>5400</v>
      </c>
      <c r="G92" s="10">
        <v>338</v>
      </c>
      <c r="H92" s="10">
        <v>28</v>
      </c>
      <c r="I92" s="10">
        <v>2.5</v>
      </c>
      <c r="J92" s="10">
        <v>2.5</v>
      </c>
      <c r="K92" s="9">
        <v>6</v>
      </c>
      <c r="L92" s="10">
        <v>12</v>
      </c>
      <c r="M92" s="10">
        <v>15</v>
      </c>
      <c r="N92" s="10">
        <v>7</v>
      </c>
      <c r="O92" s="10">
        <v>12</v>
      </c>
      <c r="P92" s="10">
        <v>15</v>
      </c>
      <c r="Q92" s="10">
        <v>7</v>
      </c>
      <c r="R92" s="10">
        <v>12</v>
      </c>
      <c r="S92" s="10">
        <v>15</v>
      </c>
      <c r="T92" s="10">
        <v>7</v>
      </c>
      <c r="U92" s="10">
        <v>12</v>
      </c>
      <c r="V92" s="10">
        <v>15</v>
      </c>
      <c r="W92" s="10">
        <v>7</v>
      </c>
      <c r="X92" s="10">
        <v>8</v>
      </c>
      <c r="Y92" s="10">
        <v>8</v>
      </c>
      <c r="Z92" s="14">
        <f>SUM(L92:Y92)</f>
        <v>152</v>
      </c>
      <c r="AA92" s="8">
        <f>(L92*$L$90)+(M92*$M$90)+(N92*$N$90)+(O92*$O$90)+(P92*$P$90)+(Q92*$Q$90)+(R92*$R$90)+(S92*$S$90)+(T92*$T$90)+(U92*$U$90)+(V92*$V$90)+(W92*$W$90)+(X92*$X$90)+(Y92*$Y$90)</f>
        <v>96.9</v>
      </c>
      <c r="AB92" s="8">
        <f>AA92-(Reference!$P$115)</f>
        <v>-7.5</v>
      </c>
      <c r="AC92" s="8">
        <f>Reference!$P$120</f>
        <v>141.80000000000001</v>
      </c>
      <c r="AD92" s="25">
        <f>AA92/AC92</f>
        <v>0.68335684062059232</v>
      </c>
      <c r="AE92" s="25">
        <f>AA92/G92</f>
        <v>0.28668639053254441</v>
      </c>
    </row>
    <row r="94" spans="1:35" ht="15" thickBot="1" x14ac:dyDescent="0.45">
      <c r="A94" s="41" t="s">
        <v>150</v>
      </c>
      <c r="B94" s="39"/>
      <c r="C94" s="39"/>
      <c r="D94" s="39"/>
      <c r="E94" s="39"/>
      <c r="F94" s="39"/>
      <c r="G94" s="39"/>
      <c r="H94" s="39"/>
      <c r="I94" s="39"/>
      <c r="J94" s="39"/>
      <c r="K94" s="39"/>
      <c r="L94" s="40">
        <v>1</v>
      </c>
      <c r="M94" s="40">
        <v>1</v>
      </c>
      <c r="N94" s="40">
        <v>0.7</v>
      </c>
      <c r="O94" s="40">
        <v>0.6</v>
      </c>
      <c r="P94" s="40">
        <v>0.6</v>
      </c>
      <c r="Q94" s="40">
        <v>0.6</v>
      </c>
      <c r="R94" s="40">
        <v>0.6</v>
      </c>
      <c r="S94" s="40">
        <v>0.6</v>
      </c>
      <c r="T94" s="40">
        <v>0.6</v>
      </c>
      <c r="U94" s="40">
        <v>0.5</v>
      </c>
      <c r="V94" s="40">
        <v>0.5</v>
      </c>
      <c r="W94" s="40">
        <v>0.5</v>
      </c>
      <c r="X94" s="40">
        <v>0.5</v>
      </c>
      <c r="Y94" s="40">
        <v>0.4</v>
      </c>
      <c r="Z94" s="42"/>
      <c r="AA94" s="42"/>
      <c r="AB94" s="42"/>
      <c r="AC94" s="42"/>
      <c r="AD94" s="42"/>
      <c r="AE94" s="42"/>
    </row>
    <row r="95" spans="1:35" x14ac:dyDescent="0.4">
      <c r="A95" s="8" t="s">
        <v>95</v>
      </c>
      <c r="B95" s="11" t="s">
        <v>51</v>
      </c>
      <c r="C95" s="11" t="s">
        <v>58</v>
      </c>
      <c r="D95" s="11" t="s">
        <v>88</v>
      </c>
      <c r="E95" s="10">
        <v>23</v>
      </c>
      <c r="F95" s="10">
        <v>8600</v>
      </c>
      <c r="G95" s="10">
        <v>2276</v>
      </c>
      <c r="H95" s="10">
        <v>30</v>
      </c>
      <c r="I95" s="10">
        <v>3.5</v>
      </c>
      <c r="J95" s="10">
        <v>3.5</v>
      </c>
      <c r="K95" s="10">
        <v>6.16</v>
      </c>
      <c r="L95" s="10">
        <v>17</v>
      </c>
      <c r="M95" s="10">
        <v>16</v>
      </c>
      <c r="N95" s="10">
        <v>12</v>
      </c>
      <c r="O95" s="10">
        <v>17</v>
      </c>
      <c r="P95" s="10">
        <v>16</v>
      </c>
      <c r="Q95" s="10">
        <v>12</v>
      </c>
      <c r="R95" s="10">
        <v>17</v>
      </c>
      <c r="S95" s="10">
        <v>16</v>
      </c>
      <c r="T95" s="10">
        <v>12</v>
      </c>
      <c r="U95" s="10">
        <v>17</v>
      </c>
      <c r="V95" s="10">
        <v>16</v>
      </c>
      <c r="W95" s="10">
        <v>12</v>
      </c>
      <c r="X95" s="10">
        <v>19</v>
      </c>
      <c r="Y95" s="10">
        <v>19</v>
      </c>
      <c r="Z95" s="14">
        <f>SUM(L95:Y95)</f>
        <v>218</v>
      </c>
      <c r="AA95" s="8">
        <f>(L95*$L$90)+(M95*$M$90)+(N95*$N$90)+(O95*$O$90)+(P95*$P$90)+(Q95*$Q$90)+(R95*$R$90)+(S95*$S$90)+(T95*$T$90)+(U95*$U$90)+(V95*$V$90)+(W95*$W$90)+(X95*$X$90)+(Y95*$Y$90)</f>
        <v>135</v>
      </c>
      <c r="AB95" s="8">
        <f>AA95-(Reference!$P$115)</f>
        <v>30.599999999999994</v>
      </c>
      <c r="AC95" s="8">
        <f>Reference!$P$120</f>
        <v>141.80000000000001</v>
      </c>
      <c r="AD95" s="25">
        <f>AA95/AC95</f>
        <v>0.95204513399153734</v>
      </c>
      <c r="AE95" s="25">
        <f>AA95/G95</f>
        <v>5.9314586994727594E-2</v>
      </c>
    </row>
    <row r="96" spans="1:35" x14ac:dyDescent="0.4">
      <c r="A96" s="17" t="s">
        <v>96</v>
      </c>
      <c r="B96" s="22" t="s">
        <v>51</v>
      </c>
      <c r="C96" s="20"/>
      <c r="D96" s="11" t="s">
        <v>86</v>
      </c>
      <c r="E96" s="10">
        <v>21</v>
      </c>
      <c r="F96" s="10">
        <v>5400</v>
      </c>
      <c r="G96" s="10">
        <v>338</v>
      </c>
      <c r="H96" s="10">
        <v>28</v>
      </c>
      <c r="I96" s="10">
        <v>2.5</v>
      </c>
      <c r="J96" s="10">
        <v>2.5</v>
      </c>
      <c r="K96" s="9">
        <v>6</v>
      </c>
      <c r="L96" s="10">
        <v>12</v>
      </c>
      <c r="M96" s="10">
        <v>15</v>
      </c>
      <c r="N96" s="10">
        <v>7</v>
      </c>
      <c r="O96" s="10">
        <v>12</v>
      </c>
      <c r="P96" s="10">
        <v>15</v>
      </c>
      <c r="Q96" s="10">
        <v>7</v>
      </c>
      <c r="R96" s="10">
        <v>12</v>
      </c>
      <c r="S96" s="10">
        <v>15</v>
      </c>
      <c r="T96" s="10">
        <v>7</v>
      </c>
      <c r="U96" s="10">
        <v>12</v>
      </c>
      <c r="V96" s="10">
        <v>15</v>
      </c>
      <c r="W96" s="10">
        <v>7</v>
      </c>
      <c r="X96" s="10">
        <v>8</v>
      </c>
      <c r="Y96" s="10">
        <v>8</v>
      </c>
      <c r="Z96" s="14">
        <f>SUM(L96:Y96)</f>
        <v>152</v>
      </c>
      <c r="AA96" s="8">
        <f>(L96*$L$90)+(M96*$M$90)+(N96*$N$90)+(O96*$O$90)+(P96*$P$90)+(Q96*$Q$90)+(R96*$R$90)+(S96*$S$90)+(T96*$T$90)+(U96*$U$90)+(V96*$V$90)+(W96*$W$90)+(X96*$X$90)+(Y96*$Y$90)</f>
        <v>96.9</v>
      </c>
      <c r="AB96" s="8">
        <f>AA96-(Reference!$P$115)</f>
        <v>-7.5</v>
      </c>
      <c r="AC96" s="8">
        <f>Reference!$P$120</f>
        <v>141.80000000000001</v>
      </c>
      <c r="AD96" s="25">
        <f>AA96/AC96</f>
        <v>0.68335684062059232</v>
      </c>
      <c r="AE96" s="25">
        <f>AA96/G96</f>
        <v>0.28668639053254441</v>
      </c>
    </row>
  </sheetData>
  <conditionalFormatting sqref="D5:D6 D27:D28">
    <cfRule type="containsText" dxfId="427" priority="175" operator="containsText" text="No">
      <formula>NOT(ISERROR(SEARCH("No",D5)))</formula>
    </cfRule>
  </conditionalFormatting>
  <conditionalFormatting sqref="D9:D10">
    <cfRule type="containsText" dxfId="426" priority="165" operator="containsText" text="Yes">
      <formula>NOT(ISERROR(SEARCH("Yes",D9)))</formula>
    </cfRule>
    <cfRule type="containsText" dxfId="425" priority="166" operator="containsText" text="No">
      <formula>NOT(ISERROR(SEARCH("No",D9)))</formula>
    </cfRule>
  </conditionalFormatting>
  <conditionalFormatting sqref="D16:D17">
    <cfRule type="containsText" dxfId="424" priority="142" operator="containsText" text="Yes">
      <formula>NOT(ISERROR(SEARCH("Yes",D16)))</formula>
    </cfRule>
    <cfRule type="containsText" dxfId="423" priority="143" operator="containsText" text="No">
      <formula>NOT(ISERROR(SEARCH("No",D16)))</formula>
    </cfRule>
  </conditionalFormatting>
  <conditionalFormatting sqref="D20:D21">
    <cfRule type="containsText" dxfId="422" priority="151" operator="containsText" text="Yes">
      <formula>NOT(ISERROR(SEARCH("Yes",D20)))</formula>
    </cfRule>
    <cfRule type="containsText" dxfId="421" priority="152" operator="containsText" text="No">
      <formula>NOT(ISERROR(SEARCH("No",D20)))</formula>
    </cfRule>
  </conditionalFormatting>
  <conditionalFormatting sqref="D27:D28 D5:D6">
    <cfRule type="containsText" dxfId="420" priority="174" operator="containsText" text="Yes">
      <formula>NOT(ISERROR(SEARCH("Yes",D5)))</formula>
    </cfRule>
  </conditionalFormatting>
  <conditionalFormatting sqref="D28">
    <cfRule type="containsText" dxfId="419" priority="137" operator="containsText" text="Yes">
      <formula>NOT(ISERROR(SEARCH("Yes",D28)))</formula>
    </cfRule>
    <cfRule type="containsText" dxfId="418" priority="138" operator="containsText" text="No">
      <formula>NOT(ISERROR(SEARCH("No",D28)))</formula>
    </cfRule>
  </conditionalFormatting>
  <conditionalFormatting sqref="D31:D32">
    <cfRule type="containsText" dxfId="417" priority="130" operator="containsText" text="Yes">
      <formula>NOT(ISERROR(SEARCH("Yes",D31)))</formula>
    </cfRule>
    <cfRule type="containsText" dxfId="416" priority="131" operator="containsText" text="No">
      <formula>NOT(ISERROR(SEARCH("No",D31)))</formula>
    </cfRule>
  </conditionalFormatting>
  <conditionalFormatting sqref="D32">
    <cfRule type="containsText" dxfId="415" priority="128" operator="containsText" text="Yes">
      <formula>NOT(ISERROR(SEARCH("Yes",D32)))</formula>
    </cfRule>
    <cfRule type="containsText" dxfId="414" priority="129" operator="containsText" text="No">
      <formula>NOT(ISERROR(SEARCH("No",D32)))</formula>
    </cfRule>
  </conditionalFormatting>
  <conditionalFormatting sqref="D38:D39">
    <cfRule type="containsText" dxfId="413" priority="123" operator="containsText" text="Yes">
      <formula>NOT(ISERROR(SEARCH("Yes",D38)))</formula>
    </cfRule>
    <cfRule type="containsText" dxfId="412" priority="124" operator="containsText" text="No">
      <formula>NOT(ISERROR(SEARCH("No",D38)))</formula>
    </cfRule>
  </conditionalFormatting>
  <conditionalFormatting sqref="D39">
    <cfRule type="containsText" dxfId="411" priority="121" operator="containsText" text="Yes">
      <formula>NOT(ISERROR(SEARCH("Yes",D39)))</formula>
    </cfRule>
    <cfRule type="containsText" dxfId="410" priority="122" operator="containsText" text="No">
      <formula>NOT(ISERROR(SEARCH("No",D39)))</formula>
    </cfRule>
  </conditionalFormatting>
  <conditionalFormatting sqref="D42:D43">
    <cfRule type="containsText" dxfId="409" priority="114" operator="containsText" text="Yes">
      <formula>NOT(ISERROR(SEARCH("Yes",D42)))</formula>
    </cfRule>
    <cfRule type="containsText" dxfId="408" priority="115" operator="containsText" text="No">
      <formula>NOT(ISERROR(SEARCH("No",D42)))</formula>
    </cfRule>
  </conditionalFormatting>
  <conditionalFormatting sqref="D43">
    <cfRule type="containsText" dxfId="407" priority="112" operator="containsText" text="Yes">
      <formula>NOT(ISERROR(SEARCH("Yes",D43)))</formula>
    </cfRule>
    <cfRule type="containsText" dxfId="406" priority="113" operator="containsText" text="No">
      <formula>NOT(ISERROR(SEARCH("No",D43)))</formula>
    </cfRule>
  </conditionalFormatting>
  <conditionalFormatting sqref="D49:D50">
    <cfRule type="containsText" dxfId="405" priority="107" operator="containsText" text="Yes">
      <formula>NOT(ISERROR(SEARCH("Yes",D49)))</formula>
    </cfRule>
    <cfRule type="containsText" dxfId="404" priority="108" operator="containsText" text="No">
      <formula>NOT(ISERROR(SEARCH("No",D49)))</formula>
    </cfRule>
  </conditionalFormatting>
  <conditionalFormatting sqref="D53:D54">
    <cfRule type="containsText" dxfId="403" priority="101" operator="containsText" text="Yes">
      <formula>NOT(ISERROR(SEARCH("Yes",D53)))</formula>
    </cfRule>
    <cfRule type="containsText" dxfId="402" priority="102" operator="containsText" text="No">
      <formula>NOT(ISERROR(SEARCH("No",D53)))</formula>
    </cfRule>
  </conditionalFormatting>
  <conditionalFormatting sqref="D59:D60">
    <cfRule type="containsText" dxfId="401" priority="77" operator="containsText" text="Yes">
      <formula>NOT(ISERROR(SEARCH("Yes",D59)))</formula>
    </cfRule>
    <cfRule type="containsText" dxfId="400" priority="78" operator="containsText" text="No">
      <formula>NOT(ISERROR(SEARCH("No",D59)))</formula>
    </cfRule>
  </conditionalFormatting>
  <conditionalFormatting sqref="D63:D64">
    <cfRule type="containsText" dxfId="399" priority="68" operator="containsText" text="Yes">
      <formula>NOT(ISERROR(SEARCH("Yes",D63)))</formula>
    </cfRule>
    <cfRule type="containsText" dxfId="398" priority="69" operator="containsText" text="No">
      <formula>NOT(ISERROR(SEARCH("No",D63)))</formula>
    </cfRule>
  </conditionalFormatting>
  <conditionalFormatting sqref="D69:D70">
    <cfRule type="containsText" dxfId="397" priority="59" operator="containsText" text="Yes">
      <formula>NOT(ISERROR(SEARCH("Yes",D69)))</formula>
    </cfRule>
    <cfRule type="containsText" dxfId="396" priority="60" operator="containsText" text="No">
      <formula>NOT(ISERROR(SEARCH("No",D69)))</formula>
    </cfRule>
  </conditionalFormatting>
  <conditionalFormatting sqref="D73:D74">
    <cfRule type="containsText" dxfId="395" priority="50" operator="containsText" text="Yes">
      <formula>NOT(ISERROR(SEARCH("Yes",D73)))</formula>
    </cfRule>
    <cfRule type="containsText" dxfId="394" priority="51" operator="containsText" text="No">
      <formula>NOT(ISERROR(SEARCH("No",D73)))</formula>
    </cfRule>
  </conditionalFormatting>
  <conditionalFormatting sqref="D80:D81">
    <cfRule type="containsText" dxfId="393" priority="41" operator="containsText" text="Yes">
      <formula>NOT(ISERROR(SEARCH("Yes",D80)))</formula>
    </cfRule>
    <cfRule type="containsText" dxfId="392" priority="42" operator="containsText" text="No">
      <formula>NOT(ISERROR(SEARCH("No",D80)))</formula>
    </cfRule>
  </conditionalFormatting>
  <conditionalFormatting sqref="D81">
    <cfRule type="containsText" dxfId="391" priority="39" operator="containsText" text="Yes">
      <formula>NOT(ISERROR(SEARCH("Yes",D81)))</formula>
    </cfRule>
    <cfRule type="containsText" dxfId="390" priority="40" operator="containsText" text="No">
      <formula>NOT(ISERROR(SEARCH("No",D81)))</formula>
    </cfRule>
  </conditionalFormatting>
  <conditionalFormatting sqref="K6 K27:K28">
    <cfRule type="cellIs" dxfId="389" priority="176" operator="greaterThan">
      <formula>7</formula>
    </cfRule>
    <cfRule type="cellIs" dxfId="388" priority="177" operator="lessThan">
      <formula>6</formula>
    </cfRule>
  </conditionalFormatting>
  <conditionalFormatting sqref="K10">
    <cfRule type="cellIs" dxfId="387" priority="167" operator="greaterThan">
      <formula>7</formula>
    </cfRule>
    <cfRule type="cellIs" dxfId="386" priority="168" operator="lessThan">
      <formula>6</formula>
    </cfRule>
  </conditionalFormatting>
  <conditionalFormatting sqref="K16:K17">
    <cfRule type="cellIs" dxfId="385" priority="144" operator="greaterThan">
      <formula>7</formula>
    </cfRule>
    <cfRule type="cellIs" dxfId="384" priority="145" operator="lessThan">
      <formula>6</formula>
    </cfRule>
  </conditionalFormatting>
  <conditionalFormatting sqref="K21">
    <cfRule type="cellIs" dxfId="383" priority="153" operator="greaterThan">
      <formula>7</formula>
    </cfRule>
    <cfRule type="cellIs" dxfId="382" priority="154" operator="lessThan">
      <formula>6</formula>
    </cfRule>
  </conditionalFormatting>
  <conditionalFormatting sqref="K31:K32">
    <cfRule type="cellIs" dxfId="381" priority="132" operator="greaterThan">
      <formula>7</formula>
    </cfRule>
    <cfRule type="cellIs" dxfId="380" priority="133" operator="lessThan">
      <formula>6</formula>
    </cfRule>
  </conditionalFormatting>
  <conditionalFormatting sqref="K38:K39">
    <cfRule type="cellIs" dxfId="379" priority="125" operator="greaterThan">
      <formula>7</formula>
    </cfRule>
    <cfRule type="cellIs" dxfId="378" priority="126" operator="lessThan">
      <formula>6</formula>
    </cfRule>
  </conditionalFormatting>
  <conditionalFormatting sqref="K42:K43">
    <cfRule type="cellIs" dxfId="377" priority="116" operator="greaterThan">
      <formula>7</formula>
    </cfRule>
    <cfRule type="cellIs" dxfId="376" priority="117" operator="lessThan">
      <formula>6</formula>
    </cfRule>
  </conditionalFormatting>
  <conditionalFormatting sqref="K50">
    <cfRule type="cellIs" dxfId="375" priority="109" operator="greaterThan">
      <formula>7</formula>
    </cfRule>
    <cfRule type="cellIs" dxfId="374" priority="110" operator="lessThan">
      <formula>6</formula>
    </cfRule>
  </conditionalFormatting>
  <conditionalFormatting sqref="K54">
    <cfRule type="cellIs" dxfId="373" priority="103" operator="greaterThan">
      <formula>7</formula>
    </cfRule>
    <cfRule type="cellIs" dxfId="372" priority="104" operator="lessThan">
      <formula>6</formula>
    </cfRule>
  </conditionalFormatting>
  <conditionalFormatting sqref="K60">
    <cfRule type="cellIs" dxfId="371" priority="79" operator="greaterThan">
      <formula>7</formula>
    </cfRule>
    <cfRule type="cellIs" dxfId="370" priority="80" operator="lessThan">
      <formula>6</formula>
    </cfRule>
  </conditionalFormatting>
  <conditionalFormatting sqref="K64">
    <cfRule type="cellIs" dxfId="369" priority="70" operator="greaterThan">
      <formula>7</formula>
    </cfRule>
    <cfRule type="cellIs" dxfId="368" priority="71" operator="lessThan">
      <formula>6</formula>
    </cfRule>
  </conditionalFormatting>
  <conditionalFormatting sqref="K70">
    <cfRule type="cellIs" dxfId="367" priority="61" operator="greaterThan">
      <formula>7</formula>
    </cfRule>
    <cfRule type="cellIs" dxfId="366" priority="62" operator="lessThan">
      <formula>6</formula>
    </cfRule>
  </conditionalFormatting>
  <conditionalFormatting sqref="K74">
    <cfRule type="cellIs" dxfId="365" priority="52" operator="greaterThan">
      <formula>7</formula>
    </cfRule>
    <cfRule type="cellIs" dxfId="364" priority="53" operator="lessThan">
      <formula>6</formula>
    </cfRule>
  </conditionalFormatting>
  <conditionalFormatting sqref="K80:K81">
    <cfRule type="cellIs" dxfId="363" priority="43" operator="greaterThan">
      <formula>7</formula>
    </cfRule>
    <cfRule type="cellIs" dxfId="362" priority="44" operator="lessThan">
      <formula>6</formula>
    </cfRule>
  </conditionalFormatting>
  <conditionalFormatting sqref="L16:W17">
    <cfRule type="cellIs" dxfId="361" priority="155" operator="lessThan">
      <formula>10</formula>
    </cfRule>
    <cfRule type="cellIs" dxfId="360" priority="156" operator="greaterThan">
      <formula>15</formula>
    </cfRule>
  </conditionalFormatting>
  <conditionalFormatting sqref="L20:W21">
    <cfRule type="cellIs" dxfId="359" priority="149" operator="lessThan">
      <formula>10</formula>
    </cfRule>
    <cfRule type="cellIs" dxfId="358" priority="150" operator="greaterThan">
      <formula>15</formula>
    </cfRule>
  </conditionalFormatting>
  <conditionalFormatting sqref="L27:X28">
    <cfRule type="cellIs" dxfId="357" priority="94" operator="lessThan">
      <formula>10</formula>
    </cfRule>
    <cfRule type="cellIs" dxfId="356" priority="95" operator="greaterThan">
      <formula>15</formula>
    </cfRule>
  </conditionalFormatting>
  <conditionalFormatting sqref="L31:X32">
    <cfRule type="cellIs" dxfId="355" priority="92" operator="lessThan">
      <formula>10</formula>
    </cfRule>
    <cfRule type="cellIs" dxfId="354" priority="93" operator="greaterThan">
      <formula>15</formula>
    </cfRule>
  </conditionalFormatting>
  <conditionalFormatting sqref="L38:X39">
    <cfRule type="cellIs" dxfId="353" priority="90" operator="lessThan">
      <formula>10</formula>
    </cfRule>
    <cfRule type="cellIs" dxfId="352" priority="91" operator="greaterThan">
      <formula>15</formula>
    </cfRule>
  </conditionalFormatting>
  <conditionalFormatting sqref="L42:X43">
    <cfRule type="cellIs" dxfId="351" priority="88" operator="lessThan">
      <formula>10</formula>
    </cfRule>
    <cfRule type="cellIs" dxfId="350" priority="89" operator="greaterThan">
      <formula>15</formula>
    </cfRule>
  </conditionalFormatting>
  <conditionalFormatting sqref="L80:Y81">
    <cfRule type="cellIs" dxfId="349" priority="34" operator="lessThan">
      <formula>10</formula>
    </cfRule>
    <cfRule type="cellIs" dxfId="348" priority="35" operator="greaterThan">
      <formula>15</formula>
    </cfRule>
  </conditionalFormatting>
  <conditionalFormatting sqref="L49:AB50">
    <cfRule type="cellIs" dxfId="347" priority="105" operator="lessThan">
      <formula>10</formula>
    </cfRule>
    <cfRule type="cellIs" dxfId="346" priority="106" operator="greaterThan">
      <formula>15</formula>
    </cfRule>
  </conditionalFormatting>
  <conditionalFormatting sqref="L53:AB54">
    <cfRule type="cellIs" dxfId="345" priority="99" operator="lessThan">
      <formula>10</formula>
    </cfRule>
    <cfRule type="cellIs" dxfId="344" priority="100" operator="greaterThan">
      <formula>15</formula>
    </cfRule>
  </conditionalFormatting>
  <conditionalFormatting sqref="L59:AB60">
    <cfRule type="cellIs" dxfId="343" priority="75" operator="lessThan">
      <formula>10</formula>
    </cfRule>
    <cfRule type="cellIs" dxfId="342" priority="76" operator="greaterThan">
      <formula>15</formula>
    </cfRule>
  </conditionalFormatting>
  <conditionalFormatting sqref="L63:AB64">
    <cfRule type="cellIs" dxfId="341" priority="66" operator="lessThan">
      <formula>10</formula>
    </cfRule>
    <cfRule type="cellIs" dxfId="340" priority="67" operator="greaterThan">
      <formula>15</formula>
    </cfRule>
  </conditionalFormatting>
  <conditionalFormatting sqref="L69:AB70">
    <cfRule type="cellIs" dxfId="339" priority="57" operator="lessThan">
      <formula>10</formula>
    </cfRule>
    <cfRule type="cellIs" dxfId="338" priority="58" operator="greaterThan">
      <formula>15</formula>
    </cfRule>
  </conditionalFormatting>
  <conditionalFormatting sqref="L73:AB74">
    <cfRule type="cellIs" dxfId="337" priority="48" operator="lessThan">
      <formula>10</formula>
    </cfRule>
    <cfRule type="cellIs" dxfId="336" priority="49" operator="greaterThan">
      <formula>15</formula>
    </cfRule>
  </conditionalFormatting>
  <conditionalFormatting sqref="L5:AC6">
    <cfRule type="cellIs" dxfId="335" priority="169" operator="lessThan">
      <formula>10</formula>
    </cfRule>
    <cfRule type="cellIs" dxfId="334" priority="170" operator="greaterThan">
      <formula>15</formula>
    </cfRule>
  </conditionalFormatting>
  <conditionalFormatting sqref="L9:AC10">
    <cfRule type="cellIs" dxfId="333" priority="163" operator="lessThan">
      <formula>10</formula>
    </cfRule>
    <cfRule type="cellIs" dxfId="332" priority="164" operator="greaterThan">
      <formula>15</formula>
    </cfRule>
  </conditionalFormatting>
  <conditionalFormatting sqref="Y16:Y17">
    <cfRule type="cellIs" dxfId="331" priority="147" operator="greaterThan">
      <formula>76</formula>
    </cfRule>
    <cfRule type="cellIs" dxfId="330" priority="148" operator="between">
      <formula>0</formula>
      <formula>67</formula>
    </cfRule>
  </conditionalFormatting>
  <conditionalFormatting sqref="Y20:Y21">
    <cfRule type="cellIs" dxfId="329" priority="140" operator="greaterThan">
      <formula>76</formula>
    </cfRule>
    <cfRule type="cellIs" dxfId="328" priority="141" operator="between">
      <formula>0</formula>
      <formula>67</formula>
    </cfRule>
  </conditionalFormatting>
  <conditionalFormatting sqref="Y27:Y28">
    <cfRule type="cellIs" dxfId="327" priority="135" operator="greaterThan">
      <formula>104</formula>
    </cfRule>
    <cfRule type="cellIs" dxfId="326" priority="136" operator="between">
      <formula>0</formula>
      <formula>92</formula>
    </cfRule>
  </conditionalFormatting>
  <conditionalFormatting sqref="Y31:Y32">
    <cfRule type="cellIs" dxfId="325" priority="81" operator="greaterThan">
      <formula>104</formula>
    </cfRule>
    <cfRule type="cellIs" dxfId="324" priority="82" operator="between">
      <formula>0</formula>
      <formula>92</formula>
    </cfRule>
  </conditionalFormatting>
  <conditionalFormatting sqref="Y38:Y39">
    <cfRule type="cellIs" dxfId="323" priority="119" operator="greaterThan">
      <formula>76</formula>
    </cfRule>
    <cfRule type="cellIs" dxfId="322" priority="120" operator="between">
      <formula>0</formula>
      <formula>67</formula>
    </cfRule>
  </conditionalFormatting>
  <conditionalFormatting sqref="Y42:Y43">
    <cfRule type="cellIs" dxfId="321" priority="83" operator="greaterThan">
      <formula>76</formula>
    </cfRule>
    <cfRule type="cellIs" dxfId="320" priority="84" operator="between">
      <formula>0</formula>
      <formula>67</formula>
    </cfRule>
  </conditionalFormatting>
  <conditionalFormatting sqref="Z16:Z17">
    <cfRule type="cellIs" dxfId="319" priority="146" operator="lessThan">
      <formula>0</formula>
    </cfRule>
  </conditionalFormatting>
  <conditionalFormatting sqref="Z20:Z21">
    <cfRule type="cellIs" dxfId="318" priority="139" operator="lessThan">
      <formula>0</formula>
    </cfRule>
  </conditionalFormatting>
  <conditionalFormatting sqref="Z22:Z23">
    <cfRule type="cellIs" dxfId="317" priority="173" operator="lessThan">
      <formula>0</formula>
    </cfRule>
  </conditionalFormatting>
  <conditionalFormatting sqref="Z27:Z28">
    <cfRule type="cellIs" dxfId="316" priority="134" operator="lessThan">
      <formula>0</formula>
    </cfRule>
  </conditionalFormatting>
  <conditionalFormatting sqref="Z31:Z32">
    <cfRule type="cellIs" dxfId="315" priority="127" operator="lessThan">
      <formula>0</formula>
    </cfRule>
  </conditionalFormatting>
  <conditionalFormatting sqref="Z38:Z39">
    <cfRule type="cellIs" dxfId="314" priority="118" operator="lessThan">
      <formula>0</formula>
    </cfRule>
  </conditionalFormatting>
  <conditionalFormatting sqref="Z42:Z43">
    <cfRule type="cellIs" dxfId="313" priority="111" operator="lessThan">
      <formula>0</formula>
    </cfRule>
  </conditionalFormatting>
  <conditionalFormatting sqref="AA80:AA81">
    <cfRule type="cellIs" dxfId="312" priority="37" operator="greaterThan">
      <formula>97</formula>
    </cfRule>
    <cfRule type="cellIs" dxfId="311" priority="38" operator="between">
      <formula>0</formula>
      <formula>86</formula>
    </cfRule>
  </conditionalFormatting>
  <conditionalFormatting sqref="AA22:AA23">
    <cfRule type="cellIs" dxfId="310" priority="171" operator="greaterThan">
      <formula>$A$5</formula>
    </cfRule>
    <cfRule type="cellIs" dxfId="309" priority="172" operator="greaterThan">
      <formula>152</formula>
    </cfRule>
  </conditionalFormatting>
  <conditionalFormatting sqref="AB80:AB81">
    <cfRule type="cellIs" dxfId="308" priority="36" operator="lessThan">
      <formula>0</formula>
    </cfRule>
  </conditionalFormatting>
  <conditionalFormatting sqref="AD49:AD50">
    <cfRule type="cellIs" dxfId="307" priority="97" operator="greaterThan">
      <formula>106</formula>
    </cfRule>
    <cfRule type="cellIs" dxfId="306" priority="98" operator="between">
      <formula>0</formula>
      <formula>93</formula>
    </cfRule>
  </conditionalFormatting>
  <conditionalFormatting sqref="AD53:AD54">
    <cfRule type="cellIs" dxfId="305" priority="86" operator="greaterThan">
      <formula>106</formula>
    </cfRule>
    <cfRule type="cellIs" dxfId="304" priority="87" operator="between">
      <formula>0</formula>
      <formula>93</formula>
    </cfRule>
  </conditionalFormatting>
  <conditionalFormatting sqref="AD59:AD60">
    <cfRule type="cellIs" dxfId="303" priority="73" operator="greaterThan">
      <formula>100</formula>
    </cfRule>
    <cfRule type="cellIs" dxfId="302" priority="74" operator="between">
      <formula>0</formula>
      <formula>89</formula>
    </cfRule>
  </conditionalFormatting>
  <conditionalFormatting sqref="AD63:AD64">
    <cfRule type="cellIs" dxfId="301" priority="64" operator="greaterThan">
      <formula>100</formula>
    </cfRule>
    <cfRule type="cellIs" dxfId="300" priority="65" operator="between">
      <formula>0</formula>
      <formula>89</formula>
    </cfRule>
  </conditionalFormatting>
  <conditionalFormatting sqref="AD69:AD70">
    <cfRule type="cellIs" dxfId="299" priority="55" operator="greaterThan">
      <formula>106</formula>
    </cfRule>
    <cfRule type="cellIs" dxfId="298" priority="56" operator="between">
      <formula>0</formula>
      <formula>94</formula>
    </cfRule>
  </conditionalFormatting>
  <conditionalFormatting sqref="AD73:AD74">
    <cfRule type="cellIs" dxfId="297" priority="46" operator="greaterThan">
      <formula>106</formula>
    </cfRule>
    <cfRule type="cellIs" dxfId="296" priority="47" operator="between">
      <formula>0</formula>
      <formula>94</formula>
    </cfRule>
  </conditionalFormatting>
  <conditionalFormatting sqref="AE5:AE6">
    <cfRule type="cellIs" dxfId="295" priority="159" operator="greaterThan">
      <formula>129</formula>
    </cfRule>
    <cfRule type="cellIs" dxfId="294" priority="160" operator="between">
      <formula>0</formula>
      <formula>117</formula>
    </cfRule>
  </conditionalFormatting>
  <conditionalFormatting sqref="AE9:AE10">
    <cfRule type="cellIs" dxfId="293" priority="161" operator="greaterThan">
      <formula>129</formula>
    </cfRule>
    <cfRule type="cellIs" dxfId="292" priority="162" operator="between">
      <formula>0</formula>
      <formula>67</formula>
    </cfRule>
  </conditionalFormatting>
  <conditionalFormatting sqref="AE49:AE50">
    <cfRule type="cellIs" dxfId="291" priority="96" operator="lessThan">
      <formula>0</formula>
    </cfRule>
  </conditionalFormatting>
  <conditionalFormatting sqref="AE53:AE54">
    <cfRule type="cellIs" dxfId="290" priority="85" operator="lessThan">
      <formula>0</formula>
    </cfRule>
  </conditionalFormatting>
  <conditionalFormatting sqref="AE59:AE60">
    <cfRule type="cellIs" dxfId="289" priority="72" operator="lessThan">
      <formula>0</formula>
    </cfRule>
  </conditionalFormatting>
  <conditionalFormatting sqref="AE63:AE64">
    <cfRule type="cellIs" dxfId="288" priority="63" operator="lessThan">
      <formula>0</formula>
    </cfRule>
  </conditionalFormatting>
  <conditionalFormatting sqref="AE69:AE70">
    <cfRule type="cellIs" dxfId="287" priority="54" operator="lessThan">
      <formula>0</formula>
    </cfRule>
  </conditionalFormatting>
  <conditionalFormatting sqref="AE73:AE74">
    <cfRule type="cellIs" dxfId="286" priority="45" operator="lessThan">
      <formula>0</formula>
    </cfRule>
  </conditionalFormatting>
  <conditionalFormatting sqref="AF5:AF6">
    <cfRule type="cellIs" dxfId="285" priority="157" operator="lessThan">
      <formula>0</formula>
    </cfRule>
  </conditionalFormatting>
  <conditionalFormatting sqref="AF9:AF10">
    <cfRule type="cellIs" dxfId="284" priority="158" operator="lessThan">
      <formula>0</formula>
    </cfRule>
  </conditionalFormatting>
  <conditionalFormatting sqref="D84:D85">
    <cfRule type="containsText" dxfId="283" priority="30" operator="containsText" text="Yes">
      <formula>NOT(ISERROR(SEARCH("Yes",D84)))</formula>
    </cfRule>
    <cfRule type="containsText" dxfId="282" priority="31" operator="containsText" text="No">
      <formula>NOT(ISERROR(SEARCH("No",D84)))</formula>
    </cfRule>
  </conditionalFormatting>
  <conditionalFormatting sqref="D85">
    <cfRule type="containsText" dxfId="281" priority="28" operator="containsText" text="Yes">
      <formula>NOT(ISERROR(SEARCH("Yes",D85)))</formula>
    </cfRule>
    <cfRule type="containsText" dxfId="280" priority="29" operator="containsText" text="No">
      <formula>NOT(ISERROR(SEARCH("No",D85)))</formula>
    </cfRule>
  </conditionalFormatting>
  <conditionalFormatting sqref="K84:K85">
    <cfRule type="cellIs" dxfId="279" priority="32" operator="greaterThan">
      <formula>7</formula>
    </cfRule>
    <cfRule type="cellIs" dxfId="278" priority="33" operator="lessThan">
      <formula>6</formula>
    </cfRule>
  </conditionalFormatting>
  <conditionalFormatting sqref="L84:Y85">
    <cfRule type="cellIs" dxfId="277" priority="23" operator="lessThan">
      <formula>10</formula>
    </cfRule>
    <cfRule type="cellIs" dxfId="276" priority="24" operator="greaterThan">
      <formula>15</formula>
    </cfRule>
  </conditionalFormatting>
  <conditionalFormatting sqref="AA84:AA85">
    <cfRule type="cellIs" dxfId="275" priority="26" operator="greaterThan">
      <formula>100</formula>
    </cfRule>
    <cfRule type="cellIs" dxfId="274" priority="27" operator="between">
      <formula>0</formula>
      <formula>89</formula>
    </cfRule>
  </conditionalFormatting>
  <conditionalFormatting sqref="AB84:AB85">
    <cfRule type="cellIs" dxfId="273" priority="25" operator="lessThan">
      <formula>0</formula>
    </cfRule>
  </conditionalFormatting>
  <conditionalFormatting sqref="D91:D92">
    <cfRule type="containsText" dxfId="272" priority="19" operator="containsText" text="Yes">
      <formula>NOT(ISERROR(SEARCH("Yes",D91)))</formula>
    </cfRule>
    <cfRule type="containsText" dxfId="271" priority="20" operator="containsText" text="No">
      <formula>NOT(ISERROR(SEARCH("No",D91)))</formula>
    </cfRule>
  </conditionalFormatting>
  <conditionalFormatting sqref="D92">
    <cfRule type="containsText" dxfId="270" priority="17" operator="containsText" text="Yes">
      <formula>NOT(ISERROR(SEARCH("Yes",D92)))</formula>
    </cfRule>
    <cfRule type="containsText" dxfId="269" priority="18" operator="containsText" text="No">
      <formula>NOT(ISERROR(SEARCH("No",D92)))</formula>
    </cfRule>
  </conditionalFormatting>
  <conditionalFormatting sqref="K91:K92">
    <cfRule type="cellIs" dxfId="268" priority="21" operator="greaterThan">
      <formula>7</formula>
    </cfRule>
    <cfRule type="cellIs" dxfId="267" priority="22" operator="lessThan">
      <formula>6</formula>
    </cfRule>
  </conditionalFormatting>
  <conditionalFormatting sqref="L91:Y92">
    <cfRule type="cellIs" dxfId="266" priority="12" operator="lessThan">
      <formula>10</formula>
    </cfRule>
    <cfRule type="cellIs" dxfId="265" priority="13" operator="greaterThan">
      <formula>15</formula>
    </cfRule>
  </conditionalFormatting>
  <conditionalFormatting sqref="AA91:AA92">
    <cfRule type="cellIs" dxfId="264" priority="15" operator="greaterThan">
      <formula>118</formula>
    </cfRule>
    <cfRule type="cellIs" dxfId="263" priority="16" operator="between">
      <formula>0</formula>
      <formula>104</formula>
    </cfRule>
  </conditionalFormatting>
  <conditionalFormatting sqref="AB91:AB92">
    <cfRule type="cellIs" dxfId="262" priority="14" operator="lessThan">
      <formula>0</formula>
    </cfRule>
  </conditionalFormatting>
  <conditionalFormatting sqref="D95:D96">
    <cfRule type="containsText" dxfId="261" priority="8" operator="containsText" text="Yes">
      <formula>NOT(ISERROR(SEARCH("Yes",D95)))</formula>
    </cfRule>
    <cfRule type="containsText" dxfId="260" priority="9" operator="containsText" text="No">
      <formula>NOT(ISERROR(SEARCH("No",D95)))</formula>
    </cfRule>
  </conditionalFormatting>
  <conditionalFormatting sqref="D96">
    <cfRule type="containsText" dxfId="259" priority="6" operator="containsText" text="Yes">
      <formula>NOT(ISERROR(SEARCH("Yes",D96)))</formula>
    </cfRule>
    <cfRule type="containsText" dxfId="258" priority="7" operator="containsText" text="No">
      <formula>NOT(ISERROR(SEARCH("No",D96)))</formula>
    </cfRule>
  </conditionalFormatting>
  <conditionalFormatting sqref="K95:K96">
    <cfRule type="cellIs" dxfId="257" priority="10" operator="greaterThan">
      <formula>7</formula>
    </cfRule>
    <cfRule type="cellIs" dxfId="256" priority="11" operator="lessThan">
      <formula>6</formula>
    </cfRule>
  </conditionalFormatting>
  <conditionalFormatting sqref="L95:Y96">
    <cfRule type="cellIs" dxfId="255" priority="1" operator="lessThan">
      <formula>10</formula>
    </cfRule>
    <cfRule type="cellIs" dxfId="254" priority="2" operator="greaterThan">
      <formula>15</formula>
    </cfRule>
  </conditionalFormatting>
  <conditionalFormatting sqref="AA95:AA96">
    <cfRule type="cellIs" dxfId="253" priority="4" operator="greaterThan">
      <formula>118</formula>
    </cfRule>
    <cfRule type="cellIs" dxfId="252" priority="5" operator="between">
      <formula>0</formula>
      <formula>104</formula>
    </cfRule>
  </conditionalFormatting>
  <conditionalFormatting sqref="AB95:AB96">
    <cfRule type="cellIs" dxfId="251" priority="3" operator="less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DA16-5CC8-4E79-A786-FC8826D9DACF}">
  <dimension ref="A3:AP143"/>
  <sheetViews>
    <sheetView topLeftCell="A84" workbookViewId="0">
      <selection activeCell="N19" sqref="N19"/>
    </sheetView>
  </sheetViews>
  <sheetFormatPr defaultRowHeight="14.6" x14ac:dyDescent="0.4"/>
  <cols>
    <col min="2" max="2" width="5.765625" customWidth="1"/>
    <col min="3" max="3" width="8.23046875" customWidth="1"/>
    <col min="4" max="4" width="6.15234375" customWidth="1"/>
    <col min="5" max="5" width="5.15234375" customWidth="1"/>
    <col min="6" max="6" width="5.4609375" customWidth="1"/>
    <col min="7" max="8" width="5.765625" customWidth="1"/>
    <col min="9" max="9" width="6.69140625" customWidth="1"/>
    <col min="10" max="10" width="7.15234375" customWidth="1"/>
    <col min="11" max="11" width="8.07421875" customWidth="1"/>
    <col min="12" max="12" width="9.4609375" customWidth="1"/>
    <col min="13" max="13" width="6.69140625" customWidth="1"/>
    <col min="14" max="14" width="9.84375" customWidth="1"/>
    <col min="15" max="15" width="9.765625" customWidth="1"/>
    <col min="16" max="16" width="6.765625" customWidth="1"/>
    <col min="17" max="17" width="8" customWidth="1"/>
    <col min="18" max="18" width="9" customWidth="1"/>
    <col min="19" max="19" width="8.69140625" customWidth="1"/>
    <col min="20" max="20" width="8.3046875" customWidth="1"/>
    <col min="21" max="21" width="8.61328125" customWidth="1"/>
    <col min="22" max="22" width="9.53515625" customWidth="1"/>
    <col min="23" max="23" width="9.15234375" customWidth="1"/>
    <col min="24" max="24" width="10.07421875" customWidth="1"/>
    <col min="25" max="25" width="9.84375" customWidth="1"/>
    <col min="27" max="27" width="5.765625" customWidth="1"/>
    <col min="28" max="28" width="7.53515625" customWidth="1"/>
    <col min="29" max="30" width="6.921875" customWidth="1"/>
    <col min="31" max="32" width="7.07421875" customWidth="1"/>
    <col min="33" max="33" width="6.3828125" customWidth="1"/>
    <col min="34" max="34" width="5.765625" customWidth="1"/>
    <col min="35" max="35" width="6.61328125" customWidth="1"/>
  </cols>
  <sheetData>
    <row r="3" spans="1:35" s="61" customFormat="1" ht="27" customHeight="1" x14ac:dyDescent="0.5">
      <c r="A3" s="74" t="s">
        <v>13</v>
      </c>
      <c r="B3" s="60"/>
      <c r="C3" s="60" t="s">
        <v>68</v>
      </c>
      <c r="D3" s="60"/>
      <c r="E3" s="60"/>
      <c r="F3" s="60" t="s">
        <v>67</v>
      </c>
      <c r="G3" s="60"/>
      <c r="H3" s="60"/>
      <c r="I3" s="60" t="s">
        <v>184</v>
      </c>
      <c r="J3" s="60"/>
      <c r="K3" s="60"/>
      <c r="L3" s="60" t="s">
        <v>11</v>
      </c>
      <c r="M3" s="60"/>
      <c r="N3" s="60"/>
      <c r="O3" s="60"/>
      <c r="P3" s="60"/>
    </row>
    <row r="4" spans="1:35" x14ac:dyDescent="0.4">
      <c r="C4" s="62" t="s">
        <v>185</v>
      </c>
      <c r="D4" s="63"/>
      <c r="E4" s="63"/>
      <c r="F4" s="62"/>
      <c r="G4" s="63"/>
      <c r="H4" s="63"/>
      <c r="I4" s="62"/>
      <c r="J4" s="63"/>
      <c r="K4" s="63"/>
      <c r="L4" s="59">
        <f>Reference!B12</f>
        <v>0.7415730337078652</v>
      </c>
    </row>
    <row r="5" spans="1:35" x14ac:dyDescent="0.4">
      <c r="C5" s="62"/>
      <c r="D5" s="63"/>
      <c r="E5" s="63"/>
      <c r="F5" s="62"/>
      <c r="G5" s="63"/>
      <c r="H5" s="63"/>
      <c r="I5" s="62"/>
      <c r="J5" s="63"/>
      <c r="K5" s="63"/>
    </row>
    <row r="6" spans="1:35" x14ac:dyDescent="0.4">
      <c r="C6" s="62"/>
      <c r="D6" s="63"/>
      <c r="E6" s="63"/>
      <c r="F6" s="62"/>
      <c r="G6" s="63"/>
      <c r="H6" s="63"/>
      <c r="I6" s="62"/>
      <c r="J6" s="63"/>
      <c r="K6" s="63"/>
    </row>
    <row r="7" spans="1:35" x14ac:dyDescent="0.4">
      <c r="C7" s="62"/>
      <c r="D7" s="63"/>
      <c r="E7" s="63"/>
      <c r="F7" s="62"/>
      <c r="G7" s="63"/>
      <c r="H7" s="63"/>
      <c r="I7" s="62"/>
      <c r="J7" s="63"/>
      <c r="K7" s="63"/>
    </row>
    <row r="9" spans="1:35" ht="24.45" x14ac:dyDescent="0.4">
      <c r="A9" s="6" t="s">
        <v>73</v>
      </c>
      <c r="B9" s="7" t="s">
        <v>74</v>
      </c>
      <c r="C9" s="7" t="s">
        <v>75</v>
      </c>
      <c r="D9" s="7" t="s">
        <v>76</v>
      </c>
      <c r="E9" s="7" t="s">
        <v>77</v>
      </c>
      <c r="F9" s="7" t="s">
        <v>78</v>
      </c>
      <c r="G9" s="7" t="s">
        <v>79</v>
      </c>
      <c r="H9" s="7" t="s">
        <v>80</v>
      </c>
      <c r="I9" s="7" t="s">
        <v>81</v>
      </c>
      <c r="J9" s="7" t="s">
        <v>82</v>
      </c>
      <c r="K9" s="7" t="s">
        <v>83</v>
      </c>
      <c r="L9" s="7" t="s">
        <v>14</v>
      </c>
      <c r="M9" s="7" t="s">
        <v>15</v>
      </c>
      <c r="N9" s="7" t="s">
        <v>16</v>
      </c>
      <c r="O9" s="7" t="s">
        <v>17</v>
      </c>
      <c r="P9" s="7" t="s">
        <v>18</v>
      </c>
      <c r="Q9" s="7" t="s">
        <v>19</v>
      </c>
      <c r="R9" s="7" t="s">
        <v>20</v>
      </c>
      <c r="S9" s="7" t="s">
        <v>21</v>
      </c>
      <c r="T9" s="7" t="s">
        <v>122</v>
      </c>
      <c r="U9" s="7" t="s">
        <v>23</v>
      </c>
      <c r="V9" s="7" t="s">
        <v>123</v>
      </c>
      <c r="W9" s="7" t="s">
        <v>25</v>
      </c>
      <c r="X9" s="7" t="s">
        <v>26</v>
      </c>
      <c r="Y9" s="7" t="s">
        <v>27</v>
      </c>
      <c r="Z9" s="7" t="s">
        <v>28</v>
      </c>
      <c r="AA9" s="7" t="s">
        <v>29</v>
      </c>
      <c r="AB9" s="7" t="s">
        <v>30</v>
      </c>
      <c r="AC9" s="7" t="s">
        <v>31</v>
      </c>
      <c r="AD9" s="7" t="s">
        <v>124</v>
      </c>
      <c r="AE9" s="16" t="s">
        <v>5</v>
      </c>
      <c r="AF9" s="16" t="s">
        <v>2</v>
      </c>
      <c r="AG9" s="16" t="s">
        <v>128</v>
      </c>
      <c r="AH9" s="16" t="s">
        <v>120</v>
      </c>
      <c r="AI9" s="7" t="s">
        <v>9</v>
      </c>
    </row>
    <row r="10" spans="1:35" x14ac:dyDescent="0.4">
      <c r="A10" s="12" t="s">
        <v>151</v>
      </c>
      <c r="B10" s="13"/>
      <c r="C10" s="13"/>
      <c r="D10" s="13"/>
      <c r="E10" s="13"/>
      <c r="F10" s="13"/>
      <c r="G10" s="13"/>
      <c r="H10" s="13"/>
      <c r="I10" s="13"/>
      <c r="J10" s="13"/>
      <c r="K10" s="13"/>
      <c r="L10" s="26">
        <v>1</v>
      </c>
      <c r="M10" s="26">
        <v>0.8</v>
      </c>
      <c r="N10" s="26">
        <v>0.8</v>
      </c>
      <c r="O10" s="26">
        <v>0.8</v>
      </c>
      <c r="P10" s="26">
        <v>0.6</v>
      </c>
      <c r="Q10" s="26">
        <v>0.6</v>
      </c>
      <c r="R10" s="26">
        <v>0.6</v>
      </c>
      <c r="S10" s="26">
        <v>0.6</v>
      </c>
      <c r="T10" s="26">
        <v>0.6</v>
      </c>
      <c r="U10" s="26">
        <v>0.5</v>
      </c>
      <c r="V10" s="26">
        <v>0.5</v>
      </c>
      <c r="W10" s="26">
        <v>0.5</v>
      </c>
      <c r="X10" s="26">
        <v>0.4</v>
      </c>
      <c r="Y10" s="26">
        <v>0.4</v>
      </c>
      <c r="Z10" s="26">
        <v>0.3</v>
      </c>
      <c r="AA10" s="26">
        <v>0.3</v>
      </c>
      <c r="AB10" s="27">
        <v>0.3</v>
      </c>
      <c r="AC10" s="27">
        <v>0.3</v>
      </c>
      <c r="AD10" s="13"/>
      <c r="AE10" s="13"/>
      <c r="AF10" s="13"/>
      <c r="AG10" s="13"/>
      <c r="AH10" s="13"/>
      <c r="AI10" s="13"/>
    </row>
    <row r="11" spans="1:35" x14ac:dyDescent="0.4">
      <c r="A11" s="9" t="s">
        <v>85</v>
      </c>
      <c r="B11" s="11" t="s">
        <v>50</v>
      </c>
      <c r="C11" s="11" t="s">
        <v>121</v>
      </c>
      <c r="D11" s="11" t="s">
        <v>86</v>
      </c>
      <c r="E11" s="10">
        <v>29</v>
      </c>
      <c r="F11" s="10">
        <v>8000</v>
      </c>
      <c r="G11" s="10">
        <v>1887</v>
      </c>
      <c r="H11" s="10">
        <v>29</v>
      </c>
      <c r="I11" s="10">
        <v>3.5</v>
      </c>
      <c r="J11" s="10">
        <v>3.5</v>
      </c>
      <c r="K11" s="10"/>
      <c r="L11" s="10">
        <v>17</v>
      </c>
      <c r="M11" s="10">
        <v>16</v>
      </c>
      <c r="N11" s="10">
        <v>12</v>
      </c>
      <c r="O11" s="10">
        <v>14</v>
      </c>
      <c r="P11" s="10">
        <v>18</v>
      </c>
      <c r="Q11" s="10">
        <v>13</v>
      </c>
      <c r="R11" s="10">
        <v>14</v>
      </c>
      <c r="S11" s="10">
        <v>10</v>
      </c>
      <c r="T11" s="10">
        <v>17</v>
      </c>
      <c r="U11" s="10">
        <v>12</v>
      </c>
      <c r="V11" s="10">
        <v>8</v>
      </c>
      <c r="W11" s="10">
        <v>19</v>
      </c>
      <c r="X11" s="10">
        <v>16</v>
      </c>
      <c r="Y11" s="10">
        <v>14</v>
      </c>
      <c r="Z11" s="10">
        <v>14</v>
      </c>
      <c r="AA11" s="10">
        <v>15</v>
      </c>
      <c r="AB11" s="9">
        <v>14</v>
      </c>
      <c r="AC11" s="9">
        <v>16</v>
      </c>
      <c r="AD11" s="14">
        <f>SUM(L11:AC11)</f>
        <v>259</v>
      </c>
      <c r="AE11" s="8">
        <f>(L11*$L$10)+(M11*$M$10)+(N11*$N$10)+(O11*$O$10)+(P11*$P$10)+(Q11*$Q$10)+(R11*$R$10)+(S11*$S$10)+(T11*$T$10)+(U11*$U$10)+(V11*$V$10)+(W11*$W$10)+(X11*$X$10)+(Y11*$Y$10)+(Z11*$Z$10)+(AA11*$AA$10)+(AB11*$AB$10)+(AC11*$AC$10)</f>
        <v>143</v>
      </c>
      <c r="AF11" s="8">
        <f>AE11-(Reference!$T$6)</f>
        <v>24.200000000000017</v>
      </c>
      <c r="AG11" s="8">
        <f>Reference!$T$11</f>
        <v>147.10000000000002</v>
      </c>
      <c r="AH11" s="25">
        <f>AE11/AG11</f>
        <v>0.9721278042148197</v>
      </c>
      <c r="AI11" s="25">
        <f>AE11/G11</f>
        <v>7.5781664016958128E-2</v>
      </c>
    </row>
    <row r="12" spans="1:35" x14ac:dyDescent="0.4">
      <c r="A12" s="19" t="s">
        <v>87</v>
      </c>
      <c r="B12" s="20" t="s">
        <v>50</v>
      </c>
      <c r="C12" s="11"/>
      <c r="D12" s="11" t="s">
        <v>88</v>
      </c>
      <c r="E12" s="10">
        <v>21</v>
      </c>
      <c r="F12" s="10">
        <v>3700</v>
      </c>
      <c r="G12" s="10">
        <v>94</v>
      </c>
      <c r="H12" s="10">
        <v>28</v>
      </c>
      <c r="I12" s="10">
        <v>2</v>
      </c>
      <c r="J12" s="10">
        <v>2.5</v>
      </c>
      <c r="K12" s="10">
        <v>6</v>
      </c>
      <c r="L12" s="10">
        <v>12</v>
      </c>
      <c r="M12" s="10">
        <v>15</v>
      </c>
      <c r="N12" s="10">
        <v>7</v>
      </c>
      <c r="O12" s="10">
        <v>12</v>
      </c>
      <c r="P12" s="10">
        <v>18</v>
      </c>
      <c r="Q12" s="10">
        <v>13</v>
      </c>
      <c r="R12" s="10">
        <v>14</v>
      </c>
      <c r="S12" s="10">
        <v>10</v>
      </c>
      <c r="T12" s="10">
        <v>14</v>
      </c>
      <c r="U12" s="10">
        <v>12</v>
      </c>
      <c r="V12" s="10">
        <v>8</v>
      </c>
      <c r="W12" s="10">
        <v>16</v>
      </c>
      <c r="X12" s="10">
        <v>14</v>
      </c>
      <c r="Y12" s="10">
        <v>10</v>
      </c>
      <c r="Z12" s="10">
        <v>7</v>
      </c>
      <c r="AA12" s="10">
        <v>16</v>
      </c>
      <c r="AB12" s="9">
        <v>14</v>
      </c>
      <c r="AC12" s="9">
        <v>16</v>
      </c>
      <c r="AD12" s="14">
        <f>SUM(L12:AC12)</f>
        <v>228</v>
      </c>
      <c r="AE12" s="8">
        <f>(L12*$L$10)+(M12*$M$10)+(N12*$N$10)+(O12*$O$10)+(P12*$P$10)+(Q12*$Q$10)+(R12*$R$10)+(S12*$S$10)+(T12*$T$10)+(U12*$U$10)+(V12*$V$10)+(W12*$W$10)+(X12*$X$10)+(Y12*$Y$10)+(Z12*$Z$10)+(AA12*$AA$10)+(AB12*$AB$10)+(AC12*$AC$10)</f>
        <v>124.1</v>
      </c>
      <c r="AF12" s="8">
        <f>AE12-(Reference!$T$6)</f>
        <v>5.3000000000000114</v>
      </c>
      <c r="AG12" s="8">
        <f>Reference!$T$11</f>
        <v>147.10000000000002</v>
      </c>
      <c r="AH12" s="25">
        <f>AE12/AG12</f>
        <v>0.84364377974167215</v>
      </c>
      <c r="AI12" s="25">
        <f>AE12/G12</f>
        <v>1.3202127659574467</v>
      </c>
    </row>
    <row r="14" spans="1:35" ht="15" thickBot="1" x14ac:dyDescent="0.45">
      <c r="A14" s="28" t="s">
        <v>133</v>
      </c>
      <c r="B14" s="29"/>
      <c r="C14" s="29"/>
      <c r="D14" s="29"/>
      <c r="E14" s="30"/>
      <c r="F14" s="30"/>
      <c r="G14" s="30"/>
      <c r="H14" s="30"/>
      <c r="I14" s="30"/>
      <c r="J14" s="30"/>
      <c r="K14" s="30"/>
      <c r="L14" s="32">
        <v>1</v>
      </c>
      <c r="M14" s="32">
        <v>0.8</v>
      </c>
      <c r="N14" s="32">
        <v>0.8</v>
      </c>
      <c r="O14" s="32">
        <v>0.8</v>
      </c>
      <c r="P14" s="32">
        <v>0.6</v>
      </c>
      <c r="Q14" s="32">
        <v>0.6</v>
      </c>
      <c r="R14" s="32">
        <v>0.6</v>
      </c>
      <c r="S14" s="32">
        <v>0.6</v>
      </c>
      <c r="T14" s="32">
        <v>0.6</v>
      </c>
      <c r="U14" s="32">
        <v>0.5</v>
      </c>
      <c r="V14" s="32">
        <v>0.5</v>
      </c>
      <c r="W14" s="32">
        <v>0.5</v>
      </c>
      <c r="X14" s="32">
        <v>0.4</v>
      </c>
      <c r="Y14" s="32">
        <v>0.4</v>
      </c>
      <c r="Z14" s="32">
        <v>0.3</v>
      </c>
      <c r="AA14" s="32">
        <v>0.3</v>
      </c>
      <c r="AB14" s="32">
        <v>0.3</v>
      </c>
      <c r="AC14" s="32">
        <v>0.3</v>
      </c>
      <c r="AD14" s="31"/>
      <c r="AE14" s="31"/>
      <c r="AF14" s="31"/>
      <c r="AG14" s="31"/>
      <c r="AH14" s="31"/>
      <c r="AI14" s="31"/>
    </row>
    <row r="15" spans="1:35" x14ac:dyDescent="0.4">
      <c r="A15" s="9" t="s">
        <v>126</v>
      </c>
      <c r="B15" s="11" t="s">
        <v>50</v>
      </c>
      <c r="C15" s="11" t="s">
        <v>121</v>
      </c>
      <c r="D15" s="11" t="s">
        <v>88</v>
      </c>
      <c r="E15" s="10">
        <v>29</v>
      </c>
      <c r="F15" s="10">
        <v>8000</v>
      </c>
      <c r="G15" s="10">
        <v>1887</v>
      </c>
      <c r="H15" s="10">
        <v>29</v>
      </c>
      <c r="I15" s="10">
        <v>3.5</v>
      </c>
      <c r="J15" s="10">
        <v>3.5</v>
      </c>
      <c r="K15" s="10"/>
      <c r="L15" s="10">
        <v>17</v>
      </c>
      <c r="M15" s="10">
        <v>16</v>
      </c>
      <c r="N15" s="10">
        <v>12</v>
      </c>
      <c r="O15" s="10">
        <v>14</v>
      </c>
      <c r="P15" s="10">
        <v>18</v>
      </c>
      <c r="Q15" s="10">
        <v>13</v>
      </c>
      <c r="R15" s="10">
        <v>14</v>
      </c>
      <c r="S15" s="10">
        <v>10</v>
      </c>
      <c r="T15" s="10">
        <v>17</v>
      </c>
      <c r="U15" s="10">
        <v>12</v>
      </c>
      <c r="V15" s="10">
        <v>14</v>
      </c>
      <c r="W15" s="10">
        <v>19</v>
      </c>
      <c r="X15" s="10">
        <v>16</v>
      </c>
      <c r="Y15" s="10">
        <v>17</v>
      </c>
      <c r="Z15" s="10">
        <v>14</v>
      </c>
      <c r="AA15" s="10">
        <v>15</v>
      </c>
      <c r="AB15" s="9">
        <v>14</v>
      </c>
      <c r="AC15" s="9">
        <v>16</v>
      </c>
      <c r="AD15" s="14">
        <f>SUM(L15:AC15)</f>
        <v>268</v>
      </c>
      <c r="AE15" s="8">
        <f>(L15*$L$10)+(M15*$M$10)+(N15*$N$10)+(O15*$O$10)+(P15*$P$10)+(Q15*$Q$10)+(R15*$R$10)+(S15*$S$10)+(T15*$T$10)+(U15*$U$10)+(V15*$V$10)+(W15*$W$10)+(X15*$X$10)+(Y15*$Y$10)+(Z15*$Z$10)+(AA15*$AA$10)+(AB15*$AB$10)+(AC15*$AC$10)</f>
        <v>147.20000000000002</v>
      </c>
      <c r="AF15" s="8">
        <f>AE15-(Reference!$T$6)</f>
        <v>28.400000000000034</v>
      </c>
      <c r="AG15" s="8">
        <f>Reference!$T$11</f>
        <v>147.10000000000002</v>
      </c>
      <c r="AH15" s="25">
        <f>AE15/AG15</f>
        <v>1.0006798096532969</v>
      </c>
      <c r="AI15" s="25">
        <f>AE15/G15</f>
        <v>7.8007419183889787E-2</v>
      </c>
    </row>
    <row r="16" spans="1:35" x14ac:dyDescent="0.4">
      <c r="A16" s="17" t="s">
        <v>127</v>
      </c>
      <c r="B16" s="22" t="s">
        <v>50</v>
      </c>
      <c r="C16" s="11"/>
      <c r="D16" s="11" t="s">
        <v>86</v>
      </c>
      <c r="E16" s="10">
        <v>21</v>
      </c>
      <c r="F16" s="10">
        <v>3700</v>
      </c>
      <c r="G16" s="10">
        <v>94</v>
      </c>
      <c r="H16" s="10">
        <v>28</v>
      </c>
      <c r="I16" s="10">
        <v>2</v>
      </c>
      <c r="J16" s="10">
        <v>2.5</v>
      </c>
      <c r="K16" s="10">
        <v>6</v>
      </c>
      <c r="L16" s="10">
        <v>12</v>
      </c>
      <c r="M16" s="10">
        <v>15</v>
      </c>
      <c r="N16" s="10">
        <v>7</v>
      </c>
      <c r="O16" s="10">
        <v>12</v>
      </c>
      <c r="P16" s="10">
        <v>6</v>
      </c>
      <c r="Q16" s="10">
        <v>10</v>
      </c>
      <c r="R16" s="10">
        <v>14</v>
      </c>
      <c r="S16" s="10">
        <v>10</v>
      </c>
      <c r="T16" s="10">
        <v>14</v>
      </c>
      <c r="U16" s="10">
        <v>15</v>
      </c>
      <c r="V16" s="10">
        <v>12</v>
      </c>
      <c r="W16" s="10">
        <v>8</v>
      </c>
      <c r="X16" s="10">
        <v>14</v>
      </c>
      <c r="Y16" s="10">
        <v>10</v>
      </c>
      <c r="Z16" s="10">
        <v>10</v>
      </c>
      <c r="AA16" s="10">
        <v>16</v>
      </c>
      <c r="AB16" s="9">
        <v>14</v>
      </c>
      <c r="AC16" s="9">
        <v>16</v>
      </c>
      <c r="AD16" s="14">
        <f>SUM(L16:AC16)</f>
        <v>215</v>
      </c>
      <c r="AE16" s="8">
        <f>(L16*$L$10)+(M16*$M$10)+(N16*$N$10)+(O16*$O$10)+(P16*$P$10)+(Q16*$Q$10)+(R16*$R$10)+(S16*$S$10)+(T16*$T$10)+(U16*$U$10)+(V16*$V$10)+(W16*$W$10)+(X16*$X$10)+(Y16*$Y$10)+(Z16*$Z$10)+(AA16*$AA$10)+(AB16*$AB$10)+(AC16*$AC$10)</f>
        <v>115.5</v>
      </c>
      <c r="AF16" s="8">
        <f>AE16-(Reference!$T$6)</f>
        <v>-3.2999999999999829</v>
      </c>
      <c r="AG16" s="8">
        <f>Reference!$T$11</f>
        <v>147.10000000000002</v>
      </c>
      <c r="AH16" s="25">
        <f>AE16/AG16</f>
        <v>0.78518014955812365</v>
      </c>
      <c r="AI16" s="25">
        <f>AE16/G16</f>
        <v>1.2287234042553192</v>
      </c>
    </row>
    <row r="20" spans="1:42" s="65" customFormat="1" ht="24.9" customHeight="1" x14ac:dyDescent="0.6">
      <c r="A20" s="75" t="s">
        <v>65</v>
      </c>
      <c r="B20" s="64"/>
      <c r="C20" s="64" t="s">
        <v>68</v>
      </c>
      <c r="D20" s="64"/>
      <c r="E20" s="64"/>
      <c r="F20" s="64" t="s">
        <v>67</v>
      </c>
      <c r="G20" s="64"/>
      <c r="H20" s="64"/>
      <c r="I20" s="64" t="s">
        <v>184</v>
      </c>
      <c r="J20" s="64"/>
      <c r="K20" s="64"/>
      <c r="L20" s="64" t="s">
        <v>11</v>
      </c>
      <c r="M20" s="64"/>
      <c r="N20" s="64"/>
      <c r="O20" s="64"/>
      <c r="P20" s="64"/>
    </row>
    <row r="21" spans="1:42" x14ac:dyDescent="0.4">
      <c r="C21" s="62"/>
      <c r="D21" s="63"/>
      <c r="E21" s="63"/>
      <c r="F21" s="62" t="s">
        <v>187</v>
      </c>
      <c r="G21" s="63"/>
      <c r="H21" s="63"/>
      <c r="I21" s="62" t="s">
        <v>186</v>
      </c>
      <c r="J21" s="63"/>
      <c r="K21" s="63"/>
      <c r="L21" s="59">
        <f>Reference!B25</f>
        <v>0.77321428571428574</v>
      </c>
    </row>
    <row r="22" spans="1:42" x14ac:dyDescent="0.4">
      <c r="C22" s="62"/>
      <c r="D22" s="63"/>
      <c r="E22" s="63"/>
      <c r="F22" s="62"/>
      <c r="G22" s="63"/>
      <c r="H22" s="63"/>
      <c r="I22" s="62"/>
      <c r="J22" s="63"/>
      <c r="K22" s="63"/>
    </row>
    <row r="23" spans="1:42" x14ac:dyDescent="0.4">
      <c r="C23" s="62"/>
      <c r="D23" s="63"/>
      <c r="E23" s="63"/>
      <c r="F23" s="62"/>
      <c r="G23" s="63"/>
      <c r="H23" s="63"/>
      <c r="I23" s="62"/>
      <c r="J23" s="63"/>
      <c r="K23" s="63"/>
    </row>
    <row r="24" spans="1:42" x14ac:dyDescent="0.4">
      <c r="C24" s="62"/>
      <c r="D24" s="63"/>
      <c r="E24" s="63"/>
      <c r="F24" s="62"/>
      <c r="G24" s="63"/>
      <c r="H24" s="63"/>
      <c r="I24" s="62"/>
      <c r="J24" s="63"/>
      <c r="K24" s="63"/>
    </row>
    <row r="25" spans="1:42" x14ac:dyDescent="0.4">
      <c r="AP25">
        <v>7</v>
      </c>
    </row>
    <row r="26" spans="1:42" ht="24.45" x14ac:dyDescent="0.4">
      <c r="A26" s="6" t="s">
        <v>73</v>
      </c>
      <c r="B26" s="7" t="s">
        <v>74</v>
      </c>
      <c r="C26" s="7" t="s">
        <v>75</v>
      </c>
      <c r="D26" s="7" t="s">
        <v>76</v>
      </c>
      <c r="E26" s="7" t="s">
        <v>77</v>
      </c>
      <c r="F26" s="7" t="s">
        <v>78</v>
      </c>
      <c r="G26" s="7" t="s">
        <v>79</v>
      </c>
      <c r="H26" s="7" t="s">
        <v>80</v>
      </c>
      <c r="I26" s="7" t="s">
        <v>81</v>
      </c>
      <c r="J26" s="7" t="s">
        <v>82</v>
      </c>
      <c r="K26" s="7" t="s">
        <v>83</v>
      </c>
      <c r="L26" s="7" t="s">
        <v>14</v>
      </c>
      <c r="M26" s="7" t="s">
        <v>41</v>
      </c>
      <c r="N26" s="7" t="s">
        <v>15</v>
      </c>
      <c r="O26" s="7" t="s">
        <v>42</v>
      </c>
      <c r="P26" s="7" t="s">
        <v>29</v>
      </c>
      <c r="Q26" s="7" t="s">
        <v>43</v>
      </c>
      <c r="R26" s="7" t="s">
        <v>27</v>
      </c>
      <c r="S26" s="7" t="s">
        <v>23</v>
      </c>
      <c r="T26" s="7" t="s">
        <v>44</v>
      </c>
      <c r="U26" s="7" t="s">
        <v>45</v>
      </c>
      <c r="V26" s="7" t="s">
        <v>46</v>
      </c>
      <c r="W26" s="7" t="s">
        <v>28</v>
      </c>
      <c r="X26" s="7" t="s">
        <v>124</v>
      </c>
      <c r="Y26" s="16" t="s">
        <v>5</v>
      </c>
      <c r="Z26" s="16" t="s">
        <v>2</v>
      </c>
      <c r="AA26" s="16" t="s">
        <v>128</v>
      </c>
      <c r="AB26" s="16" t="s">
        <v>120</v>
      </c>
      <c r="AC26" s="7" t="s">
        <v>9</v>
      </c>
    </row>
    <row r="27" spans="1:42" x14ac:dyDescent="0.4">
      <c r="A27" s="12" t="s">
        <v>152</v>
      </c>
      <c r="B27" s="13"/>
      <c r="C27" s="13"/>
      <c r="D27" s="13"/>
      <c r="E27" s="13"/>
      <c r="F27" s="13"/>
      <c r="G27" s="13"/>
      <c r="H27" s="13"/>
      <c r="I27" s="13"/>
      <c r="J27" s="13"/>
      <c r="K27" s="13"/>
      <c r="L27" s="26">
        <v>0.7</v>
      </c>
      <c r="M27" s="26">
        <v>0.7</v>
      </c>
      <c r="N27" s="26">
        <v>0.6</v>
      </c>
      <c r="O27" s="26">
        <v>0.6</v>
      </c>
      <c r="P27" s="26">
        <v>0.5</v>
      </c>
      <c r="Q27" s="26">
        <v>0.4</v>
      </c>
      <c r="R27" s="26">
        <v>0.4</v>
      </c>
      <c r="S27" s="26">
        <v>0.4</v>
      </c>
      <c r="T27" s="26">
        <v>0.4</v>
      </c>
      <c r="U27" s="26">
        <v>0.3</v>
      </c>
      <c r="V27" s="26">
        <v>0.3</v>
      </c>
      <c r="W27" s="26">
        <v>0.3</v>
      </c>
      <c r="X27" s="13"/>
      <c r="Y27" s="13"/>
      <c r="Z27" s="13"/>
      <c r="AA27" s="13"/>
      <c r="AB27" s="13"/>
      <c r="AC27" s="13"/>
    </row>
    <row r="28" spans="1:42" x14ac:dyDescent="0.4">
      <c r="A28" s="8" t="s">
        <v>89</v>
      </c>
      <c r="B28" s="11" t="s">
        <v>69</v>
      </c>
      <c r="C28" s="11" t="s">
        <v>90</v>
      </c>
      <c r="D28" s="11" t="s">
        <v>88</v>
      </c>
      <c r="E28" s="10">
        <v>22</v>
      </c>
      <c r="F28" s="10">
        <v>7000</v>
      </c>
      <c r="G28" s="10">
        <v>1729</v>
      </c>
      <c r="H28" s="10">
        <v>29</v>
      </c>
      <c r="I28" s="10">
        <v>3</v>
      </c>
      <c r="J28" s="10">
        <v>3</v>
      </c>
      <c r="K28" s="10">
        <v>6</v>
      </c>
      <c r="L28" s="10">
        <v>17</v>
      </c>
      <c r="M28" s="10">
        <v>16</v>
      </c>
      <c r="N28" s="10">
        <v>12</v>
      </c>
      <c r="O28" s="10">
        <v>14</v>
      </c>
      <c r="P28" s="10">
        <v>18</v>
      </c>
      <c r="Q28" s="10">
        <v>13</v>
      </c>
      <c r="R28" s="10">
        <v>14</v>
      </c>
      <c r="S28" s="10">
        <v>10</v>
      </c>
      <c r="T28" s="10">
        <v>17</v>
      </c>
      <c r="U28" s="10">
        <v>12</v>
      </c>
      <c r="V28" s="10">
        <v>14</v>
      </c>
      <c r="W28" s="10">
        <v>12</v>
      </c>
      <c r="X28" s="14">
        <f>SUM(L28:W28)</f>
        <v>169</v>
      </c>
      <c r="Y28" s="8">
        <f>(L28*$L$27)+(M28*$M$27)+(N28*$N$27)+(O28*$O$27)+(P28*$P$27)+(Q28*$Q$27)+(R28*$R$27)+(S28*$S$27)+(T28*$T$27)+(U28*$U$27)+(V28*$V$27)+(W28*$W$27)</f>
        <v>80.699999999999989</v>
      </c>
      <c r="Z28" s="8">
        <f>Y28-(Reference!$N$19)</f>
        <v>13.5</v>
      </c>
      <c r="AA28" s="8">
        <f>Reference!$N$24</f>
        <v>86.600000000000009</v>
      </c>
      <c r="AB28" s="25">
        <f>Y28/AA28</f>
        <v>0.93187066974595822</v>
      </c>
      <c r="AC28" s="25">
        <f>Y28/G28</f>
        <v>4.6674378253325613E-2</v>
      </c>
    </row>
    <row r="29" spans="1:42" x14ac:dyDescent="0.4">
      <c r="A29" s="14" t="s">
        <v>91</v>
      </c>
      <c r="B29" s="11" t="s">
        <v>90</v>
      </c>
      <c r="C29" s="11"/>
      <c r="D29" s="11" t="s">
        <v>86</v>
      </c>
      <c r="E29" s="10">
        <v>29</v>
      </c>
      <c r="F29" s="10">
        <v>6000</v>
      </c>
      <c r="G29" s="10">
        <v>487</v>
      </c>
      <c r="H29" s="10">
        <v>29</v>
      </c>
      <c r="I29" s="10">
        <v>2</v>
      </c>
      <c r="J29" s="10">
        <v>2</v>
      </c>
      <c r="K29" s="10">
        <v>6</v>
      </c>
      <c r="L29" s="10">
        <v>12</v>
      </c>
      <c r="M29" s="10">
        <v>15</v>
      </c>
      <c r="N29" s="10">
        <v>12</v>
      </c>
      <c r="O29" s="10">
        <v>8</v>
      </c>
      <c r="P29" s="10">
        <v>7</v>
      </c>
      <c r="Q29" s="10">
        <v>13</v>
      </c>
      <c r="R29" s="10">
        <v>14</v>
      </c>
      <c r="S29" s="10">
        <v>10</v>
      </c>
      <c r="T29" s="10">
        <v>14</v>
      </c>
      <c r="U29" s="10">
        <v>12</v>
      </c>
      <c r="V29" s="10">
        <v>15</v>
      </c>
      <c r="W29" s="10">
        <v>7</v>
      </c>
      <c r="X29" s="14">
        <f>SUM(L29:W29)</f>
        <v>139</v>
      </c>
      <c r="Y29" s="8">
        <f>(L29*$L$27)+(M29*$M$27)+(N29*$N$27)+(O29*$O$27)+(P29*$P$27)+(Q29*$Q$27)+(R29*$R$27)+(S29*$S$27)+(T29*$T$27)+(U29*$U$27)+(V29*$V$27)+(W29*$W$27)</f>
        <v>65</v>
      </c>
      <c r="Z29" s="8">
        <f>Y29-(Reference!$N$19)</f>
        <v>-2.1999999999999886</v>
      </c>
      <c r="AA29" s="8">
        <f>Reference!$N$24</f>
        <v>86.600000000000009</v>
      </c>
      <c r="AB29" s="25">
        <f>Y29/AA29</f>
        <v>0.75057736720554269</v>
      </c>
      <c r="AC29" s="25">
        <f>Y29/G29</f>
        <v>0.13347022587268995</v>
      </c>
    </row>
    <row r="31" spans="1:42" ht="15" thickBot="1" x14ac:dyDescent="0.45">
      <c r="A31" s="33" t="s">
        <v>132</v>
      </c>
      <c r="B31" s="34"/>
      <c r="C31" s="34"/>
      <c r="D31" s="34"/>
      <c r="E31" s="35"/>
      <c r="F31" s="35"/>
      <c r="G31" s="35"/>
      <c r="H31" s="35"/>
      <c r="I31" s="35"/>
      <c r="J31" s="35"/>
      <c r="K31" s="35"/>
      <c r="L31" s="37">
        <v>0.7</v>
      </c>
      <c r="M31" s="37">
        <v>0.7</v>
      </c>
      <c r="N31" s="37">
        <v>0.6</v>
      </c>
      <c r="O31" s="37">
        <v>0.6</v>
      </c>
      <c r="P31" s="37">
        <v>0.5</v>
      </c>
      <c r="Q31" s="37">
        <v>0.4</v>
      </c>
      <c r="R31" s="37">
        <v>0.4</v>
      </c>
      <c r="S31" s="37">
        <v>0.4</v>
      </c>
      <c r="T31" s="37">
        <v>0.4</v>
      </c>
      <c r="U31" s="37">
        <v>0.3</v>
      </c>
      <c r="V31" s="37">
        <v>0.3</v>
      </c>
      <c r="W31" s="37">
        <v>0.3</v>
      </c>
      <c r="X31" s="36"/>
      <c r="Y31" s="36"/>
      <c r="Z31" s="36"/>
      <c r="AA31" s="36"/>
      <c r="AB31" s="36"/>
      <c r="AC31" s="36"/>
    </row>
    <row r="32" spans="1:42" x14ac:dyDescent="0.4">
      <c r="A32" s="9" t="s">
        <v>126</v>
      </c>
      <c r="B32" s="11" t="s">
        <v>50</v>
      </c>
      <c r="C32" s="11" t="s">
        <v>121</v>
      </c>
      <c r="D32" s="11" t="s">
        <v>86</v>
      </c>
      <c r="E32" s="10">
        <v>29</v>
      </c>
      <c r="F32" s="10">
        <v>8000</v>
      </c>
      <c r="G32" s="10">
        <v>1887</v>
      </c>
      <c r="H32" s="10">
        <v>29</v>
      </c>
      <c r="I32" s="10">
        <v>3.5</v>
      </c>
      <c r="J32" s="10">
        <v>3.5</v>
      </c>
      <c r="K32" s="10"/>
      <c r="L32" s="10">
        <v>17</v>
      </c>
      <c r="M32" s="10">
        <v>16</v>
      </c>
      <c r="N32" s="10">
        <v>12</v>
      </c>
      <c r="O32" s="10">
        <v>14</v>
      </c>
      <c r="P32" s="10">
        <v>18</v>
      </c>
      <c r="Q32" s="10">
        <v>13</v>
      </c>
      <c r="R32" s="10">
        <v>14</v>
      </c>
      <c r="S32" s="10">
        <v>10</v>
      </c>
      <c r="T32" s="10">
        <v>17</v>
      </c>
      <c r="U32" s="10">
        <v>12</v>
      </c>
      <c r="V32" s="10">
        <v>14</v>
      </c>
      <c r="W32" s="10">
        <v>19</v>
      </c>
      <c r="X32" s="14">
        <f>SUM(L32:W32)</f>
        <v>176</v>
      </c>
      <c r="Y32" s="8">
        <f>(L32*$L$27)+(M32*$M$27)+(N32*$N$27)+(O32*$O$27)+(P32*$P$27)+(Q32*$Q$27)+(R32*$R$27)+(S32*$S$27)+(T32*$T$27)+(U32*$U$27)+(V32*$V$27)+(W32*$W$27)</f>
        <v>82.8</v>
      </c>
      <c r="Z32" s="8">
        <f>Y32-(Reference!$N$19)</f>
        <v>15.600000000000009</v>
      </c>
      <c r="AA32" s="8">
        <f>Reference!$N$24</f>
        <v>86.600000000000009</v>
      </c>
      <c r="AB32" s="25">
        <f>Y32/AA32</f>
        <v>0.95612009237875273</v>
      </c>
      <c r="AC32" s="25">
        <f>Y32/G32</f>
        <v>4.3879173290937996E-2</v>
      </c>
    </row>
    <row r="33" spans="1:29" x14ac:dyDescent="0.4">
      <c r="A33" s="17" t="s">
        <v>127</v>
      </c>
      <c r="B33" s="22" t="s">
        <v>50</v>
      </c>
      <c r="C33" s="11"/>
      <c r="D33" s="11" t="s">
        <v>88</v>
      </c>
      <c r="E33" s="10">
        <v>21</v>
      </c>
      <c r="F33" s="10">
        <v>3700</v>
      </c>
      <c r="G33" s="10">
        <v>94</v>
      </c>
      <c r="H33" s="10">
        <v>28</v>
      </c>
      <c r="I33" s="10">
        <v>2</v>
      </c>
      <c r="J33" s="10">
        <v>2.5</v>
      </c>
      <c r="K33" s="10">
        <v>6</v>
      </c>
      <c r="L33" s="10">
        <v>12</v>
      </c>
      <c r="M33" s="10">
        <v>15</v>
      </c>
      <c r="N33" s="10">
        <v>7</v>
      </c>
      <c r="O33" s="10">
        <v>12</v>
      </c>
      <c r="P33" s="10">
        <v>6</v>
      </c>
      <c r="Q33" s="10">
        <v>10</v>
      </c>
      <c r="R33" s="10">
        <v>14</v>
      </c>
      <c r="S33" s="10">
        <v>10</v>
      </c>
      <c r="T33" s="10">
        <v>14</v>
      </c>
      <c r="U33" s="10">
        <v>15</v>
      </c>
      <c r="V33" s="10">
        <v>12</v>
      </c>
      <c r="W33" s="10">
        <v>8</v>
      </c>
      <c r="X33" s="14">
        <f>SUM(L33:W33)</f>
        <v>135</v>
      </c>
      <c r="Y33" s="8">
        <f>(L33*$L$27)+(M33*$M$27)+(N33*$N$27)+(O33*$O$27)+(P33*$P$27)+(Q33*$Q$27)+(R33*$R$27)+(S33*$S$27)+(T33*$T$27)+(U33*$U$27)+(V33*$V$27)+(W33*$W$27)</f>
        <v>63</v>
      </c>
      <c r="Z33" s="8">
        <f>Y33-(Reference!$N$19)</f>
        <v>-4.1999999999999886</v>
      </c>
      <c r="AA33" s="8">
        <f>Reference!$N$24</f>
        <v>86.600000000000009</v>
      </c>
      <c r="AB33" s="25">
        <f>Y33/AA33</f>
        <v>0.72748267898383367</v>
      </c>
      <c r="AC33" s="25">
        <f>Y33/G33</f>
        <v>0.67021276595744683</v>
      </c>
    </row>
    <row r="36" spans="1:29" s="67" customFormat="1" ht="23.15" customHeight="1" x14ac:dyDescent="0.6">
      <c r="A36" s="76" t="s">
        <v>51</v>
      </c>
      <c r="B36" s="66"/>
      <c r="C36" s="66" t="s">
        <v>68</v>
      </c>
      <c r="D36" s="66"/>
      <c r="E36" s="66"/>
      <c r="F36" s="66" t="s">
        <v>67</v>
      </c>
      <c r="G36" s="66"/>
      <c r="H36" s="66"/>
      <c r="I36" s="66" t="s">
        <v>184</v>
      </c>
      <c r="J36" s="66"/>
      <c r="K36" s="66"/>
      <c r="L36" s="66" t="s">
        <v>11</v>
      </c>
      <c r="M36" s="66"/>
      <c r="N36" s="66"/>
      <c r="O36" s="66"/>
      <c r="P36" s="66"/>
    </row>
    <row r="37" spans="1:29" x14ac:dyDescent="0.4">
      <c r="C37" s="62"/>
      <c r="D37" s="63"/>
      <c r="E37" s="63"/>
      <c r="F37" s="62"/>
      <c r="G37" s="63"/>
      <c r="H37" s="63"/>
      <c r="I37" s="62" t="s">
        <v>188</v>
      </c>
      <c r="J37" s="63"/>
      <c r="K37" s="63"/>
      <c r="L37" s="59">
        <f>Reference!B38</f>
        <v>0.77467532467532463</v>
      </c>
    </row>
    <row r="38" spans="1:29" x14ac:dyDescent="0.4">
      <c r="C38" s="62"/>
      <c r="D38" s="63"/>
      <c r="E38" s="63"/>
      <c r="F38" s="62"/>
      <c r="G38" s="63"/>
      <c r="H38" s="63"/>
      <c r="I38" s="62"/>
      <c r="J38" s="63"/>
      <c r="K38" s="63"/>
    </row>
    <row r="39" spans="1:29" x14ac:dyDescent="0.4">
      <c r="C39" s="62"/>
      <c r="D39" s="63"/>
      <c r="E39" s="63"/>
      <c r="F39" s="62"/>
      <c r="G39" s="63"/>
      <c r="H39" s="63"/>
      <c r="I39" s="62"/>
      <c r="J39" s="63"/>
      <c r="K39" s="63"/>
    </row>
    <row r="40" spans="1:29" x14ac:dyDescent="0.4">
      <c r="C40" s="62"/>
      <c r="D40" s="63"/>
      <c r="E40" s="63"/>
      <c r="F40" s="62"/>
      <c r="G40" s="63"/>
      <c r="H40" s="63"/>
      <c r="I40" s="62"/>
      <c r="J40" s="63"/>
      <c r="K40" s="63"/>
    </row>
    <row r="43" spans="1:29" ht="24.45" x14ac:dyDescent="0.4">
      <c r="A43" s="6" t="s">
        <v>73</v>
      </c>
      <c r="B43" s="6" t="s">
        <v>74</v>
      </c>
      <c r="C43" s="6" t="s">
        <v>75</v>
      </c>
      <c r="D43" s="6" t="s">
        <v>76</v>
      </c>
      <c r="E43" s="7" t="s">
        <v>77</v>
      </c>
      <c r="F43" s="7" t="s">
        <v>78</v>
      </c>
      <c r="G43" s="7" t="s">
        <v>79</v>
      </c>
      <c r="H43" s="7" t="s">
        <v>80</v>
      </c>
      <c r="I43" s="7" t="s">
        <v>81</v>
      </c>
      <c r="J43" s="7" t="s">
        <v>82</v>
      </c>
      <c r="K43" s="7" t="s">
        <v>83</v>
      </c>
      <c r="L43" s="7" t="s">
        <v>14</v>
      </c>
      <c r="M43" s="7" t="s">
        <v>45</v>
      </c>
      <c r="N43" s="7" t="s">
        <v>23</v>
      </c>
      <c r="O43" s="7" t="s">
        <v>41</v>
      </c>
      <c r="P43" s="7" t="s">
        <v>15</v>
      </c>
      <c r="Q43" s="7" t="s">
        <v>57</v>
      </c>
      <c r="R43" s="7" t="s">
        <v>27</v>
      </c>
      <c r="S43" s="7" t="s">
        <v>54</v>
      </c>
      <c r="T43" s="7" t="s">
        <v>43</v>
      </c>
      <c r="U43" s="7" t="s">
        <v>28</v>
      </c>
      <c r="V43" s="7" t="s">
        <v>29</v>
      </c>
      <c r="W43" s="7" t="s">
        <v>44</v>
      </c>
      <c r="X43" s="7" t="s">
        <v>42</v>
      </c>
      <c r="Y43" s="16" t="s">
        <v>5</v>
      </c>
      <c r="Z43" s="16" t="s">
        <v>2</v>
      </c>
      <c r="AA43" s="16" t="s">
        <v>128</v>
      </c>
      <c r="AB43" s="16" t="s">
        <v>120</v>
      </c>
      <c r="AC43" s="7" t="s">
        <v>9</v>
      </c>
    </row>
    <row r="44" spans="1:29" x14ac:dyDescent="0.4">
      <c r="A44" s="12" t="s">
        <v>153</v>
      </c>
      <c r="B44" s="13"/>
      <c r="C44" s="13"/>
      <c r="D44" s="13"/>
      <c r="E44" s="13"/>
      <c r="F44" s="13"/>
      <c r="G44" s="13"/>
      <c r="H44" s="13"/>
      <c r="I44" s="13"/>
      <c r="J44" s="13"/>
      <c r="K44" s="13"/>
      <c r="L44" s="38">
        <v>1</v>
      </c>
      <c r="M44" s="38">
        <v>0.8</v>
      </c>
      <c r="N44" s="38">
        <v>0.8</v>
      </c>
      <c r="O44" s="38">
        <v>0.6</v>
      </c>
      <c r="P44" s="38">
        <v>0.6</v>
      </c>
      <c r="Q44" s="38">
        <v>0.6</v>
      </c>
      <c r="R44" s="38">
        <v>0.6</v>
      </c>
      <c r="S44" s="38">
        <v>0.5</v>
      </c>
      <c r="T44" s="38">
        <v>0.5</v>
      </c>
      <c r="U44" s="38">
        <v>0.5</v>
      </c>
      <c r="V44" s="38">
        <v>0.5</v>
      </c>
      <c r="W44" s="38">
        <v>0.4</v>
      </c>
      <c r="X44" s="38">
        <v>0.3</v>
      </c>
      <c r="Y44" s="13"/>
      <c r="Z44" s="13"/>
      <c r="AA44" s="13"/>
      <c r="AB44" s="13"/>
      <c r="AC44" s="13"/>
    </row>
    <row r="45" spans="1:29" x14ac:dyDescent="0.4">
      <c r="A45" s="8" t="s">
        <v>95</v>
      </c>
      <c r="B45" s="11" t="s">
        <v>51</v>
      </c>
      <c r="C45" s="11" t="s">
        <v>58</v>
      </c>
      <c r="D45" s="11" t="s">
        <v>88</v>
      </c>
      <c r="E45" s="10">
        <v>23</v>
      </c>
      <c r="F45" s="10">
        <v>8600</v>
      </c>
      <c r="G45" s="10">
        <v>2276</v>
      </c>
      <c r="H45" s="10">
        <v>30</v>
      </c>
      <c r="I45" s="10">
        <v>3.5</v>
      </c>
      <c r="J45" s="10">
        <v>3.5</v>
      </c>
      <c r="K45" s="10">
        <v>6.16</v>
      </c>
      <c r="L45" s="10">
        <v>17</v>
      </c>
      <c r="M45" s="10">
        <v>16</v>
      </c>
      <c r="N45" s="10">
        <v>12</v>
      </c>
      <c r="O45" s="10">
        <v>17</v>
      </c>
      <c r="P45" s="10">
        <v>16</v>
      </c>
      <c r="Q45" s="10">
        <v>12</v>
      </c>
      <c r="R45" s="10">
        <v>17</v>
      </c>
      <c r="S45" s="10">
        <v>16</v>
      </c>
      <c r="T45" s="10">
        <v>12</v>
      </c>
      <c r="U45" s="10">
        <v>17</v>
      </c>
      <c r="V45" s="10">
        <v>16</v>
      </c>
      <c r="W45" s="10">
        <v>12</v>
      </c>
      <c r="X45" s="10">
        <v>19</v>
      </c>
      <c r="Y45" s="8">
        <f>(L45*$L$44)+(M45*$M$44)+(N45*$N$44)+(O45*$O$44)+(P45*$P$44)+(Q45*$Q$44)+(R45*$R$44)+(S45*$S$44)+(T45*$T$44)+(U45*$U$44)+(V45*$V$44)+(W45*$W$44)+(X45*$X$44)</f>
        <v>117.60000000000001</v>
      </c>
      <c r="Z45" s="8">
        <f>Y45-(Reference!$O$32)</f>
        <v>25.200000000000003</v>
      </c>
      <c r="AA45" s="8">
        <f>Reference!$O$37</f>
        <v>119.3</v>
      </c>
      <c r="AB45" s="25">
        <f>Y45/AA45</f>
        <v>0.98575020955574189</v>
      </c>
      <c r="AC45" s="25">
        <f>Y45/G45</f>
        <v>5.1669595782073814E-2</v>
      </c>
    </row>
    <row r="46" spans="1:29" x14ac:dyDescent="0.4">
      <c r="A46" s="17" t="s">
        <v>96</v>
      </c>
      <c r="B46" s="22" t="s">
        <v>51</v>
      </c>
      <c r="C46" s="20"/>
      <c r="D46" s="11" t="s">
        <v>86</v>
      </c>
      <c r="E46" s="10">
        <v>21</v>
      </c>
      <c r="F46" s="10">
        <v>5400</v>
      </c>
      <c r="G46" s="10">
        <v>338</v>
      </c>
      <c r="H46" s="10">
        <v>28</v>
      </c>
      <c r="I46" s="10">
        <v>2.5</v>
      </c>
      <c r="J46" s="10">
        <v>2.5</v>
      </c>
      <c r="K46" s="9">
        <v>6</v>
      </c>
      <c r="L46" s="10">
        <v>12</v>
      </c>
      <c r="M46" s="10">
        <v>15</v>
      </c>
      <c r="N46" s="10">
        <v>7</v>
      </c>
      <c r="O46" s="10">
        <v>12</v>
      </c>
      <c r="P46" s="10">
        <v>15</v>
      </c>
      <c r="Q46" s="10">
        <v>7</v>
      </c>
      <c r="R46" s="10">
        <v>12</v>
      </c>
      <c r="S46" s="10">
        <v>15</v>
      </c>
      <c r="T46" s="10">
        <v>7</v>
      </c>
      <c r="U46" s="10">
        <v>12</v>
      </c>
      <c r="V46" s="10">
        <v>15</v>
      </c>
      <c r="W46" s="10">
        <v>7</v>
      </c>
      <c r="X46" s="10">
        <v>8</v>
      </c>
      <c r="Y46" s="8">
        <f>(L46*$L$44)+(M46*$M$44)+(N46*$N$44)+(O46*$O$44)+(P46*$P$44)+(Q46*$Q$44)+(R46*$R$44)+(S46*$S$44)+(T46*$T$44)+(U46*$U$44)+(V46*$V$44)+(W46*$W$44)+(X46*$X$44)</f>
        <v>86.9</v>
      </c>
      <c r="Z46" s="8">
        <f>Y46-(Reference!$O$32)</f>
        <v>-5.5</v>
      </c>
      <c r="AA46" s="8">
        <f>Reference!$O$37</f>
        <v>119.3</v>
      </c>
      <c r="AB46" s="25">
        <f>Y46/AA46</f>
        <v>0.72841575859178553</v>
      </c>
      <c r="AC46" s="25">
        <f>Y46/G46</f>
        <v>0.25710059171597632</v>
      </c>
    </row>
    <row r="47" spans="1:29" ht="23.15" x14ac:dyDescent="0.6">
      <c r="A47" s="78"/>
    </row>
    <row r="48" spans="1:29" ht="15" thickBot="1" x14ac:dyDescent="0.45">
      <c r="A48" s="41" t="s">
        <v>131</v>
      </c>
      <c r="B48" s="39"/>
      <c r="C48" s="39"/>
      <c r="D48" s="39"/>
      <c r="E48" s="39"/>
      <c r="F48" s="39"/>
      <c r="G48" s="39"/>
      <c r="H48" s="39"/>
      <c r="I48" s="39"/>
      <c r="J48" s="39"/>
      <c r="K48" s="39"/>
      <c r="L48" s="40">
        <v>1</v>
      </c>
      <c r="M48" s="40">
        <v>0.8</v>
      </c>
      <c r="N48" s="40">
        <v>0.8</v>
      </c>
      <c r="O48" s="40">
        <v>0.6</v>
      </c>
      <c r="P48" s="40">
        <v>0.6</v>
      </c>
      <c r="Q48" s="40">
        <v>0.6</v>
      </c>
      <c r="R48" s="40">
        <v>0.6</v>
      </c>
      <c r="S48" s="40">
        <v>0.5</v>
      </c>
      <c r="T48" s="40">
        <v>0.5</v>
      </c>
      <c r="U48" s="40">
        <v>0.5</v>
      </c>
      <c r="V48" s="40">
        <v>0.5</v>
      </c>
      <c r="W48" s="40">
        <v>0.4</v>
      </c>
      <c r="X48" s="40">
        <v>0.3</v>
      </c>
      <c r="Y48" s="39"/>
      <c r="Z48" s="39"/>
      <c r="AA48" s="39"/>
      <c r="AB48" s="39"/>
      <c r="AC48" s="39"/>
    </row>
    <row r="49" spans="1:29" x14ac:dyDescent="0.4">
      <c r="A49" s="9" t="s">
        <v>126</v>
      </c>
      <c r="B49" s="11" t="s">
        <v>51</v>
      </c>
      <c r="C49" s="11" t="s">
        <v>58</v>
      </c>
      <c r="D49" s="11" t="s">
        <v>88</v>
      </c>
      <c r="E49" s="10">
        <v>23</v>
      </c>
      <c r="F49" s="10">
        <v>8600</v>
      </c>
      <c r="G49" s="10">
        <v>2276</v>
      </c>
      <c r="H49" s="10">
        <v>30</v>
      </c>
      <c r="I49" s="10">
        <v>3.5</v>
      </c>
      <c r="J49" s="10">
        <v>3.5</v>
      </c>
      <c r="K49" s="10">
        <v>6.16</v>
      </c>
      <c r="L49" s="10">
        <v>17</v>
      </c>
      <c r="M49" s="10">
        <v>16</v>
      </c>
      <c r="N49" s="10">
        <v>12</v>
      </c>
      <c r="O49" s="10">
        <v>17</v>
      </c>
      <c r="P49" s="10">
        <v>16</v>
      </c>
      <c r="Q49" s="10">
        <v>12</v>
      </c>
      <c r="R49" s="10">
        <v>17</v>
      </c>
      <c r="S49" s="10">
        <v>16</v>
      </c>
      <c r="T49" s="10">
        <v>12</v>
      </c>
      <c r="U49" s="10">
        <v>17</v>
      </c>
      <c r="V49" s="10">
        <v>16</v>
      </c>
      <c r="W49" s="10">
        <v>12</v>
      </c>
      <c r="X49" s="10">
        <v>19</v>
      </c>
      <c r="Y49" s="8">
        <f>(L49*$L$44)+(M49*$M$44)+(N49*$N$44)+(O49*$O$44)+(P49*$P$44)+(Q49*$Q$44)+(R49*$R$44)+(S49*$S$44)+(T49*$T$44)+(U49*$U$44)+(V49*$V$44)+(W49*$W$44)+(X49*$X$44)</f>
        <v>117.60000000000001</v>
      </c>
      <c r="Z49" s="8">
        <f>Y49-(Reference!$O$32)</f>
        <v>25.200000000000003</v>
      </c>
      <c r="AA49" s="8">
        <f>Reference!$O$37</f>
        <v>119.3</v>
      </c>
      <c r="AB49" s="25">
        <f>Y49/AA49</f>
        <v>0.98575020955574189</v>
      </c>
      <c r="AC49" s="25">
        <f>Y49/G49</f>
        <v>5.1669595782073814E-2</v>
      </c>
    </row>
    <row r="50" spans="1:29" x14ac:dyDescent="0.4">
      <c r="A50" s="17" t="s">
        <v>127</v>
      </c>
      <c r="B50" s="22" t="s">
        <v>51</v>
      </c>
      <c r="C50" s="20"/>
      <c r="D50" s="11" t="s">
        <v>86</v>
      </c>
      <c r="E50" s="10">
        <v>21</v>
      </c>
      <c r="F50" s="10">
        <v>5400</v>
      </c>
      <c r="G50" s="10">
        <v>338</v>
      </c>
      <c r="H50" s="10">
        <v>28</v>
      </c>
      <c r="I50" s="10">
        <v>2.5</v>
      </c>
      <c r="J50" s="10">
        <v>2.5</v>
      </c>
      <c r="K50" s="9">
        <v>6</v>
      </c>
      <c r="L50" s="10">
        <v>12</v>
      </c>
      <c r="M50" s="10">
        <v>15</v>
      </c>
      <c r="N50" s="10">
        <v>7</v>
      </c>
      <c r="O50" s="10">
        <v>12</v>
      </c>
      <c r="P50" s="10">
        <v>15</v>
      </c>
      <c r="Q50" s="10">
        <v>7</v>
      </c>
      <c r="R50" s="10">
        <v>12</v>
      </c>
      <c r="S50" s="10">
        <v>15</v>
      </c>
      <c r="T50" s="10">
        <v>7</v>
      </c>
      <c r="U50" s="10">
        <v>12</v>
      </c>
      <c r="V50" s="10">
        <v>15</v>
      </c>
      <c r="W50" s="10">
        <v>7</v>
      </c>
      <c r="X50" s="10">
        <v>8</v>
      </c>
      <c r="Y50" s="8">
        <f>(L50*$L$44)+(M50*$M$44)+(N50*$N$44)+(O50*$O$44)+(P50*$P$44)+(Q50*$Q$44)+(R50*$R$44)+(S50*$S$44)+(T50*$T$44)+(U50*$U$44)+(V50*$V$44)+(W50*$W$44)+(X50*$X$44)</f>
        <v>86.9</v>
      </c>
      <c r="Z50" s="8">
        <f>Y50-(Reference!$O$32)</f>
        <v>-5.5</v>
      </c>
      <c r="AA50" s="8">
        <f>Reference!$O$37</f>
        <v>119.3</v>
      </c>
      <c r="AB50" s="25">
        <f>Y50/AA50</f>
        <v>0.72841575859178553</v>
      </c>
      <c r="AC50" s="25">
        <f>Y50/G50</f>
        <v>0.25710059171597632</v>
      </c>
    </row>
    <row r="52" spans="1:29" s="69" customFormat="1" ht="28.75" customHeight="1" x14ac:dyDescent="0.6">
      <c r="A52" s="77" t="s">
        <v>47</v>
      </c>
      <c r="B52" s="68"/>
      <c r="C52" s="68" t="s">
        <v>68</v>
      </c>
      <c r="D52" s="68"/>
      <c r="E52" s="68"/>
      <c r="F52" s="68" t="s">
        <v>67</v>
      </c>
      <c r="G52" s="68"/>
      <c r="H52" s="68"/>
      <c r="I52" s="68" t="s">
        <v>184</v>
      </c>
      <c r="J52" s="68"/>
      <c r="K52" s="68"/>
      <c r="L52" s="68" t="s">
        <v>11</v>
      </c>
      <c r="M52" s="68"/>
      <c r="N52" s="68"/>
      <c r="O52" s="68"/>
      <c r="P52" s="68"/>
    </row>
    <row r="53" spans="1:29" x14ac:dyDescent="0.4">
      <c r="C53" s="62"/>
      <c r="D53" s="63"/>
      <c r="E53" s="63"/>
      <c r="F53" s="62" t="s">
        <v>189</v>
      </c>
      <c r="G53" s="63"/>
      <c r="H53" s="63"/>
      <c r="I53" s="62"/>
      <c r="J53" s="63"/>
      <c r="K53" s="63"/>
      <c r="L53" s="59">
        <f>Reference!B53</f>
        <v>0.69642857142857151</v>
      </c>
    </row>
    <row r="54" spans="1:29" x14ac:dyDescent="0.4">
      <c r="C54" s="62"/>
      <c r="D54" s="63"/>
      <c r="E54" s="63"/>
      <c r="F54" s="62"/>
      <c r="G54" s="63"/>
      <c r="H54" s="63"/>
      <c r="I54" s="62"/>
      <c r="J54" s="63"/>
      <c r="K54" s="63"/>
    </row>
    <row r="55" spans="1:29" x14ac:dyDescent="0.4">
      <c r="C55" s="62"/>
      <c r="D55" s="63"/>
      <c r="E55" s="63"/>
      <c r="F55" s="62"/>
      <c r="G55" s="63"/>
      <c r="H55" s="63"/>
      <c r="I55" s="62"/>
      <c r="J55" s="63"/>
      <c r="K55" s="63"/>
    </row>
    <row r="56" spans="1:29" x14ac:dyDescent="0.4">
      <c r="C56" s="62"/>
      <c r="D56" s="63"/>
      <c r="E56" s="63"/>
      <c r="F56" s="62"/>
      <c r="G56" s="63"/>
      <c r="H56" s="63"/>
      <c r="I56" s="62"/>
      <c r="J56" s="63"/>
      <c r="K56" s="63"/>
    </row>
    <row r="58" spans="1:29" ht="24.45" x14ac:dyDescent="0.4">
      <c r="A58" s="6" t="s">
        <v>73</v>
      </c>
      <c r="B58" s="6" t="s">
        <v>74</v>
      </c>
      <c r="C58" s="6" t="s">
        <v>75</v>
      </c>
      <c r="D58" s="6" t="s">
        <v>76</v>
      </c>
      <c r="E58" s="7" t="s">
        <v>77</v>
      </c>
      <c r="F58" s="7" t="s">
        <v>78</v>
      </c>
      <c r="G58" s="7" t="s">
        <v>79</v>
      </c>
      <c r="H58" s="7" t="s">
        <v>80</v>
      </c>
      <c r="I58" s="7" t="s">
        <v>81</v>
      </c>
      <c r="J58" s="7" t="s">
        <v>82</v>
      </c>
      <c r="K58" s="7" t="s">
        <v>83</v>
      </c>
      <c r="L58" s="7" t="s">
        <v>41</v>
      </c>
      <c r="M58" s="7" t="s">
        <v>29</v>
      </c>
      <c r="N58" s="7" t="s">
        <v>42</v>
      </c>
      <c r="O58" s="7" t="s">
        <v>14</v>
      </c>
      <c r="P58" s="7" t="s">
        <v>15</v>
      </c>
      <c r="Q58" s="7" t="s">
        <v>27</v>
      </c>
      <c r="R58" s="7" t="s">
        <v>46</v>
      </c>
      <c r="S58" s="7" t="s">
        <v>30</v>
      </c>
      <c r="T58" s="7" t="s">
        <v>43</v>
      </c>
      <c r="U58" s="7" t="s">
        <v>49</v>
      </c>
      <c r="V58" s="7" t="s">
        <v>28</v>
      </c>
      <c r="W58" s="7" t="s">
        <v>23</v>
      </c>
      <c r="X58" s="7" t="s">
        <v>48</v>
      </c>
      <c r="Y58" s="16" t="s">
        <v>5</v>
      </c>
      <c r="Z58" s="16" t="s">
        <v>2</v>
      </c>
      <c r="AA58" s="16" t="s">
        <v>128</v>
      </c>
      <c r="AB58" s="16" t="s">
        <v>120</v>
      </c>
      <c r="AC58" s="7" t="s">
        <v>9</v>
      </c>
    </row>
    <row r="59" spans="1:29" x14ac:dyDescent="0.4">
      <c r="A59" s="12" t="s">
        <v>154</v>
      </c>
      <c r="B59" s="13"/>
      <c r="C59" s="13"/>
      <c r="D59" s="13"/>
      <c r="E59" s="13"/>
      <c r="F59" s="13"/>
      <c r="G59" s="13"/>
      <c r="H59" s="13"/>
      <c r="I59" s="13"/>
      <c r="J59" s="13"/>
      <c r="K59" s="13"/>
      <c r="L59" s="26">
        <v>0.8</v>
      </c>
      <c r="M59" s="26">
        <v>0.6</v>
      </c>
      <c r="N59" s="26">
        <v>0.7</v>
      </c>
      <c r="O59" s="26">
        <v>0.5</v>
      </c>
      <c r="P59" s="26">
        <v>0.5</v>
      </c>
      <c r="Q59" s="26">
        <v>0.4</v>
      </c>
      <c r="R59" s="26">
        <v>0.3</v>
      </c>
      <c r="S59" s="26">
        <v>0.3</v>
      </c>
      <c r="T59" s="26">
        <v>0.3</v>
      </c>
      <c r="U59" s="26">
        <v>0.3</v>
      </c>
      <c r="V59" s="26">
        <v>0.3</v>
      </c>
      <c r="W59" s="26">
        <v>0.3</v>
      </c>
      <c r="X59" s="26">
        <v>0.3</v>
      </c>
      <c r="Y59" s="13"/>
      <c r="Z59" s="13"/>
      <c r="AA59" s="13"/>
      <c r="AB59" s="13"/>
      <c r="AC59" s="13"/>
    </row>
    <row r="60" spans="1:29" x14ac:dyDescent="0.4">
      <c r="A60" s="8" t="s">
        <v>95</v>
      </c>
      <c r="B60" s="11" t="s">
        <v>51</v>
      </c>
      <c r="C60" s="11" t="s">
        <v>58</v>
      </c>
      <c r="D60" s="11" t="s">
        <v>88</v>
      </c>
      <c r="E60" s="10">
        <v>23</v>
      </c>
      <c r="F60" s="10">
        <v>8600</v>
      </c>
      <c r="G60" s="10">
        <v>2276</v>
      </c>
      <c r="H60" s="10">
        <v>30</v>
      </c>
      <c r="I60" s="10">
        <v>3.5</v>
      </c>
      <c r="J60" s="10">
        <v>3.5</v>
      </c>
      <c r="K60" s="10">
        <v>6.16</v>
      </c>
      <c r="L60" s="10">
        <v>17</v>
      </c>
      <c r="M60" s="10">
        <v>16</v>
      </c>
      <c r="N60" s="10">
        <v>12</v>
      </c>
      <c r="O60" s="10">
        <v>17</v>
      </c>
      <c r="P60" s="10">
        <v>16</v>
      </c>
      <c r="Q60" s="10">
        <v>12</v>
      </c>
      <c r="R60" s="10">
        <v>17</v>
      </c>
      <c r="S60" s="10">
        <v>16</v>
      </c>
      <c r="T60" s="10">
        <v>12</v>
      </c>
      <c r="U60" s="10">
        <v>17</v>
      </c>
      <c r="V60" s="10">
        <v>16</v>
      </c>
      <c r="W60" s="10">
        <v>12</v>
      </c>
      <c r="X60" s="10">
        <v>19</v>
      </c>
      <c r="Y60" s="8">
        <f>(L60*$L$59)+(M60*$M$59)+(N60*$N$59)+(O60*$O$59)+(P60*$P$59)+(Q60*$Q$59)+(R60*$R$59)+(S60*$S$59)+(T60*$T$59)+(U60*$U$59)+(V60*$V$59)+(W60*$W$59)+(X60*$X$59)</f>
        <v>85.6</v>
      </c>
      <c r="Z60" s="8">
        <f>Y60-(Reference!$N$19)</f>
        <v>18.400000000000006</v>
      </c>
      <c r="AA60" s="8">
        <f>Reference!$O$37</f>
        <v>119.3</v>
      </c>
      <c r="AB60" s="25">
        <f>Y60/AA60</f>
        <v>0.71751886001676446</v>
      </c>
      <c r="AC60" s="25">
        <f>Y60/G60</f>
        <v>3.7609841827768012E-2</v>
      </c>
    </row>
    <row r="61" spans="1:29" x14ac:dyDescent="0.4">
      <c r="A61" s="17" t="s">
        <v>96</v>
      </c>
      <c r="B61" s="22" t="s">
        <v>51</v>
      </c>
      <c r="C61" s="20"/>
      <c r="D61" s="11" t="s">
        <v>86</v>
      </c>
      <c r="E61" s="10">
        <v>21</v>
      </c>
      <c r="F61" s="10">
        <v>5400</v>
      </c>
      <c r="G61" s="10">
        <v>338</v>
      </c>
      <c r="H61" s="10">
        <v>28</v>
      </c>
      <c r="I61" s="10">
        <v>2.5</v>
      </c>
      <c r="J61" s="10">
        <v>2.5</v>
      </c>
      <c r="K61" s="9">
        <v>6</v>
      </c>
      <c r="L61" s="10">
        <v>12</v>
      </c>
      <c r="M61" s="10">
        <v>15</v>
      </c>
      <c r="N61" s="10">
        <v>7</v>
      </c>
      <c r="O61" s="10">
        <v>12</v>
      </c>
      <c r="P61" s="10">
        <v>15</v>
      </c>
      <c r="Q61" s="10">
        <v>7</v>
      </c>
      <c r="R61" s="10">
        <v>12</v>
      </c>
      <c r="S61" s="10">
        <v>15</v>
      </c>
      <c r="T61" s="10">
        <v>7</v>
      </c>
      <c r="U61" s="10">
        <v>12</v>
      </c>
      <c r="V61" s="10">
        <v>15</v>
      </c>
      <c r="W61" s="10">
        <v>7</v>
      </c>
      <c r="X61" s="10">
        <v>8</v>
      </c>
      <c r="Y61" s="8">
        <f>(L61*$L$59)+(M61*$M$59)+(N61*$N$59)+(O61*$O$59)+(P61*$P$59)+(Q61*$Q$59)+(R61*$R$59)+(S61*$S$59)+(T61*$T$59)+(U61*$U$423)+(V61*$V$59)+(W61*$W$59)+(X61*$X$59)</f>
        <v>59</v>
      </c>
      <c r="Z61" s="8">
        <f>Y61-(Reference!$N$19)</f>
        <v>-8.1999999999999886</v>
      </c>
      <c r="AA61" s="8">
        <f>Reference!$O$37</f>
        <v>119.3</v>
      </c>
      <c r="AB61" s="25">
        <f>Y61/AA61</f>
        <v>0.49455155071248952</v>
      </c>
      <c r="AC61" s="25">
        <f>Y61/G61</f>
        <v>0.17455621301775148</v>
      </c>
    </row>
    <row r="63" spans="1:29" ht="15" thickBot="1" x14ac:dyDescent="0.45">
      <c r="A63" s="41" t="s">
        <v>47</v>
      </c>
      <c r="B63" s="39"/>
      <c r="C63" s="39"/>
      <c r="D63" s="39"/>
      <c r="E63" s="39"/>
      <c r="F63" s="39"/>
      <c r="G63" s="39"/>
      <c r="H63" s="39"/>
      <c r="I63" s="39"/>
      <c r="J63" s="39"/>
      <c r="K63" s="39"/>
      <c r="L63" s="40">
        <v>0.8</v>
      </c>
      <c r="M63" s="40">
        <v>0.6</v>
      </c>
      <c r="N63" s="40">
        <v>0.7</v>
      </c>
      <c r="O63" s="40">
        <v>0.5</v>
      </c>
      <c r="P63" s="40">
        <v>0.5</v>
      </c>
      <c r="Q63" s="40">
        <v>0.4</v>
      </c>
      <c r="R63" s="40">
        <v>0.3</v>
      </c>
      <c r="S63" s="40">
        <v>0.3</v>
      </c>
      <c r="T63" s="40">
        <v>0.3</v>
      </c>
      <c r="U63" s="40">
        <v>0.3</v>
      </c>
      <c r="V63" s="40">
        <v>0.3</v>
      </c>
      <c r="W63" s="40">
        <v>0.3</v>
      </c>
      <c r="X63" s="40">
        <v>0.3</v>
      </c>
      <c r="Y63" s="39"/>
      <c r="Z63" s="39"/>
      <c r="AA63" s="39"/>
      <c r="AB63" s="39"/>
      <c r="AC63" s="39"/>
    </row>
    <row r="64" spans="1:29" x14ac:dyDescent="0.4">
      <c r="A64" s="9" t="s">
        <v>126</v>
      </c>
      <c r="B64" s="11" t="s">
        <v>51</v>
      </c>
      <c r="C64" s="11" t="s">
        <v>58</v>
      </c>
      <c r="D64" s="11" t="s">
        <v>88</v>
      </c>
      <c r="E64" s="10">
        <v>23</v>
      </c>
      <c r="F64" s="10">
        <v>8600</v>
      </c>
      <c r="G64" s="10">
        <v>2276</v>
      </c>
      <c r="H64" s="10">
        <v>30</v>
      </c>
      <c r="I64" s="10">
        <v>3.5</v>
      </c>
      <c r="J64" s="10">
        <v>3.5</v>
      </c>
      <c r="K64" s="10">
        <v>6.16</v>
      </c>
      <c r="L64" s="10">
        <v>17</v>
      </c>
      <c r="M64" s="10">
        <v>16</v>
      </c>
      <c r="N64" s="10">
        <v>12</v>
      </c>
      <c r="O64" s="10">
        <v>17</v>
      </c>
      <c r="P64" s="10">
        <v>16</v>
      </c>
      <c r="Q64" s="10">
        <v>12</v>
      </c>
      <c r="R64" s="10">
        <v>17</v>
      </c>
      <c r="S64" s="10">
        <v>16</v>
      </c>
      <c r="T64" s="10">
        <v>12</v>
      </c>
      <c r="U64" s="10">
        <v>17</v>
      </c>
      <c r="V64" s="10">
        <v>16</v>
      </c>
      <c r="W64" s="10">
        <v>12</v>
      </c>
      <c r="X64" s="10">
        <v>19</v>
      </c>
      <c r="Y64" s="8">
        <f>(L64*$L$59)+(M64*$M$59)+(N64*$N$59)+(O64*$O$59)+(P64*$P$59)+(Q64*$Q$59)+(R64*$R$59)+(S64*$S$59)+(T64*$T$59)+(U64*$U$59)+(V64*$V$59)+(W64*$W$59)+(X64*$X$59)</f>
        <v>85.6</v>
      </c>
      <c r="Z64" s="8">
        <f>Y64-(Reference!$N$19)</f>
        <v>18.400000000000006</v>
      </c>
      <c r="AA64" s="8">
        <f>Reference!$O$37</f>
        <v>119.3</v>
      </c>
      <c r="AB64" s="25">
        <f>Y64/AA64</f>
        <v>0.71751886001676446</v>
      </c>
      <c r="AC64" s="25">
        <f>Y64/G64</f>
        <v>3.7609841827768012E-2</v>
      </c>
    </row>
    <row r="65" spans="1:34" x14ac:dyDescent="0.4">
      <c r="A65" s="17" t="s">
        <v>127</v>
      </c>
      <c r="B65" s="22" t="s">
        <v>51</v>
      </c>
      <c r="C65" s="20"/>
      <c r="D65" s="11" t="s">
        <v>86</v>
      </c>
      <c r="E65" s="10">
        <v>21</v>
      </c>
      <c r="F65" s="10">
        <v>5400</v>
      </c>
      <c r="G65" s="10">
        <v>338</v>
      </c>
      <c r="H65" s="10">
        <v>28</v>
      </c>
      <c r="I65" s="10">
        <v>2.5</v>
      </c>
      <c r="J65" s="10">
        <v>2.5</v>
      </c>
      <c r="K65" s="9">
        <v>6</v>
      </c>
      <c r="L65" s="10">
        <v>12</v>
      </c>
      <c r="M65" s="10">
        <v>15</v>
      </c>
      <c r="N65" s="10">
        <v>7</v>
      </c>
      <c r="O65" s="10">
        <v>12</v>
      </c>
      <c r="P65" s="10">
        <v>15</v>
      </c>
      <c r="Q65" s="10">
        <v>7</v>
      </c>
      <c r="R65" s="10">
        <v>12</v>
      </c>
      <c r="S65" s="10">
        <v>15</v>
      </c>
      <c r="T65" s="10">
        <v>7</v>
      </c>
      <c r="U65" s="10">
        <v>12</v>
      </c>
      <c r="V65" s="10">
        <v>15</v>
      </c>
      <c r="W65" s="10">
        <v>7</v>
      </c>
      <c r="X65" s="10">
        <v>8</v>
      </c>
      <c r="Y65" s="8">
        <f>(L65*$L$59)+(M65*$M$59)+(N65*$N$59)+(O65*$O$59)+(P65*$P$59)+(Q65*$Q$59)+(R65*$R$59)+(S65*$S$59)+(T65*$T$59)+(U65*$U$423)+(V65*$V$59)+(W65*$W$59)+(X65*$X$59)</f>
        <v>59</v>
      </c>
      <c r="Z65" s="8">
        <f>Y65-(Reference!$N$19)</f>
        <v>-8.1999999999999886</v>
      </c>
      <c r="AA65" s="8">
        <f>Reference!$O$37</f>
        <v>119.3</v>
      </c>
      <c r="AB65" s="25">
        <f>Y65/AA65</f>
        <v>0.49455155071248952</v>
      </c>
      <c r="AC65" s="25">
        <f>Y65/G65</f>
        <v>0.17455621301775148</v>
      </c>
    </row>
    <row r="67" spans="1:34" s="71" customFormat="1" ht="26.6" customHeight="1" x14ac:dyDescent="0.6">
      <c r="A67" s="79" t="s">
        <v>58</v>
      </c>
      <c r="B67" s="70"/>
      <c r="C67" s="70" t="s">
        <v>68</v>
      </c>
      <c r="D67" s="70"/>
      <c r="E67" s="70"/>
      <c r="F67" s="70" t="s">
        <v>67</v>
      </c>
      <c r="G67" s="70"/>
      <c r="H67" s="70"/>
      <c r="I67" s="70" t="s">
        <v>184</v>
      </c>
      <c r="J67" s="70"/>
      <c r="K67" s="70"/>
      <c r="L67" s="70" t="s">
        <v>11</v>
      </c>
      <c r="M67" s="70"/>
      <c r="N67" s="70"/>
      <c r="O67" s="70"/>
      <c r="P67" s="70"/>
    </row>
    <row r="68" spans="1:34" x14ac:dyDescent="0.4">
      <c r="C68" s="62" t="s">
        <v>190</v>
      </c>
      <c r="D68" s="63"/>
      <c r="E68" s="63"/>
      <c r="F68" s="62"/>
      <c r="G68" s="63"/>
      <c r="H68" s="63"/>
      <c r="I68" s="62"/>
      <c r="J68" s="63"/>
      <c r="K68" s="63"/>
      <c r="L68" s="59">
        <f>Reference!B66</f>
        <v>0.77371794871794874</v>
      </c>
    </row>
    <row r="69" spans="1:34" x14ac:dyDescent="0.4">
      <c r="C69" s="62"/>
      <c r="D69" s="63"/>
      <c r="E69" s="63"/>
      <c r="F69" s="62"/>
      <c r="G69" s="63"/>
      <c r="H69" s="63"/>
      <c r="I69" s="62"/>
      <c r="J69" s="63"/>
      <c r="K69" s="63"/>
    </row>
    <row r="70" spans="1:34" x14ac:dyDescent="0.4">
      <c r="C70" s="62"/>
      <c r="D70" s="63"/>
      <c r="E70" s="63"/>
      <c r="F70" s="62"/>
      <c r="G70" s="63"/>
      <c r="H70" s="63"/>
      <c r="I70" s="62"/>
      <c r="J70" s="63"/>
      <c r="K70" s="63"/>
    </row>
    <row r="71" spans="1:34" x14ac:dyDescent="0.4">
      <c r="C71" s="62"/>
      <c r="D71" s="63"/>
      <c r="E71" s="63"/>
      <c r="F71" s="62"/>
      <c r="G71" s="63"/>
      <c r="H71" s="63"/>
      <c r="I71" s="62"/>
      <c r="J71" s="63"/>
      <c r="K71" s="63"/>
    </row>
    <row r="73" spans="1:34" ht="24.45" x14ac:dyDescent="0.4">
      <c r="A73" s="6" t="s">
        <v>73</v>
      </c>
      <c r="B73" s="7" t="s">
        <v>74</v>
      </c>
      <c r="C73" s="7" t="s">
        <v>75</v>
      </c>
      <c r="D73" s="7" t="s">
        <v>76</v>
      </c>
      <c r="E73" s="7" t="s">
        <v>77</v>
      </c>
      <c r="F73" s="7" t="s">
        <v>78</v>
      </c>
      <c r="G73" s="7" t="s">
        <v>79</v>
      </c>
      <c r="H73" s="7" t="s">
        <v>80</v>
      </c>
      <c r="I73" s="7" t="s">
        <v>81</v>
      </c>
      <c r="J73" s="7" t="s">
        <v>82</v>
      </c>
      <c r="K73" s="7" t="s">
        <v>83</v>
      </c>
      <c r="L73" s="7" t="s">
        <v>14</v>
      </c>
      <c r="M73" s="7" t="s">
        <v>43</v>
      </c>
      <c r="N73" s="7" t="s">
        <v>41</v>
      </c>
      <c r="O73" s="7" t="s">
        <v>15</v>
      </c>
      <c r="P73" s="7" t="s">
        <v>27</v>
      </c>
      <c r="Q73" s="7" t="s">
        <v>23</v>
      </c>
      <c r="R73" s="7" t="s">
        <v>28</v>
      </c>
      <c r="S73" s="7" t="s">
        <v>29</v>
      </c>
      <c r="T73" s="7" t="s">
        <v>42</v>
      </c>
      <c r="U73" s="7" t="s">
        <v>30</v>
      </c>
      <c r="V73" s="7" t="s">
        <v>46</v>
      </c>
      <c r="W73" s="7" t="s">
        <v>53</v>
      </c>
      <c r="X73" s="7" t="s">
        <v>64</v>
      </c>
      <c r="Y73" s="7" t="s">
        <v>45</v>
      </c>
      <c r="Z73" s="7" t="s">
        <v>49</v>
      </c>
      <c r="AA73" s="7" t="s">
        <v>44</v>
      </c>
      <c r="AB73" s="7" t="s">
        <v>62</v>
      </c>
      <c r="AC73" s="7" t="s">
        <v>124</v>
      </c>
      <c r="AD73" s="16" t="s">
        <v>5</v>
      </c>
      <c r="AE73" s="16" t="s">
        <v>2</v>
      </c>
      <c r="AF73" s="16" t="s">
        <v>128</v>
      </c>
      <c r="AG73" s="16" t="s">
        <v>120</v>
      </c>
      <c r="AH73" s="7" t="s">
        <v>9</v>
      </c>
    </row>
    <row r="74" spans="1:34" x14ac:dyDescent="0.4">
      <c r="A74" s="12" t="s">
        <v>155</v>
      </c>
      <c r="B74" s="13"/>
      <c r="C74" s="13"/>
      <c r="D74" s="13"/>
      <c r="E74" s="13"/>
      <c r="F74" s="13"/>
      <c r="G74" s="13"/>
      <c r="H74" s="13"/>
      <c r="I74" s="13"/>
      <c r="J74" s="13"/>
      <c r="K74" s="13"/>
      <c r="L74" s="26">
        <v>0.8</v>
      </c>
      <c r="M74" s="26">
        <v>0.7</v>
      </c>
      <c r="N74" s="26">
        <v>0.6</v>
      </c>
      <c r="O74" s="26">
        <v>0.6</v>
      </c>
      <c r="P74" s="26">
        <v>0.5</v>
      </c>
      <c r="Q74" s="26">
        <v>0.5</v>
      </c>
      <c r="R74" s="26">
        <v>0.5</v>
      </c>
      <c r="S74" s="26">
        <v>0.4</v>
      </c>
      <c r="T74" s="26">
        <v>0.4</v>
      </c>
      <c r="U74" s="26">
        <v>0.4</v>
      </c>
      <c r="V74" s="26">
        <v>0.4</v>
      </c>
      <c r="W74" s="26">
        <v>0.4</v>
      </c>
      <c r="X74" s="26">
        <v>0.4</v>
      </c>
      <c r="Y74" s="26">
        <v>0.3</v>
      </c>
      <c r="Z74" s="26">
        <v>0.3</v>
      </c>
      <c r="AA74" s="26">
        <v>0.3</v>
      </c>
      <c r="AB74" s="27">
        <v>0.3</v>
      </c>
      <c r="AC74" s="13"/>
      <c r="AD74" s="13"/>
      <c r="AE74" s="13"/>
      <c r="AF74" s="13"/>
      <c r="AG74" s="13"/>
      <c r="AH74" s="13"/>
    </row>
    <row r="75" spans="1:34" x14ac:dyDescent="0.4">
      <c r="A75" s="9"/>
      <c r="B75" s="11" t="s">
        <v>50</v>
      </c>
      <c r="C75" s="11" t="s">
        <v>121</v>
      </c>
      <c r="D75" s="11" t="s">
        <v>86</v>
      </c>
      <c r="E75" s="10">
        <v>29</v>
      </c>
      <c r="F75" s="10">
        <v>8000</v>
      </c>
      <c r="G75" s="10">
        <v>1887</v>
      </c>
      <c r="H75" s="10">
        <v>29</v>
      </c>
      <c r="I75" s="10">
        <v>3.5</v>
      </c>
      <c r="J75" s="10">
        <v>3.5</v>
      </c>
      <c r="K75" s="10"/>
      <c r="L75" s="10">
        <v>17</v>
      </c>
      <c r="M75" s="10">
        <v>16</v>
      </c>
      <c r="N75" s="10">
        <v>15</v>
      </c>
      <c r="O75" s="10">
        <v>14</v>
      </c>
      <c r="P75" s="10">
        <v>18</v>
      </c>
      <c r="Q75" s="10">
        <v>15</v>
      </c>
      <c r="R75" s="10">
        <v>14</v>
      </c>
      <c r="S75" s="10">
        <v>15</v>
      </c>
      <c r="T75" s="10">
        <v>17</v>
      </c>
      <c r="U75" s="10">
        <v>15</v>
      </c>
      <c r="V75" s="10">
        <v>16</v>
      </c>
      <c r="W75" s="10">
        <v>19</v>
      </c>
      <c r="X75" s="10">
        <v>16</v>
      </c>
      <c r="Y75" s="10">
        <v>14</v>
      </c>
      <c r="Z75" s="10">
        <v>14</v>
      </c>
      <c r="AA75" s="10">
        <v>15</v>
      </c>
      <c r="AB75" s="9">
        <v>14</v>
      </c>
      <c r="AC75" s="14">
        <f>SUM(L75:AB75)</f>
        <v>264</v>
      </c>
      <c r="AD75" s="8">
        <f>(L75*$L$74)+(M75*$M$74)+(N75*$N$74)+(O75*$O$74)+(P75*$P$74)+(Q75*$Q$74)+(R75*$R$74)+(S75*$S$74)+(T75*$T$74)+(U75*$U$74)+(V75*$V$74)+(W75*$W$74)+(X75*$X$74)+(Y75*$Y$74)+(Z75*$Z$74)+(AA75*$AA$74)+(AB75*$AB$74)</f>
        <v>122</v>
      </c>
      <c r="AE75" s="8">
        <f>AD75-(Reference!$S$60)</f>
        <v>28.400000000000034</v>
      </c>
      <c r="AF75" s="8">
        <f>Reference!$S$65</f>
        <v>120.7</v>
      </c>
      <c r="AG75" s="25">
        <f>AD75/AF75</f>
        <v>1.0107705053852527</v>
      </c>
      <c r="AH75" s="25">
        <f>AD75/G75</f>
        <v>6.4652888182299945E-2</v>
      </c>
    </row>
    <row r="76" spans="1:34" x14ac:dyDescent="0.4">
      <c r="A76" s="19" t="s">
        <v>87</v>
      </c>
      <c r="B76" s="20" t="s">
        <v>50</v>
      </c>
      <c r="C76" s="11"/>
      <c r="D76" s="11" t="s">
        <v>88</v>
      </c>
      <c r="E76" s="10">
        <v>21</v>
      </c>
      <c r="F76" s="10">
        <v>3700</v>
      </c>
      <c r="G76" s="10">
        <v>94</v>
      </c>
      <c r="H76" s="10">
        <v>28</v>
      </c>
      <c r="I76" s="10">
        <v>2</v>
      </c>
      <c r="J76" s="10">
        <v>2.5</v>
      </c>
      <c r="K76" s="10">
        <v>6</v>
      </c>
      <c r="L76" s="10">
        <v>12</v>
      </c>
      <c r="M76" s="10">
        <v>15</v>
      </c>
      <c r="N76" s="10">
        <v>7</v>
      </c>
      <c r="O76" s="10">
        <v>12</v>
      </c>
      <c r="P76" s="10">
        <v>18</v>
      </c>
      <c r="Q76" s="10">
        <v>13</v>
      </c>
      <c r="R76" s="10">
        <v>14</v>
      </c>
      <c r="S76" s="10">
        <v>10</v>
      </c>
      <c r="T76" s="10">
        <v>14</v>
      </c>
      <c r="U76" s="10">
        <v>12</v>
      </c>
      <c r="V76" s="10">
        <v>8</v>
      </c>
      <c r="W76" s="10">
        <v>16</v>
      </c>
      <c r="X76" s="10">
        <v>14</v>
      </c>
      <c r="Y76" s="10">
        <v>10</v>
      </c>
      <c r="Z76" s="10">
        <v>7</v>
      </c>
      <c r="AA76" s="10">
        <v>16</v>
      </c>
      <c r="AB76" s="9">
        <v>14</v>
      </c>
      <c r="AC76" s="14">
        <f>SUM(L76:AB76)</f>
        <v>212</v>
      </c>
      <c r="AD76" s="8">
        <f>(L76*$L$74)+(M76*$M$74)+(N76*$N$74)+(O76*$O$74)+(P76*$P$74)+(Q76*$Q$74)+(R76*$R$74)+(S76*$S$74)+(T76*$T$74)+(U76*$U$74)+(V76*$V$74)+(W76*$W$74)+(X76*$X$74)+(Y76*$Y$74)+(Z76*$Z$74)+(AA76*$AA$74)+(AB76*$AB$74)</f>
        <v>97.7</v>
      </c>
      <c r="AE76" s="8">
        <f>AD76-(Reference!$S$60)</f>
        <v>4.1000000000000369</v>
      </c>
      <c r="AF76" s="8">
        <f>Reference!$S$65</f>
        <v>120.7</v>
      </c>
      <c r="AG76" s="25">
        <f>AD76/AF76</f>
        <v>0.80944490472245234</v>
      </c>
      <c r="AH76" s="25">
        <f>AD76/G76</f>
        <v>1.0393617021276595</v>
      </c>
    </row>
    <row r="78" spans="1:34" ht="15" thickBot="1" x14ac:dyDescent="0.45">
      <c r="A78" s="28" t="s">
        <v>135</v>
      </c>
      <c r="B78" s="29"/>
      <c r="C78" s="29"/>
      <c r="D78" s="29"/>
      <c r="E78" s="30"/>
      <c r="F78" s="30"/>
      <c r="G78" s="30"/>
      <c r="H78" s="30"/>
      <c r="I78" s="30"/>
      <c r="J78" s="30"/>
      <c r="K78" s="30"/>
      <c r="L78" s="32">
        <v>1</v>
      </c>
      <c r="M78" s="32">
        <v>0.8</v>
      </c>
      <c r="N78" s="32">
        <v>0.8</v>
      </c>
      <c r="O78" s="32">
        <v>0.8</v>
      </c>
      <c r="P78" s="32">
        <v>0.6</v>
      </c>
      <c r="Q78" s="32">
        <v>0.6</v>
      </c>
      <c r="R78" s="32">
        <v>0.6</v>
      </c>
      <c r="S78" s="32">
        <v>0.6</v>
      </c>
      <c r="T78" s="32">
        <v>0.6</v>
      </c>
      <c r="U78" s="32">
        <v>0.5</v>
      </c>
      <c r="V78" s="32">
        <v>0.5</v>
      </c>
      <c r="W78" s="32">
        <v>0.5</v>
      </c>
      <c r="X78" s="32">
        <v>0.4</v>
      </c>
      <c r="Y78" s="32">
        <v>0.4</v>
      </c>
      <c r="Z78" s="32">
        <v>0.3</v>
      </c>
      <c r="AA78" s="32">
        <v>0.3</v>
      </c>
      <c r="AB78" s="32">
        <v>0.3</v>
      </c>
      <c r="AC78" s="31"/>
      <c r="AD78" s="31"/>
      <c r="AE78" s="31"/>
      <c r="AF78" s="31"/>
      <c r="AG78" s="31"/>
      <c r="AH78" s="31"/>
    </row>
    <row r="79" spans="1:34" x14ac:dyDescent="0.4">
      <c r="A79" s="9" t="s">
        <v>126</v>
      </c>
      <c r="B79" s="11" t="s">
        <v>50</v>
      </c>
      <c r="C79" s="11" t="s">
        <v>121</v>
      </c>
      <c r="D79" s="11" t="s">
        <v>88</v>
      </c>
      <c r="E79" s="10">
        <v>29</v>
      </c>
      <c r="F79" s="10">
        <v>8000</v>
      </c>
      <c r="G79" s="10">
        <v>1887</v>
      </c>
      <c r="H79" s="10">
        <v>29</v>
      </c>
      <c r="I79" s="10">
        <v>3.5</v>
      </c>
      <c r="J79" s="10">
        <v>3.5</v>
      </c>
      <c r="K79" s="10"/>
      <c r="L79" s="10">
        <v>17</v>
      </c>
      <c r="M79" s="10">
        <v>16</v>
      </c>
      <c r="N79" s="10">
        <v>12</v>
      </c>
      <c r="O79" s="10">
        <v>14</v>
      </c>
      <c r="P79" s="10">
        <v>18</v>
      </c>
      <c r="Q79" s="10">
        <v>13</v>
      </c>
      <c r="R79" s="10">
        <v>14</v>
      </c>
      <c r="S79" s="10">
        <v>10</v>
      </c>
      <c r="T79" s="10">
        <v>17</v>
      </c>
      <c r="U79" s="10">
        <v>12</v>
      </c>
      <c r="V79" s="10">
        <v>14</v>
      </c>
      <c r="W79" s="10">
        <v>19</v>
      </c>
      <c r="X79" s="10">
        <v>16</v>
      </c>
      <c r="Y79" s="10">
        <v>17</v>
      </c>
      <c r="Z79" s="10">
        <v>14</v>
      </c>
      <c r="AA79" s="10">
        <v>15</v>
      </c>
      <c r="AB79" s="9">
        <v>14</v>
      </c>
      <c r="AC79" s="14">
        <f>SUM(L79:AB79)</f>
        <v>252</v>
      </c>
      <c r="AD79" s="8">
        <f>(L79*$L$74)+(M79*$M$74)+(N79*$N$74)+(O79*$O$74)+(P79*$P$74)+(Q79*$Q$74)+(R79*$R$74)+(S79*$S$74)+(T79*$T$74)+(U79*$U$74)+(V79*$V$74)+(W79*$W$74)+(X79*$X$74)+(Y79*$Y$74)+(Z79*$Z$74)+(AA79*$AA$74)+(AB79*$AB$74)</f>
        <v>116.1</v>
      </c>
      <c r="AE79" s="8">
        <f>AD79-(Reference!$S$60)</f>
        <v>22.500000000000028</v>
      </c>
      <c r="AF79" s="8">
        <f>Reference!$T$11</f>
        <v>147.10000000000002</v>
      </c>
      <c r="AG79" s="25">
        <f>AD79/AF79</f>
        <v>0.789259007477906</v>
      </c>
      <c r="AH79" s="25">
        <f>AD79/G79</f>
        <v>6.1526232114467408E-2</v>
      </c>
    </row>
    <row r="80" spans="1:34" x14ac:dyDescent="0.4">
      <c r="A80" s="17" t="s">
        <v>127</v>
      </c>
      <c r="B80" s="22" t="s">
        <v>50</v>
      </c>
      <c r="C80" s="11"/>
      <c r="D80" s="11" t="s">
        <v>86</v>
      </c>
      <c r="E80" s="10">
        <v>21</v>
      </c>
      <c r="F80" s="10">
        <v>3700</v>
      </c>
      <c r="G80" s="10">
        <v>94</v>
      </c>
      <c r="H80" s="10">
        <v>28</v>
      </c>
      <c r="I80" s="10">
        <v>2</v>
      </c>
      <c r="J80" s="10">
        <v>2.5</v>
      </c>
      <c r="K80" s="10">
        <v>6</v>
      </c>
      <c r="L80" s="10">
        <v>12</v>
      </c>
      <c r="M80" s="10">
        <v>15</v>
      </c>
      <c r="N80" s="10">
        <v>7</v>
      </c>
      <c r="O80" s="10">
        <v>12</v>
      </c>
      <c r="P80" s="10">
        <v>6</v>
      </c>
      <c r="Q80" s="10">
        <v>10</v>
      </c>
      <c r="R80" s="10">
        <v>14</v>
      </c>
      <c r="S80" s="10">
        <v>10</v>
      </c>
      <c r="T80" s="10">
        <v>14</v>
      </c>
      <c r="U80" s="10">
        <v>15</v>
      </c>
      <c r="V80" s="10">
        <v>12</v>
      </c>
      <c r="W80" s="10">
        <v>8</v>
      </c>
      <c r="X80" s="10">
        <v>14</v>
      </c>
      <c r="Y80" s="10">
        <v>10</v>
      </c>
      <c r="Z80" s="10">
        <v>10</v>
      </c>
      <c r="AA80" s="10">
        <v>16</v>
      </c>
      <c r="AB80" s="9">
        <v>14</v>
      </c>
      <c r="AC80" s="14">
        <f>SUM(L80:AB80)</f>
        <v>199</v>
      </c>
      <c r="AD80" s="8">
        <f>(L80*$L$74)+(M80*$M$74)+(N80*$N$74)+(O80*$O$74)+(P80*$P$74)+(Q80*$Q$74)+(R80*$R$74)+(S80*$S$74)+(T80*$T$74)+(U80*$U$74)+(V80*$V$74)+(W80*$W$74)+(X80*$X$74)+(Y80*$Y$74)+(Z80*$Z$74)+(AA80*$AA$74)+(AB80*$AB$74)</f>
        <v>90.7</v>
      </c>
      <c r="AE80" s="8">
        <f>AD80-(Reference!$S$60)</f>
        <v>-2.8999999999999631</v>
      </c>
      <c r="AF80" s="8">
        <f>Reference!$T$11</f>
        <v>147.10000000000002</v>
      </c>
      <c r="AG80" s="25">
        <f>AD80/AF80</f>
        <v>0.61658735554044863</v>
      </c>
      <c r="AH80" s="25">
        <f>AD80/G80</f>
        <v>0.96489361702127663</v>
      </c>
    </row>
    <row r="82" spans="1:34" s="73" customFormat="1" ht="25.3" customHeight="1" x14ac:dyDescent="0.6">
      <c r="A82" s="80" t="s">
        <v>59</v>
      </c>
      <c r="B82" s="72"/>
      <c r="C82" s="72" t="s">
        <v>68</v>
      </c>
      <c r="D82" s="72"/>
      <c r="E82" s="72"/>
      <c r="F82" s="72" t="s">
        <v>67</v>
      </c>
      <c r="G82" s="72"/>
      <c r="H82" s="72"/>
      <c r="I82" s="72" t="s">
        <v>184</v>
      </c>
      <c r="J82" s="72"/>
      <c r="K82" s="72"/>
      <c r="L82" s="72" t="s">
        <v>11</v>
      </c>
      <c r="M82" s="72"/>
      <c r="N82" s="72"/>
      <c r="O82" s="72"/>
      <c r="P82" s="72"/>
    </row>
    <row r="83" spans="1:34" x14ac:dyDescent="0.4">
      <c r="C83" s="62" t="s">
        <v>190</v>
      </c>
      <c r="D83" s="63"/>
      <c r="E83" s="63"/>
      <c r="F83" s="62"/>
      <c r="G83" s="63"/>
      <c r="H83" s="63"/>
      <c r="I83" s="62"/>
      <c r="J83" s="63"/>
      <c r="K83" s="63"/>
      <c r="L83" s="59">
        <f>Reference!B79</f>
        <v>0.55018587360594795</v>
      </c>
    </row>
    <row r="84" spans="1:34" x14ac:dyDescent="0.4">
      <c r="C84" s="62"/>
      <c r="D84" s="63"/>
      <c r="E84" s="63"/>
      <c r="F84" s="62"/>
      <c r="G84" s="63"/>
      <c r="H84" s="63"/>
      <c r="I84" s="62"/>
      <c r="J84" s="63"/>
      <c r="K84" s="63"/>
    </row>
    <row r="85" spans="1:34" x14ac:dyDescent="0.4">
      <c r="C85" s="62"/>
      <c r="D85" s="63"/>
      <c r="E85" s="63"/>
      <c r="F85" s="62"/>
      <c r="G85" s="63"/>
      <c r="H85" s="63"/>
      <c r="I85" s="62"/>
      <c r="J85" s="63"/>
      <c r="K85" s="63"/>
    </row>
    <row r="86" spans="1:34" x14ac:dyDescent="0.4">
      <c r="C86" s="62"/>
      <c r="D86" s="63"/>
      <c r="E86" s="63"/>
      <c r="F86" s="62"/>
      <c r="G86" s="63"/>
      <c r="H86" s="63"/>
      <c r="I86" s="62"/>
      <c r="J86" s="63"/>
      <c r="K86" s="63"/>
    </row>
    <row r="88" spans="1:34" ht="24.45" x14ac:dyDescent="0.4">
      <c r="A88" s="6" t="s">
        <v>73</v>
      </c>
      <c r="B88" s="7" t="s">
        <v>74</v>
      </c>
      <c r="C88" s="7" t="s">
        <v>75</v>
      </c>
      <c r="D88" s="7" t="s">
        <v>76</v>
      </c>
      <c r="E88" s="7" t="s">
        <v>77</v>
      </c>
      <c r="F88" s="7" t="s">
        <v>78</v>
      </c>
      <c r="G88" s="7" t="s">
        <v>79</v>
      </c>
      <c r="H88" s="7" t="s">
        <v>80</v>
      </c>
      <c r="I88" s="7" t="s">
        <v>81</v>
      </c>
      <c r="J88" s="7" t="s">
        <v>82</v>
      </c>
      <c r="K88" s="7" t="s">
        <v>83</v>
      </c>
      <c r="L88" s="7" t="s">
        <v>14</v>
      </c>
      <c r="M88" s="7" t="s">
        <v>53</v>
      </c>
      <c r="N88" s="7" t="s">
        <v>119</v>
      </c>
      <c r="O88" s="7" t="s">
        <v>41</v>
      </c>
      <c r="P88" s="7" t="s">
        <v>15</v>
      </c>
      <c r="Q88" s="7" t="s">
        <v>42</v>
      </c>
      <c r="R88" s="7" t="s">
        <v>29</v>
      </c>
      <c r="S88" s="7" t="s">
        <v>27</v>
      </c>
      <c r="T88" s="7" t="s">
        <v>49</v>
      </c>
      <c r="U88" s="7" t="s">
        <v>62</v>
      </c>
      <c r="V88" s="7" t="s">
        <v>45</v>
      </c>
      <c r="W88" s="7" t="s">
        <v>43</v>
      </c>
      <c r="X88" s="7" t="s">
        <v>28</v>
      </c>
      <c r="Y88" s="7" t="s">
        <v>55</v>
      </c>
      <c r="Z88" s="7" t="s">
        <v>56</v>
      </c>
      <c r="AA88" s="7" t="s">
        <v>23</v>
      </c>
      <c r="AB88" s="7" t="s">
        <v>64</v>
      </c>
      <c r="AC88" s="7" t="s">
        <v>124</v>
      </c>
      <c r="AD88" s="16" t="s">
        <v>5</v>
      </c>
      <c r="AE88" s="16" t="s">
        <v>2</v>
      </c>
      <c r="AF88" s="16" t="s">
        <v>128</v>
      </c>
      <c r="AG88" s="16" t="s">
        <v>120</v>
      </c>
      <c r="AH88" s="7" t="s">
        <v>9</v>
      </c>
    </row>
    <row r="89" spans="1:34" x14ac:dyDescent="0.4">
      <c r="A89" s="12" t="s">
        <v>156</v>
      </c>
      <c r="B89" s="13"/>
      <c r="C89" s="13"/>
      <c r="D89" s="13"/>
      <c r="E89" s="13"/>
      <c r="F89" s="13"/>
      <c r="G89" s="13"/>
      <c r="H89" s="13"/>
      <c r="I89" s="13"/>
      <c r="J89" s="13"/>
      <c r="K89" s="13"/>
      <c r="L89" s="26">
        <v>0.7</v>
      </c>
      <c r="M89" s="26">
        <v>0.6</v>
      </c>
      <c r="N89" s="26">
        <v>0.6</v>
      </c>
      <c r="O89" s="26">
        <v>0.6</v>
      </c>
      <c r="P89" s="26">
        <v>0.6</v>
      </c>
      <c r="Q89" s="26">
        <v>0.6</v>
      </c>
      <c r="R89" s="26">
        <v>0.5</v>
      </c>
      <c r="S89" s="26">
        <v>0.4</v>
      </c>
      <c r="T89" s="26">
        <v>0.4</v>
      </c>
      <c r="U89" s="26">
        <v>0.3</v>
      </c>
      <c r="V89" s="26">
        <v>0.3</v>
      </c>
      <c r="W89" s="26">
        <v>0.3</v>
      </c>
      <c r="X89" s="26">
        <v>0.3</v>
      </c>
      <c r="Y89" s="26">
        <v>0.3</v>
      </c>
      <c r="Z89" s="26">
        <v>0.3</v>
      </c>
      <c r="AA89" s="26">
        <v>0.3</v>
      </c>
      <c r="AB89" s="27">
        <v>0.3</v>
      </c>
      <c r="AC89" s="13"/>
      <c r="AD89" s="13"/>
      <c r="AE89" s="13"/>
      <c r="AF89" s="13"/>
      <c r="AG89" s="13"/>
      <c r="AH89" s="13"/>
    </row>
    <row r="90" spans="1:34" x14ac:dyDescent="0.4">
      <c r="A90" s="9" t="s">
        <v>85</v>
      </c>
      <c r="B90" s="11" t="s">
        <v>50</v>
      </c>
      <c r="C90" s="11" t="s">
        <v>121</v>
      </c>
      <c r="D90" s="11" t="s">
        <v>86</v>
      </c>
      <c r="E90" s="10">
        <v>29</v>
      </c>
      <c r="F90" s="10">
        <v>8000</v>
      </c>
      <c r="G90" s="10">
        <v>1887</v>
      </c>
      <c r="H90" s="10">
        <v>29</v>
      </c>
      <c r="I90" s="10">
        <v>3.5</v>
      </c>
      <c r="J90" s="10">
        <v>3.5</v>
      </c>
      <c r="K90" s="10"/>
      <c r="L90" s="10">
        <v>17</v>
      </c>
      <c r="M90" s="10">
        <v>16</v>
      </c>
      <c r="N90" s="10">
        <v>15</v>
      </c>
      <c r="O90" s="10">
        <v>14</v>
      </c>
      <c r="P90" s="10">
        <v>18</v>
      </c>
      <c r="Q90" s="10">
        <v>15</v>
      </c>
      <c r="R90" s="10">
        <v>14</v>
      </c>
      <c r="S90" s="10">
        <v>15</v>
      </c>
      <c r="T90" s="10">
        <v>17</v>
      </c>
      <c r="U90" s="10">
        <v>15</v>
      </c>
      <c r="V90" s="10">
        <v>16</v>
      </c>
      <c r="W90" s="10">
        <v>19</v>
      </c>
      <c r="X90" s="10">
        <v>16</v>
      </c>
      <c r="Y90" s="10">
        <v>14</v>
      </c>
      <c r="Z90" s="10">
        <v>14</v>
      </c>
      <c r="AA90" s="10">
        <v>15</v>
      </c>
      <c r="AB90" s="9">
        <v>14</v>
      </c>
      <c r="AC90" s="14">
        <f>SUM(L90:AB90)</f>
        <v>264</v>
      </c>
      <c r="AD90" s="8">
        <f>(L90*$L$89)+(M90*$M$89)+(N90*$N$89)+(O90*$O$89)+(P90*$P$89)+(Q90*$Q$89)+(R90*$R$89)+(S90*$S$89)+(T90*$T$89)+(U90*$U$89)+(V90*$V$89)+(W90*$W$89)+(X90*$X$89)+(Y90*$Y$89)+(Z90*$Z$89)+(AA90*$AA$89)+(AB90*$AB$89)</f>
        <v>115.39999999999999</v>
      </c>
      <c r="AE90" s="8">
        <f>AD90-(Reference!$S$73)</f>
        <v>26.600000000000037</v>
      </c>
      <c r="AF90" s="8">
        <f>Reference!$S$78</f>
        <v>118.2</v>
      </c>
      <c r="AG90" s="25">
        <f>AD90/AF90</f>
        <v>0.97631133671742798</v>
      </c>
      <c r="AH90" s="25">
        <f>AD90/G90</f>
        <v>6.1155272919978798E-2</v>
      </c>
    </row>
    <row r="91" spans="1:34" x14ac:dyDescent="0.4">
      <c r="A91" s="19" t="s">
        <v>87</v>
      </c>
      <c r="B91" s="20" t="s">
        <v>50</v>
      </c>
      <c r="C91" s="11"/>
      <c r="D91" s="11" t="s">
        <v>88</v>
      </c>
      <c r="E91" s="10">
        <v>21</v>
      </c>
      <c r="F91" s="10">
        <v>3700</v>
      </c>
      <c r="G91" s="10">
        <v>94</v>
      </c>
      <c r="H91" s="10">
        <v>28</v>
      </c>
      <c r="I91" s="10">
        <v>2</v>
      </c>
      <c r="J91" s="10">
        <v>2.5</v>
      </c>
      <c r="K91" s="10">
        <v>6</v>
      </c>
      <c r="L91" s="10">
        <v>12</v>
      </c>
      <c r="M91" s="10">
        <v>15</v>
      </c>
      <c r="N91" s="10">
        <v>7</v>
      </c>
      <c r="O91" s="10">
        <v>12</v>
      </c>
      <c r="P91" s="10">
        <v>14</v>
      </c>
      <c r="Q91" s="10">
        <v>13</v>
      </c>
      <c r="R91" s="10">
        <v>14</v>
      </c>
      <c r="S91" s="10">
        <v>10</v>
      </c>
      <c r="T91" s="10">
        <v>14</v>
      </c>
      <c r="U91" s="10">
        <v>12</v>
      </c>
      <c r="V91" s="10">
        <v>8</v>
      </c>
      <c r="W91" s="10">
        <v>6</v>
      </c>
      <c r="X91" s="10">
        <v>14</v>
      </c>
      <c r="Y91" s="10">
        <v>10</v>
      </c>
      <c r="Z91" s="10">
        <v>7</v>
      </c>
      <c r="AA91" s="10">
        <v>16</v>
      </c>
      <c r="AB91" s="9">
        <v>14</v>
      </c>
      <c r="AC91" s="14">
        <f>SUM(L91:AB91)</f>
        <v>198</v>
      </c>
      <c r="AD91" s="8">
        <f>(L91*$L$89)+(M91*$M$89)+(N91*$N$89)+(O91*$O$89)+(P91*$P$89)+(Q91*$Q$89)+(R91*$R$89)+(S91*$S$89)+(T91*$T$89)+(U91*$U$89)+(V91*$V$89)+(W91*$W$89)+(X91*$X$89)+(Y91*$Y$89)+(Z91*$Z$89)+(AA91*$AA$89)+(AB91*$AB$89)</f>
        <v>87.699999999999989</v>
      </c>
      <c r="AE91" s="8">
        <f>AD91-(Reference!$S$73)</f>
        <v>-1.0999999999999659</v>
      </c>
      <c r="AF91" s="8">
        <f>Reference!$S$65</f>
        <v>120.7</v>
      </c>
      <c r="AG91" s="25">
        <f>AD91/AF91</f>
        <v>0.7265948632974315</v>
      </c>
      <c r="AH91" s="25">
        <f>AD91/G91</f>
        <v>0.93297872340425525</v>
      </c>
    </row>
    <row r="93" spans="1:34" ht="15" thickBot="1" x14ac:dyDescent="0.45">
      <c r="A93" s="41" t="s">
        <v>134</v>
      </c>
      <c r="B93" s="39"/>
      <c r="C93" s="39"/>
      <c r="D93" s="39"/>
      <c r="E93" s="39"/>
      <c r="F93" s="39"/>
      <c r="G93" s="39"/>
      <c r="H93" s="39"/>
      <c r="I93" s="39"/>
      <c r="J93" s="39"/>
      <c r="K93" s="39"/>
      <c r="L93" s="40">
        <v>0.7</v>
      </c>
      <c r="M93" s="40">
        <v>0.6</v>
      </c>
      <c r="N93" s="40">
        <v>0.6</v>
      </c>
      <c r="O93" s="40">
        <v>0.6</v>
      </c>
      <c r="P93" s="40">
        <v>0.6</v>
      </c>
      <c r="Q93" s="40">
        <v>0.6</v>
      </c>
      <c r="R93" s="40">
        <v>0.5</v>
      </c>
      <c r="S93" s="40">
        <v>0.4</v>
      </c>
      <c r="T93" s="40">
        <v>0.4</v>
      </c>
      <c r="U93" s="40">
        <v>0.3</v>
      </c>
      <c r="V93" s="40">
        <v>0.3</v>
      </c>
      <c r="W93" s="40">
        <v>0.3</v>
      </c>
      <c r="X93" s="40">
        <v>0.3</v>
      </c>
      <c r="Y93" s="40">
        <v>0.3</v>
      </c>
      <c r="Z93" s="40">
        <v>0.3</v>
      </c>
      <c r="AA93" s="40">
        <v>0.3</v>
      </c>
      <c r="AB93" s="40">
        <v>0.3</v>
      </c>
      <c r="AC93" s="39"/>
      <c r="AD93" s="39"/>
      <c r="AE93" s="39"/>
      <c r="AF93" s="39"/>
      <c r="AG93" s="39"/>
      <c r="AH93" s="39"/>
    </row>
    <row r="94" spans="1:34" x14ac:dyDescent="0.4">
      <c r="A94" s="9" t="s">
        <v>126</v>
      </c>
      <c r="B94" s="11" t="s">
        <v>50</v>
      </c>
      <c r="C94" s="11" t="s">
        <v>121</v>
      </c>
      <c r="D94" s="11" t="s">
        <v>86</v>
      </c>
      <c r="E94" s="10">
        <v>29</v>
      </c>
      <c r="F94" s="10">
        <v>8000</v>
      </c>
      <c r="G94" s="10">
        <v>1887</v>
      </c>
      <c r="H94" s="10">
        <v>29</v>
      </c>
      <c r="I94" s="10">
        <v>3.5</v>
      </c>
      <c r="J94" s="10">
        <v>3.5</v>
      </c>
      <c r="K94" s="10"/>
      <c r="L94" s="10">
        <v>17</v>
      </c>
      <c r="M94" s="10">
        <v>16</v>
      </c>
      <c r="N94" s="10">
        <v>15</v>
      </c>
      <c r="O94" s="10">
        <v>14</v>
      </c>
      <c r="P94" s="10">
        <v>18</v>
      </c>
      <c r="Q94" s="10">
        <v>15</v>
      </c>
      <c r="R94" s="10">
        <v>14</v>
      </c>
      <c r="S94" s="10">
        <v>15</v>
      </c>
      <c r="T94" s="10">
        <v>17</v>
      </c>
      <c r="U94" s="10">
        <v>15</v>
      </c>
      <c r="V94" s="10">
        <v>16</v>
      </c>
      <c r="W94" s="10">
        <v>19</v>
      </c>
      <c r="X94" s="10">
        <v>16</v>
      </c>
      <c r="Y94" s="10">
        <v>14</v>
      </c>
      <c r="Z94" s="10">
        <v>14</v>
      </c>
      <c r="AA94" s="10">
        <v>15</v>
      </c>
      <c r="AB94" s="9">
        <v>14</v>
      </c>
      <c r="AC94" s="14">
        <f>SUM(L94:AB94)</f>
        <v>264</v>
      </c>
      <c r="AD94" s="8">
        <f>(L94*$L$89)+(M94*$M$89)+(N94*$N$89)+(O94*$O$89)+(P94*$P$89)+(Q94*$Q$89)+(R94*$R$89)+(S94*$S$89)+(T94*$T$89)+(U94*$U$89)+(V94*$V$89)+(W94*$W$89)+(X94*$X$89)+(Y94*$Y$89)+(Z94*$Z$89)+(AA94*$AA$89)+(AB94*$AB$89)</f>
        <v>115.39999999999999</v>
      </c>
      <c r="AE94" s="8">
        <f>AD94-(Reference!$S$73)</f>
        <v>26.600000000000037</v>
      </c>
      <c r="AF94" s="8">
        <f>Reference!$S$78</f>
        <v>118.2</v>
      </c>
      <c r="AG94" s="25">
        <f>AD94/AF94</f>
        <v>0.97631133671742798</v>
      </c>
      <c r="AH94" s="25">
        <f>AD94/G94</f>
        <v>6.1155272919978798E-2</v>
      </c>
    </row>
    <row r="95" spans="1:34" x14ac:dyDescent="0.4">
      <c r="A95" s="17" t="s">
        <v>127</v>
      </c>
      <c r="B95" s="20" t="s">
        <v>50</v>
      </c>
      <c r="C95" s="11"/>
      <c r="D95" s="11" t="s">
        <v>88</v>
      </c>
      <c r="E95" s="10">
        <v>21</v>
      </c>
      <c r="F95" s="10">
        <v>3700</v>
      </c>
      <c r="G95" s="10">
        <v>94</v>
      </c>
      <c r="H95" s="10">
        <v>28</v>
      </c>
      <c r="I95" s="10">
        <v>2</v>
      </c>
      <c r="J95" s="10">
        <v>2.5</v>
      </c>
      <c r="K95" s="10">
        <v>6</v>
      </c>
      <c r="L95" s="10">
        <v>12</v>
      </c>
      <c r="M95" s="10">
        <v>15</v>
      </c>
      <c r="N95" s="10">
        <v>7</v>
      </c>
      <c r="O95" s="10">
        <v>12</v>
      </c>
      <c r="P95" s="10">
        <v>18</v>
      </c>
      <c r="Q95" s="10">
        <v>13</v>
      </c>
      <c r="R95" s="10">
        <v>14</v>
      </c>
      <c r="S95" s="10">
        <v>10</v>
      </c>
      <c r="T95" s="10">
        <v>14</v>
      </c>
      <c r="U95" s="10">
        <v>12</v>
      </c>
      <c r="V95" s="10">
        <v>8</v>
      </c>
      <c r="W95" s="10">
        <v>16</v>
      </c>
      <c r="X95" s="10">
        <v>14</v>
      </c>
      <c r="Y95" s="10">
        <v>10</v>
      </c>
      <c r="Z95" s="10">
        <v>7</v>
      </c>
      <c r="AA95" s="10">
        <v>16</v>
      </c>
      <c r="AB95" s="9">
        <v>14</v>
      </c>
      <c r="AC95" s="14">
        <f>SUM(L95:AB95)</f>
        <v>212</v>
      </c>
      <c r="AD95" s="8">
        <f>(L95*$L$89)+(M95*$M$89)+(N95*$N$89)+(O95*$O$89)+(P95*$P$89)+(Q95*$Q$89)+(R95*$R$89)+(S95*$S$89)+(T95*$T$89)+(U95*$U$89)+(V95*$V$89)+(W95*$W$89)+(X95*$X$89)+(Y95*$Y$89)+(Z95*$Z$89)+(AA95*$AA$89)+(AB95*$AB$89)</f>
        <v>93.1</v>
      </c>
      <c r="AE95" s="8">
        <f>AD95-(Reference!$S$73)</f>
        <v>4.3000000000000398</v>
      </c>
      <c r="AF95" s="8">
        <f>Reference!$S$65</f>
        <v>120.7</v>
      </c>
      <c r="AG95" s="25">
        <f>AD95/AF95</f>
        <v>0.77133388566694272</v>
      </c>
      <c r="AH95" s="25">
        <f>AD95/G95</f>
        <v>0.99042553191489358</v>
      </c>
    </row>
    <row r="97" spans="1:34" s="61" customFormat="1" ht="29.15" customHeight="1" x14ac:dyDescent="0.6">
      <c r="A97" s="81" t="s">
        <v>61</v>
      </c>
      <c r="B97" s="60"/>
      <c r="C97" s="60" t="s">
        <v>68</v>
      </c>
      <c r="D97" s="60"/>
      <c r="E97" s="60"/>
      <c r="F97" s="60" t="s">
        <v>67</v>
      </c>
      <c r="G97" s="60"/>
      <c r="H97" s="60"/>
      <c r="I97" s="60" t="s">
        <v>184</v>
      </c>
      <c r="J97" s="60"/>
      <c r="K97" s="60"/>
      <c r="L97" s="60" t="s">
        <v>11</v>
      </c>
      <c r="M97" s="60"/>
      <c r="N97" s="60"/>
      <c r="O97" s="60"/>
      <c r="P97" s="60"/>
    </row>
    <row r="98" spans="1:34" x14ac:dyDescent="0.4">
      <c r="C98" s="62" t="s">
        <v>190</v>
      </c>
      <c r="D98" s="63"/>
      <c r="E98" s="63"/>
      <c r="F98" s="62"/>
      <c r="G98" s="63"/>
      <c r="H98" s="63"/>
      <c r="I98" s="62"/>
      <c r="J98" s="63"/>
      <c r="K98" s="63"/>
      <c r="L98" s="59">
        <f>Reference!B107</f>
        <v>0.35294117647058826</v>
      </c>
    </row>
    <row r="99" spans="1:34" x14ac:dyDescent="0.4">
      <c r="C99" s="62"/>
      <c r="D99" s="63"/>
      <c r="E99" s="63"/>
      <c r="F99" s="62"/>
      <c r="G99" s="63"/>
      <c r="H99" s="63"/>
      <c r="I99" s="62"/>
      <c r="J99" s="63"/>
      <c r="K99" s="63"/>
    </row>
    <row r="100" spans="1:34" x14ac:dyDescent="0.4">
      <c r="C100" s="62"/>
      <c r="D100" s="63"/>
      <c r="E100" s="63"/>
      <c r="F100" s="62"/>
      <c r="G100" s="63"/>
      <c r="H100" s="63"/>
      <c r="I100" s="62"/>
      <c r="J100" s="63"/>
      <c r="K100" s="63"/>
    </row>
    <row r="101" spans="1:34" x14ac:dyDescent="0.4">
      <c r="C101" s="62"/>
      <c r="D101" s="63"/>
      <c r="E101" s="63"/>
      <c r="F101" s="62"/>
      <c r="G101" s="63"/>
      <c r="H101" s="63"/>
      <c r="I101" s="62"/>
      <c r="J101" s="63"/>
      <c r="K101" s="63"/>
    </row>
    <row r="103" spans="1:34" ht="24.45" x14ac:dyDescent="0.4">
      <c r="A103" s="6" t="s">
        <v>73</v>
      </c>
      <c r="B103" s="7" t="s">
        <v>74</v>
      </c>
      <c r="C103" s="7" t="s">
        <v>75</v>
      </c>
      <c r="D103" s="7" t="s">
        <v>76</v>
      </c>
      <c r="E103" s="7" t="s">
        <v>77</v>
      </c>
      <c r="F103" s="7" t="s">
        <v>78</v>
      </c>
      <c r="G103" s="7" t="s">
        <v>79</v>
      </c>
      <c r="H103" s="7" t="s">
        <v>80</v>
      </c>
      <c r="I103" s="7" t="s">
        <v>81</v>
      </c>
      <c r="J103" s="7" t="s">
        <v>82</v>
      </c>
      <c r="K103" s="7" t="s">
        <v>83</v>
      </c>
      <c r="L103" s="7" t="s">
        <v>41</v>
      </c>
      <c r="M103" s="7" t="s">
        <v>29</v>
      </c>
      <c r="N103" s="7" t="s">
        <v>15</v>
      </c>
      <c r="O103" s="7" t="s">
        <v>42</v>
      </c>
      <c r="P103" s="7" t="s">
        <v>14</v>
      </c>
      <c r="Q103" s="7" t="s">
        <v>53</v>
      </c>
      <c r="R103" s="7" t="s">
        <v>46</v>
      </c>
      <c r="S103" s="7" t="s">
        <v>49</v>
      </c>
      <c r="T103" s="7" t="s">
        <v>30</v>
      </c>
      <c r="U103" s="7" t="s">
        <v>63</v>
      </c>
      <c r="V103" s="7" t="s">
        <v>52</v>
      </c>
      <c r="W103" s="7" t="s">
        <v>62</v>
      </c>
      <c r="X103" s="7" t="s">
        <v>28</v>
      </c>
      <c r="Y103" s="7" t="s">
        <v>55</v>
      </c>
      <c r="Z103" s="7" t="s">
        <v>56</v>
      </c>
      <c r="AA103" s="7" t="s">
        <v>64</v>
      </c>
      <c r="AB103" s="7" t="s">
        <v>27</v>
      </c>
      <c r="AC103" s="7" t="s">
        <v>124</v>
      </c>
      <c r="AD103" s="16" t="s">
        <v>5</v>
      </c>
      <c r="AE103" s="16" t="s">
        <v>2</v>
      </c>
      <c r="AF103" s="16" t="s">
        <v>128</v>
      </c>
      <c r="AG103" s="16" t="s">
        <v>120</v>
      </c>
      <c r="AH103" s="7" t="s">
        <v>9</v>
      </c>
    </row>
    <row r="104" spans="1:34" x14ac:dyDescent="0.4">
      <c r="A104" s="12" t="s">
        <v>157</v>
      </c>
      <c r="B104" s="13"/>
      <c r="C104" s="13"/>
      <c r="D104" s="13"/>
      <c r="E104" s="13"/>
      <c r="F104" s="13"/>
      <c r="G104" s="13"/>
      <c r="H104" s="13"/>
      <c r="I104" s="13"/>
      <c r="J104" s="13"/>
      <c r="K104" s="13"/>
      <c r="L104" s="26">
        <v>0.9</v>
      </c>
      <c r="M104" s="26">
        <v>0.7</v>
      </c>
      <c r="N104" s="26">
        <v>0.6</v>
      </c>
      <c r="O104" s="26">
        <v>0.6</v>
      </c>
      <c r="P104" s="26">
        <v>0.6</v>
      </c>
      <c r="Q104" s="26">
        <v>0.6</v>
      </c>
      <c r="R104" s="26">
        <v>0.5</v>
      </c>
      <c r="S104" s="26">
        <v>0.5</v>
      </c>
      <c r="T104" s="26">
        <v>0.4</v>
      </c>
      <c r="U104" s="26">
        <v>0.3</v>
      </c>
      <c r="V104" s="26">
        <v>0.3</v>
      </c>
      <c r="W104" s="26">
        <v>0.3</v>
      </c>
      <c r="X104" s="26">
        <v>0.3</v>
      </c>
      <c r="Y104" s="26">
        <v>0.3</v>
      </c>
      <c r="Z104" s="26">
        <v>0.3</v>
      </c>
      <c r="AA104" s="26">
        <v>0.3</v>
      </c>
      <c r="AB104" s="27">
        <v>0.3</v>
      </c>
      <c r="AC104" s="13"/>
      <c r="AD104" s="13"/>
      <c r="AE104" s="13"/>
      <c r="AF104" s="13"/>
      <c r="AG104" s="13"/>
      <c r="AH104" s="13"/>
    </row>
    <row r="105" spans="1:34" x14ac:dyDescent="0.4">
      <c r="A105" s="9" t="s">
        <v>85</v>
      </c>
      <c r="B105" s="11" t="s">
        <v>50</v>
      </c>
      <c r="C105" s="11" t="s">
        <v>121</v>
      </c>
      <c r="D105" s="11" t="s">
        <v>86</v>
      </c>
      <c r="E105" s="10">
        <v>29</v>
      </c>
      <c r="F105" s="10">
        <v>8000</v>
      </c>
      <c r="G105" s="10">
        <v>1887</v>
      </c>
      <c r="H105" s="10">
        <v>29</v>
      </c>
      <c r="I105" s="10">
        <v>3.5</v>
      </c>
      <c r="J105" s="10">
        <v>3.5</v>
      </c>
      <c r="K105" s="10"/>
      <c r="L105" s="10">
        <v>17</v>
      </c>
      <c r="M105" s="10">
        <v>16</v>
      </c>
      <c r="N105" s="10">
        <v>15</v>
      </c>
      <c r="O105" s="10">
        <v>14</v>
      </c>
      <c r="P105" s="10">
        <v>18</v>
      </c>
      <c r="Q105" s="10">
        <v>15</v>
      </c>
      <c r="R105" s="10">
        <v>14</v>
      </c>
      <c r="S105" s="10">
        <v>15</v>
      </c>
      <c r="T105" s="10">
        <v>17</v>
      </c>
      <c r="U105" s="10">
        <v>15</v>
      </c>
      <c r="V105" s="10">
        <v>16</v>
      </c>
      <c r="W105" s="10">
        <v>19</v>
      </c>
      <c r="X105" s="10">
        <v>16</v>
      </c>
      <c r="Y105" s="10">
        <v>14</v>
      </c>
      <c r="Z105" s="10">
        <v>14</v>
      </c>
      <c r="AA105" s="10">
        <v>15</v>
      </c>
      <c r="AB105" s="9">
        <v>14</v>
      </c>
      <c r="AC105" s="14">
        <f>SUM(L105:AB105)</f>
        <v>264</v>
      </c>
      <c r="AD105" s="8">
        <f>(L105*$L$104)+(M105*$M$104)+(N105*$N$104)+(O105*$O$104)+(P105*$P$104)+(Q105*$Q$104)+(R105*$R$104)+(S105*$S$104)+(T105*$T$104)+(U105*$U$104)+(V105*$V$104)+(W105*$W$104)+(X105*$X$104)+(Y105*$Y$104)+(Z105*$Z$104)+(AA105*$AA$104)+(AB105*$AB$104)</f>
        <v>121.89999999999999</v>
      </c>
      <c r="AE105" s="8">
        <f>AD105-(Reference!$S$101)</f>
        <v>28.30000000000004</v>
      </c>
      <c r="AF105" s="8">
        <f>Reference!$S$65</f>
        <v>120.7</v>
      </c>
      <c r="AG105" s="25">
        <f>AD105/AF105</f>
        <v>1.0099420049710024</v>
      </c>
      <c r="AH105" s="25">
        <f>AD105/G105</f>
        <v>6.4599894011658707E-2</v>
      </c>
    </row>
    <row r="106" spans="1:34" x14ac:dyDescent="0.4">
      <c r="A106" s="19" t="s">
        <v>87</v>
      </c>
      <c r="B106" s="20" t="s">
        <v>50</v>
      </c>
      <c r="C106" s="11"/>
      <c r="D106" s="11" t="s">
        <v>88</v>
      </c>
      <c r="E106" s="10">
        <v>21</v>
      </c>
      <c r="F106" s="10">
        <v>3700</v>
      </c>
      <c r="G106" s="10">
        <v>94</v>
      </c>
      <c r="H106" s="10">
        <v>28</v>
      </c>
      <c r="I106" s="10">
        <v>2</v>
      </c>
      <c r="J106" s="10">
        <v>2.5</v>
      </c>
      <c r="K106" s="10">
        <v>6</v>
      </c>
      <c r="L106" s="10">
        <v>12</v>
      </c>
      <c r="M106" s="10">
        <v>15</v>
      </c>
      <c r="N106" s="10">
        <v>7</v>
      </c>
      <c r="O106" s="10">
        <v>12</v>
      </c>
      <c r="P106" s="10">
        <v>14</v>
      </c>
      <c r="Q106" s="10">
        <v>13</v>
      </c>
      <c r="R106" s="10">
        <v>14</v>
      </c>
      <c r="S106" s="10">
        <v>10</v>
      </c>
      <c r="T106" s="10">
        <v>14</v>
      </c>
      <c r="U106" s="10">
        <v>12</v>
      </c>
      <c r="V106" s="10">
        <v>8</v>
      </c>
      <c r="W106" s="10">
        <v>6</v>
      </c>
      <c r="X106" s="10">
        <v>14</v>
      </c>
      <c r="Y106" s="10">
        <v>10</v>
      </c>
      <c r="Z106" s="10">
        <v>7</v>
      </c>
      <c r="AA106" s="10">
        <v>16</v>
      </c>
      <c r="AB106" s="9">
        <v>14</v>
      </c>
      <c r="AC106" s="14">
        <f>SUM(L106:AB106)</f>
        <v>198</v>
      </c>
      <c r="AD106" s="8">
        <f>(L106*$L$104)+(M106*$M$104)+(N106*$N$104)+(O106*$O$104)+(P106*$P$104)+(Q106*$Q$104)+(R106*$R$104)+(S106*$S$104)+(T106*$T$104)+(U106*$U$104)+(V106*$V$104)+(W106*$W$104)+(X106*$X$104)+(Y106*$Y$104)+(Z106*$Z$104)+(AA106*$AA$104)+(AB106*$AB$104)</f>
        <v>92.6</v>
      </c>
      <c r="AE106" s="8">
        <f>AD106-(Reference!$S$101)</f>
        <v>-0.99999999999995737</v>
      </c>
      <c r="AF106" s="8">
        <f>Reference!$S$65</f>
        <v>120.7</v>
      </c>
      <c r="AG106" s="25">
        <f>AD106/AF106</f>
        <v>0.76719138359569172</v>
      </c>
      <c r="AH106" s="25">
        <f>AD106/G106</f>
        <v>0.98510638297872333</v>
      </c>
    </row>
    <row r="108" spans="1:34" ht="15" thickBot="1" x14ac:dyDescent="0.45">
      <c r="A108" s="41" t="s">
        <v>139</v>
      </c>
      <c r="B108" s="42"/>
      <c r="C108" s="42"/>
      <c r="D108" s="42"/>
      <c r="E108" s="42"/>
      <c r="F108" s="42"/>
      <c r="G108" s="42"/>
      <c r="H108" s="42"/>
      <c r="I108" s="42"/>
      <c r="J108" s="42"/>
      <c r="K108" s="42"/>
      <c r="L108" s="43">
        <v>0.9</v>
      </c>
      <c r="M108" s="43">
        <v>0.7</v>
      </c>
      <c r="N108" s="43">
        <v>0.6</v>
      </c>
      <c r="O108" s="43">
        <v>0.6</v>
      </c>
      <c r="P108" s="43">
        <v>0.6</v>
      </c>
      <c r="Q108" s="43">
        <v>0.6</v>
      </c>
      <c r="R108" s="43">
        <v>0.5</v>
      </c>
      <c r="S108" s="43">
        <v>0.5</v>
      </c>
      <c r="T108" s="43">
        <v>0.4</v>
      </c>
      <c r="U108" s="43">
        <v>0.3</v>
      </c>
      <c r="V108" s="43">
        <v>0.3</v>
      </c>
      <c r="W108" s="43">
        <v>0.3</v>
      </c>
      <c r="X108" s="43">
        <v>0.3</v>
      </c>
      <c r="Y108" s="43">
        <v>0.3</v>
      </c>
      <c r="Z108" s="43">
        <v>0.3</v>
      </c>
      <c r="AA108" s="43">
        <v>0.3</v>
      </c>
      <c r="AB108" s="43">
        <v>0.3</v>
      </c>
      <c r="AC108" s="42"/>
      <c r="AD108" s="42"/>
      <c r="AE108" s="42"/>
      <c r="AF108" s="42"/>
      <c r="AG108" s="42"/>
      <c r="AH108" s="42"/>
    </row>
    <row r="109" spans="1:34" x14ac:dyDescent="0.4">
      <c r="A109" s="9" t="s">
        <v>126</v>
      </c>
      <c r="B109" s="11" t="s">
        <v>50</v>
      </c>
      <c r="C109" s="11" t="s">
        <v>121</v>
      </c>
      <c r="D109" s="11" t="s">
        <v>86</v>
      </c>
      <c r="E109" s="10">
        <v>29</v>
      </c>
      <c r="F109" s="10">
        <v>8000</v>
      </c>
      <c r="G109" s="10">
        <v>1887</v>
      </c>
      <c r="H109" s="10">
        <v>29</v>
      </c>
      <c r="I109" s="10">
        <v>3.5</v>
      </c>
      <c r="J109" s="10">
        <v>3.5</v>
      </c>
      <c r="K109" s="10"/>
      <c r="L109" s="10">
        <v>17</v>
      </c>
      <c r="M109" s="10">
        <v>16</v>
      </c>
      <c r="N109" s="10">
        <v>15</v>
      </c>
      <c r="O109" s="10">
        <v>14</v>
      </c>
      <c r="P109" s="10">
        <v>18</v>
      </c>
      <c r="Q109" s="10">
        <v>15</v>
      </c>
      <c r="R109" s="10">
        <v>14</v>
      </c>
      <c r="S109" s="10">
        <v>15</v>
      </c>
      <c r="T109" s="10">
        <v>17</v>
      </c>
      <c r="U109" s="10">
        <v>14</v>
      </c>
      <c r="V109" s="10">
        <v>16</v>
      </c>
      <c r="W109" s="10">
        <v>19</v>
      </c>
      <c r="X109" s="10">
        <v>16</v>
      </c>
      <c r="Y109" s="10">
        <v>14</v>
      </c>
      <c r="Z109" s="10">
        <v>14</v>
      </c>
      <c r="AA109" s="10">
        <v>15</v>
      </c>
      <c r="AB109" s="9">
        <v>14</v>
      </c>
      <c r="AC109" s="14">
        <f>SUM(L109:AB109)</f>
        <v>263</v>
      </c>
      <c r="AD109" s="8">
        <f>(L109*$L$104)+(M109*$M$104)+(N109*$N$104)+(O109*$O$104)+(P109*$P$104)+(Q109*$Q$104)+(R109*$R$104)+(S109*$S$104)+(T109*$T$104)+(U109*$U$104)+(V109*$V$104)+(W109*$W$104)+(X109*$X$104)+(Y109*$Y$104)+(Z109*$Z$104)+(AA109*$AA$104)+(AB109*$AB$104)</f>
        <v>121.6</v>
      </c>
      <c r="AE109" s="8">
        <f>AD109-(Reference!$S$101)</f>
        <v>28.000000000000043</v>
      </c>
      <c r="AF109" s="8">
        <f>Reference!$S$65</f>
        <v>120.7</v>
      </c>
      <c r="AG109" s="25">
        <f>AD109/AF109</f>
        <v>1.0074565037282517</v>
      </c>
      <c r="AH109" s="25">
        <f>AD109/G109</f>
        <v>6.4440911499735021E-2</v>
      </c>
    </row>
    <row r="110" spans="1:34" x14ac:dyDescent="0.4">
      <c r="A110" s="17" t="s">
        <v>127</v>
      </c>
      <c r="B110" s="20" t="s">
        <v>50</v>
      </c>
      <c r="C110" s="11"/>
      <c r="D110" s="11" t="s">
        <v>88</v>
      </c>
      <c r="E110" s="10">
        <v>21</v>
      </c>
      <c r="F110" s="10">
        <v>3700</v>
      </c>
      <c r="G110" s="10">
        <v>94</v>
      </c>
      <c r="H110" s="10">
        <v>28</v>
      </c>
      <c r="I110" s="10">
        <v>2</v>
      </c>
      <c r="J110" s="10">
        <v>2.5</v>
      </c>
      <c r="K110" s="10">
        <v>6</v>
      </c>
      <c r="L110" s="10">
        <v>12</v>
      </c>
      <c r="M110" s="10">
        <v>15</v>
      </c>
      <c r="N110" s="10">
        <v>7</v>
      </c>
      <c r="O110" s="10">
        <v>12</v>
      </c>
      <c r="P110" s="10">
        <v>14</v>
      </c>
      <c r="Q110" s="10">
        <v>13</v>
      </c>
      <c r="R110" s="10">
        <v>14</v>
      </c>
      <c r="S110" s="10">
        <v>10</v>
      </c>
      <c r="T110" s="10">
        <v>14</v>
      </c>
      <c r="U110" s="10">
        <v>12</v>
      </c>
      <c r="V110" s="10">
        <v>8</v>
      </c>
      <c r="W110" s="10">
        <v>6</v>
      </c>
      <c r="X110" s="10">
        <v>14</v>
      </c>
      <c r="Y110" s="10">
        <v>10</v>
      </c>
      <c r="Z110" s="10">
        <v>7</v>
      </c>
      <c r="AA110" s="10">
        <v>16</v>
      </c>
      <c r="AB110" s="9">
        <v>14</v>
      </c>
      <c r="AC110" s="14">
        <f>SUM(L110:AB110)</f>
        <v>198</v>
      </c>
      <c r="AD110" s="8">
        <f>(L110*$L$104)+(M110*$M$104)+(N110*$N$104)+(O110*$O$104)+(P110*$P$104)+(Q110*$Q$104)+(R110*$R$104)+(S110*$S$104)+(T110*$T$104)+(U110*$U$104)+(V110*$V$104)+(W110*$W$104)+(X110*$X$104)+(Y110*$Y$104)+(Z110*$Z$104)+(AA110*$AA$104)+(AB110*$AB$104)</f>
        <v>92.6</v>
      </c>
      <c r="AE110" s="8">
        <f>AD110-(Reference!$S$101)</f>
        <v>-0.99999999999995737</v>
      </c>
      <c r="AF110" s="8">
        <f>Reference!$S$65</f>
        <v>120.7</v>
      </c>
      <c r="AG110" s="25">
        <f>AD110/AF110</f>
        <v>0.76719138359569172</v>
      </c>
      <c r="AH110" s="25">
        <f>AD110/G110</f>
        <v>0.98510638297872333</v>
      </c>
    </row>
    <row r="112" spans="1:34" s="67" customFormat="1" ht="29.6" customHeight="1" x14ac:dyDescent="0.6">
      <c r="A112" s="76" t="s">
        <v>66</v>
      </c>
      <c r="B112" s="66"/>
      <c r="C112" s="66" t="s">
        <v>68</v>
      </c>
      <c r="D112" s="66"/>
      <c r="E112" s="66"/>
      <c r="F112" s="66" t="s">
        <v>67</v>
      </c>
      <c r="G112" s="66"/>
      <c r="H112" s="66"/>
      <c r="I112" s="66" t="s">
        <v>184</v>
      </c>
      <c r="J112" s="66"/>
      <c r="K112" s="66"/>
      <c r="L112" s="66" t="s">
        <v>11</v>
      </c>
      <c r="M112" s="66"/>
      <c r="N112" s="66"/>
      <c r="O112" s="66"/>
      <c r="P112" s="66"/>
    </row>
    <row r="113" spans="1:35" x14ac:dyDescent="0.4">
      <c r="C113" s="62" t="s">
        <v>190</v>
      </c>
      <c r="D113" s="63"/>
      <c r="E113" s="63"/>
      <c r="F113" s="62"/>
      <c r="G113" s="63"/>
      <c r="H113" s="63"/>
      <c r="I113" s="62" t="s">
        <v>191</v>
      </c>
      <c r="J113" s="63"/>
      <c r="K113" s="63"/>
      <c r="L113" s="59">
        <f>Reference!B93</f>
        <v>0.67289719626168221</v>
      </c>
    </row>
    <row r="114" spans="1:35" x14ac:dyDescent="0.4">
      <c r="C114" s="62"/>
      <c r="D114" s="63"/>
      <c r="E114" s="63"/>
      <c r="F114" s="62"/>
      <c r="G114" s="63"/>
      <c r="H114" s="63"/>
      <c r="I114" s="62"/>
      <c r="J114" s="63"/>
      <c r="K114" s="63"/>
    </row>
    <row r="115" spans="1:35" x14ac:dyDescent="0.4">
      <c r="C115" s="62"/>
      <c r="D115" s="63"/>
      <c r="E115" s="63"/>
      <c r="F115" s="62"/>
      <c r="G115" s="63"/>
      <c r="H115" s="63"/>
      <c r="I115" s="62"/>
      <c r="J115" s="63"/>
      <c r="K115" s="63"/>
    </row>
    <row r="116" spans="1:35" x14ac:dyDescent="0.4">
      <c r="C116" s="62"/>
      <c r="D116" s="63"/>
      <c r="E116" s="63"/>
      <c r="F116" s="62"/>
      <c r="G116" s="63"/>
      <c r="H116" s="63"/>
      <c r="I116" s="62"/>
      <c r="J116" s="63"/>
      <c r="K116" s="63"/>
    </row>
    <row r="119" spans="1:35" ht="24.45" x14ac:dyDescent="0.4">
      <c r="A119" s="6" t="s">
        <v>73</v>
      </c>
      <c r="B119" s="6" t="s">
        <v>74</v>
      </c>
      <c r="C119" s="6" t="s">
        <v>75</v>
      </c>
      <c r="D119" s="6" t="s">
        <v>76</v>
      </c>
      <c r="E119" s="7" t="s">
        <v>77</v>
      </c>
      <c r="F119" s="7" t="s">
        <v>78</v>
      </c>
      <c r="G119" s="7" t="s">
        <v>79</v>
      </c>
      <c r="H119" s="7" t="s">
        <v>80</v>
      </c>
      <c r="I119" s="7" t="s">
        <v>81</v>
      </c>
      <c r="J119" s="7" t="s">
        <v>82</v>
      </c>
      <c r="K119" s="7" t="s">
        <v>83</v>
      </c>
      <c r="L119" s="7" t="s">
        <v>41</v>
      </c>
      <c r="M119" s="7" t="s">
        <v>29</v>
      </c>
      <c r="N119" s="7" t="s">
        <v>42</v>
      </c>
      <c r="O119" s="7" t="s">
        <v>15</v>
      </c>
      <c r="P119" s="7" t="s">
        <v>63</v>
      </c>
      <c r="Q119" s="7" t="s">
        <v>14</v>
      </c>
      <c r="R119" s="7" t="s">
        <v>48</v>
      </c>
      <c r="S119" s="7" t="s">
        <v>46</v>
      </c>
      <c r="T119" s="7" t="s">
        <v>49</v>
      </c>
      <c r="U119" s="7" t="s">
        <v>28</v>
      </c>
      <c r="V119" s="7" t="s">
        <v>55</v>
      </c>
      <c r="W119" s="7" t="s">
        <v>53</v>
      </c>
      <c r="X119" s="7" t="s">
        <v>64</v>
      </c>
      <c r="Y119" s="7" t="s">
        <v>27</v>
      </c>
      <c r="Z119" s="7" t="s">
        <v>124</v>
      </c>
      <c r="AA119" s="16" t="s">
        <v>5</v>
      </c>
      <c r="AB119" s="16" t="s">
        <v>2</v>
      </c>
      <c r="AC119" s="16" t="s">
        <v>128</v>
      </c>
      <c r="AD119" s="16" t="s">
        <v>120</v>
      </c>
      <c r="AE119" s="7" t="s">
        <v>9</v>
      </c>
      <c r="AI119" s="8"/>
    </row>
    <row r="120" spans="1:35" x14ac:dyDescent="0.4">
      <c r="A120" s="12" t="s">
        <v>158</v>
      </c>
      <c r="B120" s="13"/>
      <c r="C120" s="13"/>
      <c r="D120" s="13"/>
      <c r="E120" s="13"/>
      <c r="F120" s="13"/>
      <c r="G120" s="13"/>
      <c r="H120" s="13"/>
      <c r="I120" s="13"/>
      <c r="J120" s="13"/>
      <c r="K120" s="13"/>
      <c r="L120" s="26">
        <v>1</v>
      </c>
      <c r="M120" s="26">
        <v>1</v>
      </c>
      <c r="N120" s="26">
        <v>0.7</v>
      </c>
      <c r="O120" s="26">
        <v>0.6</v>
      </c>
      <c r="P120" s="26">
        <v>0.5</v>
      </c>
      <c r="Q120" s="26">
        <v>0.5</v>
      </c>
      <c r="R120" s="26">
        <v>0.5</v>
      </c>
      <c r="S120" s="26">
        <v>0.5</v>
      </c>
      <c r="T120" s="26">
        <v>0.4</v>
      </c>
      <c r="U120" s="26">
        <v>0.3</v>
      </c>
      <c r="V120" s="26">
        <v>0.3</v>
      </c>
      <c r="W120" s="26">
        <v>0.3</v>
      </c>
      <c r="X120" s="26">
        <v>0.3</v>
      </c>
      <c r="Y120" s="26">
        <v>0.3</v>
      </c>
      <c r="Z120" s="13"/>
      <c r="AA120" s="13"/>
      <c r="AB120" s="13"/>
      <c r="AC120" s="13"/>
      <c r="AD120" s="13"/>
      <c r="AE120" s="13"/>
      <c r="AI120" s="8"/>
    </row>
    <row r="121" spans="1:35" x14ac:dyDescent="0.4">
      <c r="A121" s="8" t="s">
        <v>159</v>
      </c>
      <c r="B121" s="11" t="s">
        <v>51</v>
      </c>
      <c r="C121" s="11" t="s">
        <v>58</v>
      </c>
      <c r="D121" s="11" t="s">
        <v>88</v>
      </c>
      <c r="E121" s="10">
        <v>23</v>
      </c>
      <c r="F121" s="10">
        <v>8600</v>
      </c>
      <c r="G121" s="10">
        <v>2276</v>
      </c>
      <c r="H121" s="10">
        <v>30</v>
      </c>
      <c r="I121" s="10">
        <v>3.5</v>
      </c>
      <c r="J121" s="10">
        <v>3.5</v>
      </c>
      <c r="K121" s="10">
        <v>6.16</v>
      </c>
      <c r="L121" s="10">
        <v>17</v>
      </c>
      <c r="M121" s="10">
        <v>16</v>
      </c>
      <c r="N121" s="10">
        <v>12</v>
      </c>
      <c r="O121" s="10">
        <v>17</v>
      </c>
      <c r="P121" s="10">
        <v>16</v>
      </c>
      <c r="Q121" s="10">
        <v>12</v>
      </c>
      <c r="R121" s="10">
        <v>17</v>
      </c>
      <c r="S121" s="10">
        <v>16</v>
      </c>
      <c r="T121" s="10">
        <v>12</v>
      </c>
      <c r="U121" s="10">
        <v>17</v>
      </c>
      <c r="V121" s="10">
        <v>16</v>
      </c>
      <c r="W121" s="10">
        <v>12</v>
      </c>
      <c r="X121" s="10">
        <v>19</v>
      </c>
      <c r="Y121" s="10">
        <v>19</v>
      </c>
      <c r="Z121" s="14">
        <f>SUM(L121:Y121)</f>
        <v>218</v>
      </c>
      <c r="AA121" s="8">
        <f>(L121*$L$120)+(M121*$M$120)+(N121*$N$120)+(O121*$O$120)+(P121*$P$120)+(Q121*$Q$120)+(R121*$R$120)+(S121*$S$120)+(T121*$T$120)+(U121*$U$120)+(V121*$V$120)+(W121*$W$120)+(X121*$X$120)+(Y121*$Y$120)</f>
        <v>111.79999999999998</v>
      </c>
      <c r="AB121" s="8">
        <f>AA121-(Reference!$P$87)</f>
        <v>25.40000000000002</v>
      </c>
      <c r="AC121" s="8">
        <f>Reference!$P$92</f>
        <v>111.90000000000002</v>
      </c>
      <c r="AD121" s="25">
        <f>AA121/AC121</f>
        <v>0.9991063449508486</v>
      </c>
      <c r="AE121" s="25">
        <f>AA121/G121</f>
        <v>4.9121265377855883E-2</v>
      </c>
      <c r="AI121" s="8"/>
    </row>
    <row r="122" spans="1:35" x14ac:dyDescent="0.4">
      <c r="A122" s="17"/>
      <c r="B122" s="22" t="s">
        <v>51</v>
      </c>
      <c r="C122" s="20"/>
      <c r="D122" s="11" t="s">
        <v>86</v>
      </c>
      <c r="E122" s="10">
        <v>21</v>
      </c>
      <c r="F122" s="10">
        <v>5400</v>
      </c>
      <c r="G122" s="10">
        <v>338</v>
      </c>
      <c r="H122" s="10">
        <v>28</v>
      </c>
      <c r="I122" s="10">
        <v>2.5</v>
      </c>
      <c r="J122" s="10">
        <v>2.5</v>
      </c>
      <c r="K122" s="9">
        <v>6</v>
      </c>
      <c r="L122" s="10">
        <v>12</v>
      </c>
      <c r="M122" s="10">
        <v>15</v>
      </c>
      <c r="N122" s="10">
        <v>7</v>
      </c>
      <c r="O122" s="10">
        <v>12</v>
      </c>
      <c r="P122" s="10">
        <v>15</v>
      </c>
      <c r="Q122" s="10">
        <v>7</v>
      </c>
      <c r="R122" s="10">
        <v>12</v>
      </c>
      <c r="S122" s="10">
        <v>15</v>
      </c>
      <c r="T122" s="10">
        <v>7</v>
      </c>
      <c r="U122" s="10">
        <v>12</v>
      </c>
      <c r="V122" s="10">
        <v>15</v>
      </c>
      <c r="W122" s="10">
        <v>7</v>
      </c>
      <c r="X122" s="10">
        <v>8</v>
      </c>
      <c r="Y122" s="10">
        <v>8</v>
      </c>
      <c r="Z122" s="14">
        <f>SUM(L122:Y122)</f>
        <v>152</v>
      </c>
      <c r="AA122" s="8">
        <f>(L122*$L$120)+(M122*$M$120)+(N122*$N$120)+(O122*$O$120)+(P122*$P$120)+(Q122*$Q$120)+(R122*$R$120)+(S122*$S$120)+(T122*$T$120)+(U122*$U$120)+(V122*$V$120)+(W122*$W$120)+(X122*$X$120)+(Y122*$Y$120)</f>
        <v>81.399999999999991</v>
      </c>
      <c r="AB122" s="8">
        <f>AA122-(Reference!$P$87)</f>
        <v>-4.9999999999999716</v>
      </c>
      <c r="AC122" s="8">
        <f>Reference!$P$92</f>
        <v>111.90000000000002</v>
      </c>
      <c r="AD122" s="25">
        <f>AA122/AC122</f>
        <v>0.72743521000893629</v>
      </c>
      <c r="AE122" s="25">
        <f>AA122/G122</f>
        <v>0.24082840236686387</v>
      </c>
      <c r="AI122" s="8"/>
    </row>
    <row r="123" spans="1:35" x14ac:dyDescent="0.4">
      <c r="AI123" s="8"/>
    </row>
    <row r="124" spans="1:35" ht="15" thickBot="1" x14ac:dyDescent="0.45">
      <c r="A124" s="41" t="s">
        <v>140</v>
      </c>
      <c r="B124" s="39"/>
      <c r="C124" s="39"/>
      <c r="D124" s="39"/>
      <c r="E124" s="39"/>
      <c r="F124" s="39"/>
      <c r="G124" s="39"/>
      <c r="H124" s="39"/>
      <c r="I124" s="39"/>
      <c r="J124" s="39"/>
      <c r="K124" s="39"/>
      <c r="L124" s="40">
        <v>1</v>
      </c>
      <c r="M124" s="40">
        <v>1</v>
      </c>
      <c r="N124" s="40">
        <v>0.7</v>
      </c>
      <c r="O124" s="40">
        <v>0.6</v>
      </c>
      <c r="P124" s="40">
        <v>0.5</v>
      </c>
      <c r="Q124" s="40">
        <v>0.5</v>
      </c>
      <c r="R124" s="40">
        <v>0.5</v>
      </c>
      <c r="S124" s="40">
        <v>0.5</v>
      </c>
      <c r="T124" s="40">
        <v>0.4</v>
      </c>
      <c r="U124" s="40">
        <v>0.3</v>
      </c>
      <c r="V124" s="40">
        <v>0.3</v>
      </c>
      <c r="W124" s="40">
        <v>0.3</v>
      </c>
      <c r="X124" s="40">
        <v>0.3</v>
      </c>
      <c r="Y124" s="40">
        <v>0.3</v>
      </c>
      <c r="Z124" s="42"/>
      <c r="AA124" s="39"/>
      <c r="AB124" s="39"/>
      <c r="AC124" s="39"/>
      <c r="AD124" s="39"/>
      <c r="AE124" s="39"/>
      <c r="AI124" s="8"/>
    </row>
    <row r="125" spans="1:35" x14ac:dyDescent="0.4">
      <c r="A125" s="9" t="s">
        <v>126</v>
      </c>
      <c r="B125" s="11" t="s">
        <v>51</v>
      </c>
      <c r="C125" s="11" t="s">
        <v>58</v>
      </c>
      <c r="D125" s="11" t="s">
        <v>88</v>
      </c>
      <c r="E125" s="10">
        <v>23</v>
      </c>
      <c r="F125" s="10">
        <v>8600</v>
      </c>
      <c r="G125" s="10">
        <v>2276</v>
      </c>
      <c r="H125" s="10">
        <v>30</v>
      </c>
      <c r="I125" s="10">
        <v>3.5</v>
      </c>
      <c r="J125" s="10">
        <v>3.5</v>
      </c>
      <c r="K125" s="10">
        <v>6.16</v>
      </c>
      <c r="L125" s="10">
        <v>17</v>
      </c>
      <c r="M125" s="10">
        <v>16</v>
      </c>
      <c r="N125" s="10">
        <v>12</v>
      </c>
      <c r="O125" s="10">
        <v>17</v>
      </c>
      <c r="P125" s="10">
        <v>16</v>
      </c>
      <c r="Q125" s="10">
        <v>12</v>
      </c>
      <c r="R125" s="10">
        <v>17</v>
      </c>
      <c r="S125" s="10">
        <v>16</v>
      </c>
      <c r="T125" s="10">
        <v>12</v>
      </c>
      <c r="U125" s="10">
        <v>17</v>
      </c>
      <c r="V125" s="10">
        <v>16</v>
      </c>
      <c r="W125" s="10">
        <v>12</v>
      </c>
      <c r="X125" s="10">
        <v>19</v>
      </c>
      <c r="Y125" s="10">
        <v>19</v>
      </c>
      <c r="Z125" s="14">
        <f>SUM(I125:Y125)</f>
        <v>231.16</v>
      </c>
      <c r="AA125" s="8">
        <f>(L125*$L$120)+(M125*$M$120)+(N125*$N$120)+(O125*$O$120)+(P125*$P$120)+(Q125*$Q$120)+(R125*$R$120)+(S125*$S$120)+(T125*$T$120)+(U125*$U$120)+(V125*$V$120)+(W125*$W$120)+(X125*$X$120)+(Y125*$Y$120)</f>
        <v>111.79999999999998</v>
      </c>
      <c r="AB125" s="8">
        <f>AA125-(Reference!$P$87)</f>
        <v>25.40000000000002</v>
      </c>
      <c r="AC125" s="8">
        <f>Reference!P96</f>
        <v>0</v>
      </c>
      <c r="AD125" s="25" t="e">
        <f>AA125/AC125</f>
        <v>#DIV/0!</v>
      </c>
      <c r="AE125" s="25">
        <f>AA125/G125</f>
        <v>4.9121265377855883E-2</v>
      </c>
    </row>
    <row r="126" spans="1:35" x14ac:dyDescent="0.4">
      <c r="A126" s="17" t="s">
        <v>127</v>
      </c>
      <c r="B126" s="22" t="s">
        <v>51</v>
      </c>
      <c r="C126" s="20"/>
      <c r="D126" s="11" t="s">
        <v>86</v>
      </c>
      <c r="E126" s="10">
        <v>21</v>
      </c>
      <c r="F126" s="10">
        <v>5400</v>
      </c>
      <c r="G126" s="10">
        <v>338</v>
      </c>
      <c r="H126" s="10">
        <v>28</v>
      </c>
      <c r="I126" s="10">
        <v>2.5</v>
      </c>
      <c r="J126" s="10">
        <v>2.5</v>
      </c>
      <c r="K126" s="9">
        <v>6</v>
      </c>
      <c r="L126" s="10">
        <v>12</v>
      </c>
      <c r="M126" s="10">
        <v>15</v>
      </c>
      <c r="N126" s="10">
        <v>7</v>
      </c>
      <c r="O126" s="10">
        <v>12</v>
      </c>
      <c r="P126" s="10">
        <v>15</v>
      </c>
      <c r="Q126" s="10">
        <v>7</v>
      </c>
      <c r="R126" s="10">
        <v>12</v>
      </c>
      <c r="S126" s="10">
        <v>15</v>
      </c>
      <c r="T126" s="10">
        <v>7</v>
      </c>
      <c r="U126" s="10">
        <v>12</v>
      </c>
      <c r="V126" s="10">
        <v>15</v>
      </c>
      <c r="W126" s="10">
        <v>7</v>
      </c>
      <c r="X126" s="10">
        <v>8</v>
      </c>
      <c r="Y126" s="10">
        <v>8</v>
      </c>
      <c r="Z126" s="14">
        <f>SUM(I126:Y126)</f>
        <v>163</v>
      </c>
      <c r="AA126" s="8">
        <f>(L126*$L$59)+(M126*$M$59)+(N126*$N$59)+(O126*$O$59)+(P126*$P$59)+(Q126*$Q$59)+(R126*$R$59)+(S126*$S$59)+(T126*$T$59)+(U126*$U$423)+(V126*$V$59)+(W126*$W$59)+(X126*$X$59)</f>
        <v>59</v>
      </c>
      <c r="AB126" s="8">
        <f>AA126-(Reference!P91)</f>
        <v>-155</v>
      </c>
      <c r="AC126" s="8">
        <f>Reference!$O$37</f>
        <v>119.3</v>
      </c>
      <c r="AD126" s="25">
        <f>AA126/AC126</f>
        <v>0.49455155071248952</v>
      </c>
      <c r="AE126" s="25">
        <f>AA126/G126</f>
        <v>0.17455621301775148</v>
      </c>
    </row>
    <row r="129" spans="1:31" s="71" customFormat="1" ht="29.6" customHeight="1" x14ac:dyDescent="0.6">
      <c r="A129" s="79" t="s">
        <v>60</v>
      </c>
      <c r="B129" s="70"/>
      <c r="C129" s="70" t="s">
        <v>68</v>
      </c>
      <c r="D129" s="70"/>
      <c r="E129" s="70"/>
      <c r="F129" s="70" t="s">
        <v>67</v>
      </c>
      <c r="G129" s="70"/>
      <c r="H129" s="70"/>
      <c r="I129" s="70" t="s">
        <v>184</v>
      </c>
      <c r="J129" s="70"/>
      <c r="K129" s="70"/>
      <c r="L129" s="70" t="s">
        <v>11</v>
      </c>
      <c r="M129" s="70"/>
      <c r="N129" s="70"/>
      <c r="O129" s="70"/>
      <c r="P129" s="70"/>
    </row>
    <row r="130" spans="1:31" x14ac:dyDescent="0.4">
      <c r="C130" s="62"/>
      <c r="D130" s="63"/>
      <c r="E130" s="63"/>
      <c r="F130" s="62"/>
      <c r="G130" s="63"/>
      <c r="H130" s="63"/>
      <c r="I130" s="62"/>
      <c r="J130" s="63"/>
      <c r="K130" s="63"/>
      <c r="L130" s="59">
        <f>Reference!B121</f>
        <v>0.7767857142857143</v>
      </c>
    </row>
    <row r="131" spans="1:31" x14ac:dyDescent="0.4">
      <c r="C131" s="62"/>
      <c r="D131" s="63"/>
      <c r="E131" s="63"/>
      <c r="F131" s="62"/>
      <c r="G131" s="63"/>
      <c r="H131" s="63"/>
      <c r="I131" s="62"/>
      <c r="J131" s="63"/>
      <c r="K131" s="63"/>
    </row>
    <row r="132" spans="1:31" x14ac:dyDescent="0.4">
      <c r="C132" s="62"/>
      <c r="D132" s="63"/>
      <c r="E132" s="63"/>
      <c r="F132" s="62"/>
      <c r="G132" s="63"/>
      <c r="H132" s="63"/>
      <c r="I132" s="62"/>
      <c r="J132" s="63"/>
      <c r="K132" s="63"/>
    </row>
    <row r="133" spans="1:31" x14ac:dyDescent="0.4">
      <c r="C133" s="62"/>
      <c r="D133" s="63"/>
      <c r="E133" s="63"/>
      <c r="F133" s="62"/>
      <c r="G133" s="63"/>
      <c r="H133" s="63"/>
      <c r="I133" s="62"/>
      <c r="J133" s="63"/>
      <c r="K133" s="63"/>
    </row>
    <row r="136" spans="1:31" ht="24.45" x14ac:dyDescent="0.4">
      <c r="A136" s="6" t="s">
        <v>73</v>
      </c>
      <c r="B136" s="6" t="s">
        <v>74</v>
      </c>
      <c r="C136" s="6" t="s">
        <v>75</v>
      </c>
      <c r="D136" s="6" t="s">
        <v>76</v>
      </c>
      <c r="E136" s="7" t="s">
        <v>77</v>
      </c>
      <c r="F136" s="7" t="s">
        <v>78</v>
      </c>
      <c r="G136" s="7" t="s">
        <v>79</v>
      </c>
      <c r="H136" s="7" t="s">
        <v>80</v>
      </c>
      <c r="I136" s="7" t="s">
        <v>81</v>
      </c>
      <c r="J136" s="7" t="s">
        <v>82</v>
      </c>
      <c r="K136" s="7" t="s">
        <v>83</v>
      </c>
      <c r="L136" s="7" t="s">
        <v>41</v>
      </c>
      <c r="M136" s="7" t="s">
        <v>52</v>
      </c>
      <c r="N136" s="7" t="s">
        <v>29</v>
      </c>
      <c r="O136" s="7" t="s">
        <v>42</v>
      </c>
      <c r="P136" s="7" t="s">
        <v>27</v>
      </c>
      <c r="Q136" s="7" t="s">
        <v>46</v>
      </c>
      <c r="R136" s="7" t="s">
        <v>54</v>
      </c>
      <c r="S136" s="7" t="s">
        <v>55</v>
      </c>
      <c r="T136" s="7" t="s">
        <v>56</v>
      </c>
      <c r="U136" s="7" t="s">
        <v>63</v>
      </c>
      <c r="V136" s="7" t="s">
        <v>28</v>
      </c>
      <c r="W136" s="7" t="s">
        <v>14</v>
      </c>
      <c r="X136" s="7" t="s">
        <v>57</v>
      </c>
      <c r="Y136" s="7" t="s">
        <v>49</v>
      </c>
      <c r="Z136" s="7" t="s">
        <v>124</v>
      </c>
      <c r="AA136" s="16" t="s">
        <v>5</v>
      </c>
      <c r="AB136" s="16" t="s">
        <v>2</v>
      </c>
      <c r="AC136" s="16" t="s">
        <v>128</v>
      </c>
      <c r="AD136" s="16" t="s">
        <v>120</v>
      </c>
      <c r="AE136" s="7" t="s">
        <v>9</v>
      </c>
    </row>
    <row r="137" spans="1:31" x14ac:dyDescent="0.4">
      <c r="A137" s="12" t="s">
        <v>160</v>
      </c>
      <c r="B137" s="13"/>
      <c r="C137" s="13"/>
      <c r="D137" s="13"/>
      <c r="E137" s="13"/>
      <c r="F137" s="13"/>
      <c r="G137" s="13"/>
      <c r="H137" s="13"/>
      <c r="I137" s="13"/>
      <c r="J137" s="13"/>
      <c r="K137" s="13"/>
      <c r="L137" s="26">
        <v>1</v>
      </c>
      <c r="M137" s="26">
        <v>1</v>
      </c>
      <c r="N137" s="26">
        <v>0.7</v>
      </c>
      <c r="O137" s="26">
        <v>0.6</v>
      </c>
      <c r="P137" s="26">
        <v>0.6</v>
      </c>
      <c r="Q137" s="26">
        <v>0.6</v>
      </c>
      <c r="R137" s="26">
        <v>0.6</v>
      </c>
      <c r="S137" s="26">
        <v>0.6</v>
      </c>
      <c r="T137" s="26">
        <v>0.6</v>
      </c>
      <c r="U137" s="26">
        <v>0.5</v>
      </c>
      <c r="V137" s="26">
        <v>0.5</v>
      </c>
      <c r="W137" s="26">
        <v>0.5</v>
      </c>
      <c r="X137" s="26">
        <v>0.5</v>
      </c>
      <c r="Y137" s="26">
        <v>0.4</v>
      </c>
      <c r="Z137" s="13"/>
      <c r="AA137" s="13"/>
      <c r="AB137" s="13"/>
      <c r="AC137" s="13"/>
      <c r="AD137" s="13"/>
      <c r="AE137" s="13"/>
    </row>
    <row r="138" spans="1:31" x14ac:dyDescent="0.4">
      <c r="A138" s="8" t="s">
        <v>95</v>
      </c>
      <c r="B138" s="11" t="s">
        <v>51</v>
      </c>
      <c r="C138" s="11" t="s">
        <v>58</v>
      </c>
      <c r="D138" s="11" t="s">
        <v>88</v>
      </c>
      <c r="E138" s="10">
        <v>23</v>
      </c>
      <c r="F138" s="10">
        <v>8600</v>
      </c>
      <c r="G138" s="10">
        <v>2276</v>
      </c>
      <c r="H138" s="10">
        <v>30</v>
      </c>
      <c r="I138" s="10">
        <v>3.5</v>
      </c>
      <c r="J138" s="10">
        <v>3.5</v>
      </c>
      <c r="K138" s="10">
        <v>6.16</v>
      </c>
      <c r="L138" s="10">
        <v>17</v>
      </c>
      <c r="M138" s="10">
        <v>16</v>
      </c>
      <c r="N138" s="10">
        <v>12</v>
      </c>
      <c r="O138" s="10">
        <v>17</v>
      </c>
      <c r="P138" s="10">
        <v>16</v>
      </c>
      <c r="Q138" s="10">
        <v>12</v>
      </c>
      <c r="R138" s="10">
        <v>17</v>
      </c>
      <c r="S138" s="10">
        <v>16</v>
      </c>
      <c r="T138" s="10">
        <v>12</v>
      </c>
      <c r="U138" s="10">
        <v>17</v>
      </c>
      <c r="V138" s="10">
        <v>16</v>
      </c>
      <c r="W138" s="10">
        <v>12</v>
      </c>
      <c r="X138" s="10">
        <v>19</v>
      </c>
      <c r="Y138" s="10">
        <v>19</v>
      </c>
      <c r="Z138" s="14">
        <f>SUM(L138:Y138)</f>
        <v>218</v>
      </c>
      <c r="AA138" s="8">
        <f>(L138*$L$137)+(M138*$M$137)+(N138*$N$137)+(O138*$O$137)+(P138*$P$137)+(Q138*$Q$137)+(R138*$R$137)+(S138*$S$137)+(T138*$T$137)+(U138*$U$137)+(V138*$V$137)+(W138*$W$137)+(X138*$X$137)+(Y138*$Y$137)</f>
        <v>135</v>
      </c>
      <c r="AB138" s="8">
        <f>AA138-(Reference!$P$115)</f>
        <v>30.599999999999994</v>
      </c>
      <c r="AC138" s="8">
        <f>Reference!$P$120</f>
        <v>141.80000000000001</v>
      </c>
      <c r="AD138" s="25">
        <f>AA138/AC138</f>
        <v>0.95204513399153734</v>
      </c>
      <c r="AE138" s="25">
        <f>AA138/G138</f>
        <v>5.9314586994727594E-2</v>
      </c>
    </row>
    <row r="139" spans="1:31" x14ac:dyDescent="0.4">
      <c r="A139" s="17" t="s">
        <v>96</v>
      </c>
      <c r="B139" s="22" t="s">
        <v>51</v>
      </c>
      <c r="C139" s="20"/>
      <c r="D139" s="11" t="s">
        <v>86</v>
      </c>
      <c r="E139" s="10">
        <v>21</v>
      </c>
      <c r="F139" s="10">
        <v>5400</v>
      </c>
      <c r="G139" s="10">
        <v>338</v>
      </c>
      <c r="H139" s="10">
        <v>28</v>
      </c>
      <c r="I139" s="10">
        <v>2.5</v>
      </c>
      <c r="J139" s="10">
        <v>2.5</v>
      </c>
      <c r="K139" s="9">
        <v>6</v>
      </c>
      <c r="L139" s="10">
        <v>12</v>
      </c>
      <c r="M139" s="10">
        <v>15</v>
      </c>
      <c r="N139" s="10">
        <v>7</v>
      </c>
      <c r="O139" s="10">
        <v>12</v>
      </c>
      <c r="P139" s="10">
        <v>15</v>
      </c>
      <c r="Q139" s="10">
        <v>7</v>
      </c>
      <c r="R139" s="10">
        <v>12</v>
      </c>
      <c r="S139" s="10">
        <v>15</v>
      </c>
      <c r="T139" s="10">
        <v>7</v>
      </c>
      <c r="U139" s="10">
        <v>12</v>
      </c>
      <c r="V139" s="10">
        <v>15</v>
      </c>
      <c r="W139" s="10">
        <v>7</v>
      </c>
      <c r="X139" s="10">
        <v>8</v>
      </c>
      <c r="Y139" s="10">
        <v>8</v>
      </c>
      <c r="Z139" s="14">
        <f>SUM(L139:Y139)</f>
        <v>152</v>
      </c>
      <c r="AA139" s="8">
        <f>(L139*$L$137)+(M139*$M$137)+(N139*$N$137)+(O139*$O$137)+(P139*$P$137)+(Q139*$Q$137)+(R139*$R$137)+(S139*$S$137)+(T139*$T$137)+(U139*$U$137)+(V139*$V$137)+(W139*$W$137)+(X139*$X$137)+(Y139*$Y$137)</f>
        <v>96.9</v>
      </c>
      <c r="AB139" s="8">
        <f>AA139-(Reference!$P$115)</f>
        <v>-7.5</v>
      </c>
      <c r="AC139" s="8">
        <f>Reference!$P$120</f>
        <v>141.80000000000001</v>
      </c>
      <c r="AD139" s="25">
        <f>AA139/AC139</f>
        <v>0.68335684062059232</v>
      </c>
      <c r="AE139" s="25">
        <f>AA139/G139</f>
        <v>0.28668639053254441</v>
      </c>
    </row>
    <row r="141" spans="1:31" ht="15" thickBot="1" x14ac:dyDescent="0.45">
      <c r="A141" s="41" t="s">
        <v>141</v>
      </c>
      <c r="B141" s="39"/>
      <c r="C141" s="39"/>
      <c r="D141" s="39"/>
      <c r="E141" s="39"/>
      <c r="F141" s="39"/>
      <c r="G141" s="39"/>
      <c r="H141" s="39"/>
      <c r="I141" s="39"/>
      <c r="J141" s="39"/>
      <c r="K141" s="39"/>
      <c r="L141" s="40">
        <v>1</v>
      </c>
      <c r="M141" s="40">
        <v>1</v>
      </c>
      <c r="N141" s="40">
        <v>0.7</v>
      </c>
      <c r="O141" s="40">
        <v>0.6</v>
      </c>
      <c r="P141" s="40">
        <v>0.6</v>
      </c>
      <c r="Q141" s="40">
        <v>0.6</v>
      </c>
      <c r="R141" s="40">
        <v>0.6</v>
      </c>
      <c r="S141" s="40">
        <v>0.6</v>
      </c>
      <c r="T141" s="40">
        <v>0.6</v>
      </c>
      <c r="U141" s="40">
        <v>0.5</v>
      </c>
      <c r="V141" s="40">
        <v>0.5</v>
      </c>
      <c r="W141" s="40">
        <v>0.5</v>
      </c>
      <c r="X141" s="40">
        <v>0.5</v>
      </c>
      <c r="Y141" s="40">
        <v>0.4</v>
      </c>
      <c r="Z141" s="42"/>
      <c r="AA141" s="42"/>
      <c r="AB141" s="42"/>
      <c r="AC141" s="42"/>
      <c r="AD141" s="42"/>
      <c r="AE141" s="42"/>
    </row>
    <row r="142" spans="1:31" x14ac:dyDescent="0.4">
      <c r="A142" s="9" t="s">
        <v>126</v>
      </c>
      <c r="B142" s="11" t="s">
        <v>51</v>
      </c>
      <c r="C142" s="11" t="s">
        <v>58</v>
      </c>
      <c r="D142" s="11" t="s">
        <v>88</v>
      </c>
      <c r="E142" s="10">
        <v>23</v>
      </c>
      <c r="F142" s="10">
        <v>8600</v>
      </c>
      <c r="G142" s="10">
        <v>2276</v>
      </c>
      <c r="H142" s="10">
        <v>30</v>
      </c>
      <c r="I142" s="10">
        <v>3.5</v>
      </c>
      <c r="J142" s="10">
        <v>3.5</v>
      </c>
      <c r="K142" s="10">
        <v>6.16</v>
      </c>
      <c r="L142" s="10">
        <v>17</v>
      </c>
      <c r="M142" s="10">
        <v>16</v>
      </c>
      <c r="N142" s="10">
        <v>12</v>
      </c>
      <c r="O142" s="10">
        <v>17</v>
      </c>
      <c r="P142" s="10">
        <v>16</v>
      </c>
      <c r="Q142" s="10">
        <v>12</v>
      </c>
      <c r="R142" s="10">
        <v>17</v>
      </c>
      <c r="S142" s="10">
        <v>16</v>
      </c>
      <c r="T142" s="10">
        <v>12</v>
      </c>
      <c r="U142" s="10">
        <v>17</v>
      </c>
      <c r="V142" s="10">
        <v>16</v>
      </c>
      <c r="W142" s="10">
        <v>12</v>
      </c>
      <c r="X142" s="10">
        <v>19</v>
      </c>
      <c r="Y142" s="10">
        <v>19</v>
      </c>
      <c r="Z142" s="14">
        <f>SUM(L142:Y142)</f>
        <v>218</v>
      </c>
      <c r="AA142" s="8">
        <f>(L142*$L$137)+(M142*$M$137)+(N142*$N$137)+(O142*$O$137)+(P142*$P$137)+(Q142*$Q$137)+(R142*$R$137)+(S142*$S$137)+(T142*$T$137)+(U142*$U$137)+(V142*$V$137)+(W142*$W$137)+(X142*$X$137)+(Y142*$Y$137)</f>
        <v>135</v>
      </c>
      <c r="AB142" s="8">
        <f>AA142-(Reference!$P$115)</f>
        <v>30.599999999999994</v>
      </c>
      <c r="AC142" s="8">
        <f>Reference!$P$120</f>
        <v>141.80000000000001</v>
      </c>
      <c r="AD142" s="25">
        <f>AA142/AC142</f>
        <v>0.95204513399153734</v>
      </c>
      <c r="AE142" s="25">
        <f>AA142/G142</f>
        <v>5.9314586994727594E-2</v>
      </c>
    </row>
    <row r="143" spans="1:31" x14ac:dyDescent="0.4">
      <c r="A143" s="17" t="s">
        <v>127</v>
      </c>
      <c r="B143" s="22" t="s">
        <v>51</v>
      </c>
      <c r="C143" s="20"/>
      <c r="D143" s="11" t="s">
        <v>86</v>
      </c>
      <c r="E143" s="10">
        <v>21</v>
      </c>
      <c r="F143" s="10">
        <v>5400</v>
      </c>
      <c r="G143" s="10">
        <v>338</v>
      </c>
      <c r="H143" s="10">
        <v>28</v>
      </c>
      <c r="I143" s="10">
        <v>2.5</v>
      </c>
      <c r="J143" s="10">
        <v>2.5</v>
      </c>
      <c r="K143" s="9">
        <v>6</v>
      </c>
      <c r="L143" s="10">
        <v>12</v>
      </c>
      <c r="M143" s="10">
        <v>15</v>
      </c>
      <c r="N143" s="10">
        <v>7</v>
      </c>
      <c r="O143" s="10">
        <v>12</v>
      </c>
      <c r="P143" s="10">
        <v>15</v>
      </c>
      <c r="Q143" s="10">
        <v>7</v>
      </c>
      <c r="R143" s="10">
        <v>12</v>
      </c>
      <c r="S143" s="10">
        <v>15</v>
      </c>
      <c r="T143" s="10">
        <v>7</v>
      </c>
      <c r="U143" s="10">
        <v>12</v>
      </c>
      <c r="V143" s="10">
        <v>15</v>
      </c>
      <c r="W143" s="10">
        <v>7</v>
      </c>
      <c r="X143" s="10">
        <v>8</v>
      </c>
      <c r="Y143" s="10">
        <v>8</v>
      </c>
      <c r="Z143" s="14">
        <f>SUM(L143:Y143)</f>
        <v>152</v>
      </c>
      <c r="AA143" s="8">
        <f>(L143*$L$137)+(M143*$M$137)+(N143*$N$137)+(O143*$O$137)+(P143*$P$137)+(Q143*$Q$137)+(R143*$R$137)+(S143*$S$137)+(T143*$T$137)+(U143*$U$137)+(V143*$V$137)+(W143*$W$137)+(X143*$X$137)+(Y143*$Y$137)</f>
        <v>96.9</v>
      </c>
      <c r="AB143" s="8">
        <f>AA143-(Reference!$P$115)</f>
        <v>-7.5</v>
      </c>
      <c r="AC143" s="8">
        <f>Reference!$P$120</f>
        <v>141.80000000000001</v>
      </c>
      <c r="AD143" s="25">
        <f>AA143/AC143</f>
        <v>0.68335684062059232</v>
      </c>
      <c r="AE143" s="25">
        <f>AA143/G143</f>
        <v>0.28668639053254441</v>
      </c>
    </row>
  </sheetData>
  <mergeCells count="27">
    <mergeCell ref="C130:E133"/>
    <mergeCell ref="F130:H133"/>
    <mergeCell ref="I130:K133"/>
    <mergeCell ref="C98:E101"/>
    <mergeCell ref="F98:H101"/>
    <mergeCell ref="I98:K101"/>
    <mergeCell ref="C113:E116"/>
    <mergeCell ref="F113:H116"/>
    <mergeCell ref="I113:K116"/>
    <mergeCell ref="C68:E71"/>
    <mergeCell ref="F68:H71"/>
    <mergeCell ref="I68:K71"/>
    <mergeCell ref="C83:E86"/>
    <mergeCell ref="F83:H86"/>
    <mergeCell ref="I83:K86"/>
    <mergeCell ref="C37:E40"/>
    <mergeCell ref="F37:H40"/>
    <mergeCell ref="I37:K40"/>
    <mergeCell ref="C53:E56"/>
    <mergeCell ref="F53:H56"/>
    <mergeCell ref="I53:K56"/>
    <mergeCell ref="C4:E7"/>
    <mergeCell ref="F4:H7"/>
    <mergeCell ref="I4:K7"/>
    <mergeCell ref="C21:E24"/>
    <mergeCell ref="F21:H24"/>
    <mergeCell ref="I21:K24"/>
  </mergeCells>
  <conditionalFormatting sqref="D11:D12 D45:D46">
    <cfRule type="containsText" dxfId="250" priority="175" operator="containsText" text="No">
      <formula>NOT(ISERROR(SEARCH("No",D11)))</formula>
    </cfRule>
  </conditionalFormatting>
  <conditionalFormatting sqref="D15:D16">
    <cfRule type="containsText" dxfId="249" priority="165" operator="containsText" text="Yes">
      <formula>NOT(ISERROR(SEARCH("Yes",D15)))</formula>
    </cfRule>
    <cfRule type="containsText" dxfId="248" priority="166" operator="containsText" text="No">
      <formula>NOT(ISERROR(SEARCH("No",D15)))</formula>
    </cfRule>
  </conditionalFormatting>
  <conditionalFormatting sqref="D28:D29">
    <cfRule type="containsText" dxfId="247" priority="142" operator="containsText" text="Yes">
      <formula>NOT(ISERROR(SEARCH("Yes",D28)))</formula>
    </cfRule>
    <cfRule type="containsText" dxfId="246" priority="143" operator="containsText" text="No">
      <formula>NOT(ISERROR(SEARCH("No",D28)))</formula>
    </cfRule>
  </conditionalFormatting>
  <conditionalFormatting sqref="D32:D33">
    <cfRule type="containsText" dxfId="245" priority="151" operator="containsText" text="Yes">
      <formula>NOT(ISERROR(SEARCH("Yes",D32)))</formula>
    </cfRule>
    <cfRule type="containsText" dxfId="244" priority="152" operator="containsText" text="No">
      <formula>NOT(ISERROR(SEARCH("No",D32)))</formula>
    </cfRule>
  </conditionalFormatting>
  <conditionalFormatting sqref="D45:D46 D11:D12">
    <cfRule type="containsText" dxfId="243" priority="174" operator="containsText" text="Yes">
      <formula>NOT(ISERROR(SEARCH("Yes",D11)))</formula>
    </cfRule>
  </conditionalFormatting>
  <conditionalFormatting sqref="D46">
    <cfRule type="containsText" dxfId="242" priority="137" operator="containsText" text="Yes">
      <formula>NOT(ISERROR(SEARCH("Yes",D46)))</formula>
    </cfRule>
    <cfRule type="containsText" dxfId="241" priority="138" operator="containsText" text="No">
      <formula>NOT(ISERROR(SEARCH("No",D46)))</formula>
    </cfRule>
  </conditionalFormatting>
  <conditionalFormatting sqref="D49:D50">
    <cfRule type="containsText" dxfId="240" priority="130" operator="containsText" text="Yes">
      <formula>NOT(ISERROR(SEARCH("Yes",D49)))</formula>
    </cfRule>
    <cfRule type="containsText" dxfId="239" priority="131" operator="containsText" text="No">
      <formula>NOT(ISERROR(SEARCH("No",D49)))</formula>
    </cfRule>
  </conditionalFormatting>
  <conditionalFormatting sqref="D50">
    <cfRule type="containsText" dxfId="238" priority="128" operator="containsText" text="Yes">
      <formula>NOT(ISERROR(SEARCH("Yes",D50)))</formula>
    </cfRule>
    <cfRule type="containsText" dxfId="237" priority="129" operator="containsText" text="No">
      <formula>NOT(ISERROR(SEARCH("No",D50)))</formula>
    </cfRule>
  </conditionalFormatting>
  <conditionalFormatting sqref="D60:D61">
    <cfRule type="containsText" dxfId="236" priority="123" operator="containsText" text="Yes">
      <formula>NOT(ISERROR(SEARCH("Yes",D60)))</formula>
    </cfRule>
    <cfRule type="containsText" dxfId="235" priority="124" operator="containsText" text="No">
      <formula>NOT(ISERROR(SEARCH("No",D60)))</formula>
    </cfRule>
  </conditionalFormatting>
  <conditionalFormatting sqref="D61">
    <cfRule type="containsText" dxfId="234" priority="121" operator="containsText" text="Yes">
      <formula>NOT(ISERROR(SEARCH("Yes",D61)))</formula>
    </cfRule>
    <cfRule type="containsText" dxfId="233" priority="122" operator="containsText" text="No">
      <formula>NOT(ISERROR(SEARCH("No",D61)))</formula>
    </cfRule>
  </conditionalFormatting>
  <conditionalFormatting sqref="D64:D65">
    <cfRule type="containsText" dxfId="232" priority="114" operator="containsText" text="Yes">
      <formula>NOT(ISERROR(SEARCH("Yes",D64)))</formula>
    </cfRule>
    <cfRule type="containsText" dxfId="231" priority="115" operator="containsText" text="No">
      <formula>NOT(ISERROR(SEARCH("No",D64)))</formula>
    </cfRule>
  </conditionalFormatting>
  <conditionalFormatting sqref="D65">
    <cfRule type="containsText" dxfId="230" priority="112" operator="containsText" text="Yes">
      <formula>NOT(ISERROR(SEARCH("Yes",D65)))</formula>
    </cfRule>
    <cfRule type="containsText" dxfId="229" priority="113" operator="containsText" text="No">
      <formula>NOT(ISERROR(SEARCH("No",D65)))</formula>
    </cfRule>
  </conditionalFormatting>
  <conditionalFormatting sqref="D75:D76">
    <cfRule type="containsText" dxfId="228" priority="107" operator="containsText" text="Yes">
      <formula>NOT(ISERROR(SEARCH("Yes",D75)))</formula>
    </cfRule>
    <cfRule type="containsText" dxfId="227" priority="108" operator="containsText" text="No">
      <formula>NOT(ISERROR(SEARCH("No",D75)))</formula>
    </cfRule>
  </conditionalFormatting>
  <conditionalFormatting sqref="D79:D80">
    <cfRule type="containsText" dxfId="226" priority="101" operator="containsText" text="Yes">
      <formula>NOT(ISERROR(SEARCH("Yes",D79)))</formula>
    </cfRule>
    <cfRule type="containsText" dxfId="225" priority="102" operator="containsText" text="No">
      <formula>NOT(ISERROR(SEARCH("No",D79)))</formula>
    </cfRule>
  </conditionalFormatting>
  <conditionalFormatting sqref="D90:D91">
    <cfRule type="containsText" dxfId="224" priority="77" operator="containsText" text="Yes">
      <formula>NOT(ISERROR(SEARCH("Yes",D90)))</formula>
    </cfRule>
    <cfRule type="containsText" dxfId="223" priority="78" operator="containsText" text="No">
      <formula>NOT(ISERROR(SEARCH("No",D90)))</formula>
    </cfRule>
  </conditionalFormatting>
  <conditionalFormatting sqref="D94:D95">
    <cfRule type="containsText" dxfId="222" priority="68" operator="containsText" text="Yes">
      <formula>NOT(ISERROR(SEARCH("Yes",D94)))</formula>
    </cfRule>
    <cfRule type="containsText" dxfId="221" priority="69" operator="containsText" text="No">
      <formula>NOT(ISERROR(SEARCH("No",D94)))</formula>
    </cfRule>
  </conditionalFormatting>
  <conditionalFormatting sqref="D105:D106">
    <cfRule type="containsText" dxfId="220" priority="59" operator="containsText" text="Yes">
      <formula>NOT(ISERROR(SEARCH("Yes",D105)))</formula>
    </cfRule>
    <cfRule type="containsText" dxfId="219" priority="60" operator="containsText" text="No">
      <formula>NOT(ISERROR(SEARCH("No",D105)))</formula>
    </cfRule>
  </conditionalFormatting>
  <conditionalFormatting sqref="D109:D110">
    <cfRule type="containsText" dxfId="218" priority="50" operator="containsText" text="Yes">
      <formula>NOT(ISERROR(SEARCH("Yes",D109)))</formula>
    </cfRule>
    <cfRule type="containsText" dxfId="217" priority="51" operator="containsText" text="No">
      <formula>NOT(ISERROR(SEARCH("No",D109)))</formula>
    </cfRule>
  </conditionalFormatting>
  <conditionalFormatting sqref="D121:D122">
    <cfRule type="containsText" dxfId="216" priority="41" operator="containsText" text="Yes">
      <formula>NOT(ISERROR(SEARCH("Yes",D121)))</formula>
    </cfRule>
    <cfRule type="containsText" dxfId="215" priority="42" operator="containsText" text="No">
      <formula>NOT(ISERROR(SEARCH("No",D121)))</formula>
    </cfRule>
  </conditionalFormatting>
  <conditionalFormatting sqref="D122">
    <cfRule type="containsText" dxfId="214" priority="39" operator="containsText" text="Yes">
      <formula>NOT(ISERROR(SEARCH("Yes",D122)))</formula>
    </cfRule>
    <cfRule type="containsText" dxfId="213" priority="40" operator="containsText" text="No">
      <formula>NOT(ISERROR(SEARCH("No",D122)))</formula>
    </cfRule>
  </conditionalFormatting>
  <conditionalFormatting sqref="K12 K45:K46">
    <cfRule type="cellIs" dxfId="212" priority="176" operator="greaterThan">
      <formula>7</formula>
    </cfRule>
    <cfRule type="cellIs" dxfId="211" priority="177" operator="lessThan">
      <formula>6</formula>
    </cfRule>
  </conditionalFormatting>
  <conditionalFormatting sqref="K16">
    <cfRule type="cellIs" dxfId="210" priority="167" operator="greaterThan">
      <formula>7</formula>
    </cfRule>
    <cfRule type="cellIs" dxfId="209" priority="168" operator="lessThan">
      <formula>6</formula>
    </cfRule>
  </conditionalFormatting>
  <conditionalFormatting sqref="K28:K29">
    <cfRule type="cellIs" dxfId="208" priority="144" operator="greaterThan">
      <formula>7</formula>
    </cfRule>
    <cfRule type="cellIs" dxfId="207" priority="145" operator="lessThan">
      <formula>6</formula>
    </cfRule>
  </conditionalFormatting>
  <conditionalFormatting sqref="K33">
    <cfRule type="cellIs" dxfId="206" priority="153" operator="greaterThan">
      <formula>7</formula>
    </cfRule>
    <cfRule type="cellIs" dxfId="205" priority="154" operator="lessThan">
      <formula>6</formula>
    </cfRule>
  </conditionalFormatting>
  <conditionalFormatting sqref="K49:K50">
    <cfRule type="cellIs" dxfId="204" priority="132" operator="greaterThan">
      <formula>7</formula>
    </cfRule>
    <cfRule type="cellIs" dxfId="203" priority="133" operator="lessThan">
      <formula>6</formula>
    </cfRule>
  </conditionalFormatting>
  <conditionalFormatting sqref="K60:K61">
    <cfRule type="cellIs" dxfId="202" priority="125" operator="greaterThan">
      <formula>7</formula>
    </cfRule>
    <cfRule type="cellIs" dxfId="201" priority="126" operator="lessThan">
      <formula>6</formula>
    </cfRule>
  </conditionalFormatting>
  <conditionalFormatting sqref="K64:K65">
    <cfRule type="cellIs" dxfId="200" priority="116" operator="greaterThan">
      <formula>7</formula>
    </cfRule>
    <cfRule type="cellIs" dxfId="199" priority="117" operator="lessThan">
      <formula>6</formula>
    </cfRule>
  </conditionalFormatting>
  <conditionalFormatting sqref="K76">
    <cfRule type="cellIs" dxfId="198" priority="109" operator="greaterThan">
      <formula>7</formula>
    </cfRule>
    <cfRule type="cellIs" dxfId="197" priority="110" operator="lessThan">
      <formula>6</formula>
    </cfRule>
  </conditionalFormatting>
  <conditionalFormatting sqref="K80">
    <cfRule type="cellIs" dxfId="196" priority="103" operator="greaterThan">
      <formula>7</formula>
    </cfRule>
    <cfRule type="cellIs" dxfId="195" priority="104" operator="lessThan">
      <formula>6</formula>
    </cfRule>
  </conditionalFormatting>
  <conditionalFormatting sqref="K91">
    <cfRule type="cellIs" dxfId="194" priority="79" operator="greaterThan">
      <formula>7</formula>
    </cfRule>
    <cfRule type="cellIs" dxfId="193" priority="80" operator="lessThan">
      <formula>6</formula>
    </cfRule>
  </conditionalFormatting>
  <conditionalFormatting sqref="K95">
    <cfRule type="cellIs" dxfId="192" priority="70" operator="greaterThan">
      <formula>7</formula>
    </cfRule>
    <cfRule type="cellIs" dxfId="191" priority="71" operator="lessThan">
      <formula>6</formula>
    </cfRule>
  </conditionalFormatting>
  <conditionalFormatting sqref="K106">
    <cfRule type="cellIs" dxfId="190" priority="61" operator="greaterThan">
      <formula>7</formula>
    </cfRule>
    <cfRule type="cellIs" dxfId="189" priority="62" operator="lessThan">
      <formula>6</formula>
    </cfRule>
  </conditionalFormatting>
  <conditionalFormatting sqref="K110">
    <cfRule type="cellIs" dxfId="188" priority="52" operator="greaterThan">
      <formula>7</formula>
    </cfRule>
    <cfRule type="cellIs" dxfId="187" priority="53" operator="lessThan">
      <formula>6</formula>
    </cfRule>
  </conditionalFormatting>
  <conditionalFormatting sqref="K121:K122">
    <cfRule type="cellIs" dxfId="186" priority="43" operator="greaterThan">
      <formula>7</formula>
    </cfRule>
    <cfRule type="cellIs" dxfId="185" priority="44" operator="lessThan">
      <formula>6</formula>
    </cfRule>
  </conditionalFormatting>
  <conditionalFormatting sqref="L28:W29">
    <cfRule type="cellIs" dxfId="184" priority="155" operator="lessThan">
      <formula>10</formula>
    </cfRule>
    <cfRule type="cellIs" dxfId="183" priority="156" operator="greaterThan">
      <formula>15</formula>
    </cfRule>
  </conditionalFormatting>
  <conditionalFormatting sqref="L32:W33">
    <cfRule type="cellIs" dxfId="182" priority="149" operator="lessThan">
      <formula>10</formula>
    </cfRule>
    <cfRule type="cellIs" dxfId="181" priority="150" operator="greaterThan">
      <formula>15</formula>
    </cfRule>
  </conditionalFormatting>
  <conditionalFormatting sqref="L45:X46">
    <cfRule type="cellIs" dxfId="180" priority="94" operator="lessThan">
      <formula>10</formula>
    </cfRule>
    <cfRule type="cellIs" dxfId="179" priority="95" operator="greaterThan">
      <formula>15</formula>
    </cfRule>
  </conditionalFormatting>
  <conditionalFormatting sqref="L49:X50">
    <cfRule type="cellIs" dxfId="178" priority="92" operator="lessThan">
      <formula>10</formula>
    </cfRule>
    <cfRule type="cellIs" dxfId="177" priority="93" operator="greaterThan">
      <formula>15</formula>
    </cfRule>
  </conditionalFormatting>
  <conditionalFormatting sqref="L60:X61">
    <cfRule type="cellIs" dxfId="176" priority="90" operator="lessThan">
      <formula>10</formula>
    </cfRule>
    <cfRule type="cellIs" dxfId="175" priority="91" operator="greaterThan">
      <formula>15</formula>
    </cfRule>
  </conditionalFormatting>
  <conditionalFormatting sqref="L64:X65">
    <cfRule type="cellIs" dxfId="174" priority="88" operator="lessThan">
      <formula>10</formula>
    </cfRule>
    <cfRule type="cellIs" dxfId="173" priority="89" operator="greaterThan">
      <formula>15</formula>
    </cfRule>
  </conditionalFormatting>
  <conditionalFormatting sqref="L121:Y122">
    <cfRule type="cellIs" dxfId="172" priority="34" operator="lessThan">
      <formula>10</formula>
    </cfRule>
    <cfRule type="cellIs" dxfId="171" priority="35" operator="greaterThan">
      <formula>15</formula>
    </cfRule>
  </conditionalFormatting>
  <conditionalFormatting sqref="L75:AB76">
    <cfRule type="cellIs" dxfId="170" priority="105" operator="lessThan">
      <formula>10</formula>
    </cfRule>
    <cfRule type="cellIs" dxfId="169" priority="106" operator="greaterThan">
      <formula>15</formula>
    </cfRule>
  </conditionalFormatting>
  <conditionalFormatting sqref="L79:AB80">
    <cfRule type="cellIs" dxfId="168" priority="99" operator="lessThan">
      <formula>10</formula>
    </cfRule>
    <cfRule type="cellIs" dxfId="167" priority="100" operator="greaterThan">
      <formula>15</formula>
    </cfRule>
  </conditionalFormatting>
  <conditionalFormatting sqref="L90:AB91">
    <cfRule type="cellIs" dxfId="166" priority="75" operator="lessThan">
      <formula>10</formula>
    </cfRule>
    <cfRule type="cellIs" dxfId="165" priority="76" operator="greaterThan">
      <formula>15</formula>
    </cfRule>
  </conditionalFormatting>
  <conditionalFormatting sqref="L94:AB95">
    <cfRule type="cellIs" dxfId="164" priority="66" operator="lessThan">
      <formula>10</formula>
    </cfRule>
    <cfRule type="cellIs" dxfId="163" priority="67" operator="greaterThan">
      <formula>15</formula>
    </cfRule>
  </conditionalFormatting>
  <conditionalFormatting sqref="L105:AB106">
    <cfRule type="cellIs" dxfId="162" priority="57" operator="lessThan">
      <formula>10</formula>
    </cfRule>
    <cfRule type="cellIs" dxfId="161" priority="58" operator="greaterThan">
      <formula>15</formula>
    </cfRule>
  </conditionalFormatting>
  <conditionalFormatting sqref="L109:AB110">
    <cfRule type="cellIs" dxfId="160" priority="48" operator="lessThan">
      <formula>10</formula>
    </cfRule>
    <cfRule type="cellIs" dxfId="159" priority="49" operator="greaterThan">
      <formula>15</formula>
    </cfRule>
  </conditionalFormatting>
  <conditionalFormatting sqref="L11:AC12">
    <cfRule type="cellIs" dxfId="158" priority="169" operator="lessThan">
      <formula>10</formula>
    </cfRule>
    <cfRule type="cellIs" dxfId="157" priority="170" operator="greaterThan">
      <formula>15</formula>
    </cfRule>
  </conditionalFormatting>
  <conditionalFormatting sqref="L15:AC16">
    <cfRule type="cellIs" dxfId="156" priority="163" operator="lessThan">
      <formula>10</formula>
    </cfRule>
    <cfRule type="cellIs" dxfId="155" priority="164" operator="greaterThan">
      <formula>15</formula>
    </cfRule>
  </conditionalFormatting>
  <conditionalFormatting sqref="Y28:Y29">
    <cfRule type="cellIs" dxfId="154" priority="147" operator="greaterThan">
      <formula>76</formula>
    </cfRule>
    <cfRule type="cellIs" dxfId="153" priority="148" operator="between">
      <formula>0</formula>
      <formula>67</formula>
    </cfRule>
  </conditionalFormatting>
  <conditionalFormatting sqref="Y32:Y33">
    <cfRule type="cellIs" dxfId="152" priority="140" operator="greaterThan">
      <formula>76</formula>
    </cfRule>
    <cfRule type="cellIs" dxfId="151" priority="141" operator="between">
      <formula>0</formula>
      <formula>67</formula>
    </cfRule>
  </conditionalFormatting>
  <conditionalFormatting sqref="Y45:Y46">
    <cfRule type="cellIs" dxfId="150" priority="135" operator="greaterThan">
      <formula>104</formula>
    </cfRule>
    <cfRule type="cellIs" dxfId="149" priority="136" operator="between">
      <formula>0</formula>
      <formula>92</formula>
    </cfRule>
  </conditionalFormatting>
  <conditionalFormatting sqref="Y49:Y50">
    <cfRule type="cellIs" dxfId="148" priority="81" operator="greaterThan">
      <formula>104</formula>
    </cfRule>
    <cfRule type="cellIs" dxfId="147" priority="82" operator="between">
      <formula>0</formula>
      <formula>92</formula>
    </cfRule>
  </conditionalFormatting>
  <conditionalFormatting sqref="Y60:Y61">
    <cfRule type="cellIs" dxfId="146" priority="119" operator="greaterThan">
      <formula>76</formula>
    </cfRule>
    <cfRule type="cellIs" dxfId="145" priority="120" operator="between">
      <formula>0</formula>
      <formula>67</formula>
    </cfRule>
  </conditionalFormatting>
  <conditionalFormatting sqref="Y64:Y65">
    <cfRule type="cellIs" dxfId="144" priority="83" operator="greaterThan">
      <formula>76</formula>
    </cfRule>
    <cfRule type="cellIs" dxfId="143" priority="84" operator="between">
      <formula>0</formula>
      <formula>67</formula>
    </cfRule>
  </conditionalFormatting>
  <conditionalFormatting sqref="Z28:Z29">
    <cfRule type="cellIs" dxfId="142" priority="146" operator="lessThan">
      <formula>0</formula>
    </cfRule>
  </conditionalFormatting>
  <conditionalFormatting sqref="Z32:Z33">
    <cfRule type="cellIs" dxfId="141" priority="139" operator="lessThan">
      <formula>0</formula>
    </cfRule>
  </conditionalFormatting>
  <conditionalFormatting sqref="Z34:Z35 Z41">
    <cfRule type="cellIs" dxfId="140" priority="173" operator="lessThan">
      <formula>0</formula>
    </cfRule>
  </conditionalFormatting>
  <conditionalFormatting sqref="Z45:Z46">
    <cfRule type="cellIs" dxfId="139" priority="134" operator="lessThan">
      <formula>0</formula>
    </cfRule>
  </conditionalFormatting>
  <conditionalFormatting sqref="Z49:Z50">
    <cfRule type="cellIs" dxfId="138" priority="127" operator="lessThan">
      <formula>0</formula>
    </cfRule>
  </conditionalFormatting>
  <conditionalFormatting sqref="Z60:Z61">
    <cfRule type="cellIs" dxfId="137" priority="118" operator="lessThan">
      <formula>0</formula>
    </cfRule>
  </conditionalFormatting>
  <conditionalFormatting sqref="Z64:Z65">
    <cfRule type="cellIs" dxfId="136" priority="111" operator="lessThan">
      <formula>0</formula>
    </cfRule>
  </conditionalFormatting>
  <conditionalFormatting sqref="AA121:AA122">
    <cfRule type="cellIs" dxfId="135" priority="37" operator="greaterThan">
      <formula>97</formula>
    </cfRule>
    <cfRule type="cellIs" dxfId="134" priority="38" operator="between">
      <formula>0</formula>
      <formula>86</formula>
    </cfRule>
  </conditionalFormatting>
  <conditionalFormatting sqref="AA34:AA35 AA41">
    <cfRule type="cellIs" dxfId="133" priority="171" operator="greaterThan">
      <formula>$A$11</formula>
    </cfRule>
    <cfRule type="cellIs" dxfId="132" priority="172" operator="greaterThan">
      <formula>152</formula>
    </cfRule>
  </conditionalFormatting>
  <conditionalFormatting sqref="AB121:AB122">
    <cfRule type="cellIs" dxfId="131" priority="36" operator="lessThan">
      <formula>0</formula>
    </cfRule>
  </conditionalFormatting>
  <conditionalFormatting sqref="AD75:AD76">
    <cfRule type="cellIs" dxfId="130" priority="97" operator="greaterThan">
      <formula>106</formula>
    </cfRule>
    <cfRule type="cellIs" dxfId="129" priority="98" operator="between">
      <formula>0</formula>
      <formula>93</formula>
    </cfRule>
  </conditionalFormatting>
  <conditionalFormatting sqref="AD79:AD80">
    <cfRule type="cellIs" dxfId="128" priority="86" operator="greaterThan">
      <formula>106</formula>
    </cfRule>
    <cfRule type="cellIs" dxfId="127" priority="87" operator="between">
      <formula>0</formula>
      <formula>93</formula>
    </cfRule>
  </conditionalFormatting>
  <conditionalFormatting sqref="AD90:AD91">
    <cfRule type="cellIs" dxfId="126" priority="73" operator="greaterThan">
      <formula>100</formula>
    </cfRule>
    <cfRule type="cellIs" dxfId="125" priority="74" operator="between">
      <formula>0</formula>
      <formula>89</formula>
    </cfRule>
  </conditionalFormatting>
  <conditionalFormatting sqref="AD94:AD95">
    <cfRule type="cellIs" dxfId="124" priority="64" operator="greaterThan">
      <formula>100</formula>
    </cfRule>
    <cfRule type="cellIs" dxfId="123" priority="65" operator="between">
      <formula>0</formula>
      <formula>89</formula>
    </cfRule>
  </conditionalFormatting>
  <conditionalFormatting sqref="AD105:AD106">
    <cfRule type="cellIs" dxfId="122" priority="55" operator="greaterThan">
      <formula>106</formula>
    </cfRule>
    <cfRule type="cellIs" dxfId="121" priority="56" operator="between">
      <formula>0</formula>
      <formula>94</formula>
    </cfRule>
  </conditionalFormatting>
  <conditionalFormatting sqref="AD109:AD110">
    <cfRule type="cellIs" dxfId="120" priority="46" operator="greaterThan">
      <formula>106</formula>
    </cfRule>
    <cfRule type="cellIs" dxfId="119" priority="47" operator="between">
      <formula>0</formula>
      <formula>94</formula>
    </cfRule>
  </conditionalFormatting>
  <conditionalFormatting sqref="AE11:AE12">
    <cfRule type="cellIs" dxfId="118" priority="159" operator="greaterThan">
      <formula>129</formula>
    </cfRule>
    <cfRule type="cellIs" dxfId="117" priority="160" operator="between">
      <formula>0</formula>
      <formula>117</formula>
    </cfRule>
  </conditionalFormatting>
  <conditionalFormatting sqref="AE15:AE16">
    <cfRule type="cellIs" dxfId="116" priority="161" operator="greaterThan">
      <formula>129</formula>
    </cfRule>
    <cfRule type="cellIs" dxfId="115" priority="162" operator="between">
      <formula>0</formula>
      <formula>67</formula>
    </cfRule>
  </conditionalFormatting>
  <conditionalFormatting sqref="AE75:AE76">
    <cfRule type="cellIs" dxfId="114" priority="96" operator="lessThan">
      <formula>0</formula>
    </cfRule>
  </conditionalFormatting>
  <conditionalFormatting sqref="AE79:AE80">
    <cfRule type="cellIs" dxfId="113" priority="85" operator="lessThan">
      <formula>0</formula>
    </cfRule>
  </conditionalFormatting>
  <conditionalFormatting sqref="AE90:AE91">
    <cfRule type="cellIs" dxfId="112" priority="72" operator="lessThan">
      <formula>0</formula>
    </cfRule>
  </conditionalFormatting>
  <conditionalFormatting sqref="AE94:AE95">
    <cfRule type="cellIs" dxfId="111" priority="63" operator="lessThan">
      <formula>0</formula>
    </cfRule>
  </conditionalFormatting>
  <conditionalFormatting sqref="AE105:AE106">
    <cfRule type="cellIs" dxfId="110" priority="54" operator="lessThan">
      <formula>0</formula>
    </cfRule>
  </conditionalFormatting>
  <conditionalFormatting sqref="AE109:AE110">
    <cfRule type="cellIs" dxfId="109" priority="45" operator="lessThan">
      <formula>0</formula>
    </cfRule>
  </conditionalFormatting>
  <conditionalFormatting sqref="AF11:AF12">
    <cfRule type="cellIs" dxfId="108" priority="157" operator="lessThan">
      <formula>0</formula>
    </cfRule>
  </conditionalFormatting>
  <conditionalFormatting sqref="AF15:AF16">
    <cfRule type="cellIs" dxfId="107" priority="158" operator="lessThan">
      <formula>0</formula>
    </cfRule>
  </conditionalFormatting>
  <conditionalFormatting sqref="D125:D126">
    <cfRule type="containsText" dxfId="106" priority="30" operator="containsText" text="Yes">
      <formula>NOT(ISERROR(SEARCH("Yes",D125)))</formula>
    </cfRule>
    <cfRule type="containsText" dxfId="105" priority="31" operator="containsText" text="No">
      <formula>NOT(ISERROR(SEARCH("No",D125)))</formula>
    </cfRule>
  </conditionalFormatting>
  <conditionalFormatting sqref="D126">
    <cfRule type="containsText" dxfId="104" priority="28" operator="containsText" text="Yes">
      <formula>NOT(ISERROR(SEARCH("Yes",D126)))</formula>
    </cfRule>
    <cfRule type="containsText" dxfId="103" priority="29" operator="containsText" text="No">
      <formula>NOT(ISERROR(SEARCH("No",D126)))</formula>
    </cfRule>
  </conditionalFormatting>
  <conditionalFormatting sqref="K125:K126">
    <cfRule type="cellIs" dxfId="102" priority="32" operator="greaterThan">
      <formula>7</formula>
    </cfRule>
    <cfRule type="cellIs" dxfId="101" priority="33" operator="lessThan">
      <formula>6</formula>
    </cfRule>
  </conditionalFormatting>
  <conditionalFormatting sqref="L125:Y126">
    <cfRule type="cellIs" dxfId="100" priority="23" operator="lessThan">
      <formula>10</formula>
    </cfRule>
    <cfRule type="cellIs" dxfId="99" priority="24" operator="greaterThan">
      <formula>15</formula>
    </cfRule>
  </conditionalFormatting>
  <conditionalFormatting sqref="AA125:AA126">
    <cfRule type="cellIs" dxfId="98" priority="26" operator="greaterThan">
      <formula>100</formula>
    </cfRule>
    <cfRule type="cellIs" dxfId="97" priority="27" operator="between">
      <formula>0</formula>
      <formula>89</formula>
    </cfRule>
  </conditionalFormatting>
  <conditionalFormatting sqref="AB125:AB126">
    <cfRule type="cellIs" dxfId="96" priority="25" operator="lessThan">
      <formula>0</formula>
    </cfRule>
  </conditionalFormatting>
  <conditionalFormatting sqref="D138:D139">
    <cfRule type="containsText" dxfId="95" priority="19" operator="containsText" text="Yes">
      <formula>NOT(ISERROR(SEARCH("Yes",D138)))</formula>
    </cfRule>
    <cfRule type="containsText" dxfId="94" priority="20" operator="containsText" text="No">
      <formula>NOT(ISERROR(SEARCH("No",D138)))</formula>
    </cfRule>
  </conditionalFormatting>
  <conditionalFormatting sqref="D139">
    <cfRule type="containsText" dxfId="93" priority="17" operator="containsText" text="Yes">
      <formula>NOT(ISERROR(SEARCH("Yes",D139)))</formula>
    </cfRule>
    <cfRule type="containsText" dxfId="92" priority="18" operator="containsText" text="No">
      <formula>NOT(ISERROR(SEARCH("No",D139)))</formula>
    </cfRule>
  </conditionalFormatting>
  <conditionalFormatting sqref="K138:K139">
    <cfRule type="cellIs" dxfId="91" priority="21" operator="greaterThan">
      <formula>7</formula>
    </cfRule>
    <cfRule type="cellIs" dxfId="90" priority="22" operator="lessThan">
      <formula>6</formula>
    </cfRule>
  </conditionalFormatting>
  <conditionalFormatting sqref="L138:Y139">
    <cfRule type="cellIs" dxfId="89" priority="12" operator="lessThan">
      <formula>10</formula>
    </cfRule>
    <cfRule type="cellIs" dxfId="88" priority="13" operator="greaterThan">
      <formula>15</formula>
    </cfRule>
  </conditionalFormatting>
  <conditionalFormatting sqref="AA138:AA139">
    <cfRule type="cellIs" dxfId="87" priority="15" operator="greaterThan">
      <formula>118</formula>
    </cfRule>
    <cfRule type="cellIs" dxfId="86" priority="16" operator="between">
      <formula>0</formula>
      <formula>104</formula>
    </cfRule>
  </conditionalFormatting>
  <conditionalFormatting sqref="AB138:AB139">
    <cfRule type="cellIs" dxfId="85" priority="14" operator="lessThan">
      <formula>0</formula>
    </cfRule>
  </conditionalFormatting>
  <conditionalFormatting sqref="D142:D143">
    <cfRule type="containsText" dxfId="84" priority="8" operator="containsText" text="Yes">
      <formula>NOT(ISERROR(SEARCH("Yes",D142)))</formula>
    </cfRule>
    <cfRule type="containsText" dxfId="83" priority="9" operator="containsText" text="No">
      <formula>NOT(ISERROR(SEARCH("No",D142)))</formula>
    </cfRule>
  </conditionalFormatting>
  <conditionalFormatting sqref="D143">
    <cfRule type="containsText" dxfId="82" priority="6" operator="containsText" text="Yes">
      <formula>NOT(ISERROR(SEARCH("Yes",D143)))</formula>
    </cfRule>
    <cfRule type="containsText" dxfId="81" priority="7" operator="containsText" text="No">
      <formula>NOT(ISERROR(SEARCH("No",D143)))</formula>
    </cfRule>
  </conditionalFormatting>
  <conditionalFormatting sqref="K142:K143">
    <cfRule type="cellIs" dxfId="80" priority="10" operator="greaterThan">
      <formula>7</formula>
    </cfRule>
    <cfRule type="cellIs" dxfId="79" priority="11" operator="lessThan">
      <formula>6</formula>
    </cfRule>
  </conditionalFormatting>
  <conditionalFormatting sqref="L142:Y143">
    <cfRule type="cellIs" dxfId="78" priority="1" operator="lessThan">
      <formula>10</formula>
    </cfRule>
    <cfRule type="cellIs" dxfId="77" priority="2" operator="greaterThan">
      <formula>15</formula>
    </cfRule>
  </conditionalFormatting>
  <conditionalFormatting sqref="AA142:AA143">
    <cfRule type="cellIs" dxfId="76" priority="4" operator="greaterThan">
      <formula>118</formula>
    </cfRule>
    <cfRule type="cellIs" dxfId="75" priority="5" operator="between">
      <formula>0</formula>
      <formula>104</formula>
    </cfRule>
  </conditionalFormatting>
  <conditionalFormatting sqref="AB142:AB143">
    <cfRule type="cellIs" dxfId="74" priority="3" operator="less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10E81-234E-4B39-92F5-7886D8F5DD58}">
  <dimension ref="A3:AI37"/>
  <sheetViews>
    <sheetView workbookViewId="0">
      <selection activeCell="K30" sqref="K30"/>
    </sheetView>
  </sheetViews>
  <sheetFormatPr defaultRowHeight="14.6" x14ac:dyDescent="0.4"/>
  <cols>
    <col min="2" max="2" width="5.765625" customWidth="1"/>
    <col min="3" max="3" width="8.23046875" customWidth="1"/>
    <col min="4" max="4" width="6.15234375" customWidth="1"/>
    <col min="5" max="5" width="5.15234375" customWidth="1"/>
    <col min="6" max="6" width="5.4609375" customWidth="1"/>
    <col min="7" max="8" width="5.765625" customWidth="1"/>
    <col min="9" max="9" width="6.69140625" customWidth="1"/>
    <col min="10" max="10" width="7.15234375" customWidth="1"/>
    <col min="11" max="11" width="8.07421875" customWidth="1"/>
    <col min="12" max="12" width="9.4609375" customWidth="1"/>
    <col min="13" max="13" width="6.69140625" customWidth="1"/>
    <col min="14" max="14" width="9.84375" customWidth="1"/>
    <col min="15" max="15" width="9.765625" customWidth="1"/>
    <col min="16" max="16" width="6.765625" customWidth="1"/>
    <col min="17" max="17" width="8" customWidth="1"/>
    <col min="18" max="18" width="9" customWidth="1"/>
    <col min="19" max="19" width="8.69140625" customWidth="1"/>
    <col min="20" max="20" width="8.3046875" customWidth="1"/>
    <col min="21" max="21" width="8.61328125" customWidth="1"/>
    <col min="22" max="22" width="9.53515625" customWidth="1"/>
    <col min="23" max="23" width="9.15234375" customWidth="1"/>
    <col min="24" max="24" width="10.07421875" customWidth="1"/>
    <col min="25" max="25" width="9.84375" customWidth="1"/>
    <col min="27" max="27" width="5.765625" customWidth="1"/>
    <col min="28" max="28" width="7.53515625" customWidth="1"/>
    <col min="29" max="30" width="6.921875" customWidth="1"/>
    <col min="31" max="32" width="7.07421875" customWidth="1"/>
    <col min="33" max="33" width="6.3828125" customWidth="1"/>
    <col min="34" max="34" width="5.765625" customWidth="1"/>
    <col min="35" max="35" width="6.61328125" customWidth="1"/>
  </cols>
  <sheetData>
    <row r="3" spans="1:34" ht="24.45" x14ac:dyDescent="0.4">
      <c r="A3" s="6" t="s">
        <v>73</v>
      </c>
      <c r="B3" s="7" t="s">
        <v>74</v>
      </c>
      <c r="C3" s="7" t="s">
        <v>75</v>
      </c>
      <c r="D3" s="7" t="s">
        <v>76</v>
      </c>
      <c r="E3" s="7" t="s">
        <v>77</v>
      </c>
      <c r="F3" s="7" t="s">
        <v>78</v>
      </c>
      <c r="G3" s="7" t="s">
        <v>79</v>
      </c>
      <c r="H3" s="7" t="s">
        <v>80</v>
      </c>
      <c r="I3" s="7" t="s">
        <v>81</v>
      </c>
      <c r="J3" s="7" t="s">
        <v>82</v>
      </c>
      <c r="K3" s="7" t="s">
        <v>83</v>
      </c>
      <c r="L3" s="7" t="s">
        <v>14</v>
      </c>
      <c r="M3" s="7" t="s">
        <v>15</v>
      </c>
      <c r="N3" s="7" t="s">
        <v>16</v>
      </c>
      <c r="O3" s="7" t="s">
        <v>17</v>
      </c>
      <c r="P3" s="7" t="s">
        <v>18</v>
      </c>
      <c r="Q3" s="7" t="s">
        <v>19</v>
      </c>
      <c r="R3" s="7" t="s">
        <v>20</v>
      </c>
      <c r="S3" s="7" t="s">
        <v>21</v>
      </c>
      <c r="T3" s="7" t="s">
        <v>122</v>
      </c>
      <c r="U3" s="7" t="s">
        <v>23</v>
      </c>
      <c r="V3" s="7" t="s">
        <v>123</v>
      </c>
      <c r="W3" s="7" t="s">
        <v>25</v>
      </c>
      <c r="X3" s="7" t="s">
        <v>26</v>
      </c>
      <c r="Y3" s="7" t="s">
        <v>27</v>
      </c>
      <c r="Z3" s="7" t="s">
        <v>28</v>
      </c>
      <c r="AA3" s="7" t="s">
        <v>29</v>
      </c>
      <c r="AB3" s="7" t="s">
        <v>30</v>
      </c>
      <c r="AC3" s="7" t="s">
        <v>31</v>
      </c>
      <c r="AD3" s="7" t="s">
        <v>124</v>
      </c>
      <c r="AE3" s="16" t="s">
        <v>5</v>
      </c>
      <c r="AF3" s="16" t="s">
        <v>2</v>
      </c>
      <c r="AG3" s="7" t="s">
        <v>9</v>
      </c>
      <c r="AH3" s="16"/>
    </row>
    <row r="4" spans="1:34" x14ac:dyDescent="0.4">
      <c r="A4" s="12" t="s">
        <v>84</v>
      </c>
      <c r="B4" s="13"/>
      <c r="C4" s="13"/>
      <c r="D4" s="13"/>
      <c r="E4" s="13"/>
      <c r="F4" s="13"/>
      <c r="G4" s="13"/>
      <c r="H4" s="13"/>
      <c r="I4" s="13"/>
      <c r="J4" s="13"/>
      <c r="K4" s="13"/>
      <c r="L4" s="26">
        <v>1</v>
      </c>
      <c r="M4" s="26">
        <v>0.8</v>
      </c>
      <c r="N4" s="26">
        <v>0.8</v>
      </c>
      <c r="O4" s="26">
        <v>0.8</v>
      </c>
      <c r="P4" s="26">
        <v>0.6</v>
      </c>
      <c r="Q4" s="26">
        <v>0.6</v>
      </c>
      <c r="R4" s="26">
        <v>0.6</v>
      </c>
      <c r="S4" s="26">
        <v>0.6</v>
      </c>
      <c r="T4" s="26">
        <v>0.6</v>
      </c>
      <c r="U4" s="26">
        <v>0.5</v>
      </c>
      <c r="V4" s="26">
        <v>0.5</v>
      </c>
      <c r="W4" s="26">
        <v>0.5</v>
      </c>
      <c r="X4" s="26">
        <v>0.4</v>
      </c>
      <c r="Y4" s="26">
        <v>0.4</v>
      </c>
      <c r="Z4" s="26">
        <v>0.3</v>
      </c>
      <c r="AA4" s="26">
        <v>0.3</v>
      </c>
      <c r="AB4" s="27">
        <v>0.3</v>
      </c>
      <c r="AC4" s="27">
        <v>0.3</v>
      </c>
      <c r="AD4" s="13"/>
      <c r="AE4" s="13"/>
      <c r="AF4" s="13"/>
      <c r="AG4" s="15"/>
      <c r="AH4" s="47"/>
    </row>
    <row r="5" spans="1:34" x14ac:dyDescent="0.4">
      <c r="A5" s="53" t="s">
        <v>162</v>
      </c>
      <c r="B5" s="54" t="s">
        <v>50</v>
      </c>
      <c r="C5" s="11"/>
      <c r="D5" s="11" t="s">
        <v>88</v>
      </c>
      <c r="E5" s="10">
        <v>34</v>
      </c>
      <c r="F5" s="10" t="s">
        <v>163</v>
      </c>
      <c r="G5" s="10">
        <v>8684</v>
      </c>
      <c r="H5" s="10">
        <v>29</v>
      </c>
      <c r="I5" s="10">
        <v>0</v>
      </c>
      <c r="J5" s="10">
        <v>0</v>
      </c>
      <c r="K5" s="10">
        <v>7.69</v>
      </c>
      <c r="L5" s="10">
        <v>16</v>
      </c>
      <c r="M5" s="10">
        <v>15</v>
      </c>
      <c r="N5" s="10">
        <v>17</v>
      </c>
      <c r="O5" s="10">
        <v>15</v>
      </c>
      <c r="P5" s="10">
        <v>14</v>
      </c>
      <c r="Q5" s="10">
        <v>12</v>
      </c>
      <c r="R5" s="10">
        <v>12</v>
      </c>
      <c r="S5" s="10">
        <v>14</v>
      </c>
      <c r="T5" s="10">
        <v>14</v>
      </c>
      <c r="U5" s="10">
        <v>18</v>
      </c>
      <c r="V5" s="10">
        <v>13</v>
      </c>
      <c r="W5" s="10">
        <v>15</v>
      </c>
      <c r="X5" s="10">
        <v>19</v>
      </c>
      <c r="Y5" s="10">
        <v>14</v>
      </c>
      <c r="Z5" s="10">
        <v>16</v>
      </c>
      <c r="AA5" s="10">
        <v>12</v>
      </c>
      <c r="AB5" s="9">
        <v>15</v>
      </c>
      <c r="AC5" s="9">
        <v>16</v>
      </c>
      <c r="AD5" s="14">
        <f>SUM(L5:AC5)</f>
        <v>267</v>
      </c>
      <c r="AE5" s="8">
        <f>(L5*$L$4)+(M5*$M$4)+(N5*$N$4)+(O5*$O$4)+(P5*$P$4)+(Q5*$Q$4)+(R5*$R$4)+(S5*$S$4)+(T5*$T$4)+(U5*$U$4)+(V5*$V$4)+(W5*$W$4)+(X5*$X$4)+(Y5*$Y$4)+(Z5*$Z$4)+(AA5*$AA$4)+(AB5*$AB$4)+(AC5*$AC$4)</f>
        <v>147.10000000000002</v>
      </c>
      <c r="AF5" s="8">
        <f>AE5-(Reference!$T$6)</f>
        <v>28.30000000000004</v>
      </c>
      <c r="AG5" s="25">
        <f>AE5/G5</f>
        <v>1.6939198526024875E-2</v>
      </c>
      <c r="AH5" s="25"/>
    </row>
    <row r="7" spans="1:34" ht="24.45" x14ac:dyDescent="0.4">
      <c r="A7" s="6" t="s">
        <v>73</v>
      </c>
      <c r="B7" s="7" t="s">
        <v>74</v>
      </c>
      <c r="C7" s="7" t="s">
        <v>75</v>
      </c>
      <c r="D7" s="7" t="s">
        <v>76</v>
      </c>
      <c r="E7" s="7" t="s">
        <v>77</v>
      </c>
      <c r="F7" s="7" t="s">
        <v>78</v>
      </c>
      <c r="G7" s="7" t="s">
        <v>79</v>
      </c>
      <c r="H7" s="7" t="s">
        <v>80</v>
      </c>
      <c r="I7" s="7" t="s">
        <v>81</v>
      </c>
      <c r="J7" s="7" t="s">
        <v>82</v>
      </c>
      <c r="K7" s="7" t="s">
        <v>83</v>
      </c>
      <c r="L7" s="7" t="s">
        <v>14</v>
      </c>
      <c r="M7" s="7" t="s">
        <v>41</v>
      </c>
      <c r="N7" s="7" t="s">
        <v>15</v>
      </c>
      <c r="O7" s="7" t="s">
        <v>42</v>
      </c>
      <c r="P7" s="7" t="s">
        <v>29</v>
      </c>
      <c r="Q7" s="7" t="s">
        <v>43</v>
      </c>
      <c r="R7" s="7" t="s">
        <v>27</v>
      </c>
      <c r="S7" s="7" t="s">
        <v>23</v>
      </c>
      <c r="T7" s="7" t="s">
        <v>44</v>
      </c>
      <c r="U7" s="7" t="s">
        <v>45</v>
      </c>
      <c r="V7" s="7" t="s">
        <v>46</v>
      </c>
      <c r="W7" s="7" t="s">
        <v>28</v>
      </c>
      <c r="X7" s="7" t="s">
        <v>124</v>
      </c>
      <c r="Y7" s="16" t="s">
        <v>5</v>
      </c>
      <c r="Z7" s="16" t="s">
        <v>2</v>
      </c>
      <c r="AA7" s="7" t="s">
        <v>9</v>
      </c>
      <c r="AB7" s="44"/>
      <c r="AC7" s="45"/>
    </row>
    <row r="8" spans="1:34" x14ac:dyDescent="0.4">
      <c r="A8" s="12" t="s">
        <v>129</v>
      </c>
      <c r="B8" s="13"/>
      <c r="C8" s="13"/>
      <c r="D8" s="13"/>
      <c r="E8" s="13"/>
      <c r="F8" s="13"/>
      <c r="G8" s="13"/>
      <c r="H8" s="13"/>
      <c r="I8" s="13"/>
      <c r="J8" s="13"/>
      <c r="K8" s="13"/>
      <c r="L8" s="26">
        <v>0.7</v>
      </c>
      <c r="M8" s="26">
        <v>0.7</v>
      </c>
      <c r="N8" s="26">
        <v>0.6</v>
      </c>
      <c r="O8" s="26">
        <v>0.6</v>
      </c>
      <c r="P8" s="26">
        <v>0.5</v>
      </c>
      <c r="Q8" s="26">
        <v>0.4</v>
      </c>
      <c r="R8" s="26">
        <v>0.4</v>
      </c>
      <c r="S8" s="26">
        <v>0.4</v>
      </c>
      <c r="T8" s="26">
        <v>0.4</v>
      </c>
      <c r="U8" s="26">
        <v>0.3</v>
      </c>
      <c r="V8" s="26">
        <v>0.3</v>
      </c>
      <c r="W8" s="26">
        <v>0.3</v>
      </c>
      <c r="X8" s="13"/>
      <c r="Y8" s="13"/>
      <c r="Z8" s="13"/>
      <c r="AA8" s="15"/>
      <c r="AB8" s="47"/>
      <c r="AC8" s="47"/>
    </row>
    <row r="9" spans="1:34" x14ac:dyDescent="0.4">
      <c r="A9" s="8" t="s">
        <v>170</v>
      </c>
      <c r="B9" s="11" t="s">
        <v>69</v>
      </c>
      <c r="C9" s="11" t="s">
        <v>51</v>
      </c>
      <c r="D9" s="11" t="s">
        <v>88</v>
      </c>
      <c r="E9" s="10">
        <v>25</v>
      </c>
      <c r="F9" s="10">
        <v>185000</v>
      </c>
      <c r="G9" s="10">
        <v>9540</v>
      </c>
      <c r="H9" s="10">
        <v>31</v>
      </c>
      <c r="I9" s="10">
        <v>5</v>
      </c>
      <c r="J9" s="10">
        <v>5</v>
      </c>
      <c r="K9" s="10">
        <v>7.31</v>
      </c>
      <c r="L9" s="10">
        <v>16</v>
      </c>
      <c r="M9" s="10">
        <v>16</v>
      </c>
      <c r="N9" s="10">
        <v>17</v>
      </c>
      <c r="O9" s="10">
        <v>15</v>
      </c>
      <c r="P9" s="10">
        <v>15</v>
      </c>
      <c r="Q9" s="10">
        <v>14</v>
      </c>
      <c r="R9" s="10">
        <v>14</v>
      </c>
      <c r="S9" s="10">
        <v>16</v>
      </c>
      <c r="T9" s="10">
        <v>16</v>
      </c>
      <c r="U9" s="10">
        <v>15</v>
      </c>
      <c r="V9" s="10">
        <v>15</v>
      </c>
      <c r="W9" s="10">
        <v>15</v>
      </c>
      <c r="X9" s="14">
        <f>SUM(L9:W9)</f>
        <v>184</v>
      </c>
      <c r="Y9" s="8">
        <f>(L9*$L$8)+(M9*$M$8)+(N9*$N$8)+(O9*$O$8)+(P9*$P$8)+(Q9*$Q$8)+(R9*$R$8)+(S9*$S$8)+(T9*$T$8)+(U9*$U$8)+(V9*$V$8)+(W9*$W$8)</f>
        <v>86.600000000000009</v>
      </c>
      <c r="Z9" s="8">
        <f>Y9-(Reference!$N$19)</f>
        <v>19.40000000000002</v>
      </c>
      <c r="AA9" s="25">
        <f>W9/E9</f>
        <v>0.6</v>
      </c>
      <c r="AB9" s="48"/>
      <c r="AC9" s="48"/>
    </row>
    <row r="10" spans="1:34" x14ac:dyDescent="0.4">
      <c r="AB10" s="49"/>
      <c r="AC10" s="49"/>
    </row>
    <row r="11" spans="1:34" ht="24.45" x14ac:dyDescent="0.4">
      <c r="A11" s="6" t="s">
        <v>73</v>
      </c>
      <c r="B11" s="6" t="s">
        <v>74</v>
      </c>
      <c r="C11" s="6" t="s">
        <v>75</v>
      </c>
      <c r="D11" s="6" t="s">
        <v>76</v>
      </c>
      <c r="E11" s="7" t="s">
        <v>77</v>
      </c>
      <c r="F11" s="7" t="s">
        <v>78</v>
      </c>
      <c r="G11" s="7" t="s">
        <v>79</v>
      </c>
      <c r="H11" s="7" t="s">
        <v>80</v>
      </c>
      <c r="I11" s="7" t="s">
        <v>81</v>
      </c>
      <c r="J11" s="7" t="s">
        <v>82</v>
      </c>
      <c r="K11" s="7" t="s">
        <v>83</v>
      </c>
      <c r="L11" s="7" t="s">
        <v>14</v>
      </c>
      <c r="M11" s="7" t="s">
        <v>45</v>
      </c>
      <c r="N11" s="7" t="s">
        <v>23</v>
      </c>
      <c r="O11" s="7" t="s">
        <v>41</v>
      </c>
      <c r="P11" s="7" t="s">
        <v>15</v>
      </c>
      <c r="Q11" s="7" t="s">
        <v>57</v>
      </c>
      <c r="R11" s="7" t="s">
        <v>27</v>
      </c>
      <c r="S11" s="7" t="s">
        <v>54</v>
      </c>
      <c r="T11" s="7" t="s">
        <v>43</v>
      </c>
      <c r="U11" s="7" t="s">
        <v>28</v>
      </c>
      <c r="V11" s="7" t="s">
        <v>29</v>
      </c>
      <c r="W11" s="7" t="s">
        <v>44</v>
      </c>
      <c r="X11" s="7" t="s">
        <v>42</v>
      </c>
      <c r="Y11" s="16" t="s">
        <v>5</v>
      </c>
      <c r="Z11" s="16" t="s">
        <v>2</v>
      </c>
      <c r="AA11" s="7" t="s">
        <v>9</v>
      </c>
      <c r="AB11" s="50"/>
      <c r="AC11" s="51"/>
    </row>
    <row r="12" spans="1:34" x14ac:dyDescent="0.4">
      <c r="A12" s="12" t="s">
        <v>130</v>
      </c>
      <c r="B12" s="13"/>
      <c r="C12" s="13"/>
      <c r="D12" s="13"/>
      <c r="E12" s="13"/>
      <c r="F12" s="13"/>
      <c r="G12" s="13"/>
      <c r="H12" s="13"/>
      <c r="I12" s="13"/>
      <c r="J12" s="13"/>
      <c r="K12" s="13"/>
      <c r="L12" s="38">
        <v>1</v>
      </c>
      <c r="M12" s="38">
        <v>0.8</v>
      </c>
      <c r="N12" s="38">
        <v>0.8</v>
      </c>
      <c r="O12" s="38">
        <v>0.6</v>
      </c>
      <c r="P12" s="38">
        <v>0.6</v>
      </c>
      <c r="Q12" s="38">
        <v>0.6</v>
      </c>
      <c r="R12" s="38">
        <v>0.6</v>
      </c>
      <c r="S12" s="38">
        <v>0.5</v>
      </c>
      <c r="T12" s="38">
        <v>0.5</v>
      </c>
      <c r="U12" s="38">
        <v>0.5</v>
      </c>
      <c r="V12" s="38">
        <v>0.5</v>
      </c>
      <c r="W12" s="38">
        <v>0.4</v>
      </c>
      <c r="X12" s="38">
        <v>0.3</v>
      </c>
      <c r="Y12" s="13"/>
      <c r="Z12" s="13"/>
      <c r="AA12" s="15"/>
      <c r="AB12" s="47"/>
      <c r="AC12" s="47"/>
    </row>
    <row r="13" spans="1:34" x14ac:dyDescent="0.4">
      <c r="A13" s="8" t="s">
        <v>98</v>
      </c>
      <c r="B13" s="11" t="s">
        <v>51</v>
      </c>
      <c r="C13" s="11"/>
      <c r="D13" s="11" t="s">
        <v>88</v>
      </c>
      <c r="E13" s="10">
        <v>29</v>
      </c>
      <c r="F13" s="10">
        <v>214000</v>
      </c>
      <c r="G13" s="10">
        <v>12608</v>
      </c>
      <c r="H13" s="10">
        <v>29</v>
      </c>
      <c r="I13" s="10">
        <v>4.5</v>
      </c>
      <c r="J13" s="10">
        <v>4.5</v>
      </c>
      <c r="K13" s="10">
        <v>7.38</v>
      </c>
      <c r="L13" s="10">
        <v>14</v>
      </c>
      <c r="M13" s="10">
        <v>17</v>
      </c>
      <c r="N13" s="10">
        <v>17</v>
      </c>
      <c r="O13" s="10">
        <v>13</v>
      </c>
      <c r="P13" s="10">
        <v>14</v>
      </c>
      <c r="Q13" s="10">
        <v>15</v>
      </c>
      <c r="R13" s="10">
        <v>15</v>
      </c>
      <c r="S13" s="10">
        <v>15</v>
      </c>
      <c r="T13" s="10">
        <v>18</v>
      </c>
      <c r="U13" s="10">
        <v>17</v>
      </c>
      <c r="V13" s="10">
        <v>14</v>
      </c>
      <c r="W13" s="10">
        <v>17</v>
      </c>
      <c r="X13" s="10">
        <v>17</v>
      </c>
      <c r="Y13" s="8">
        <f>(L13*$L$12)+(M13*$M$12)+(N13*$N$12)+(O13*$O$12)+(P13*$P$12)+(Q13*$Q$12)+(R13*$R$12)+(S13*$S$12)+(T13*$T$12)+(U13*$U$12)+(V13*$V$12)+(W13*$W$12)+(X13*$X$12)</f>
        <v>119.3</v>
      </c>
      <c r="Z13" s="8">
        <f>Y13-(Reference!$O$32)</f>
        <v>26.899999999999991</v>
      </c>
      <c r="AA13" s="25">
        <f>W13/E13</f>
        <v>0.58620689655172409</v>
      </c>
      <c r="AB13" s="46"/>
      <c r="AC13" s="46"/>
    </row>
    <row r="15" spans="1:34" ht="24.45" x14ac:dyDescent="0.4">
      <c r="A15" s="6" t="s">
        <v>73</v>
      </c>
      <c r="B15" s="6" t="s">
        <v>74</v>
      </c>
      <c r="C15" s="6" t="s">
        <v>75</v>
      </c>
      <c r="D15" s="6" t="s">
        <v>76</v>
      </c>
      <c r="E15" s="7" t="s">
        <v>77</v>
      </c>
      <c r="F15" s="7" t="s">
        <v>78</v>
      </c>
      <c r="G15" s="7" t="s">
        <v>79</v>
      </c>
      <c r="H15" s="7" t="s">
        <v>80</v>
      </c>
      <c r="I15" s="7" t="s">
        <v>81</v>
      </c>
      <c r="J15" s="7" t="s">
        <v>82</v>
      </c>
      <c r="K15" s="7" t="s">
        <v>83</v>
      </c>
      <c r="L15" s="7" t="s">
        <v>41</v>
      </c>
      <c r="M15" s="7" t="s">
        <v>29</v>
      </c>
      <c r="N15" s="7" t="s">
        <v>42</v>
      </c>
      <c r="O15" s="7" t="s">
        <v>14</v>
      </c>
      <c r="P15" s="7" t="s">
        <v>15</v>
      </c>
      <c r="Q15" s="7" t="s">
        <v>27</v>
      </c>
      <c r="R15" s="7" t="s">
        <v>46</v>
      </c>
      <c r="S15" s="7" t="s">
        <v>30</v>
      </c>
      <c r="T15" s="7" t="s">
        <v>43</v>
      </c>
      <c r="U15" s="7" t="s">
        <v>49</v>
      </c>
      <c r="V15" s="7" t="s">
        <v>28</v>
      </c>
      <c r="W15" s="7" t="s">
        <v>23</v>
      </c>
      <c r="X15" s="7" t="s">
        <v>48</v>
      </c>
      <c r="Y15" s="16" t="s">
        <v>5</v>
      </c>
      <c r="Z15" s="16" t="s">
        <v>2</v>
      </c>
      <c r="AA15" s="7" t="s">
        <v>9</v>
      </c>
      <c r="AB15" s="44"/>
    </row>
    <row r="16" spans="1:34" x14ac:dyDescent="0.4">
      <c r="A16" s="12" t="s">
        <v>47</v>
      </c>
      <c r="B16" s="13"/>
      <c r="C16" s="13"/>
      <c r="D16" s="13"/>
      <c r="E16" s="13"/>
      <c r="F16" s="13"/>
      <c r="G16" s="13"/>
      <c r="H16" s="13"/>
      <c r="I16" s="13"/>
      <c r="J16" s="13"/>
      <c r="K16" s="13"/>
      <c r="L16" s="26">
        <v>0.8</v>
      </c>
      <c r="M16" s="26">
        <v>0.6</v>
      </c>
      <c r="N16" s="26">
        <v>0.7</v>
      </c>
      <c r="O16" s="26">
        <v>0.5</v>
      </c>
      <c r="P16" s="26">
        <v>0.5</v>
      </c>
      <c r="Q16" s="26">
        <v>0.4</v>
      </c>
      <c r="R16" s="26">
        <v>0.3</v>
      </c>
      <c r="S16" s="26">
        <v>0.3</v>
      </c>
      <c r="T16" s="26">
        <v>0.3</v>
      </c>
      <c r="U16" s="26">
        <v>0.3</v>
      </c>
      <c r="V16" s="26">
        <v>0.3</v>
      </c>
      <c r="W16" s="26">
        <v>0.3</v>
      </c>
      <c r="X16" s="26">
        <v>0.3</v>
      </c>
      <c r="Y16" s="13"/>
      <c r="Z16" s="13"/>
      <c r="AA16" s="15"/>
      <c r="AB16" s="47"/>
    </row>
    <row r="17" spans="1:35" x14ac:dyDescent="0.4">
      <c r="A17" s="8" t="s">
        <v>181</v>
      </c>
      <c r="B17" s="11" t="s">
        <v>164</v>
      </c>
      <c r="C17" s="11"/>
      <c r="D17" s="11" t="s">
        <v>88</v>
      </c>
      <c r="E17" s="10">
        <v>26</v>
      </c>
      <c r="F17" s="10">
        <v>100000</v>
      </c>
      <c r="G17" s="10">
        <v>5805</v>
      </c>
      <c r="H17" s="10">
        <v>30</v>
      </c>
      <c r="I17" s="10">
        <v>4.5</v>
      </c>
      <c r="J17" s="10">
        <v>4.5</v>
      </c>
      <c r="K17" s="10">
        <v>7.5</v>
      </c>
      <c r="L17" s="10">
        <v>14</v>
      </c>
      <c r="M17" s="10">
        <v>13</v>
      </c>
      <c r="N17" s="10">
        <v>15</v>
      </c>
      <c r="O17" s="10">
        <v>14</v>
      </c>
      <c r="P17" s="10">
        <v>17</v>
      </c>
      <c r="Q17" s="10">
        <v>15</v>
      </c>
      <c r="R17" s="10">
        <v>14</v>
      </c>
      <c r="S17" s="10">
        <v>12</v>
      </c>
      <c r="T17" s="10">
        <v>12</v>
      </c>
      <c r="U17" s="10">
        <v>13</v>
      </c>
      <c r="V17" s="10">
        <v>15</v>
      </c>
      <c r="W17" s="10">
        <v>15</v>
      </c>
      <c r="X17" s="10">
        <v>9</v>
      </c>
      <c r="Y17" s="8">
        <f>(L17*$L$16)+(M17*$M$16)+(N17*$N$16)+(O17*$O$16)+(P17*$P$16)+(Q17*$Q$16)+(R17*$R$16)+(S17*$S$16)+(T17*$T$16)+(U17*$U$16)+(V17*$V$16)+(W17*$W$16)+(X17*$X$16)</f>
        <v>78.000000000000014</v>
      </c>
      <c r="Z17" s="8">
        <f>Y17-(Reference!$N$19)</f>
        <v>10.800000000000026</v>
      </c>
      <c r="AA17" s="25">
        <f>Y17/G17</f>
        <v>1.343669250645995E-2</v>
      </c>
      <c r="AB17" s="46"/>
    </row>
    <row r="19" spans="1:35" ht="24.45" x14ac:dyDescent="0.4">
      <c r="A19" s="6" t="s">
        <v>73</v>
      </c>
      <c r="B19" s="7" t="s">
        <v>74</v>
      </c>
      <c r="C19" s="7" t="s">
        <v>75</v>
      </c>
      <c r="D19" s="7" t="s">
        <v>76</v>
      </c>
      <c r="E19" s="7" t="s">
        <v>77</v>
      </c>
      <c r="F19" s="7" t="s">
        <v>78</v>
      </c>
      <c r="G19" s="7" t="s">
        <v>79</v>
      </c>
      <c r="H19" s="7" t="s">
        <v>80</v>
      </c>
      <c r="I19" s="7" t="s">
        <v>81</v>
      </c>
      <c r="J19" s="7" t="s">
        <v>82</v>
      </c>
      <c r="K19" s="7" t="s">
        <v>83</v>
      </c>
      <c r="L19" s="7" t="s">
        <v>14</v>
      </c>
      <c r="M19" s="7" t="s">
        <v>43</v>
      </c>
      <c r="N19" s="7" t="s">
        <v>41</v>
      </c>
      <c r="O19" s="7" t="s">
        <v>15</v>
      </c>
      <c r="P19" s="7" t="s">
        <v>27</v>
      </c>
      <c r="Q19" s="7" t="s">
        <v>23</v>
      </c>
      <c r="R19" s="7" t="s">
        <v>28</v>
      </c>
      <c r="S19" s="7" t="s">
        <v>29</v>
      </c>
      <c r="T19" s="7" t="s">
        <v>42</v>
      </c>
      <c r="U19" s="7" t="s">
        <v>30</v>
      </c>
      <c r="V19" s="7" t="s">
        <v>46</v>
      </c>
      <c r="W19" s="7" t="s">
        <v>53</v>
      </c>
      <c r="X19" s="7" t="s">
        <v>64</v>
      </c>
      <c r="Y19" s="7" t="s">
        <v>45</v>
      </c>
      <c r="Z19" s="7" t="s">
        <v>49</v>
      </c>
      <c r="AA19" s="7" t="s">
        <v>44</v>
      </c>
      <c r="AB19" s="7" t="s">
        <v>62</v>
      </c>
      <c r="AC19" s="7" t="s">
        <v>124</v>
      </c>
      <c r="AD19" s="16" t="s">
        <v>5</v>
      </c>
      <c r="AE19" s="16" t="s">
        <v>2</v>
      </c>
      <c r="AF19" s="7" t="s">
        <v>9</v>
      </c>
      <c r="AG19" s="50"/>
      <c r="AH19" s="51"/>
    </row>
    <row r="20" spans="1:35" x14ac:dyDescent="0.4">
      <c r="A20" s="12" t="s">
        <v>58</v>
      </c>
      <c r="B20" s="13"/>
      <c r="C20" s="13"/>
      <c r="D20" s="13"/>
      <c r="E20" s="13"/>
      <c r="F20" s="13"/>
      <c r="G20" s="13"/>
      <c r="H20" s="13"/>
      <c r="I20" s="13"/>
      <c r="J20" s="13"/>
      <c r="K20" s="13"/>
      <c r="L20" s="26">
        <v>0.8</v>
      </c>
      <c r="M20" s="26">
        <v>0.7</v>
      </c>
      <c r="N20" s="26">
        <v>0.6</v>
      </c>
      <c r="O20" s="26">
        <v>0.6</v>
      </c>
      <c r="P20" s="26">
        <v>0.5</v>
      </c>
      <c r="Q20" s="26">
        <v>0.5</v>
      </c>
      <c r="R20" s="26">
        <v>0.5</v>
      </c>
      <c r="S20" s="26">
        <v>0.4</v>
      </c>
      <c r="T20" s="26">
        <v>0.4</v>
      </c>
      <c r="U20" s="26">
        <v>0.4</v>
      </c>
      <c r="V20" s="26">
        <v>0.4</v>
      </c>
      <c r="W20" s="26">
        <v>0.4</v>
      </c>
      <c r="X20" s="26">
        <v>0.4</v>
      </c>
      <c r="Y20" s="26">
        <v>0.3</v>
      </c>
      <c r="Z20" s="26">
        <v>0.3</v>
      </c>
      <c r="AA20" s="26">
        <v>0.3</v>
      </c>
      <c r="AB20" s="27">
        <v>0.3</v>
      </c>
      <c r="AC20" s="13"/>
      <c r="AD20" s="13"/>
      <c r="AE20" s="13"/>
      <c r="AF20" s="15"/>
      <c r="AG20" s="47"/>
      <c r="AH20" s="47"/>
    </row>
    <row r="21" spans="1:35" x14ac:dyDescent="0.4">
      <c r="A21" s="9" t="s">
        <v>173</v>
      </c>
      <c r="B21" s="11" t="s">
        <v>58</v>
      </c>
      <c r="C21" s="11" t="s">
        <v>174</v>
      </c>
      <c r="D21" s="11" t="s">
        <v>88</v>
      </c>
      <c r="E21" s="10">
        <v>28</v>
      </c>
      <c r="F21" s="10">
        <v>163000</v>
      </c>
      <c r="G21" s="10">
        <v>11803</v>
      </c>
      <c r="H21" s="10">
        <v>29</v>
      </c>
      <c r="I21" s="10">
        <v>5</v>
      </c>
      <c r="J21" s="10">
        <v>5</v>
      </c>
      <c r="K21" s="10">
        <v>7.19</v>
      </c>
      <c r="L21" s="10">
        <v>16</v>
      </c>
      <c r="M21" s="10">
        <v>17</v>
      </c>
      <c r="N21" s="10">
        <v>14</v>
      </c>
      <c r="O21" s="10">
        <v>14</v>
      </c>
      <c r="P21" s="10">
        <v>13</v>
      </c>
      <c r="Q21" s="10">
        <v>18</v>
      </c>
      <c r="R21" s="10">
        <v>17</v>
      </c>
      <c r="S21" s="10">
        <v>14</v>
      </c>
      <c r="T21" s="10">
        <v>17</v>
      </c>
      <c r="U21" s="10">
        <v>16</v>
      </c>
      <c r="V21" s="10">
        <v>16</v>
      </c>
      <c r="W21" s="10">
        <v>15</v>
      </c>
      <c r="X21" s="10">
        <v>18</v>
      </c>
      <c r="Y21" s="10">
        <v>16</v>
      </c>
      <c r="Z21" s="10">
        <v>14</v>
      </c>
      <c r="AA21" s="10">
        <v>17</v>
      </c>
      <c r="AB21" s="9">
        <v>9</v>
      </c>
      <c r="AC21" s="14">
        <f>SUM(L21:AB21)</f>
        <v>261</v>
      </c>
      <c r="AD21" s="8">
        <f>(L21*$L$20)+(M21*$M$20)+(N21*$N$20)+(O21*$O$20)+(P21*$P$20)+(Q21*$Q$20)+(R21*$R$20)+(S21*$S$20)+(T21*$T$20)+(U21*$U$20)+(V21*$V$20)+(W21*$W$20)+(X21*$X$20)+(Y21*$Y$20)+(Z21*$Z$20)+(AA21*$AA$20)+(AB21*$AB$20)</f>
        <v>120.7</v>
      </c>
      <c r="AE21" s="8">
        <f>AD21-(Reference!$S$60)</f>
        <v>27.100000000000037</v>
      </c>
      <c r="AF21" s="25">
        <f>AB21/E21</f>
        <v>0.32142857142857145</v>
      </c>
      <c r="AG21" s="48"/>
      <c r="AH21" s="48"/>
    </row>
    <row r="23" spans="1:35" ht="24.45" x14ac:dyDescent="0.4">
      <c r="A23" s="6" t="s">
        <v>73</v>
      </c>
      <c r="B23" s="7" t="s">
        <v>74</v>
      </c>
      <c r="C23" s="7" t="s">
        <v>75</v>
      </c>
      <c r="D23" s="7" t="s">
        <v>76</v>
      </c>
      <c r="E23" s="7" t="s">
        <v>77</v>
      </c>
      <c r="F23" s="7" t="s">
        <v>78</v>
      </c>
      <c r="G23" s="7" t="s">
        <v>79</v>
      </c>
      <c r="H23" s="7" t="s">
        <v>80</v>
      </c>
      <c r="I23" s="7" t="s">
        <v>81</v>
      </c>
      <c r="J23" s="7" t="s">
        <v>82</v>
      </c>
      <c r="K23" s="7" t="s">
        <v>83</v>
      </c>
      <c r="L23" s="7" t="s">
        <v>14</v>
      </c>
      <c r="M23" s="7" t="s">
        <v>53</v>
      </c>
      <c r="N23" s="7" t="s">
        <v>119</v>
      </c>
      <c r="O23" s="7" t="s">
        <v>41</v>
      </c>
      <c r="P23" s="7" t="s">
        <v>15</v>
      </c>
      <c r="Q23" s="7" t="s">
        <v>42</v>
      </c>
      <c r="R23" s="7" t="s">
        <v>29</v>
      </c>
      <c r="S23" s="7" t="s">
        <v>27</v>
      </c>
      <c r="T23" s="7" t="s">
        <v>49</v>
      </c>
      <c r="U23" s="7" t="s">
        <v>62</v>
      </c>
      <c r="V23" s="7" t="s">
        <v>45</v>
      </c>
      <c r="W23" s="7" t="s">
        <v>43</v>
      </c>
      <c r="X23" s="7" t="s">
        <v>28</v>
      </c>
      <c r="Y23" s="7" t="s">
        <v>55</v>
      </c>
      <c r="Z23" s="7" t="s">
        <v>56</v>
      </c>
      <c r="AA23" s="7" t="s">
        <v>23</v>
      </c>
      <c r="AB23" s="7" t="s">
        <v>64</v>
      </c>
      <c r="AC23" s="7" t="s">
        <v>124</v>
      </c>
      <c r="AD23" s="16" t="s">
        <v>5</v>
      </c>
      <c r="AE23" s="16" t="s">
        <v>2</v>
      </c>
      <c r="AF23" s="7" t="s">
        <v>9</v>
      </c>
      <c r="AG23" s="50"/>
    </row>
    <row r="24" spans="1:35" x14ac:dyDescent="0.4">
      <c r="A24" s="12" t="s">
        <v>59</v>
      </c>
      <c r="B24" s="13"/>
      <c r="C24" s="13"/>
      <c r="D24" s="13"/>
      <c r="E24" s="13"/>
      <c r="F24" s="13"/>
      <c r="G24" s="13"/>
      <c r="H24" s="13"/>
      <c r="I24" s="13"/>
      <c r="J24" s="13"/>
      <c r="K24" s="13"/>
      <c r="L24" s="26">
        <v>0.7</v>
      </c>
      <c r="M24" s="26">
        <v>0.6</v>
      </c>
      <c r="N24" s="26">
        <v>0.6</v>
      </c>
      <c r="O24" s="26">
        <v>0.6</v>
      </c>
      <c r="P24" s="26">
        <v>0.6</v>
      </c>
      <c r="Q24" s="26">
        <v>0.6</v>
      </c>
      <c r="R24" s="26">
        <v>0.5</v>
      </c>
      <c r="S24" s="26">
        <v>0.4</v>
      </c>
      <c r="T24" s="26">
        <v>0.4</v>
      </c>
      <c r="U24" s="26">
        <v>0.3</v>
      </c>
      <c r="V24" s="26">
        <v>0.3</v>
      </c>
      <c r="W24" s="26">
        <v>0.3</v>
      </c>
      <c r="X24" s="26">
        <v>0.3</v>
      </c>
      <c r="Y24" s="26">
        <v>0.3</v>
      </c>
      <c r="Z24" s="26">
        <v>0.3</v>
      </c>
      <c r="AA24" s="26">
        <v>0.3</v>
      </c>
      <c r="AB24" s="27">
        <v>0.3</v>
      </c>
      <c r="AC24" s="13"/>
      <c r="AD24" s="13"/>
      <c r="AE24" s="13"/>
      <c r="AF24" s="15"/>
      <c r="AG24" s="47"/>
    </row>
    <row r="25" spans="1:35" x14ac:dyDescent="0.4">
      <c r="A25" s="9" t="s">
        <v>182</v>
      </c>
      <c r="B25" s="11" t="s">
        <v>59</v>
      </c>
      <c r="C25" s="11" t="s">
        <v>58</v>
      </c>
      <c r="D25" s="11" t="s">
        <v>88</v>
      </c>
      <c r="E25" s="10">
        <v>24</v>
      </c>
      <c r="F25" s="10">
        <v>203000</v>
      </c>
      <c r="G25" s="10">
        <v>15531</v>
      </c>
      <c r="H25" s="10">
        <v>31</v>
      </c>
      <c r="I25" s="10">
        <v>5</v>
      </c>
      <c r="J25" s="10">
        <v>5</v>
      </c>
      <c r="K25" s="10">
        <v>7.75</v>
      </c>
      <c r="L25" s="10">
        <v>15</v>
      </c>
      <c r="M25" s="10">
        <v>15</v>
      </c>
      <c r="N25" s="10">
        <v>15</v>
      </c>
      <c r="O25" s="10">
        <v>17</v>
      </c>
      <c r="P25" s="10">
        <v>16</v>
      </c>
      <c r="Q25" s="10">
        <v>19</v>
      </c>
      <c r="R25" s="10">
        <v>17</v>
      </c>
      <c r="S25" s="10">
        <v>17</v>
      </c>
      <c r="T25" s="10">
        <v>16</v>
      </c>
      <c r="U25" s="10">
        <v>10</v>
      </c>
      <c r="V25" s="10">
        <v>16</v>
      </c>
      <c r="W25" s="10">
        <v>16</v>
      </c>
      <c r="X25" s="10">
        <v>18</v>
      </c>
      <c r="Y25" s="10">
        <v>14</v>
      </c>
      <c r="Z25" s="10">
        <v>15</v>
      </c>
      <c r="AA25" s="10">
        <v>17</v>
      </c>
      <c r="AB25" s="9">
        <v>17</v>
      </c>
      <c r="AC25" s="14">
        <f>SUM(L25:AB25)</f>
        <v>270</v>
      </c>
      <c r="AD25" s="8">
        <f>(L25*$L$24)+(M25*$M$24)+(N25*$N$24)+(O25*$O$24)+(P25*$P$24)+(Q25*$Q$24)+(R25*$R$24)+(S25*$S$24)+(T25*$T$24)+(U25*$U$24)+(V25*$V$24)+(W25*$W$24)+(X25*$X$24)+(Y25*$Y$24)+(Z25*$Z$24)+(AA25*$AA$24)+(AB25*$AB$24)</f>
        <v>118.3</v>
      </c>
      <c r="AE25" s="8">
        <f>AD25-(Reference!$S$73)</f>
        <v>29.500000000000043</v>
      </c>
      <c r="AF25" s="25">
        <f>AD25/G25</f>
        <v>7.6170240164831629E-3</v>
      </c>
      <c r="AG25" s="48"/>
    </row>
    <row r="26" spans="1:35" x14ac:dyDescent="0.4">
      <c r="AG26" s="52"/>
    </row>
    <row r="27" spans="1:35" ht="24.45" x14ac:dyDescent="0.4">
      <c r="A27" s="6" t="s">
        <v>73</v>
      </c>
      <c r="B27" s="7" t="s">
        <v>74</v>
      </c>
      <c r="C27" s="7" t="s">
        <v>75</v>
      </c>
      <c r="D27" s="7" t="s">
        <v>76</v>
      </c>
      <c r="E27" s="7" t="s">
        <v>77</v>
      </c>
      <c r="F27" s="7" t="s">
        <v>78</v>
      </c>
      <c r="G27" s="7" t="s">
        <v>79</v>
      </c>
      <c r="H27" s="7" t="s">
        <v>80</v>
      </c>
      <c r="I27" s="7" t="s">
        <v>81</v>
      </c>
      <c r="J27" s="7" t="s">
        <v>82</v>
      </c>
      <c r="K27" s="7" t="s">
        <v>83</v>
      </c>
      <c r="L27" s="7" t="s">
        <v>41</v>
      </c>
      <c r="M27" s="7" t="s">
        <v>29</v>
      </c>
      <c r="N27" s="7" t="s">
        <v>15</v>
      </c>
      <c r="O27" s="7" t="s">
        <v>42</v>
      </c>
      <c r="P27" s="7" t="s">
        <v>14</v>
      </c>
      <c r="Q27" s="7" t="s">
        <v>53</v>
      </c>
      <c r="R27" s="7" t="s">
        <v>46</v>
      </c>
      <c r="S27" s="7" t="s">
        <v>49</v>
      </c>
      <c r="T27" s="7" t="s">
        <v>30</v>
      </c>
      <c r="U27" s="7" t="s">
        <v>63</v>
      </c>
      <c r="V27" s="7" t="s">
        <v>52</v>
      </c>
      <c r="W27" s="7" t="s">
        <v>62</v>
      </c>
      <c r="X27" s="7" t="s">
        <v>28</v>
      </c>
      <c r="Y27" s="7" t="s">
        <v>55</v>
      </c>
      <c r="Z27" s="7" t="s">
        <v>56</v>
      </c>
      <c r="AA27" s="7" t="s">
        <v>64</v>
      </c>
      <c r="AB27" s="7" t="s">
        <v>27</v>
      </c>
      <c r="AC27" s="7" t="s">
        <v>124</v>
      </c>
      <c r="AD27" s="16" t="s">
        <v>5</v>
      </c>
      <c r="AE27" s="16" t="s">
        <v>2</v>
      </c>
      <c r="AF27" s="7" t="s">
        <v>9</v>
      </c>
      <c r="AG27" s="50"/>
    </row>
    <row r="28" spans="1:35" x14ac:dyDescent="0.4">
      <c r="A28" s="12" t="s">
        <v>61</v>
      </c>
      <c r="B28" s="13"/>
      <c r="C28" s="13"/>
      <c r="D28" s="13"/>
      <c r="E28" s="13"/>
      <c r="F28" s="13"/>
      <c r="G28" s="13"/>
      <c r="H28" s="13"/>
      <c r="I28" s="13"/>
      <c r="J28" s="13"/>
      <c r="K28" s="13"/>
      <c r="L28" s="26">
        <v>0.9</v>
      </c>
      <c r="M28" s="26">
        <v>0.7</v>
      </c>
      <c r="N28" s="26">
        <v>0.6</v>
      </c>
      <c r="O28" s="26">
        <v>0.6</v>
      </c>
      <c r="P28" s="26">
        <v>0.6</v>
      </c>
      <c r="Q28" s="26">
        <v>0.6</v>
      </c>
      <c r="R28" s="26">
        <v>0.5</v>
      </c>
      <c r="S28" s="26">
        <v>0.5</v>
      </c>
      <c r="T28" s="26">
        <v>0.4</v>
      </c>
      <c r="U28" s="26">
        <v>0.3</v>
      </c>
      <c r="V28" s="26">
        <v>0.3</v>
      </c>
      <c r="W28" s="26">
        <v>0.3</v>
      </c>
      <c r="X28" s="26">
        <v>0.3</v>
      </c>
      <c r="Y28" s="26">
        <v>0.3</v>
      </c>
      <c r="Z28" s="26">
        <v>0.3</v>
      </c>
      <c r="AA28" s="26">
        <v>0.3</v>
      </c>
      <c r="AB28" s="27">
        <v>0.3</v>
      </c>
      <c r="AC28" s="13"/>
      <c r="AD28" s="13"/>
      <c r="AE28" s="13"/>
      <c r="AF28" s="15"/>
      <c r="AG28" s="47"/>
    </row>
    <row r="29" spans="1:35" x14ac:dyDescent="0.4">
      <c r="A29" s="9" t="s">
        <v>183</v>
      </c>
      <c r="B29" s="11" t="s">
        <v>61</v>
      </c>
      <c r="C29" s="11" t="s">
        <v>108</v>
      </c>
      <c r="D29" s="11" t="s">
        <v>88</v>
      </c>
      <c r="E29" s="10">
        <v>23</v>
      </c>
      <c r="F29" s="10">
        <v>295000</v>
      </c>
      <c r="G29" s="10">
        <v>20870</v>
      </c>
      <c r="H29" s="10">
        <v>31</v>
      </c>
      <c r="I29" s="10">
        <v>5</v>
      </c>
      <c r="J29" s="10">
        <v>5</v>
      </c>
      <c r="K29" s="10">
        <v>7.61</v>
      </c>
      <c r="L29" s="10">
        <v>16</v>
      </c>
      <c r="M29" s="10">
        <v>16</v>
      </c>
      <c r="N29" s="10">
        <v>19</v>
      </c>
      <c r="O29" s="10">
        <v>13</v>
      </c>
      <c r="P29" s="10">
        <v>15</v>
      </c>
      <c r="Q29" s="10">
        <v>17</v>
      </c>
      <c r="R29" s="10">
        <v>16</v>
      </c>
      <c r="S29" s="10">
        <v>18</v>
      </c>
      <c r="T29" s="10">
        <v>17</v>
      </c>
      <c r="U29" s="10">
        <v>20</v>
      </c>
      <c r="V29" s="10">
        <v>13</v>
      </c>
      <c r="W29" s="10">
        <v>15</v>
      </c>
      <c r="X29" s="10">
        <v>16</v>
      </c>
      <c r="Y29" s="10">
        <v>15</v>
      </c>
      <c r="Z29" s="10">
        <v>17</v>
      </c>
      <c r="AA29" s="10">
        <v>16</v>
      </c>
      <c r="AB29" s="9">
        <v>11</v>
      </c>
      <c r="AC29" s="14">
        <f>SUM(L29:AB29)</f>
        <v>270</v>
      </c>
      <c r="AD29" s="8">
        <f>(L29*$L$28)+(M29*$M$28)+(N29*$N$28)+(O29*$O$28)+(P29*$P$28)+(Q29*$Q$28)+(R29*$R$28)+(S29*$S$28)+(T29*$T$28)+(U29*$U$28)+(V29*$V$28)+(W29*$W$28)+(X29*$X$28)+(Y29*$Y$28)+(Z29*$Z$28)+(AA29*$AA$28)+(AB29*$AB$28)</f>
        <v>124.69999999999999</v>
      </c>
      <c r="AE29" s="8">
        <f>AD29-(Reference!$S$101)</f>
        <v>31.100000000000037</v>
      </c>
      <c r="AF29" s="25">
        <f>AD29/G29</f>
        <v>5.9750838524197407E-3</v>
      </c>
      <c r="AG29" s="48"/>
    </row>
    <row r="31" spans="1:35" ht="24.45" x14ac:dyDescent="0.4">
      <c r="A31" s="6" t="s">
        <v>73</v>
      </c>
      <c r="B31" s="6" t="s">
        <v>74</v>
      </c>
      <c r="C31" s="6" t="s">
        <v>75</v>
      </c>
      <c r="D31" s="6" t="s">
        <v>76</v>
      </c>
      <c r="E31" s="7" t="s">
        <v>77</v>
      </c>
      <c r="F31" s="7" t="s">
        <v>78</v>
      </c>
      <c r="G31" s="7" t="s">
        <v>79</v>
      </c>
      <c r="H31" s="7" t="s">
        <v>80</v>
      </c>
      <c r="I31" s="7" t="s">
        <v>81</v>
      </c>
      <c r="J31" s="7" t="s">
        <v>82</v>
      </c>
      <c r="K31" s="7" t="s">
        <v>83</v>
      </c>
      <c r="L31" s="7" t="s">
        <v>41</v>
      </c>
      <c r="M31" s="7" t="s">
        <v>29</v>
      </c>
      <c r="N31" s="7" t="s">
        <v>42</v>
      </c>
      <c r="O31" s="7" t="s">
        <v>15</v>
      </c>
      <c r="P31" s="7" t="s">
        <v>63</v>
      </c>
      <c r="Q31" s="7" t="s">
        <v>14</v>
      </c>
      <c r="R31" s="7" t="s">
        <v>48</v>
      </c>
      <c r="S31" s="7" t="s">
        <v>46</v>
      </c>
      <c r="T31" s="7" t="s">
        <v>49</v>
      </c>
      <c r="U31" s="7" t="s">
        <v>28</v>
      </c>
      <c r="V31" s="7" t="s">
        <v>55</v>
      </c>
      <c r="W31" s="7" t="s">
        <v>53</v>
      </c>
      <c r="X31" s="7" t="s">
        <v>64</v>
      </c>
      <c r="Y31" s="7" t="s">
        <v>27</v>
      </c>
      <c r="Z31" s="7" t="s">
        <v>124</v>
      </c>
      <c r="AA31" s="16" t="s">
        <v>5</v>
      </c>
      <c r="AB31" s="16" t="s">
        <v>2</v>
      </c>
      <c r="AC31" s="7" t="s">
        <v>9</v>
      </c>
      <c r="AD31" s="50"/>
      <c r="AI31" s="8"/>
    </row>
    <row r="32" spans="1:35" x14ac:dyDescent="0.4">
      <c r="A32" s="12" t="s">
        <v>66</v>
      </c>
      <c r="B32" s="13"/>
      <c r="C32" s="13"/>
      <c r="D32" s="13"/>
      <c r="E32" s="13"/>
      <c r="F32" s="13"/>
      <c r="G32" s="13"/>
      <c r="H32" s="13"/>
      <c r="I32" s="13"/>
      <c r="J32" s="13"/>
      <c r="K32" s="13"/>
      <c r="L32" s="26">
        <v>1</v>
      </c>
      <c r="M32" s="26">
        <v>1</v>
      </c>
      <c r="N32" s="26">
        <v>0.7</v>
      </c>
      <c r="O32" s="26">
        <v>0.6</v>
      </c>
      <c r="P32" s="26">
        <v>0.5</v>
      </c>
      <c r="Q32" s="26">
        <v>0.5</v>
      </c>
      <c r="R32" s="26">
        <v>0.5</v>
      </c>
      <c r="S32" s="26">
        <v>0.5</v>
      </c>
      <c r="T32" s="26">
        <v>0.4</v>
      </c>
      <c r="U32" s="26">
        <v>0.3</v>
      </c>
      <c r="V32" s="26">
        <v>0.3</v>
      </c>
      <c r="W32" s="26">
        <v>0.3</v>
      </c>
      <c r="X32" s="26">
        <v>0.3</v>
      </c>
      <c r="Y32" s="26">
        <v>0.3</v>
      </c>
      <c r="Z32" s="13"/>
      <c r="AA32" s="13"/>
      <c r="AB32" s="13"/>
      <c r="AC32" s="15"/>
      <c r="AD32" s="47"/>
      <c r="AI32" s="8"/>
    </row>
    <row r="33" spans="1:35" x14ac:dyDescent="0.4">
      <c r="A33" s="8" t="s">
        <v>175</v>
      </c>
      <c r="B33" s="11" t="s">
        <v>107</v>
      </c>
      <c r="C33" s="11" t="s">
        <v>121</v>
      </c>
      <c r="D33" s="11" t="s">
        <v>88</v>
      </c>
      <c r="E33" s="10">
        <v>26</v>
      </c>
      <c r="F33" s="10">
        <v>152000</v>
      </c>
      <c r="G33" s="10">
        <v>13895</v>
      </c>
      <c r="H33" s="10">
        <v>30</v>
      </c>
      <c r="I33" s="10">
        <v>5</v>
      </c>
      <c r="J33" s="10">
        <v>5</v>
      </c>
      <c r="K33" s="10">
        <v>7.55</v>
      </c>
      <c r="L33" s="10">
        <v>16</v>
      </c>
      <c r="M33" s="10">
        <v>16</v>
      </c>
      <c r="N33" s="10">
        <v>15</v>
      </c>
      <c r="O33" s="10">
        <v>19</v>
      </c>
      <c r="P33" s="10">
        <v>16</v>
      </c>
      <c r="Q33" s="10">
        <v>14</v>
      </c>
      <c r="R33" s="10">
        <v>14</v>
      </c>
      <c r="S33" s="10">
        <v>16</v>
      </c>
      <c r="T33" s="10">
        <v>16</v>
      </c>
      <c r="U33" s="10">
        <v>15</v>
      </c>
      <c r="V33" s="10">
        <v>15</v>
      </c>
      <c r="W33" s="10">
        <v>13</v>
      </c>
      <c r="X33" s="10">
        <v>14</v>
      </c>
      <c r="Y33" s="10">
        <v>15</v>
      </c>
      <c r="Z33" s="14">
        <f>SUM(L33:Y33)</f>
        <v>214</v>
      </c>
      <c r="AA33" s="8">
        <f>(L33*$L$32)+(M33*$M$32)+(N33*$N$32)+(O33*$O$32)+(P33*$P$32)+(Q33*$Q$32)+(R33*$R$32)+(S33*$S$32)+(T33*$T$32)+(U33*$U$32)+(V33*$V$32)+(W33*$W$32)+(X33*$X$32)+(Y33*$Y$32)</f>
        <v>111.90000000000002</v>
      </c>
      <c r="AB33" s="8">
        <f>AA33-(Reference!$P$87)</f>
        <v>25.500000000000057</v>
      </c>
      <c r="AC33" s="25">
        <f>AA33/G33</f>
        <v>8.0532565671104731E-3</v>
      </c>
      <c r="AD33" s="48"/>
      <c r="AI33" s="8"/>
    </row>
    <row r="34" spans="1:35" x14ac:dyDescent="0.4">
      <c r="AD34" s="52"/>
      <c r="AI34" s="8"/>
    </row>
    <row r="35" spans="1:35" ht="24.45" x14ac:dyDescent="0.4">
      <c r="A35" s="6" t="s">
        <v>73</v>
      </c>
      <c r="B35" s="6" t="s">
        <v>74</v>
      </c>
      <c r="C35" s="6" t="s">
        <v>75</v>
      </c>
      <c r="D35" s="6" t="s">
        <v>76</v>
      </c>
      <c r="E35" s="7" t="s">
        <v>77</v>
      </c>
      <c r="F35" s="7" t="s">
        <v>78</v>
      </c>
      <c r="G35" s="7" t="s">
        <v>79</v>
      </c>
      <c r="H35" s="7" t="s">
        <v>80</v>
      </c>
      <c r="I35" s="7" t="s">
        <v>81</v>
      </c>
      <c r="J35" s="7" t="s">
        <v>82</v>
      </c>
      <c r="K35" s="7" t="s">
        <v>83</v>
      </c>
      <c r="L35" s="7" t="s">
        <v>41</v>
      </c>
      <c r="M35" s="7" t="s">
        <v>52</v>
      </c>
      <c r="N35" s="7" t="s">
        <v>29</v>
      </c>
      <c r="O35" s="7" t="s">
        <v>42</v>
      </c>
      <c r="P35" s="7" t="s">
        <v>27</v>
      </c>
      <c r="Q35" s="7" t="s">
        <v>46</v>
      </c>
      <c r="R35" s="7" t="s">
        <v>54</v>
      </c>
      <c r="S35" s="7" t="s">
        <v>55</v>
      </c>
      <c r="T35" s="7" t="s">
        <v>56</v>
      </c>
      <c r="U35" s="7" t="s">
        <v>63</v>
      </c>
      <c r="V35" s="7" t="s">
        <v>28</v>
      </c>
      <c r="W35" s="7" t="s">
        <v>14</v>
      </c>
      <c r="X35" s="7" t="s">
        <v>57</v>
      </c>
      <c r="Y35" s="7" t="s">
        <v>49</v>
      </c>
      <c r="Z35" s="7" t="s">
        <v>124</v>
      </c>
      <c r="AA35" s="16" t="s">
        <v>5</v>
      </c>
      <c r="AB35" s="16" t="s">
        <v>2</v>
      </c>
      <c r="AC35" s="7" t="s">
        <v>9</v>
      </c>
      <c r="AD35" s="50"/>
    </row>
    <row r="36" spans="1:35" x14ac:dyDescent="0.4">
      <c r="A36" s="12" t="s">
        <v>60</v>
      </c>
      <c r="B36" s="13"/>
      <c r="C36" s="13"/>
      <c r="D36" s="13"/>
      <c r="E36" s="13"/>
      <c r="F36" s="13"/>
      <c r="G36" s="13"/>
      <c r="H36" s="13"/>
      <c r="I36" s="13"/>
      <c r="J36" s="13"/>
      <c r="K36" s="13"/>
      <c r="L36" s="26">
        <v>1</v>
      </c>
      <c r="M36" s="26">
        <v>1</v>
      </c>
      <c r="N36" s="26">
        <v>0.7</v>
      </c>
      <c r="O36" s="26">
        <v>0.6</v>
      </c>
      <c r="P36" s="26">
        <v>0.6</v>
      </c>
      <c r="Q36" s="26">
        <v>0.6</v>
      </c>
      <c r="R36" s="26">
        <v>0.6</v>
      </c>
      <c r="S36" s="26">
        <v>0.6</v>
      </c>
      <c r="T36" s="26">
        <v>0.6</v>
      </c>
      <c r="U36" s="26">
        <v>0.5</v>
      </c>
      <c r="V36" s="26">
        <v>0.5</v>
      </c>
      <c r="W36" s="26">
        <v>0.5</v>
      </c>
      <c r="X36" s="26">
        <v>0.5</v>
      </c>
      <c r="Y36" s="26">
        <v>0.4</v>
      </c>
      <c r="Z36" s="13"/>
      <c r="AA36" s="13"/>
      <c r="AB36" s="13"/>
      <c r="AC36" s="15"/>
      <c r="AD36" s="47"/>
    </row>
    <row r="37" spans="1:35" x14ac:dyDescent="0.4">
      <c r="A37" s="8" t="s">
        <v>118</v>
      </c>
      <c r="B37" s="11" t="s">
        <v>60</v>
      </c>
      <c r="C37" s="11" t="s">
        <v>105</v>
      </c>
      <c r="D37" s="11" t="s">
        <v>88</v>
      </c>
      <c r="E37" s="10">
        <v>28</v>
      </c>
      <c r="F37" s="10">
        <v>360000</v>
      </c>
      <c r="G37" s="10">
        <v>56081</v>
      </c>
      <c r="H37" s="10">
        <v>29</v>
      </c>
      <c r="I37" s="10">
        <v>5</v>
      </c>
      <c r="J37" s="10">
        <v>5</v>
      </c>
      <c r="K37" s="10">
        <v>7.85</v>
      </c>
      <c r="L37" s="10">
        <v>19</v>
      </c>
      <c r="M37" s="10">
        <v>18</v>
      </c>
      <c r="N37" s="10">
        <v>20</v>
      </c>
      <c r="O37" s="10">
        <v>15</v>
      </c>
      <c r="P37" s="10">
        <v>12</v>
      </c>
      <c r="Q37" s="10">
        <v>18</v>
      </c>
      <c r="R37" s="10">
        <v>7</v>
      </c>
      <c r="S37" s="10">
        <v>19</v>
      </c>
      <c r="T37" s="10">
        <v>19</v>
      </c>
      <c r="U37" s="10">
        <v>18</v>
      </c>
      <c r="V37" s="10">
        <v>18</v>
      </c>
      <c r="W37" s="10">
        <v>16</v>
      </c>
      <c r="X37" s="10">
        <v>8</v>
      </c>
      <c r="Y37" s="10">
        <v>17</v>
      </c>
      <c r="Z37" s="14">
        <f>SUM(L37:Y37)</f>
        <v>224</v>
      </c>
      <c r="AA37" s="8">
        <f>(L37*$L$36)+(M37*$M$36)+(N37*$N$36)+(O37*$O$36)+(P37*$P$36)+(Q37*$Q$36)+(R37*$R$36)+(S37*$S$36)+(T37*$T$36)+(U37*$U$36)+(V37*$V$36)+(W37*$W$36)+(X37*$X$36)+(Y37*$Y$36)</f>
        <v>141.80000000000001</v>
      </c>
      <c r="AB37" s="8">
        <f>AA37-(Reference!$P$115)</f>
        <v>37.400000000000006</v>
      </c>
      <c r="AC37" s="25">
        <f>AA37/G37</f>
        <v>2.5284855833526509E-3</v>
      </c>
      <c r="AD37" s="48"/>
    </row>
  </sheetData>
  <conditionalFormatting sqref="D13 D5">
    <cfRule type="containsText" dxfId="73" priority="181" operator="containsText" text="No">
      <formula>NOT(ISERROR(SEARCH("No",D5)))</formula>
    </cfRule>
  </conditionalFormatting>
  <conditionalFormatting sqref="D9">
    <cfRule type="containsText" dxfId="72" priority="148" operator="containsText" text="Yes">
      <formula>NOT(ISERROR(SEARCH("Yes",D9)))</formula>
    </cfRule>
    <cfRule type="containsText" dxfId="71" priority="149" operator="containsText" text="No">
      <formula>NOT(ISERROR(SEARCH("No",D9)))</formula>
    </cfRule>
  </conditionalFormatting>
  <conditionalFormatting sqref="D13 D5">
    <cfRule type="containsText" dxfId="70" priority="180" operator="containsText" text="Yes">
      <formula>NOT(ISERROR(SEARCH("Yes",D5)))</formula>
    </cfRule>
  </conditionalFormatting>
  <conditionalFormatting sqref="D17">
    <cfRule type="containsText" dxfId="69" priority="129" operator="containsText" text="Yes">
      <formula>NOT(ISERROR(SEARCH("Yes",D17)))</formula>
    </cfRule>
    <cfRule type="containsText" dxfId="68" priority="130" operator="containsText" text="No">
      <formula>NOT(ISERROR(SEARCH("No",D17)))</formula>
    </cfRule>
  </conditionalFormatting>
  <conditionalFormatting sqref="D21">
    <cfRule type="containsText" dxfId="67" priority="113" operator="containsText" text="Yes">
      <formula>NOT(ISERROR(SEARCH("Yes",D21)))</formula>
    </cfRule>
    <cfRule type="containsText" dxfId="66" priority="114" operator="containsText" text="No">
      <formula>NOT(ISERROR(SEARCH("No",D21)))</formula>
    </cfRule>
  </conditionalFormatting>
  <conditionalFormatting sqref="D25">
    <cfRule type="containsText" dxfId="65" priority="83" operator="containsText" text="Yes">
      <formula>NOT(ISERROR(SEARCH("Yes",D25)))</formula>
    </cfRule>
    <cfRule type="containsText" dxfId="64" priority="84" operator="containsText" text="No">
      <formula>NOT(ISERROR(SEARCH("No",D25)))</formula>
    </cfRule>
  </conditionalFormatting>
  <conditionalFormatting sqref="D29">
    <cfRule type="containsText" dxfId="63" priority="65" operator="containsText" text="Yes">
      <formula>NOT(ISERROR(SEARCH("Yes",D29)))</formula>
    </cfRule>
    <cfRule type="containsText" dxfId="62" priority="66" operator="containsText" text="No">
      <formula>NOT(ISERROR(SEARCH("No",D29)))</formula>
    </cfRule>
  </conditionalFormatting>
  <conditionalFormatting sqref="D33">
    <cfRule type="containsText" dxfId="61" priority="47" operator="containsText" text="Yes">
      <formula>NOT(ISERROR(SEARCH("Yes",D33)))</formula>
    </cfRule>
    <cfRule type="containsText" dxfId="60" priority="48" operator="containsText" text="No">
      <formula>NOT(ISERROR(SEARCH("No",D33)))</formula>
    </cfRule>
  </conditionalFormatting>
  <conditionalFormatting sqref="K5 K13">
    <cfRule type="cellIs" dxfId="59" priority="182" operator="greaterThan">
      <formula>7</formula>
    </cfRule>
    <cfRule type="cellIs" dxfId="58" priority="183" operator="lessThan">
      <formula>6</formula>
    </cfRule>
  </conditionalFormatting>
  <conditionalFormatting sqref="K9">
    <cfRule type="cellIs" dxfId="57" priority="150" operator="greaterThan">
      <formula>7</formula>
    </cfRule>
    <cfRule type="cellIs" dxfId="56" priority="151" operator="lessThan">
      <formula>6</formula>
    </cfRule>
  </conditionalFormatting>
  <conditionalFormatting sqref="K17">
    <cfRule type="cellIs" dxfId="55" priority="131" operator="greaterThan">
      <formula>7</formula>
    </cfRule>
    <cfRule type="cellIs" dxfId="54" priority="132" operator="lessThan">
      <formula>6</formula>
    </cfRule>
  </conditionalFormatting>
  <conditionalFormatting sqref="K33">
    <cfRule type="cellIs" dxfId="53" priority="49" operator="greaterThan">
      <formula>7</formula>
    </cfRule>
    <cfRule type="cellIs" dxfId="52" priority="50" operator="lessThan">
      <formula>6</formula>
    </cfRule>
  </conditionalFormatting>
  <conditionalFormatting sqref="L9:W9 L5:AC5">
    <cfRule type="cellIs" dxfId="51" priority="161" operator="lessThan">
      <formula>10</formula>
    </cfRule>
    <cfRule type="cellIs" dxfId="50" priority="162" operator="greaterThan">
      <formula>15</formula>
    </cfRule>
  </conditionalFormatting>
  <conditionalFormatting sqref="L13:X13">
    <cfRule type="cellIs" dxfId="49" priority="100" operator="lessThan">
      <formula>10</formula>
    </cfRule>
    <cfRule type="cellIs" dxfId="48" priority="101" operator="greaterThan">
      <formula>15</formula>
    </cfRule>
  </conditionalFormatting>
  <conditionalFormatting sqref="L17:X17">
    <cfRule type="cellIs" dxfId="47" priority="96" operator="lessThan">
      <formula>10</formula>
    </cfRule>
    <cfRule type="cellIs" dxfId="46" priority="97" operator="greaterThan">
      <formula>15</formula>
    </cfRule>
  </conditionalFormatting>
  <conditionalFormatting sqref="L33:Y33">
    <cfRule type="cellIs" dxfId="45" priority="40" operator="lessThan">
      <formula>10</formula>
    </cfRule>
    <cfRule type="cellIs" dxfId="44" priority="41" operator="greaterThan">
      <formula>15</formula>
    </cfRule>
  </conditionalFormatting>
  <conditionalFormatting sqref="L21:AB21">
    <cfRule type="cellIs" dxfId="43" priority="111" operator="lessThan">
      <formula>10</formula>
    </cfRule>
    <cfRule type="cellIs" dxfId="42" priority="112" operator="greaterThan">
      <formula>15</formula>
    </cfRule>
  </conditionalFormatting>
  <conditionalFormatting sqref="L25:AB25">
    <cfRule type="cellIs" dxfId="41" priority="81" operator="lessThan">
      <formula>10</formula>
    </cfRule>
    <cfRule type="cellIs" dxfId="40" priority="82" operator="greaterThan">
      <formula>15</formula>
    </cfRule>
  </conditionalFormatting>
  <conditionalFormatting sqref="L29:AB29">
    <cfRule type="cellIs" dxfId="39" priority="63" operator="lessThan">
      <formula>10</formula>
    </cfRule>
    <cfRule type="cellIs" dxfId="38" priority="64" operator="greaterThan">
      <formula>15</formula>
    </cfRule>
  </conditionalFormatting>
  <conditionalFormatting sqref="Y9">
    <cfRule type="cellIs" dxfId="37" priority="153" operator="greaterThan">
      <formula>76</formula>
    </cfRule>
    <cfRule type="cellIs" dxfId="36" priority="154" operator="between">
      <formula>0</formula>
      <formula>67</formula>
    </cfRule>
  </conditionalFormatting>
  <conditionalFormatting sqref="Y13">
    <cfRule type="cellIs" dxfId="35" priority="141" operator="greaterThan">
      <formula>104</formula>
    </cfRule>
    <cfRule type="cellIs" dxfId="34" priority="142" operator="between">
      <formula>0</formula>
      <formula>92</formula>
    </cfRule>
  </conditionalFormatting>
  <conditionalFormatting sqref="Y17">
    <cfRule type="cellIs" dxfId="33" priority="125" operator="greaterThan">
      <formula>76</formula>
    </cfRule>
    <cfRule type="cellIs" dxfId="32" priority="126" operator="between">
      <formula>0</formula>
      <formula>67</formula>
    </cfRule>
  </conditionalFormatting>
  <conditionalFormatting sqref="Z9 AF5">
    <cfRule type="cellIs" dxfId="31" priority="152" operator="lessThan">
      <formula>0</formula>
    </cfRule>
  </conditionalFormatting>
  <conditionalFormatting sqref="Z13">
    <cfRule type="cellIs" dxfId="30" priority="140" operator="lessThan">
      <formula>0</formula>
    </cfRule>
  </conditionalFormatting>
  <conditionalFormatting sqref="Z17">
    <cfRule type="cellIs" dxfId="29" priority="124" operator="lessThan">
      <formula>0</formula>
    </cfRule>
  </conditionalFormatting>
  <conditionalFormatting sqref="AA33">
    <cfRule type="cellIs" dxfId="28" priority="43" operator="greaterThan">
      <formula>97</formula>
    </cfRule>
    <cfRule type="cellIs" dxfId="27" priority="44" operator="between">
      <formula>0</formula>
      <formula>86</formula>
    </cfRule>
  </conditionalFormatting>
  <conditionalFormatting sqref="AB33">
    <cfRule type="cellIs" dxfId="26" priority="42" operator="lessThan">
      <formula>0</formula>
    </cfRule>
  </conditionalFormatting>
  <conditionalFormatting sqref="AD21">
    <cfRule type="cellIs" dxfId="25" priority="103" operator="greaterThan">
      <formula>106</formula>
    </cfRule>
    <cfRule type="cellIs" dxfId="24" priority="104" operator="between">
      <formula>0</formula>
      <formula>93</formula>
    </cfRule>
  </conditionalFormatting>
  <conditionalFormatting sqref="AD25">
    <cfRule type="cellIs" dxfId="23" priority="79" operator="greaterThan">
      <formula>100</formula>
    </cfRule>
    <cfRule type="cellIs" dxfId="22" priority="80" operator="between">
      <formula>0</formula>
      <formula>89</formula>
    </cfRule>
  </conditionalFormatting>
  <conditionalFormatting sqref="AD29">
    <cfRule type="cellIs" dxfId="21" priority="61" operator="greaterThan">
      <formula>106</formula>
    </cfRule>
    <cfRule type="cellIs" dxfId="20" priority="62" operator="between">
      <formula>0</formula>
      <formula>94</formula>
    </cfRule>
  </conditionalFormatting>
  <conditionalFormatting sqref="AE5">
    <cfRule type="cellIs" dxfId="19" priority="165" operator="greaterThan">
      <formula>129</formula>
    </cfRule>
    <cfRule type="cellIs" dxfId="18" priority="166" operator="between">
      <formula>0</formula>
      <formula>117</formula>
    </cfRule>
  </conditionalFormatting>
  <conditionalFormatting sqref="AE21">
    <cfRule type="cellIs" dxfId="17" priority="102" operator="lessThan">
      <formula>0</formula>
    </cfRule>
  </conditionalFormatting>
  <conditionalFormatting sqref="AE25">
    <cfRule type="cellIs" dxfId="16" priority="78" operator="lessThan">
      <formula>0</formula>
    </cfRule>
  </conditionalFormatting>
  <conditionalFormatting sqref="AE29">
    <cfRule type="cellIs" dxfId="15" priority="60" operator="lessThan">
      <formula>0</formula>
    </cfRule>
  </conditionalFormatting>
  <conditionalFormatting sqref="D37">
    <cfRule type="containsText" dxfId="14" priority="25" operator="containsText" text="Yes">
      <formula>NOT(ISERROR(SEARCH("Yes",D37)))</formula>
    </cfRule>
    <cfRule type="containsText" dxfId="13" priority="26" operator="containsText" text="No">
      <formula>NOT(ISERROR(SEARCH("No",D37)))</formula>
    </cfRule>
  </conditionalFormatting>
  <conditionalFormatting sqref="K37">
    <cfRule type="cellIs" dxfId="12" priority="27" operator="greaterThan">
      <formula>7</formula>
    </cfRule>
    <cfRule type="cellIs" dxfId="11" priority="28" operator="lessThan">
      <formula>6</formula>
    </cfRule>
  </conditionalFormatting>
  <conditionalFormatting sqref="L37:Y37">
    <cfRule type="cellIs" dxfId="10" priority="18" operator="lessThan">
      <formula>10</formula>
    </cfRule>
    <cfRule type="cellIs" dxfId="9" priority="19" operator="greaterThan">
      <formula>15</formula>
    </cfRule>
  </conditionalFormatting>
  <conditionalFormatting sqref="AA37">
    <cfRule type="cellIs" dxfId="8" priority="21" operator="greaterThan">
      <formula>118</formula>
    </cfRule>
    <cfRule type="cellIs" dxfId="7" priority="22" operator="between">
      <formula>0</formula>
      <formula>104</formula>
    </cfRule>
  </conditionalFormatting>
  <conditionalFormatting sqref="AB37">
    <cfRule type="cellIs" dxfId="6" priority="20" operator="lessThan">
      <formula>0</formula>
    </cfRule>
  </conditionalFormatting>
  <conditionalFormatting sqref="K21">
    <cfRule type="cellIs" dxfId="5" priority="5" operator="greaterThan">
      <formula>7</formula>
    </cfRule>
    <cfRule type="cellIs" dxfId="4" priority="6" operator="lessThan">
      <formula>6</formula>
    </cfRule>
  </conditionalFormatting>
  <conditionalFormatting sqref="K25">
    <cfRule type="cellIs" dxfId="3" priority="3" operator="greaterThan">
      <formula>7</formula>
    </cfRule>
    <cfRule type="cellIs" dxfId="2" priority="4" operator="lessThan">
      <formula>6</formula>
    </cfRule>
  </conditionalFormatting>
  <conditionalFormatting sqref="K29">
    <cfRule type="cellIs" dxfId="1" priority="1" operator="greaterThan">
      <formula>7</formula>
    </cfRule>
    <cfRule type="cellIs" dxfId="0" priority="2" operator="lessThan">
      <formula>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 and Glossary</vt:lpstr>
      <vt:lpstr>Reference</vt:lpstr>
      <vt:lpstr>FIrst Team Roster</vt:lpstr>
      <vt:lpstr>2nd Team Roster</vt:lpstr>
      <vt:lpstr>Transfer Worksheet</vt:lpstr>
      <vt:lpstr>Best In World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Hutton</dc:creator>
  <cp:keywords/>
  <dc:description/>
  <cp:lastModifiedBy>Alex Hutton</cp:lastModifiedBy>
  <cp:revision/>
  <dcterms:created xsi:type="dcterms:W3CDTF">2023-11-08T15:46:46Z</dcterms:created>
  <dcterms:modified xsi:type="dcterms:W3CDTF">2023-11-09T16:49:48Z</dcterms:modified>
  <cp:category/>
  <cp:contentStatus/>
</cp:coreProperties>
</file>